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rawings/drawing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codeName="ThisWorkbook" defaultThemeVersion="166925"/>
  <mc:AlternateContent xmlns:mc="http://schemas.openxmlformats.org/markup-compatibility/2006">
    <mc:Choice Requires="x15">
      <x15ac:absPath xmlns:x15ac="http://schemas.microsoft.com/office/spreadsheetml/2010/11/ac" url="/Users/leanne.kohlman/Downloads/"/>
    </mc:Choice>
  </mc:AlternateContent>
  <xr:revisionPtr revIDLastSave="0" documentId="8_{1A446E5B-B7FC-5249-9552-3E6E2D8AE2D4}" xr6:coauthVersionLast="47" xr6:coauthVersionMax="47" xr10:uidLastSave="{00000000-0000-0000-0000-000000000000}"/>
  <bookViews>
    <workbookView xWindow="5980" yWindow="1740" windowWidth="30240" windowHeight="19640" activeTab="6" xr2:uid="{C7B66021-BBDF-442A-9257-9D893C3DC7B9}"/>
  </bookViews>
  <sheets>
    <sheet name="VM RevGen FY24 janlock" sheetId="50" state="hidden" r:id="rId1"/>
    <sheet name="VM RevGen FY24" sheetId="14" state="hidden" r:id="rId2"/>
    <sheet name="VM Support FY24" sheetId="15" state="hidden" r:id="rId3"/>
    <sheet name="VM Support FY24 lockdif" sheetId="52" state="hidden" r:id="rId4"/>
    <sheet name="OCT24 lock detail notes" sheetId="63" state="hidden" r:id="rId5"/>
    <sheet name="VM Support FY26 v1 freeze" sheetId="69" state="hidden" r:id="rId6"/>
    <sheet name="VM Support FY26" sheetId="65" r:id="rId7"/>
    <sheet name="VM Support FY25" sheetId="41" state="hidden" r:id="rId8"/>
    <sheet name="VM RevGen FY25" sheetId="40" state="hidden" r:id="rId9"/>
    <sheet name="Monthly lock notes" sheetId="29" r:id="rId10"/>
    <sheet name="LOCK DIFF" sheetId="62" r:id="rId11"/>
    <sheet name="PREV LOCK" sheetId="61" state="hidden" r:id="rId12"/>
    <sheet name="V1 control" sheetId="67" state="hidden" r:id="rId13"/>
    <sheet name="AVAST ALL FORECASTS" sheetId="7" state="hidden" r:id="rId14"/>
    <sheet name="NLOK ALL FORECASTS" sheetId="12" state="hidden" r:id="rId15"/>
    <sheet name="FY25 PLAN LIVE" sheetId="58" state="hidden" r:id="rId16"/>
    <sheet name="FY25 Version Updates" sheetId="43" state="hidden" r:id="rId17"/>
    <sheet name="FY25 PLAN view OLD" sheetId="36" state="hidden" r:id="rId18"/>
    <sheet name="FY25 PLAN view freeze 27sep" sheetId="46" state="hidden" r:id="rId19"/>
    <sheet name="FY25 ORIGINAL w-o containment" sheetId="44" state="hidden" r:id="rId20"/>
    <sheet name="FY25 view NOV lock no impact" sheetId="37" state="hidden" r:id="rId21"/>
    <sheet name="FY25 ORIGINAL w-o con-27sep" sheetId="45" state="hidden" r:id="rId22"/>
    <sheet name="Avira YoY view" sheetId="42" state="hidden" r:id="rId23"/>
    <sheet name="Avast-AVG YoY view" sheetId="34" state="hidden" r:id="rId24"/>
    <sheet name="FY26 Notes" sheetId="66" state="hidden" r:id="rId25"/>
    <sheet name="NLOK YoY view" sheetId="35" state="hidden" r:id="rId26"/>
    <sheet name="FY26 PLAN" sheetId="64" state="hidden" r:id="rId27"/>
  </sheets>
  <definedNames>
    <definedName name="_xlnm._FilterDatabase" localSheetId="13" hidden="1">'AVAST ALL FORECASTS'!$A$201:$F$294</definedName>
    <definedName name="_xlnm._FilterDatabase" localSheetId="10" hidden="1">'LOCK DIFF'!$A$2:$BB$4</definedName>
    <definedName name="_xlnm._FilterDatabase" localSheetId="14" hidden="1">'NLOK ALL FORECASTS'!$A$146:$BQ$217</definedName>
    <definedName name="_xlnm._FilterDatabase" localSheetId="11" hidden="1">'PREV LOCK'!$A$2:$BB$4</definedName>
    <definedName name="_xlnm._FilterDatabase" localSheetId="2" hidden="1">'VM Support FY24'!$A$2:$BA$4</definedName>
    <definedName name="_xlnm._FilterDatabase" localSheetId="3" hidden="1">'VM Support FY24 lockdif'!$A$2:$BA$4</definedName>
    <definedName name="_xlnm._FilterDatabase" localSheetId="7" hidden="1">'VM Support FY25'!$A$2:$BB$4</definedName>
    <definedName name="_xlnm._FilterDatabase" localSheetId="6" hidden="1">'VM Support FY26'!#REF!</definedName>
    <definedName name="_xlnm._FilterDatabase" localSheetId="5" hidden="1">'VM Support FY26 v1 freeze'!#REF!</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52" i="65" l="1"/>
  <c r="AN52" i="65"/>
  <c r="AK52" i="65"/>
  <c r="AH52" i="65"/>
  <c r="AE52" i="65"/>
  <c r="AB52" i="65"/>
  <c r="Y52" i="65"/>
  <c r="V52" i="65"/>
  <c r="S52" i="65"/>
  <c r="BI214" i="7"/>
  <c r="BH233" i="7"/>
  <c r="BI233" i="7"/>
  <c r="BI231" i="7"/>
  <c r="BH231" i="7"/>
  <c r="BH214" i="7"/>
  <c r="S27" i="65"/>
  <c r="S26" i="65"/>
  <c r="S25" i="65"/>
  <c r="S24" i="65"/>
  <c r="S16" i="65"/>
  <c r="S12" i="65"/>
  <c r="S10" i="65"/>
  <c r="P27" i="65"/>
  <c r="P26" i="65"/>
  <c r="P25" i="65"/>
  <c r="P24" i="65"/>
  <c r="P16" i="65"/>
  <c r="P12" i="65"/>
  <c r="P10" i="65"/>
  <c r="M27" i="65"/>
  <c r="M26" i="65"/>
  <c r="M25" i="65"/>
  <c r="M24" i="65"/>
  <c r="BD339" i="7"/>
  <c r="BT376" i="7"/>
  <c r="BT375" i="7"/>
  <c r="BT374" i="7"/>
  <c r="BT373" i="7"/>
  <c r="BT372" i="7"/>
  <c r="BT371" i="7"/>
  <c r="BT370" i="7"/>
  <c r="AC119" i="64"/>
  <c r="AB119" i="64"/>
  <c r="AA119" i="64"/>
  <c r="Z119" i="64"/>
  <c r="Y119" i="64"/>
  <c r="X119" i="64"/>
  <c r="W119" i="64"/>
  <c r="V119" i="64"/>
  <c r="U119" i="64"/>
  <c r="T119" i="64"/>
  <c r="S119" i="64"/>
  <c r="R119" i="64"/>
  <c r="Q119" i="64"/>
  <c r="P119" i="64"/>
  <c r="O119" i="64"/>
  <c r="N119" i="64"/>
  <c r="M119" i="64"/>
  <c r="L119" i="64"/>
  <c r="K119" i="64"/>
  <c r="J119" i="64"/>
  <c r="I119" i="64"/>
  <c r="H119" i="64"/>
  <c r="G119" i="64"/>
  <c r="F119" i="64"/>
  <c r="E119" i="64"/>
  <c r="D119" i="64"/>
  <c r="C119" i="64"/>
  <c r="AC118" i="64"/>
  <c r="AB118" i="64"/>
  <c r="AA118" i="64"/>
  <c r="Z118" i="64"/>
  <c r="Y118" i="64"/>
  <c r="X118" i="64"/>
  <c r="W118" i="64"/>
  <c r="V118" i="64"/>
  <c r="U118" i="64"/>
  <c r="T118" i="64"/>
  <c r="S118" i="64"/>
  <c r="R118" i="64"/>
  <c r="Q118" i="64"/>
  <c r="P118" i="64"/>
  <c r="O118" i="64"/>
  <c r="N118" i="64"/>
  <c r="M118" i="64"/>
  <c r="L118" i="64"/>
  <c r="K118" i="64"/>
  <c r="J118" i="64"/>
  <c r="I118" i="64"/>
  <c r="H118" i="64"/>
  <c r="G118" i="64"/>
  <c r="F118" i="64"/>
  <c r="E118" i="64"/>
  <c r="D118" i="64"/>
  <c r="C118" i="64"/>
  <c r="T192" i="62"/>
  <c r="AB159" i="62"/>
  <c r="AN201" i="62"/>
  <c r="AQ158" i="62"/>
  <c r="J40" i="65"/>
  <c r="J41" i="65"/>
  <c r="J168" i="62"/>
  <c r="J42" i="65"/>
  <c r="K168" i="62"/>
  <c r="L168" i="62"/>
  <c r="N168" i="62"/>
  <c r="O168" i="62"/>
  <c r="Q168" i="62"/>
  <c r="R168" i="62"/>
  <c r="T168" i="62"/>
  <c r="U168" i="62"/>
  <c r="W168" i="62"/>
  <c r="X168" i="62"/>
  <c r="Z168" i="62"/>
  <c r="AA168" i="62"/>
  <c r="AC168" i="62"/>
  <c r="AD168" i="62"/>
  <c r="AF168" i="62"/>
  <c r="AG168" i="62"/>
  <c r="AI168" i="62"/>
  <c r="AJ168" i="62"/>
  <c r="AL168" i="62"/>
  <c r="AM168" i="62"/>
  <c r="AO168" i="62"/>
  <c r="AP168" i="62"/>
  <c r="AR168" i="62"/>
  <c r="AS168" i="62"/>
  <c r="J169" i="62"/>
  <c r="K169" i="62"/>
  <c r="L169" i="62"/>
  <c r="M169" i="62"/>
  <c r="N169" i="62"/>
  <c r="O169" i="62"/>
  <c r="P169" i="62"/>
  <c r="Q169" i="62"/>
  <c r="R169" i="62"/>
  <c r="S169" i="62"/>
  <c r="T169" i="62"/>
  <c r="U169" i="62"/>
  <c r="V169" i="62"/>
  <c r="W169" i="62"/>
  <c r="X169" i="62"/>
  <c r="Y169" i="62"/>
  <c r="Z169" i="62"/>
  <c r="AA169" i="62"/>
  <c r="AB169" i="62"/>
  <c r="AC169" i="62"/>
  <c r="AD169" i="62"/>
  <c r="AE169" i="62"/>
  <c r="AF169" i="62"/>
  <c r="AG169" i="62"/>
  <c r="AH169" i="62"/>
  <c r="AI169" i="62"/>
  <c r="AJ169" i="62"/>
  <c r="AK169" i="62"/>
  <c r="AL169" i="62"/>
  <c r="AM169" i="62"/>
  <c r="AN169" i="62"/>
  <c r="AO169" i="62"/>
  <c r="AP169" i="62"/>
  <c r="AQ169" i="62"/>
  <c r="AR169" i="62"/>
  <c r="AS169" i="62"/>
  <c r="AS270" i="62"/>
  <c r="AR270" i="62"/>
  <c r="AP270" i="62"/>
  <c r="AO270" i="62"/>
  <c r="AM270" i="62"/>
  <c r="AL270" i="62"/>
  <c r="AJ270" i="62"/>
  <c r="AI270" i="62"/>
  <c r="AG270" i="62"/>
  <c r="AF270" i="62"/>
  <c r="AD270" i="62"/>
  <c r="AC270" i="62"/>
  <c r="AA270" i="62"/>
  <c r="Z270" i="62"/>
  <c r="X270" i="62"/>
  <c r="W270" i="62"/>
  <c r="U270" i="62"/>
  <c r="T270" i="62"/>
  <c r="R270" i="62"/>
  <c r="Q270" i="62"/>
  <c r="O270" i="62"/>
  <c r="N270" i="62"/>
  <c r="L270" i="62"/>
  <c r="K270" i="62"/>
  <c r="AS269" i="62"/>
  <c r="AR269" i="62"/>
  <c r="AP269" i="62"/>
  <c r="AO269" i="62"/>
  <c r="AM269" i="62"/>
  <c r="AL269" i="62"/>
  <c r="AJ269" i="62"/>
  <c r="AI269" i="62"/>
  <c r="AG269" i="62"/>
  <c r="AF269" i="62"/>
  <c r="AD269" i="62"/>
  <c r="AC269" i="62"/>
  <c r="AA269" i="62"/>
  <c r="Z269" i="62"/>
  <c r="X269" i="62"/>
  <c r="W269" i="62"/>
  <c r="U269" i="62"/>
  <c r="T269" i="62"/>
  <c r="R269" i="62"/>
  <c r="Q269" i="62"/>
  <c r="O269" i="62"/>
  <c r="N269" i="62"/>
  <c r="L269" i="62"/>
  <c r="K269" i="62"/>
  <c r="AS268" i="62"/>
  <c r="AR268" i="62"/>
  <c r="AP268" i="62"/>
  <c r="AO268" i="62"/>
  <c r="AM268" i="62"/>
  <c r="AL268" i="62"/>
  <c r="AJ268" i="62"/>
  <c r="AI268" i="62"/>
  <c r="AG268" i="62"/>
  <c r="AF268" i="62"/>
  <c r="AD268" i="62"/>
  <c r="AC268" i="62"/>
  <c r="AA268" i="62"/>
  <c r="Z268" i="62"/>
  <c r="X268" i="62"/>
  <c r="W268" i="62"/>
  <c r="U268" i="62"/>
  <c r="T268" i="62"/>
  <c r="R268" i="62"/>
  <c r="Q268" i="62"/>
  <c r="O268" i="62"/>
  <c r="N268" i="62"/>
  <c r="L268" i="62"/>
  <c r="K268" i="62"/>
  <c r="AS267" i="62"/>
  <c r="AR267" i="62"/>
  <c r="AP267" i="62"/>
  <c r="AO267" i="62"/>
  <c r="AM267" i="62"/>
  <c r="AL267" i="62"/>
  <c r="AJ267" i="62"/>
  <c r="AI267" i="62"/>
  <c r="AG267" i="62"/>
  <c r="AF267" i="62"/>
  <c r="AD267" i="62"/>
  <c r="AC267" i="62"/>
  <c r="AA267" i="62"/>
  <c r="Z267" i="62"/>
  <c r="X267" i="62"/>
  <c r="W267" i="62"/>
  <c r="U267" i="62"/>
  <c r="T267" i="62"/>
  <c r="R267" i="62"/>
  <c r="Q267" i="62"/>
  <c r="O267" i="62"/>
  <c r="N267" i="62"/>
  <c r="L267" i="62"/>
  <c r="K267" i="62"/>
  <c r="AS265" i="62"/>
  <c r="AR265" i="62"/>
  <c r="AP265" i="62"/>
  <c r="AO265" i="62"/>
  <c r="AM265" i="62"/>
  <c r="AL265" i="62"/>
  <c r="AJ265" i="62"/>
  <c r="AI265" i="62"/>
  <c r="AG265" i="62"/>
  <c r="AF265" i="62"/>
  <c r="AD265" i="62"/>
  <c r="AC265" i="62"/>
  <c r="AA265" i="62"/>
  <c r="Z265" i="62"/>
  <c r="X265" i="62"/>
  <c r="W265" i="62"/>
  <c r="U265" i="62"/>
  <c r="T265" i="62"/>
  <c r="R265" i="62"/>
  <c r="Q265" i="62"/>
  <c r="O265" i="62"/>
  <c r="N265" i="62"/>
  <c r="L265" i="62"/>
  <c r="K265" i="62"/>
  <c r="AS264" i="62"/>
  <c r="AR264" i="62"/>
  <c r="AP264" i="62"/>
  <c r="AO264" i="62"/>
  <c r="AM264" i="62"/>
  <c r="AL264" i="62"/>
  <c r="AJ264" i="62"/>
  <c r="AI264" i="62"/>
  <c r="AG264" i="62"/>
  <c r="AF264" i="62"/>
  <c r="AD264" i="62"/>
  <c r="AC264" i="62"/>
  <c r="AA264" i="62"/>
  <c r="Z264" i="62"/>
  <c r="X264" i="62"/>
  <c r="W264" i="62"/>
  <c r="U264" i="62"/>
  <c r="T264" i="62"/>
  <c r="R264" i="62"/>
  <c r="Q264" i="62"/>
  <c r="O264" i="62"/>
  <c r="N264" i="62"/>
  <c r="L264" i="62"/>
  <c r="K264" i="62"/>
  <c r="AS263" i="62"/>
  <c r="AR263" i="62"/>
  <c r="AP263" i="62"/>
  <c r="AO263" i="62"/>
  <c r="AM263" i="62"/>
  <c r="AL263" i="62"/>
  <c r="AJ263" i="62"/>
  <c r="AI263" i="62"/>
  <c r="AG263" i="62"/>
  <c r="AF263" i="62"/>
  <c r="AD263" i="62"/>
  <c r="AC263" i="62"/>
  <c r="AA263" i="62"/>
  <c r="Z263" i="62"/>
  <c r="X263" i="62"/>
  <c r="W263" i="62"/>
  <c r="U263" i="62"/>
  <c r="T263" i="62"/>
  <c r="R263" i="62"/>
  <c r="Q263" i="62"/>
  <c r="O263" i="62"/>
  <c r="N263" i="62"/>
  <c r="L263" i="62"/>
  <c r="K263" i="62"/>
  <c r="AS262" i="62"/>
  <c r="AR262" i="62"/>
  <c r="AP262" i="62"/>
  <c r="AO262" i="62"/>
  <c r="AM262" i="62"/>
  <c r="AL262" i="62"/>
  <c r="AJ262" i="62"/>
  <c r="AI262" i="62"/>
  <c r="AG262" i="62"/>
  <c r="AF262" i="62"/>
  <c r="AD262" i="62"/>
  <c r="AC262" i="62"/>
  <c r="AA262" i="62"/>
  <c r="Z262" i="62"/>
  <c r="X262" i="62"/>
  <c r="W262" i="62"/>
  <c r="U262" i="62"/>
  <c r="T262" i="62"/>
  <c r="R262" i="62"/>
  <c r="Q262" i="62"/>
  <c r="O262" i="62"/>
  <c r="N262" i="62"/>
  <c r="L262" i="62"/>
  <c r="K262" i="62"/>
  <c r="AS260" i="62"/>
  <c r="AR260" i="62"/>
  <c r="AP260" i="62"/>
  <c r="AO260" i="62"/>
  <c r="AM260" i="62"/>
  <c r="AL260" i="62"/>
  <c r="AJ260" i="62"/>
  <c r="AI260" i="62"/>
  <c r="AG260" i="62"/>
  <c r="AF260" i="62"/>
  <c r="AD260" i="62"/>
  <c r="AC260" i="62"/>
  <c r="AA260" i="62"/>
  <c r="Z260" i="62"/>
  <c r="X260" i="62"/>
  <c r="W260" i="62"/>
  <c r="U260" i="62"/>
  <c r="T260" i="62"/>
  <c r="R260" i="62"/>
  <c r="Q260" i="62"/>
  <c r="O260" i="62"/>
  <c r="N260" i="62"/>
  <c r="L260" i="62"/>
  <c r="K260" i="62"/>
  <c r="AS259" i="62"/>
  <c r="AR259" i="62"/>
  <c r="AP259" i="62"/>
  <c r="AO259" i="62"/>
  <c r="AM259" i="62"/>
  <c r="AL259" i="62"/>
  <c r="AJ259" i="62"/>
  <c r="AI259" i="62"/>
  <c r="AG259" i="62"/>
  <c r="AF259" i="62"/>
  <c r="AD259" i="62"/>
  <c r="AC259" i="62"/>
  <c r="AA259" i="62"/>
  <c r="Z259" i="62"/>
  <c r="X259" i="62"/>
  <c r="W259" i="62"/>
  <c r="U259" i="62"/>
  <c r="T259" i="62"/>
  <c r="R259" i="62"/>
  <c r="Q259" i="62"/>
  <c r="O259" i="62"/>
  <c r="N259" i="62"/>
  <c r="L259" i="62"/>
  <c r="K259" i="62"/>
  <c r="AS258" i="62"/>
  <c r="AR258" i="62"/>
  <c r="AP258" i="62"/>
  <c r="AO258" i="62"/>
  <c r="AM258" i="62"/>
  <c r="AL258" i="62"/>
  <c r="AJ258" i="62"/>
  <c r="AI258" i="62"/>
  <c r="AG258" i="62"/>
  <c r="AF258" i="62"/>
  <c r="AD258" i="62"/>
  <c r="AC258" i="62"/>
  <c r="AA258" i="62"/>
  <c r="Z258" i="62"/>
  <c r="X258" i="62"/>
  <c r="W258" i="62"/>
  <c r="U258" i="62"/>
  <c r="T258" i="62"/>
  <c r="R258" i="62"/>
  <c r="Q258" i="62"/>
  <c r="O258" i="62"/>
  <c r="N258" i="62"/>
  <c r="L258" i="62"/>
  <c r="K258" i="62"/>
  <c r="AS257" i="62"/>
  <c r="AR257" i="62"/>
  <c r="AP257" i="62"/>
  <c r="AO257" i="62"/>
  <c r="AM257" i="62"/>
  <c r="AL257" i="62"/>
  <c r="AJ257" i="62"/>
  <c r="AI257" i="62"/>
  <c r="AG257" i="62"/>
  <c r="AF257" i="62"/>
  <c r="AD257" i="62"/>
  <c r="AC257" i="62"/>
  <c r="AA257" i="62"/>
  <c r="Z257" i="62"/>
  <c r="X257" i="62"/>
  <c r="W257" i="62"/>
  <c r="U257" i="62"/>
  <c r="T257" i="62"/>
  <c r="R257" i="62"/>
  <c r="Q257" i="62"/>
  <c r="O257" i="62"/>
  <c r="N257" i="62"/>
  <c r="L257" i="62"/>
  <c r="K257" i="62"/>
  <c r="AS256" i="62"/>
  <c r="AR256" i="62"/>
  <c r="AP256" i="62"/>
  <c r="AO256" i="62"/>
  <c r="AM256" i="62"/>
  <c r="AL256" i="62"/>
  <c r="AJ256" i="62"/>
  <c r="AI256" i="62"/>
  <c r="AG256" i="62"/>
  <c r="AF256" i="62"/>
  <c r="AD256" i="62"/>
  <c r="AC256" i="62"/>
  <c r="AA256" i="62"/>
  <c r="Z256" i="62"/>
  <c r="X256" i="62"/>
  <c r="W256" i="62"/>
  <c r="U256" i="62"/>
  <c r="T256" i="62"/>
  <c r="R256" i="62"/>
  <c r="Q256" i="62"/>
  <c r="O256" i="62"/>
  <c r="N256" i="62"/>
  <c r="L256" i="62"/>
  <c r="K256" i="62"/>
  <c r="AS250" i="62"/>
  <c r="AR250" i="62"/>
  <c r="AP250" i="62"/>
  <c r="AO250" i="62"/>
  <c r="AM250" i="62"/>
  <c r="AL250" i="62"/>
  <c r="AJ250" i="62"/>
  <c r="AI250" i="62"/>
  <c r="AG250" i="62"/>
  <c r="AF250" i="62"/>
  <c r="AD250" i="62"/>
  <c r="AC250" i="62"/>
  <c r="AA250" i="62"/>
  <c r="Z250" i="62"/>
  <c r="X250" i="62"/>
  <c r="W250" i="62"/>
  <c r="U250" i="62"/>
  <c r="T250" i="62"/>
  <c r="R250" i="62"/>
  <c r="Q250" i="62"/>
  <c r="O250" i="62"/>
  <c r="N250" i="62"/>
  <c r="L250" i="62"/>
  <c r="K250" i="62"/>
  <c r="AS249" i="62"/>
  <c r="AR249" i="62"/>
  <c r="AP249" i="62"/>
  <c r="AO249" i="62"/>
  <c r="AM249" i="62"/>
  <c r="AL249" i="62"/>
  <c r="AJ249" i="62"/>
  <c r="AI249" i="62"/>
  <c r="AG249" i="62"/>
  <c r="AF249" i="62"/>
  <c r="AD249" i="62"/>
  <c r="AC249" i="62"/>
  <c r="AA249" i="62"/>
  <c r="Z249" i="62"/>
  <c r="X249" i="62"/>
  <c r="W249" i="62"/>
  <c r="U249" i="62"/>
  <c r="T249" i="62"/>
  <c r="R249" i="62"/>
  <c r="Q249" i="62"/>
  <c r="O249" i="62"/>
  <c r="N249" i="62"/>
  <c r="L249" i="62"/>
  <c r="K249" i="62"/>
  <c r="AS244" i="62"/>
  <c r="AR244" i="62"/>
  <c r="AQ244" i="62"/>
  <c r="AP244" i="62"/>
  <c r="AO244" i="62"/>
  <c r="AN244" i="62"/>
  <c r="AM244" i="62"/>
  <c r="AL244" i="62"/>
  <c r="AK244" i="62"/>
  <c r="AJ244" i="62"/>
  <c r="AI244" i="62"/>
  <c r="AH244" i="62"/>
  <c r="AG244" i="62"/>
  <c r="AF244" i="62"/>
  <c r="AE244" i="62"/>
  <c r="AD244" i="62"/>
  <c r="AC244" i="62"/>
  <c r="AB244" i="62"/>
  <c r="AA244" i="62"/>
  <c r="Z244" i="62"/>
  <c r="Y244" i="62"/>
  <c r="X244" i="62"/>
  <c r="W244" i="62"/>
  <c r="V244" i="62"/>
  <c r="U244" i="62"/>
  <c r="T244" i="62"/>
  <c r="S244" i="62"/>
  <c r="R244" i="62"/>
  <c r="Q244" i="62"/>
  <c r="P244" i="62"/>
  <c r="O244" i="62"/>
  <c r="N244" i="62"/>
  <c r="M244" i="62"/>
  <c r="L244" i="62"/>
  <c r="K244" i="62"/>
  <c r="J244" i="62"/>
  <c r="AS243" i="62"/>
  <c r="AR243" i="62"/>
  <c r="AQ243" i="62"/>
  <c r="AP243" i="62"/>
  <c r="AO243" i="62"/>
  <c r="AN243" i="62"/>
  <c r="AM243" i="62"/>
  <c r="AL243" i="62"/>
  <c r="AK243" i="62"/>
  <c r="AJ243" i="62"/>
  <c r="AI243" i="62"/>
  <c r="AH243" i="62"/>
  <c r="AG243" i="62"/>
  <c r="AF243" i="62"/>
  <c r="AE243" i="62"/>
  <c r="AD243" i="62"/>
  <c r="AC243" i="62"/>
  <c r="AB243" i="62"/>
  <c r="AA243" i="62"/>
  <c r="Z243" i="62"/>
  <c r="Y243" i="62"/>
  <c r="X243" i="62"/>
  <c r="W243" i="62"/>
  <c r="V243" i="62"/>
  <c r="U243" i="62"/>
  <c r="T243" i="62"/>
  <c r="S243" i="62"/>
  <c r="R243" i="62"/>
  <c r="Q243" i="62"/>
  <c r="P243" i="62"/>
  <c r="O243" i="62"/>
  <c r="N243" i="62"/>
  <c r="M243" i="62"/>
  <c r="L243" i="62"/>
  <c r="K243" i="62"/>
  <c r="J243" i="62"/>
  <c r="AS241" i="62"/>
  <c r="AR241" i="62"/>
  <c r="AP241" i="62"/>
  <c r="AO241" i="62"/>
  <c r="AM241" i="62"/>
  <c r="AL241" i="62"/>
  <c r="AJ241" i="62"/>
  <c r="AI241" i="62"/>
  <c r="AG241" i="62"/>
  <c r="AF241" i="62"/>
  <c r="AD241" i="62"/>
  <c r="AC241" i="62"/>
  <c r="AA241" i="62"/>
  <c r="Z241" i="62"/>
  <c r="X241" i="62"/>
  <c r="W241" i="62"/>
  <c r="U241" i="62"/>
  <c r="T241" i="62"/>
  <c r="R241" i="62"/>
  <c r="Q241" i="62"/>
  <c r="O241" i="62"/>
  <c r="N241" i="62"/>
  <c r="L241" i="62"/>
  <c r="K241" i="62"/>
  <c r="AS239" i="62"/>
  <c r="AR239" i="62"/>
  <c r="AP239" i="62"/>
  <c r="AO239" i="62"/>
  <c r="AM239" i="62"/>
  <c r="AL239" i="62"/>
  <c r="AJ239" i="62"/>
  <c r="AI239" i="62"/>
  <c r="AG239" i="62"/>
  <c r="AF239" i="62"/>
  <c r="AD239" i="62"/>
  <c r="AC239" i="62"/>
  <c r="AA239" i="62"/>
  <c r="Z239" i="62"/>
  <c r="X239" i="62"/>
  <c r="W239" i="62"/>
  <c r="U239" i="62"/>
  <c r="T239" i="62"/>
  <c r="R239" i="62"/>
  <c r="Q239" i="62"/>
  <c r="O239" i="62"/>
  <c r="N239" i="62"/>
  <c r="L239" i="62"/>
  <c r="K239" i="62"/>
  <c r="AS237" i="62"/>
  <c r="AR237" i="62"/>
  <c r="AQ237" i="62"/>
  <c r="AP237" i="62"/>
  <c r="AO237" i="62"/>
  <c r="AN237" i="62"/>
  <c r="AM237" i="62"/>
  <c r="AL237" i="62"/>
  <c r="AK237" i="62"/>
  <c r="AJ237" i="62"/>
  <c r="AI237" i="62"/>
  <c r="AH237" i="62"/>
  <c r="AG237" i="62"/>
  <c r="AF237" i="62"/>
  <c r="AE237" i="62"/>
  <c r="AD237" i="62"/>
  <c r="AC237" i="62"/>
  <c r="AB237" i="62"/>
  <c r="AA237" i="62"/>
  <c r="Z237" i="62"/>
  <c r="Y237" i="62"/>
  <c r="X237" i="62"/>
  <c r="W237" i="62"/>
  <c r="V237" i="62"/>
  <c r="U237" i="62"/>
  <c r="T237" i="62"/>
  <c r="S237" i="62"/>
  <c r="R237" i="62"/>
  <c r="Q237" i="62"/>
  <c r="P237" i="62"/>
  <c r="O237" i="62"/>
  <c r="N237" i="62"/>
  <c r="M237" i="62"/>
  <c r="L237" i="62"/>
  <c r="K237" i="62"/>
  <c r="J237" i="62"/>
  <c r="AS235" i="62"/>
  <c r="AR235" i="62"/>
  <c r="AP235" i="62"/>
  <c r="AO235" i="62"/>
  <c r="AM235" i="62"/>
  <c r="AL235" i="62"/>
  <c r="AJ235" i="62"/>
  <c r="AI235" i="62"/>
  <c r="AG235" i="62"/>
  <c r="AF235" i="62"/>
  <c r="AD235" i="62"/>
  <c r="AC235" i="62"/>
  <c r="AA235" i="62"/>
  <c r="Z235" i="62"/>
  <c r="X235" i="62"/>
  <c r="W235" i="62"/>
  <c r="U235" i="62"/>
  <c r="T235" i="62"/>
  <c r="R235" i="62"/>
  <c r="Q235" i="62"/>
  <c r="O235" i="62"/>
  <c r="N235" i="62"/>
  <c r="L235" i="62"/>
  <c r="K235" i="62"/>
  <c r="AS233" i="62"/>
  <c r="AR233" i="62"/>
  <c r="AQ233" i="62"/>
  <c r="AP233" i="62"/>
  <c r="AO233" i="62"/>
  <c r="AN233" i="62"/>
  <c r="AM233" i="62"/>
  <c r="AL233" i="62"/>
  <c r="AK233" i="62"/>
  <c r="AJ233" i="62"/>
  <c r="AI233" i="62"/>
  <c r="AH233" i="62"/>
  <c r="AG233" i="62"/>
  <c r="AF233" i="62"/>
  <c r="AE233" i="62"/>
  <c r="AD233" i="62"/>
  <c r="AC233" i="62"/>
  <c r="AB233" i="62"/>
  <c r="AA233" i="62"/>
  <c r="Z233" i="62"/>
  <c r="Y233" i="62"/>
  <c r="X233" i="62"/>
  <c r="W233" i="62"/>
  <c r="V233" i="62"/>
  <c r="U233" i="62"/>
  <c r="T233" i="62"/>
  <c r="S233" i="62"/>
  <c r="R233" i="62"/>
  <c r="Q233" i="62"/>
  <c r="P233" i="62"/>
  <c r="O233" i="62"/>
  <c r="N233" i="62"/>
  <c r="M233" i="62"/>
  <c r="L233" i="62"/>
  <c r="K233" i="62"/>
  <c r="J233" i="62"/>
  <c r="AS231" i="62"/>
  <c r="AR231" i="62"/>
  <c r="AQ231" i="62"/>
  <c r="AP231" i="62"/>
  <c r="AO231" i="62"/>
  <c r="AN231" i="62"/>
  <c r="AM231" i="62"/>
  <c r="AL231" i="62"/>
  <c r="AK231" i="62"/>
  <c r="AJ231" i="62"/>
  <c r="AI231" i="62"/>
  <c r="AH231" i="62"/>
  <c r="AG231" i="62"/>
  <c r="AF231" i="62"/>
  <c r="AE231" i="62"/>
  <c r="AD231" i="62"/>
  <c r="AC231" i="62"/>
  <c r="AB231" i="62"/>
  <c r="AA231" i="62"/>
  <c r="Z231" i="62"/>
  <c r="Y231" i="62"/>
  <c r="X231" i="62"/>
  <c r="W231" i="62"/>
  <c r="V231" i="62"/>
  <c r="U231" i="62"/>
  <c r="T231" i="62"/>
  <c r="S231" i="62"/>
  <c r="R231" i="62"/>
  <c r="Q231" i="62"/>
  <c r="P231" i="62"/>
  <c r="O231" i="62"/>
  <c r="N231" i="62"/>
  <c r="M231" i="62"/>
  <c r="L231" i="62"/>
  <c r="K231" i="62"/>
  <c r="J231" i="62"/>
  <c r="AS229" i="62"/>
  <c r="AR229" i="62"/>
  <c r="AP229" i="62"/>
  <c r="AO229" i="62"/>
  <c r="AM229" i="62"/>
  <c r="AL229" i="62"/>
  <c r="AJ229" i="62"/>
  <c r="AI229" i="62"/>
  <c r="AG229" i="62"/>
  <c r="AF229" i="62"/>
  <c r="AD229" i="62"/>
  <c r="AC229" i="62"/>
  <c r="AA229" i="62"/>
  <c r="Z229" i="62"/>
  <c r="X229" i="62"/>
  <c r="W229" i="62"/>
  <c r="U229" i="62"/>
  <c r="T229" i="62"/>
  <c r="R229" i="62"/>
  <c r="Q229" i="62"/>
  <c r="O229" i="62"/>
  <c r="N229" i="62"/>
  <c r="L229" i="62"/>
  <c r="K229" i="62"/>
  <c r="AS227" i="62"/>
  <c r="AR227" i="62"/>
  <c r="AP227" i="62"/>
  <c r="AO227" i="62"/>
  <c r="AM227" i="62"/>
  <c r="AL227" i="62"/>
  <c r="AJ227" i="62"/>
  <c r="AI227" i="62"/>
  <c r="AG227" i="62"/>
  <c r="AF227" i="62"/>
  <c r="AD227" i="62"/>
  <c r="AC227" i="62"/>
  <c r="AA227" i="62"/>
  <c r="Z227" i="62"/>
  <c r="X227" i="62"/>
  <c r="W227" i="62"/>
  <c r="U227" i="62"/>
  <c r="T227" i="62"/>
  <c r="R227" i="62"/>
  <c r="Q227" i="62"/>
  <c r="O227" i="62"/>
  <c r="N227" i="62"/>
  <c r="L227" i="62"/>
  <c r="K227" i="62"/>
  <c r="AS226" i="62"/>
  <c r="AR226" i="62"/>
  <c r="AQ226" i="62"/>
  <c r="AP226" i="62"/>
  <c r="AO226" i="62"/>
  <c r="AN226" i="62"/>
  <c r="AM226" i="62"/>
  <c r="AL226" i="62"/>
  <c r="AK226" i="62"/>
  <c r="AJ226" i="62"/>
  <c r="AI226" i="62"/>
  <c r="AH226" i="62"/>
  <c r="AG226" i="62"/>
  <c r="AF226" i="62"/>
  <c r="AE226" i="62"/>
  <c r="AD226" i="62"/>
  <c r="AC226" i="62"/>
  <c r="AB226" i="62"/>
  <c r="AA226" i="62"/>
  <c r="Z226" i="62"/>
  <c r="Y226" i="62"/>
  <c r="X226" i="62"/>
  <c r="W226" i="62"/>
  <c r="V226" i="62"/>
  <c r="U226" i="62"/>
  <c r="T226" i="62"/>
  <c r="S226" i="62"/>
  <c r="R226" i="62"/>
  <c r="Q226" i="62"/>
  <c r="P226" i="62"/>
  <c r="O226" i="62"/>
  <c r="N226" i="62"/>
  <c r="M226" i="62"/>
  <c r="L226" i="62"/>
  <c r="K226" i="62"/>
  <c r="J226" i="62"/>
  <c r="AS223" i="62"/>
  <c r="AR223" i="62"/>
  <c r="AQ223" i="62"/>
  <c r="AP223" i="62"/>
  <c r="AO223" i="62"/>
  <c r="AN223" i="62"/>
  <c r="AM223" i="62"/>
  <c r="AL223" i="62"/>
  <c r="AK223" i="62"/>
  <c r="AJ223" i="62"/>
  <c r="AI223" i="62"/>
  <c r="AH223" i="62"/>
  <c r="AG223" i="62"/>
  <c r="AF223" i="62"/>
  <c r="AE223" i="62"/>
  <c r="AD223" i="62"/>
  <c r="AC223" i="62"/>
  <c r="AB223" i="62"/>
  <c r="AA223" i="62"/>
  <c r="Z223" i="62"/>
  <c r="Y223" i="62"/>
  <c r="X223" i="62"/>
  <c r="W223" i="62"/>
  <c r="V223" i="62"/>
  <c r="U223" i="62"/>
  <c r="T223" i="62"/>
  <c r="S223" i="62"/>
  <c r="R223" i="62"/>
  <c r="Q223" i="62"/>
  <c r="P223" i="62"/>
  <c r="O223" i="62"/>
  <c r="N223" i="62"/>
  <c r="M223" i="62"/>
  <c r="L223" i="62"/>
  <c r="K223" i="62"/>
  <c r="J223" i="62"/>
  <c r="AS222" i="62"/>
  <c r="AR222" i="62"/>
  <c r="AQ222" i="62"/>
  <c r="AP222" i="62"/>
  <c r="AO222" i="62"/>
  <c r="AN222" i="62"/>
  <c r="AM222" i="62"/>
  <c r="AL222" i="62"/>
  <c r="AK222" i="62"/>
  <c r="AJ222" i="62"/>
  <c r="AI222" i="62"/>
  <c r="AH222" i="62"/>
  <c r="AG222" i="62"/>
  <c r="AF222" i="62"/>
  <c r="AE222" i="62"/>
  <c r="AD222" i="62"/>
  <c r="AC222" i="62"/>
  <c r="AB222" i="62"/>
  <c r="AA222" i="62"/>
  <c r="Z222" i="62"/>
  <c r="Y222" i="62"/>
  <c r="X222" i="62"/>
  <c r="W222" i="62"/>
  <c r="V222" i="62"/>
  <c r="U222" i="62"/>
  <c r="T222" i="62"/>
  <c r="S222" i="62"/>
  <c r="R222" i="62"/>
  <c r="Q222" i="62"/>
  <c r="P222" i="62"/>
  <c r="O222" i="62"/>
  <c r="N222" i="62"/>
  <c r="M222" i="62"/>
  <c r="L222" i="62"/>
  <c r="K222" i="62"/>
  <c r="J222" i="62"/>
  <c r="AS221" i="62"/>
  <c r="AR221" i="62"/>
  <c r="AQ221" i="62"/>
  <c r="AP221" i="62"/>
  <c r="AO221" i="62"/>
  <c r="AN221" i="62"/>
  <c r="AM221" i="62"/>
  <c r="AL221" i="62"/>
  <c r="AK221" i="62"/>
  <c r="AJ221" i="62"/>
  <c r="AI221" i="62"/>
  <c r="AH221" i="62"/>
  <c r="AG221" i="62"/>
  <c r="AF221" i="62"/>
  <c r="AE221" i="62"/>
  <c r="AD221" i="62"/>
  <c r="AC221" i="62"/>
  <c r="AB221" i="62"/>
  <c r="AA221" i="62"/>
  <c r="Z221" i="62"/>
  <c r="Y221" i="62"/>
  <c r="X221" i="62"/>
  <c r="W221" i="62"/>
  <c r="V221" i="62"/>
  <c r="U221" i="62"/>
  <c r="T221" i="62"/>
  <c r="S221" i="62"/>
  <c r="R221" i="62"/>
  <c r="Q221" i="62"/>
  <c r="P221" i="62"/>
  <c r="O221" i="62"/>
  <c r="N221" i="62"/>
  <c r="M221" i="62"/>
  <c r="L221" i="62"/>
  <c r="K221" i="62"/>
  <c r="J221" i="62"/>
  <c r="AS220" i="62"/>
  <c r="AR220" i="62"/>
  <c r="AQ220" i="62"/>
  <c r="AP220" i="62"/>
  <c r="AO220" i="62"/>
  <c r="AN220" i="62"/>
  <c r="AM220" i="62"/>
  <c r="AL220" i="62"/>
  <c r="AK220" i="62"/>
  <c r="AJ220" i="62"/>
  <c r="AI220" i="62"/>
  <c r="AH220" i="62"/>
  <c r="AG220" i="62"/>
  <c r="AF220" i="62"/>
  <c r="AE220" i="62"/>
  <c r="AD220" i="62"/>
  <c r="AC220" i="62"/>
  <c r="AB220" i="62"/>
  <c r="AA220" i="62"/>
  <c r="Z220" i="62"/>
  <c r="Y220" i="62"/>
  <c r="X220" i="62"/>
  <c r="W220" i="62"/>
  <c r="V220" i="62"/>
  <c r="U220" i="62"/>
  <c r="T220" i="62"/>
  <c r="S220" i="62"/>
  <c r="R220" i="62"/>
  <c r="Q220" i="62"/>
  <c r="P220" i="62"/>
  <c r="O220" i="62"/>
  <c r="N220" i="62"/>
  <c r="M220" i="62"/>
  <c r="L220" i="62"/>
  <c r="K220" i="62"/>
  <c r="J220" i="62"/>
  <c r="AS219" i="62"/>
  <c r="AR219" i="62"/>
  <c r="AQ219" i="62"/>
  <c r="AP219" i="62"/>
  <c r="AO219" i="62"/>
  <c r="AN219" i="62"/>
  <c r="AM219" i="62"/>
  <c r="AL219" i="62"/>
  <c r="AK219" i="62"/>
  <c r="AJ219" i="62"/>
  <c r="AI219" i="62"/>
  <c r="AH219" i="62"/>
  <c r="AG219" i="62"/>
  <c r="AF219" i="62"/>
  <c r="AE219" i="62"/>
  <c r="AD219" i="62"/>
  <c r="AC219" i="62"/>
  <c r="AB219" i="62"/>
  <c r="AA219" i="62"/>
  <c r="Z219" i="62"/>
  <c r="Y219" i="62"/>
  <c r="X219" i="62"/>
  <c r="W219" i="62"/>
  <c r="V219" i="62"/>
  <c r="U219" i="62"/>
  <c r="T219" i="62"/>
  <c r="S219" i="62"/>
  <c r="R219" i="62"/>
  <c r="Q219" i="62"/>
  <c r="P219" i="62"/>
  <c r="O219" i="62"/>
  <c r="N219" i="62"/>
  <c r="M219" i="62"/>
  <c r="L219" i="62"/>
  <c r="K219" i="62"/>
  <c r="J219" i="62"/>
  <c r="AS218" i="62"/>
  <c r="AR218" i="62"/>
  <c r="AQ218" i="62"/>
  <c r="AP218" i="62"/>
  <c r="AO218" i="62"/>
  <c r="AN218" i="62"/>
  <c r="AM218" i="62"/>
  <c r="AL218" i="62"/>
  <c r="AK218" i="62"/>
  <c r="AJ218" i="62"/>
  <c r="AI218" i="62"/>
  <c r="AH218" i="62"/>
  <c r="AG218" i="62"/>
  <c r="AF218" i="62"/>
  <c r="AE218" i="62"/>
  <c r="AD218" i="62"/>
  <c r="AC218" i="62"/>
  <c r="AB218" i="62"/>
  <c r="AA218" i="62"/>
  <c r="Z218" i="62"/>
  <c r="Y218" i="62"/>
  <c r="X218" i="62"/>
  <c r="W218" i="62"/>
  <c r="V218" i="62"/>
  <c r="U218" i="62"/>
  <c r="T218" i="62"/>
  <c r="S218" i="62"/>
  <c r="R218" i="62"/>
  <c r="Q218" i="62"/>
  <c r="P218" i="62"/>
  <c r="O218" i="62"/>
  <c r="N218" i="62"/>
  <c r="M218" i="62"/>
  <c r="L218" i="62"/>
  <c r="K218" i="62"/>
  <c r="J218" i="62"/>
  <c r="AS217" i="62"/>
  <c r="AR217" i="62"/>
  <c r="AQ217" i="62"/>
  <c r="AP217" i="62"/>
  <c r="AO217" i="62"/>
  <c r="AN217" i="62"/>
  <c r="AM217" i="62"/>
  <c r="AL217" i="62"/>
  <c r="AK217" i="62"/>
  <c r="AJ217" i="62"/>
  <c r="AI217" i="62"/>
  <c r="AH217" i="62"/>
  <c r="AG217" i="62"/>
  <c r="AF217" i="62"/>
  <c r="AE217" i="62"/>
  <c r="AD217" i="62"/>
  <c r="AC217" i="62"/>
  <c r="AB217" i="62"/>
  <c r="AA217" i="62"/>
  <c r="Z217" i="62"/>
  <c r="Y217" i="62"/>
  <c r="X217" i="62"/>
  <c r="W217" i="62"/>
  <c r="V217" i="62"/>
  <c r="U217" i="62"/>
  <c r="T217" i="62"/>
  <c r="S217" i="62"/>
  <c r="R217" i="62"/>
  <c r="Q217" i="62"/>
  <c r="P217" i="62"/>
  <c r="O217" i="62"/>
  <c r="N217" i="62"/>
  <c r="M217" i="62"/>
  <c r="L217" i="62"/>
  <c r="K217" i="62"/>
  <c r="J217" i="62"/>
  <c r="AS216" i="62"/>
  <c r="AR216" i="62"/>
  <c r="AP216" i="62"/>
  <c r="AO216" i="62"/>
  <c r="AM216" i="62"/>
  <c r="AL216" i="62"/>
  <c r="AJ216" i="62"/>
  <c r="AI216" i="62"/>
  <c r="AG216" i="62"/>
  <c r="AF216" i="62"/>
  <c r="AD216" i="62"/>
  <c r="AC216" i="62"/>
  <c r="AA216" i="62"/>
  <c r="Z216" i="62"/>
  <c r="X216" i="62"/>
  <c r="W216" i="62"/>
  <c r="U216" i="62"/>
  <c r="T216" i="62"/>
  <c r="R216" i="62"/>
  <c r="Q216" i="62"/>
  <c r="O216" i="62"/>
  <c r="N216" i="62"/>
  <c r="L216" i="62"/>
  <c r="K216" i="62"/>
  <c r="AS215" i="62"/>
  <c r="AR215" i="62"/>
  <c r="AP215" i="62"/>
  <c r="AO215" i="62"/>
  <c r="AM215" i="62"/>
  <c r="AL215" i="62"/>
  <c r="AJ215" i="62"/>
  <c r="AI215" i="62"/>
  <c r="AG215" i="62"/>
  <c r="AF215" i="62"/>
  <c r="AD215" i="62"/>
  <c r="AC215" i="62"/>
  <c r="AA215" i="62"/>
  <c r="Z215" i="62"/>
  <c r="X215" i="62"/>
  <c r="W215" i="62"/>
  <c r="U215" i="62"/>
  <c r="T215" i="62"/>
  <c r="R215" i="62"/>
  <c r="Q215" i="62"/>
  <c r="O215" i="62"/>
  <c r="N215" i="62"/>
  <c r="L215" i="62"/>
  <c r="K215" i="62"/>
  <c r="AS214" i="62"/>
  <c r="AR214" i="62"/>
  <c r="AP214" i="62"/>
  <c r="AO214" i="62"/>
  <c r="AM214" i="62"/>
  <c r="AL214" i="62"/>
  <c r="AJ214" i="62"/>
  <c r="AI214" i="62"/>
  <c r="AG214" i="62"/>
  <c r="AF214" i="62"/>
  <c r="AD214" i="62"/>
  <c r="AC214" i="62"/>
  <c r="AA214" i="62"/>
  <c r="Z214" i="62"/>
  <c r="X214" i="62"/>
  <c r="W214" i="62"/>
  <c r="U214" i="62"/>
  <c r="T214" i="62"/>
  <c r="R214" i="62"/>
  <c r="Q214" i="62"/>
  <c r="O214" i="62"/>
  <c r="N214" i="62"/>
  <c r="L214" i="62"/>
  <c r="K214" i="62"/>
  <c r="AS213" i="62"/>
  <c r="AR213" i="62"/>
  <c r="AP213" i="62"/>
  <c r="AO213" i="62"/>
  <c r="AM213" i="62"/>
  <c r="AL213" i="62"/>
  <c r="AJ213" i="62"/>
  <c r="AI213" i="62"/>
  <c r="AG213" i="62"/>
  <c r="AF213" i="62"/>
  <c r="AD213" i="62"/>
  <c r="AC213" i="62"/>
  <c r="AA213" i="62"/>
  <c r="Z213" i="62"/>
  <c r="X213" i="62"/>
  <c r="W213" i="62"/>
  <c r="U213" i="62"/>
  <c r="T213" i="62"/>
  <c r="R213" i="62"/>
  <c r="Q213" i="62"/>
  <c r="O213" i="62"/>
  <c r="N213" i="62"/>
  <c r="L213" i="62"/>
  <c r="K213" i="62"/>
  <c r="AV212" i="62"/>
  <c r="AU212" i="62"/>
  <c r="AT212" i="62"/>
  <c r="AS212" i="62"/>
  <c r="AR212" i="62"/>
  <c r="AQ212" i="62"/>
  <c r="AP212" i="62"/>
  <c r="AO212" i="62"/>
  <c r="AN212" i="62"/>
  <c r="AM212" i="62"/>
  <c r="AL212" i="62"/>
  <c r="AK212" i="62"/>
  <c r="AJ212" i="62"/>
  <c r="AI212" i="62"/>
  <c r="AH212" i="62"/>
  <c r="AG212" i="62"/>
  <c r="AF212" i="62"/>
  <c r="AE212" i="62"/>
  <c r="AD212" i="62"/>
  <c r="AC212" i="62"/>
  <c r="AB212" i="62"/>
  <c r="AA212" i="62"/>
  <c r="Z212" i="62"/>
  <c r="Y212" i="62"/>
  <c r="X212" i="62"/>
  <c r="W212" i="62"/>
  <c r="V212" i="62"/>
  <c r="U212" i="62"/>
  <c r="T212" i="62"/>
  <c r="S212" i="62"/>
  <c r="R212" i="62"/>
  <c r="Q212" i="62"/>
  <c r="P212" i="62"/>
  <c r="O212" i="62"/>
  <c r="N212" i="62"/>
  <c r="M212" i="62"/>
  <c r="L212" i="62"/>
  <c r="K212" i="62"/>
  <c r="J212" i="62"/>
  <c r="AS211" i="62"/>
  <c r="AR211" i="62"/>
  <c r="AP211" i="62"/>
  <c r="AO211" i="62"/>
  <c r="AM211" i="62"/>
  <c r="AL211" i="62"/>
  <c r="AJ211" i="62"/>
  <c r="AI211" i="62"/>
  <c r="AG211" i="62"/>
  <c r="AF211" i="62"/>
  <c r="AD211" i="62"/>
  <c r="AC211" i="62"/>
  <c r="AA211" i="62"/>
  <c r="Z211" i="62"/>
  <c r="X211" i="62"/>
  <c r="W211" i="62"/>
  <c r="U211" i="62"/>
  <c r="T211" i="62"/>
  <c r="R211" i="62"/>
  <c r="Q211" i="62"/>
  <c r="O211" i="62"/>
  <c r="N211" i="62"/>
  <c r="L211" i="62"/>
  <c r="K211" i="62"/>
  <c r="AS210" i="62"/>
  <c r="AR210" i="62"/>
  <c r="AP210" i="62"/>
  <c r="AO210" i="62"/>
  <c r="AM210" i="62"/>
  <c r="AL210" i="62"/>
  <c r="AJ210" i="62"/>
  <c r="AI210" i="62"/>
  <c r="AG210" i="62"/>
  <c r="AF210" i="62"/>
  <c r="AD210" i="62"/>
  <c r="AC210" i="62"/>
  <c r="AA210" i="62"/>
  <c r="Z210" i="62"/>
  <c r="X210" i="62"/>
  <c r="W210" i="62"/>
  <c r="U210" i="62"/>
  <c r="T210" i="62"/>
  <c r="R210" i="62"/>
  <c r="Q210" i="62"/>
  <c r="O210" i="62"/>
  <c r="N210" i="62"/>
  <c r="L210" i="62"/>
  <c r="K210" i="62"/>
  <c r="AS209" i="62"/>
  <c r="AR209" i="62"/>
  <c r="AQ209" i="62"/>
  <c r="AP209" i="62"/>
  <c r="AO209" i="62"/>
  <c r="AN209" i="62"/>
  <c r="AM209" i="62"/>
  <c r="AL209" i="62"/>
  <c r="AK209" i="62"/>
  <c r="AJ209" i="62"/>
  <c r="AI209" i="62"/>
  <c r="AH209" i="62"/>
  <c r="AG209" i="62"/>
  <c r="AF209" i="62"/>
  <c r="AE209" i="62"/>
  <c r="AD209" i="62"/>
  <c r="AC209" i="62"/>
  <c r="AB209" i="62"/>
  <c r="AA209" i="62"/>
  <c r="Z209" i="62"/>
  <c r="Y209" i="62"/>
  <c r="X209" i="62"/>
  <c r="W209" i="62"/>
  <c r="V209" i="62"/>
  <c r="U209" i="62"/>
  <c r="T209" i="62"/>
  <c r="S209" i="62"/>
  <c r="R209" i="62"/>
  <c r="Q209" i="62"/>
  <c r="P209" i="62"/>
  <c r="O209" i="62"/>
  <c r="N209" i="62"/>
  <c r="M209" i="62"/>
  <c r="L209" i="62"/>
  <c r="K209" i="62"/>
  <c r="J209" i="62"/>
  <c r="AS208" i="62"/>
  <c r="AR208" i="62"/>
  <c r="AQ208" i="62"/>
  <c r="AP208" i="62"/>
  <c r="AO208" i="62"/>
  <c r="AN208" i="62"/>
  <c r="AM208" i="62"/>
  <c r="AL208" i="62"/>
  <c r="AK208" i="62"/>
  <c r="AJ208" i="62"/>
  <c r="AI208" i="62"/>
  <c r="AH208" i="62"/>
  <c r="AG208" i="62"/>
  <c r="AF208" i="62"/>
  <c r="AE208" i="62"/>
  <c r="AD208" i="62"/>
  <c r="AC208" i="62"/>
  <c r="AB208" i="62"/>
  <c r="AA208" i="62"/>
  <c r="Z208" i="62"/>
  <c r="Y208" i="62"/>
  <c r="X208" i="62"/>
  <c r="W208" i="62"/>
  <c r="V208" i="62"/>
  <c r="U208" i="62"/>
  <c r="T208" i="62"/>
  <c r="S208" i="62"/>
  <c r="R208" i="62"/>
  <c r="Q208" i="62"/>
  <c r="P208" i="62"/>
  <c r="O208" i="62"/>
  <c r="N208" i="62"/>
  <c r="M208" i="62"/>
  <c r="L208" i="62"/>
  <c r="K208" i="62"/>
  <c r="J208" i="62"/>
  <c r="AS207" i="62"/>
  <c r="AR207" i="62"/>
  <c r="AP207" i="62"/>
  <c r="AO207" i="62"/>
  <c r="AM207" i="62"/>
  <c r="AL207" i="62"/>
  <c r="AJ207" i="62"/>
  <c r="AI207" i="62"/>
  <c r="AG207" i="62"/>
  <c r="AF207" i="62"/>
  <c r="AD207" i="62"/>
  <c r="AC207" i="62"/>
  <c r="AA207" i="62"/>
  <c r="Z207" i="62"/>
  <c r="X207" i="62"/>
  <c r="W207" i="62"/>
  <c r="U207" i="62"/>
  <c r="T207" i="62"/>
  <c r="R207" i="62"/>
  <c r="Q207" i="62"/>
  <c r="O207" i="62"/>
  <c r="N207" i="62"/>
  <c r="L207" i="62"/>
  <c r="K207" i="62"/>
  <c r="AS206" i="62"/>
  <c r="AR206" i="62"/>
  <c r="AP206" i="62"/>
  <c r="AO206" i="62"/>
  <c r="AM206" i="62"/>
  <c r="AL206" i="62"/>
  <c r="AJ206" i="62"/>
  <c r="AI206" i="62"/>
  <c r="AG206" i="62"/>
  <c r="AF206" i="62"/>
  <c r="AD206" i="62"/>
  <c r="AC206" i="62"/>
  <c r="AA206" i="62"/>
  <c r="Z206" i="62"/>
  <c r="X206" i="62"/>
  <c r="W206" i="62"/>
  <c r="U206" i="62"/>
  <c r="T206" i="62"/>
  <c r="R206" i="62"/>
  <c r="Q206" i="62"/>
  <c r="O206" i="62"/>
  <c r="N206" i="62"/>
  <c r="L206" i="62"/>
  <c r="K206" i="62"/>
  <c r="AS205" i="62"/>
  <c r="AR205" i="62"/>
  <c r="AP205" i="62"/>
  <c r="AO205" i="62"/>
  <c r="AM205" i="62"/>
  <c r="AL205" i="62"/>
  <c r="AJ205" i="62"/>
  <c r="AI205" i="62"/>
  <c r="AG205" i="62"/>
  <c r="AF205" i="62"/>
  <c r="AD205" i="62"/>
  <c r="AC205" i="62"/>
  <c r="AA205" i="62"/>
  <c r="Z205" i="62"/>
  <c r="X205" i="62"/>
  <c r="W205" i="62"/>
  <c r="U205" i="62"/>
  <c r="T205" i="62"/>
  <c r="R205" i="62"/>
  <c r="Q205" i="62"/>
  <c r="O205" i="62"/>
  <c r="N205" i="62"/>
  <c r="L205" i="62"/>
  <c r="K205" i="62"/>
  <c r="AS204" i="62"/>
  <c r="AR204" i="62"/>
  <c r="AP204" i="62"/>
  <c r="AO204" i="62"/>
  <c r="AM204" i="62"/>
  <c r="AL204" i="62"/>
  <c r="AJ204" i="62"/>
  <c r="AI204" i="62"/>
  <c r="AG204" i="62"/>
  <c r="AF204" i="62"/>
  <c r="AD204" i="62"/>
  <c r="AC204" i="62"/>
  <c r="AA204" i="62"/>
  <c r="Z204" i="62"/>
  <c r="X204" i="62"/>
  <c r="W204" i="62"/>
  <c r="U204" i="62"/>
  <c r="T204" i="62"/>
  <c r="R204" i="62"/>
  <c r="Q204" i="62"/>
  <c r="O204" i="62"/>
  <c r="N204" i="62"/>
  <c r="L204" i="62"/>
  <c r="K204" i="62"/>
  <c r="AS203" i="62"/>
  <c r="AR203" i="62"/>
  <c r="AQ203" i="62"/>
  <c r="AP203" i="62"/>
  <c r="AO203" i="62"/>
  <c r="AN203" i="62"/>
  <c r="AM203" i="62"/>
  <c r="AL203" i="62"/>
  <c r="AK203" i="62"/>
  <c r="AJ203" i="62"/>
  <c r="AI203" i="62"/>
  <c r="AH203" i="62"/>
  <c r="AG203" i="62"/>
  <c r="AF203" i="62"/>
  <c r="AE203" i="62"/>
  <c r="AD203" i="62"/>
  <c r="AC203" i="62"/>
  <c r="AB203" i="62"/>
  <c r="AA203" i="62"/>
  <c r="Z203" i="62"/>
  <c r="Y203" i="62"/>
  <c r="X203" i="62"/>
  <c r="W203" i="62"/>
  <c r="V203" i="62"/>
  <c r="U203" i="62"/>
  <c r="T203" i="62"/>
  <c r="S203" i="62"/>
  <c r="R203" i="62"/>
  <c r="Q203" i="62"/>
  <c r="P203" i="62"/>
  <c r="O203" i="62"/>
  <c r="N203" i="62"/>
  <c r="M203" i="62"/>
  <c r="L203" i="62"/>
  <c r="K203" i="62"/>
  <c r="J203" i="62"/>
  <c r="AS202" i="62"/>
  <c r="AR202" i="62"/>
  <c r="AQ202" i="62"/>
  <c r="AP202" i="62"/>
  <c r="AO202" i="62"/>
  <c r="AN202" i="62"/>
  <c r="AM202" i="62"/>
  <c r="AL202" i="62"/>
  <c r="AK202" i="62"/>
  <c r="AJ202" i="62"/>
  <c r="AI202" i="62"/>
  <c r="AH202" i="62"/>
  <c r="AG202" i="62"/>
  <c r="AF202" i="62"/>
  <c r="AE202" i="62"/>
  <c r="AD202" i="62"/>
  <c r="AC202" i="62"/>
  <c r="AB202" i="62"/>
  <c r="AA202" i="62"/>
  <c r="Z202" i="62"/>
  <c r="Y202" i="62"/>
  <c r="X202" i="62"/>
  <c r="W202" i="62"/>
  <c r="V202" i="62"/>
  <c r="U202" i="62"/>
  <c r="T202" i="62"/>
  <c r="S202" i="62"/>
  <c r="R202" i="62"/>
  <c r="Q202" i="62"/>
  <c r="P202" i="62"/>
  <c r="O202" i="62"/>
  <c r="N202" i="62"/>
  <c r="M202" i="62"/>
  <c r="L202" i="62"/>
  <c r="K202" i="62"/>
  <c r="J202" i="62"/>
  <c r="AS201" i="62"/>
  <c r="AR201" i="62"/>
  <c r="AQ201" i="62"/>
  <c r="AP201" i="62"/>
  <c r="AO201" i="62"/>
  <c r="AM201" i="62"/>
  <c r="AL201" i="62"/>
  <c r="AK201" i="62"/>
  <c r="AJ201" i="62"/>
  <c r="AI201" i="62"/>
  <c r="AH201" i="62"/>
  <c r="AG201" i="62"/>
  <c r="AF201" i="62"/>
  <c r="AE201" i="62"/>
  <c r="AD201" i="62"/>
  <c r="AC201" i="62"/>
  <c r="AB201" i="62"/>
  <c r="AA201" i="62"/>
  <c r="Z201" i="62"/>
  <c r="Y201" i="62"/>
  <c r="X201" i="62"/>
  <c r="W201" i="62"/>
  <c r="V201" i="62"/>
  <c r="U201" i="62"/>
  <c r="T201" i="62"/>
  <c r="S201" i="62"/>
  <c r="R201" i="62"/>
  <c r="Q201" i="62"/>
  <c r="P201" i="62"/>
  <c r="O201" i="62"/>
  <c r="N201" i="62"/>
  <c r="M201" i="62"/>
  <c r="L201" i="62"/>
  <c r="K201" i="62"/>
  <c r="J201" i="62"/>
  <c r="AS200" i="62"/>
  <c r="AR200" i="62"/>
  <c r="AQ200" i="62"/>
  <c r="AP200" i="62"/>
  <c r="AO200" i="62"/>
  <c r="AN200" i="62"/>
  <c r="AM200" i="62"/>
  <c r="AL200" i="62"/>
  <c r="AK200" i="62"/>
  <c r="AJ200" i="62"/>
  <c r="AI200" i="62"/>
  <c r="AH200" i="62"/>
  <c r="AG200" i="62"/>
  <c r="AF200" i="62"/>
  <c r="AE200" i="62"/>
  <c r="AD200" i="62"/>
  <c r="AC200" i="62"/>
  <c r="AB200" i="62"/>
  <c r="AA200" i="62"/>
  <c r="Z200" i="62"/>
  <c r="Y200" i="62"/>
  <c r="X200" i="62"/>
  <c r="W200" i="62"/>
  <c r="V200" i="62"/>
  <c r="U200" i="62"/>
  <c r="T200" i="62"/>
  <c r="S200" i="62"/>
  <c r="R200" i="62"/>
  <c r="Q200" i="62"/>
  <c r="P200" i="62"/>
  <c r="O200" i="62"/>
  <c r="N200" i="62"/>
  <c r="M200" i="62"/>
  <c r="L200" i="62"/>
  <c r="K200" i="62"/>
  <c r="J200" i="62"/>
  <c r="AS199" i="62"/>
  <c r="AR199" i="62"/>
  <c r="AP199" i="62"/>
  <c r="AO199" i="62"/>
  <c r="AM199" i="62"/>
  <c r="AL199" i="62"/>
  <c r="AJ199" i="62"/>
  <c r="AI199" i="62"/>
  <c r="AG199" i="62"/>
  <c r="AF199" i="62"/>
  <c r="AD199" i="62"/>
  <c r="AC199" i="62"/>
  <c r="AA199" i="62"/>
  <c r="Z199" i="62"/>
  <c r="X199" i="62"/>
  <c r="W199" i="62"/>
  <c r="U199" i="62"/>
  <c r="T199" i="62"/>
  <c r="R199" i="62"/>
  <c r="Q199" i="62"/>
  <c r="O199" i="62"/>
  <c r="N199" i="62"/>
  <c r="L199" i="62"/>
  <c r="K199" i="62"/>
  <c r="AS198" i="62"/>
  <c r="AR198" i="62"/>
  <c r="AP198" i="62"/>
  <c r="AO198" i="62"/>
  <c r="AM198" i="62"/>
  <c r="AL198" i="62"/>
  <c r="AJ198" i="62"/>
  <c r="AI198" i="62"/>
  <c r="AG198" i="62"/>
  <c r="AF198" i="62"/>
  <c r="AD198" i="62"/>
  <c r="AC198" i="62"/>
  <c r="AA198" i="62"/>
  <c r="Z198" i="62"/>
  <c r="X198" i="62"/>
  <c r="W198" i="62"/>
  <c r="U198" i="62"/>
  <c r="T198" i="62"/>
  <c r="R198" i="62"/>
  <c r="Q198" i="62"/>
  <c r="O198" i="62"/>
  <c r="N198" i="62"/>
  <c r="L198" i="62"/>
  <c r="K198" i="62"/>
  <c r="AS197" i="62"/>
  <c r="AR197" i="62"/>
  <c r="AP197" i="62"/>
  <c r="AO197" i="62"/>
  <c r="AM197" i="62"/>
  <c r="AL197" i="62"/>
  <c r="AJ197" i="62"/>
  <c r="AI197" i="62"/>
  <c r="AG197" i="62"/>
  <c r="AF197" i="62"/>
  <c r="AD197" i="62"/>
  <c r="AC197" i="62"/>
  <c r="AA197" i="62"/>
  <c r="Z197" i="62"/>
  <c r="X197" i="62"/>
  <c r="W197" i="62"/>
  <c r="U197" i="62"/>
  <c r="T197" i="62"/>
  <c r="R197" i="62"/>
  <c r="Q197" i="62"/>
  <c r="O197" i="62"/>
  <c r="N197" i="62"/>
  <c r="L197" i="62"/>
  <c r="K197" i="62"/>
  <c r="AS196" i="62"/>
  <c r="AR196" i="62"/>
  <c r="AP196" i="62"/>
  <c r="AO196" i="62"/>
  <c r="AM196" i="62"/>
  <c r="AL196" i="62"/>
  <c r="AJ196" i="62"/>
  <c r="AI196" i="62"/>
  <c r="AG196" i="62"/>
  <c r="AF196" i="62"/>
  <c r="AD196" i="62"/>
  <c r="AC196" i="62"/>
  <c r="AA196" i="62"/>
  <c r="Z196" i="62"/>
  <c r="X196" i="62"/>
  <c r="W196" i="62"/>
  <c r="U196" i="62"/>
  <c r="T196" i="62"/>
  <c r="R196" i="62"/>
  <c r="Q196" i="62"/>
  <c r="O196" i="62"/>
  <c r="N196" i="62"/>
  <c r="L196" i="62"/>
  <c r="K196" i="62"/>
  <c r="AS195" i="62"/>
  <c r="AR195" i="62"/>
  <c r="AP195" i="62"/>
  <c r="AO195" i="62"/>
  <c r="AM195" i="62"/>
  <c r="AL195" i="62"/>
  <c r="AJ195" i="62"/>
  <c r="AI195" i="62"/>
  <c r="AG195" i="62"/>
  <c r="AF195" i="62"/>
  <c r="AD195" i="62"/>
  <c r="AC195" i="62"/>
  <c r="AA195" i="62"/>
  <c r="Z195" i="62"/>
  <c r="X195" i="62"/>
  <c r="W195" i="62"/>
  <c r="U195" i="62"/>
  <c r="T195" i="62"/>
  <c r="R195" i="62"/>
  <c r="Q195" i="62"/>
  <c r="O195" i="62"/>
  <c r="N195" i="62"/>
  <c r="L195" i="62"/>
  <c r="K195" i="62"/>
  <c r="AS194" i="62"/>
  <c r="AR194" i="62"/>
  <c r="AP194" i="62"/>
  <c r="AO194" i="62"/>
  <c r="AM194" i="62"/>
  <c r="AL194" i="62"/>
  <c r="AJ194" i="62"/>
  <c r="AI194" i="62"/>
  <c r="AG194" i="62"/>
  <c r="AF194" i="62"/>
  <c r="AD194" i="62"/>
  <c r="AC194" i="62"/>
  <c r="AA194" i="62"/>
  <c r="Z194" i="62"/>
  <c r="X194" i="62"/>
  <c r="W194" i="62"/>
  <c r="U194" i="62"/>
  <c r="T194" i="62"/>
  <c r="R194" i="62"/>
  <c r="Q194" i="62"/>
  <c r="O194" i="62"/>
  <c r="N194" i="62"/>
  <c r="L194" i="62"/>
  <c r="K194" i="62"/>
  <c r="AS193" i="62"/>
  <c r="AR193" i="62"/>
  <c r="AP193" i="62"/>
  <c r="AO193" i="62"/>
  <c r="AM193" i="62"/>
  <c r="AL193" i="62"/>
  <c r="AJ193" i="62"/>
  <c r="AI193" i="62"/>
  <c r="AG193" i="62"/>
  <c r="AF193" i="62"/>
  <c r="AD193" i="62"/>
  <c r="AC193" i="62"/>
  <c r="AA193" i="62"/>
  <c r="Z193" i="62"/>
  <c r="X193" i="62"/>
  <c r="W193" i="62"/>
  <c r="U193" i="62"/>
  <c r="T193" i="62"/>
  <c r="R193" i="62"/>
  <c r="Q193" i="62"/>
  <c r="O193" i="62"/>
  <c r="N193" i="62"/>
  <c r="L193" i="62"/>
  <c r="K193" i="62"/>
  <c r="AS192" i="62"/>
  <c r="AR192" i="62"/>
  <c r="AP192" i="62"/>
  <c r="AO192" i="62"/>
  <c r="AM192" i="62"/>
  <c r="AL192" i="62"/>
  <c r="AJ192" i="62"/>
  <c r="AI192" i="62"/>
  <c r="AG192" i="62"/>
  <c r="AF192" i="62"/>
  <c r="AD192" i="62"/>
  <c r="AC192" i="62"/>
  <c r="AA192" i="62"/>
  <c r="Z192" i="62"/>
  <c r="X192" i="62"/>
  <c r="W192" i="62"/>
  <c r="U192" i="62"/>
  <c r="R192" i="62"/>
  <c r="Q192" i="62"/>
  <c r="O192" i="62"/>
  <c r="N192" i="62"/>
  <c r="L192" i="62"/>
  <c r="K192" i="62"/>
  <c r="AS191" i="62"/>
  <c r="AR191" i="62"/>
  <c r="AP191" i="62"/>
  <c r="AO191" i="62"/>
  <c r="AM191" i="62"/>
  <c r="AL191" i="62"/>
  <c r="AJ191" i="62"/>
  <c r="AI191" i="62"/>
  <c r="AG191" i="62"/>
  <c r="AF191" i="62"/>
  <c r="AD191" i="62"/>
  <c r="AC191" i="62"/>
  <c r="AA191" i="62"/>
  <c r="Z191" i="62"/>
  <c r="X191" i="62"/>
  <c r="W191" i="62"/>
  <c r="U191" i="62"/>
  <c r="T191" i="62"/>
  <c r="R191" i="62"/>
  <c r="Q191" i="62"/>
  <c r="O191" i="62"/>
  <c r="N191" i="62"/>
  <c r="L191" i="62"/>
  <c r="K191" i="62"/>
  <c r="AS190" i="62"/>
  <c r="AR190" i="62"/>
  <c r="AP190" i="62"/>
  <c r="AO190" i="62"/>
  <c r="AM190" i="62"/>
  <c r="AL190" i="62"/>
  <c r="AJ190" i="62"/>
  <c r="AI190" i="62"/>
  <c r="AG190" i="62"/>
  <c r="AF190" i="62"/>
  <c r="AD190" i="62"/>
  <c r="AC190" i="62"/>
  <c r="AA190" i="62"/>
  <c r="Z190" i="62"/>
  <c r="X190" i="62"/>
  <c r="W190" i="62"/>
  <c r="U190" i="62"/>
  <c r="T190" i="62"/>
  <c r="R190" i="62"/>
  <c r="Q190" i="62"/>
  <c r="O190" i="62"/>
  <c r="N190" i="62"/>
  <c r="L190" i="62"/>
  <c r="K190" i="62"/>
  <c r="AS189" i="62"/>
  <c r="AR189" i="62"/>
  <c r="AP189" i="62"/>
  <c r="AO189" i="62"/>
  <c r="AM189" i="62"/>
  <c r="AL189" i="62"/>
  <c r="AJ189" i="62"/>
  <c r="AI189" i="62"/>
  <c r="AG189" i="62"/>
  <c r="AF189" i="62"/>
  <c r="AD189" i="62"/>
  <c r="AC189" i="62"/>
  <c r="AA189" i="62"/>
  <c r="Z189" i="62"/>
  <c r="X189" i="62"/>
  <c r="W189" i="62"/>
  <c r="U189" i="62"/>
  <c r="T189" i="62"/>
  <c r="R189" i="62"/>
  <c r="Q189" i="62"/>
  <c r="O189" i="62"/>
  <c r="N189" i="62"/>
  <c r="L189" i="62"/>
  <c r="K189" i="62"/>
  <c r="AS188" i="62"/>
  <c r="AR188" i="62"/>
  <c r="AQ188" i="62"/>
  <c r="AP188" i="62"/>
  <c r="AO188" i="62"/>
  <c r="AN188" i="62"/>
  <c r="AM188" i="62"/>
  <c r="AL188" i="62"/>
  <c r="AK188" i="62"/>
  <c r="AJ188" i="62"/>
  <c r="AI188" i="62"/>
  <c r="AH188" i="62"/>
  <c r="AG188" i="62"/>
  <c r="AF188" i="62"/>
  <c r="AE188" i="62"/>
  <c r="AD188" i="62"/>
  <c r="AC188" i="62"/>
  <c r="AB188" i="62"/>
  <c r="AA188" i="62"/>
  <c r="Z188" i="62"/>
  <c r="Y188" i="62"/>
  <c r="X188" i="62"/>
  <c r="W188" i="62"/>
  <c r="V188" i="62"/>
  <c r="U188" i="62"/>
  <c r="T188" i="62"/>
  <c r="S188" i="62"/>
  <c r="R188" i="62"/>
  <c r="Q188" i="62"/>
  <c r="P188" i="62"/>
  <c r="O188" i="62"/>
  <c r="N188" i="62"/>
  <c r="M188" i="62"/>
  <c r="L188" i="62"/>
  <c r="K188" i="62"/>
  <c r="J188" i="62"/>
  <c r="AS185" i="62"/>
  <c r="AR185" i="62"/>
  <c r="AP185" i="62"/>
  <c r="AO185" i="62"/>
  <c r="AM185" i="62"/>
  <c r="AL185" i="62"/>
  <c r="AJ185" i="62"/>
  <c r="AI185" i="62"/>
  <c r="AG185" i="62"/>
  <c r="AF185" i="62"/>
  <c r="AD185" i="62"/>
  <c r="AC185" i="62"/>
  <c r="AA185" i="62"/>
  <c r="Z185" i="62"/>
  <c r="X185" i="62"/>
  <c r="W185" i="62"/>
  <c r="U185" i="62"/>
  <c r="T185" i="62"/>
  <c r="R185" i="62"/>
  <c r="Q185" i="62"/>
  <c r="O185" i="62"/>
  <c r="N185" i="62"/>
  <c r="L185" i="62"/>
  <c r="K185" i="62"/>
  <c r="AS184" i="62"/>
  <c r="AR184" i="62"/>
  <c r="AP184" i="62"/>
  <c r="AO184" i="62"/>
  <c r="AM184" i="62"/>
  <c r="AL184" i="62"/>
  <c r="AJ184" i="62"/>
  <c r="AI184" i="62"/>
  <c r="AG184" i="62"/>
  <c r="AF184" i="62"/>
  <c r="AD184" i="62"/>
  <c r="AC184" i="62"/>
  <c r="AA184" i="62"/>
  <c r="Z184" i="62"/>
  <c r="X184" i="62"/>
  <c r="W184" i="62"/>
  <c r="U184" i="62"/>
  <c r="T184" i="62"/>
  <c r="R184" i="62"/>
  <c r="Q184" i="62"/>
  <c r="O184" i="62"/>
  <c r="N184" i="62"/>
  <c r="L184" i="62"/>
  <c r="K184" i="62"/>
  <c r="AS181" i="62"/>
  <c r="AR181" i="62"/>
  <c r="AP181" i="62"/>
  <c r="AO181" i="62"/>
  <c r="AM181" i="62"/>
  <c r="AL181" i="62"/>
  <c r="AJ181" i="62"/>
  <c r="AI181" i="62"/>
  <c r="AG181" i="62"/>
  <c r="AF181" i="62"/>
  <c r="AD181" i="62"/>
  <c r="AC181" i="62"/>
  <c r="AA181" i="62"/>
  <c r="Z181" i="62"/>
  <c r="X181" i="62"/>
  <c r="W181" i="62"/>
  <c r="U181" i="62"/>
  <c r="T181" i="62"/>
  <c r="R181" i="62"/>
  <c r="Q181" i="62"/>
  <c r="O181" i="62"/>
  <c r="N181" i="62"/>
  <c r="L181" i="62"/>
  <c r="K181" i="62"/>
  <c r="AS180" i="62"/>
  <c r="AR180" i="62"/>
  <c r="AP180" i="62"/>
  <c r="AO180" i="62"/>
  <c r="AM180" i="62"/>
  <c r="AL180" i="62"/>
  <c r="AJ180" i="62"/>
  <c r="AI180" i="62"/>
  <c r="AG180" i="62"/>
  <c r="AF180" i="62"/>
  <c r="AD180" i="62"/>
  <c r="AC180" i="62"/>
  <c r="AA180" i="62"/>
  <c r="Z180" i="62"/>
  <c r="X180" i="62"/>
  <c r="W180" i="62"/>
  <c r="U180" i="62"/>
  <c r="T180" i="62"/>
  <c r="R180" i="62"/>
  <c r="Q180" i="62"/>
  <c r="O180" i="62"/>
  <c r="N180" i="62"/>
  <c r="L180" i="62"/>
  <c r="K180" i="62"/>
  <c r="AS179" i="62"/>
  <c r="AR179" i="62"/>
  <c r="AP179" i="62"/>
  <c r="AO179" i="62"/>
  <c r="AM179" i="62"/>
  <c r="AL179" i="62"/>
  <c r="AJ179" i="62"/>
  <c r="AI179" i="62"/>
  <c r="AG179" i="62"/>
  <c r="AF179" i="62"/>
  <c r="AD179" i="62"/>
  <c r="AC179" i="62"/>
  <c r="AA179" i="62"/>
  <c r="Z179" i="62"/>
  <c r="X179" i="62"/>
  <c r="W179" i="62"/>
  <c r="U179" i="62"/>
  <c r="T179" i="62"/>
  <c r="R179" i="62"/>
  <c r="Q179" i="62"/>
  <c r="O179" i="62"/>
  <c r="N179" i="62"/>
  <c r="L179" i="62"/>
  <c r="K179" i="62"/>
  <c r="AS178" i="62"/>
  <c r="AR178" i="62"/>
  <c r="AP178" i="62"/>
  <c r="AO178" i="62"/>
  <c r="AM178" i="62"/>
  <c r="AL178" i="62"/>
  <c r="AJ178" i="62"/>
  <c r="AI178" i="62"/>
  <c r="AG178" i="62"/>
  <c r="AF178" i="62"/>
  <c r="AD178" i="62"/>
  <c r="AC178" i="62"/>
  <c r="AA178" i="62"/>
  <c r="Z178" i="62"/>
  <c r="X178" i="62"/>
  <c r="W178" i="62"/>
  <c r="U178" i="62"/>
  <c r="T178" i="62"/>
  <c r="R178" i="62"/>
  <c r="Q178" i="62"/>
  <c r="O178" i="62"/>
  <c r="N178" i="62"/>
  <c r="L178" i="62"/>
  <c r="K178" i="62"/>
  <c r="AS177" i="62"/>
  <c r="AR177" i="62"/>
  <c r="AP177" i="62"/>
  <c r="AO177" i="62"/>
  <c r="AM177" i="62"/>
  <c r="AL177" i="62"/>
  <c r="AJ177" i="62"/>
  <c r="AI177" i="62"/>
  <c r="AG177" i="62"/>
  <c r="AF177" i="62"/>
  <c r="AD177" i="62"/>
  <c r="AC177" i="62"/>
  <c r="AA177" i="62"/>
  <c r="Z177" i="62"/>
  <c r="X177" i="62"/>
  <c r="W177" i="62"/>
  <c r="U177" i="62"/>
  <c r="T177" i="62"/>
  <c r="R177" i="62"/>
  <c r="Q177" i="62"/>
  <c r="O177" i="62"/>
  <c r="N177" i="62"/>
  <c r="L177" i="62"/>
  <c r="K177" i="62"/>
  <c r="AS176" i="62"/>
  <c r="AR176" i="62"/>
  <c r="AP176" i="62"/>
  <c r="AO176" i="62"/>
  <c r="AM176" i="62"/>
  <c r="AL176" i="62"/>
  <c r="AJ176" i="62"/>
  <c r="AI176" i="62"/>
  <c r="AG176" i="62"/>
  <c r="AF176" i="62"/>
  <c r="AD176" i="62"/>
  <c r="AC176" i="62"/>
  <c r="AA176" i="62"/>
  <c r="Z176" i="62"/>
  <c r="X176" i="62"/>
  <c r="W176" i="62"/>
  <c r="U176" i="62"/>
  <c r="T176" i="62"/>
  <c r="R176" i="62"/>
  <c r="Q176" i="62"/>
  <c r="O176" i="62"/>
  <c r="N176" i="62"/>
  <c r="L176" i="62"/>
  <c r="K176" i="62"/>
  <c r="AS175" i="62"/>
  <c r="AR175" i="62"/>
  <c r="AP175" i="62"/>
  <c r="AO175" i="62"/>
  <c r="AM175" i="62"/>
  <c r="AL175" i="62"/>
  <c r="AJ175" i="62"/>
  <c r="AI175" i="62"/>
  <c r="AG175" i="62"/>
  <c r="AF175" i="62"/>
  <c r="AD175" i="62"/>
  <c r="AC175" i="62"/>
  <c r="AA175" i="62"/>
  <c r="Z175" i="62"/>
  <c r="X175" i="62"/>
  <c r="W175" i="62"/>
  <c r="U175" i="62"/>
  <c r="T175" i="62"/>
  <c r="R175" i="62"/>
  <c r="Q175" i="62"/>
  <c r="O175" i="62"/>
  <c r="N175" i="62"/>
  <c r="L175" i="62"/>
  <c r="K175" i="62"/>
  <c r="AS174" i="62"/>
  <c r="AR174" i="62"/>
  <c r="AP174" i="62"/>
  <c r="AO174" i="62"/>
  <c r="AM174" i="62"/>
  <c r="AL174" i="62"/>
  <c r="AJ174" i="62"/>
  <c r="AI174" i="62"/>
  <c r="AG174" i="62"/>
  <c r="AF174" i="62"/>
  <c r="AD174" i="62"/>
  <c r="AC174" i="62"/>
  <c r="AA174" i="62"/>
  <c r="Z174" i="62"/>
  <c r="X174" i="62"/>
  <c r="W174" i="62"/>
  <c r="U174" i="62"/>
  <c r="T174" i="62"/>
  <c r="R174" i="62"/>
  <c r="Q174" i="62"/>
  <c r="O174" i="62"/>
  <c r="N174" i="62"/>
  <c r="L174" i="62"/>
  <c r="K174" i="62"/>
  <c r="AS167" i="62"/>
  <c r="AR167" i="62"/>
  <c r="AP167" i="62"/>
  <c r="AO167" i="62"/>
  <c r="AM167" i="62"/>
  <c r="AL167" i="62"/>
  <c r="AJ167" i="62"/>
  <c r="AI167" i="62"/>
  <c r="AG167" i="62"/>
  <c r="AF167" i="62"/>
  <c r="AD167" i="62"/>
  <c r="AC167" i="62"/>
  <c r="AA167" i="62"/>
  <c r="Z167" i="62"/>
  <c r="X167" i="62"/>
  <c r="W167" i="62"/>
  <c r="U167" i="62"/>
  <c r="T167" i="62"/>
  <c r="R167" i="62"/>
  <c r="Q167" i="62"/>
  <c r="O167" i="62"/>
  <c r="N167" i="62"/>
  <c r="L167" i="62"/>
  <c r="K167" i="62"/>
  <c r="AS166" i="62"/>
  <c r="AR166" i="62"/>
  <c r="AP166" i="62"/>
  <c r="AO166" i="62"/>
  <c r="AM166" i="62"/>
  <c r="AL166" i="62"/>
  <c r="AJ166" i="62"/>
  <c r="AI166" i="62"/>
  <c r="AG166" i="62"/>
  <c r="AF166" i="62"/>
  <c r="AD166" i="62"/>
  <c r="AC166" i="62"/>
  <c r="AA166" i="62"/>
  <c r="Z166" i="62"/>
  <c r="X166" i="62"/>
  <c r="W166" i="62"/>
  <c r="U166" i="62"/>
  <c r="T166" i="62"/>
  <c r="R166" i="62"/>
  <c r="Q166" i="62"/>
  <c r="O166" i="62"/>
  <c r="N166" i="62"/>
  <c r="L166" i="62"/>
  <c r="K166" i="62"/>
  <c r="AS165" i="62"/>
  <c r="AR165" i="62"/>
  <c r="AP165" i="62"/>
  <c r="AO165" i="62"/>
  <c r="AM165" i="62"/>
  <c r="AL165" i="62"/>
  <c r="AJ165" i="62"/>
  <c r="AI165" i="62"/>
  <c r="AG165" i="62"/>
  <c r="AF165" i="62"/>
  <c r="AD165" i="62"/>
  <c r="AC165" i="62"/>
  <c r="AA165" i="62"/>
  <c r="Z165" i="62"/>
  <c r="X165" i="62"/>
  <c r="W165" i="62"/>
  <c r="U165" i="62"/>
  <c r="T165" i="62"/>
  <c r="R165" i="62"/>
  <c r="Q165" i="62"/>
  <c r="O165" i="62"/>
  <c r="N165" i="62"/>
  <c r="L165" i="62"/>
  <c r="K165" i="62"/>
  <c r="AS164" i="62"/>
  <c r="AR164" i="62"/>
  <c r="AP164" i="62"/>
  <c r="AO164" i="62"/>
  <c r="AM164" i="62"/>
  <c r="AL164" i="62"/>
  <c r="AJ164" i="62"/>
  <c r="AI164" i="62"/>
  <c r="AG164" i="62"/>
  <c r="AF164" i="62"/>
  <c r="AD164" i="62"/>
  <c r="AC164" i="62"/>
  <c r="AA164" i="62"/>
  <c r="Z164" i="62"/>
  <c r="X164" i="62"/>
  <c r="W164" i="62"/>
  <c r="U164" i="62"/>
  <c r="T164" i="62"/>
  <c r="R164" i="62"/>
  <c r="Q164" i="62"/>
  <c r="O164" i="62"/>
  <c r="N164" i="62"/>
  <c r="L164" i="62"/>
  <c r="K164" i="62"/>
  <c r="AS163" i="62"/>
  <c r="AR163" i="62"/>
  <c r="AP163" i="62"/>
  <c r="AO163" i="62"/>
  <c r="AM163" i="62"/>
  <c r="AL163" i="62"/>
  <c r="AJ163" i="62"/>
  <c r="AI163" i="62"/>
  <c r="AG163" i="62"/>
  <c r="AF163" i="62"/>
  <c r="AD163" i="62"/>
  <c r="AC163" i="62"/>
  <c r="AA163" i="62"/>
  <c r="Z163" i="62"/>
  <c r="X163" i="62"/>
  <c r="W163" i="62"/>
  <c r="U163" i="62"/>
  <c r="T163" i="62"/>
  <c r="R163" i="62"/>
  <c r="Q163" i="62"/>
  <c r="O163" i="62"/>
  <c r="N163" i="62"/>
  <c r="L163" i="62"/>
  <c r="K163" i="62"/>
  <c r="AS162" i="62"/>
  <c r="AR162" i="62"/>
  <c r="AP162" i="62"/>
  <c r="AO162" i="62"/>
  <c r="AM162" i="62"/>
  <c r="AL162" i="62"/>
  <c r="AJ162" i="62"/>
  <c r="AI162" i="62"/>
  <c r="AG162" i="62"/>
  <c r="AF162" i="62"/>
  <c r="AD162" i="62"/>
  <c r="AC162" i="62"/>
  <c r="AA162" i="62"/>
  <c r="Z162" i="62"/>
  <c r="X162" i="62"/>
  <c r="W162" i="62"/>
  <c r="U162" i="62"/>
  <c r="T162" i="62"/>
  <c r="R162" i="62"/>
  <c r="Q162" i="62"/>
  <c r="O162" i="62"/>
  <c r="N162" i="62"/>
  <c r="L162" i="62"/>
  <c r="K162" i="62"/>
  <c r="AS161" i="62"/>
  <c r="AR161" i="62"/>
  <c r="AP161" i="62"/>
  <c r="AO161" i="62"/>
  <c r="AM161" i="62"/>
  <c r="AL161" i="62"/>
  <c r="AJ161" i="62"/>
  <c r="AI161" i="62"/>
  <c r="AG161" i="62"/>
  <c r="AF161" i="62"/>
  <c r="AD161" i="62"/>
  <c r="AC161" i="62"/>
  <c r="AA161" i="62"/>
  <c r="Z161" i="62"/>
  <c r="X161" i="62"/>
  <c r="W161" i="62"/>
  <c r="U161" i="62"/>
  <c r="T161" i="62"/>
  <c r="R161" i="62"/>
  <c r="Q161" i="62"/>
  <c r="O161" i="62"/>
  <c r="N161" i="62"/>
  <c r="L161" i="62"/>
  <c r="K161" i="62"/>
  <c r="AS160" i="62"/>
  <c r="AR160" i="62"/>
  <c r="AQ160" i="62"/>
  <c r="AP160" i="62"/>
  <c r="AO160" i="62"/>
  <c r="AN160" i="62"/>
  <c r="AM160" i="62"/>
  <c r="AL160" i="62"/>
  <c r="AK160" i="62"/>
  <c r="AJ160" i="62"/>
  <c r="AI160" i="62"/>
  <c r="AH160" i="62"/>
  <c r="AG160" i="62"/>
  <c r="AF160" i="62"/>
  <c r="AE160" i="62"/>
  <c r="AD160" i="62"/>
  <c r="AC160" i="62"/>
  <c r="AB160" i="62"/>
  <c r="AA160" i="62"/>
  <c r="Z160" i="62"/>
  <c r="Y160" i="62"/>
  <c r="X160" i="62"/>
  <c r="W160" i="62"/>
  <c r="V160" i="62"/>
  <c r="U160" i="62"/>
  <c r="T160" i="62"/>
  <c r="S160" i="62"/>
  <c r="R160" i="62"/>
  <c r="Q160" i="62"/>
  <c r="P160" i="62"/>
  <c r="O160" i="62"/>
  <c r="N160" i="62"/>
  <c r="L160" i="62"/>
  <c r="K160" i="62"/>
  <c r="AS159" i="62"/>
  <c r="AR159" i="62"/>
  <c r="AQ159" i="62"/>
  <c r="AP159" i="62"/>
  <c r="AO159" i="62"/>
  <c r="AN159" i="62"/>
  <c r="AM159" i="62"/>
  <c r="AL159" i="62"/>
  <c r="AK159" i="62"/>
  <c r="AJ159" i="62"/>
  <c r="AI159" i="62"/>
  <c r="AH159" i="62"/>
  <c r="AG159" i="62"/>
  <c r="AF159" i="62"/>
  <c r="AE159" i="62"/>
  <c r="AD159" i="62"/>
  <c r="AC159" i="62"/>
  <c r="AA159" i="62"/>
  <c r="Z159" i="62"/>
  <c r="Y159" i="62"/>
  <c r="X159" i="62"/>
  <c r="W159" i="62"/>
  <c r="V159" i="62"/>
  <c r="U159" i="62"/>
  <c r="T159" i="62"/>
  <c r="S159" i="62"/>
  <c r="R159" i="62"/>
  <c r="Q159" i="62"/>
  <c r="P159" i="62"/>
  <c r="O159" i="62"/>
  <c r="N159" i="62"/>
  <c r="L159" i="62"/>
  <c r="K159" i="62"/>
  <c r="AS158" i="62"/>
  <c r="AR158" i="62"/>
  <c r="AP158" i="62"/>
  <c r="AO158" i="62"/>
  <c r="AN158" i="62"/>
  <c r="AM158" i="62"/>
  <c r="AL158" i="62"/>
  <c r="AK158" i="62"/>
  <c r="AJ158" i="62"/>
  <c r="AI158" i="62"/>
  <c r="AH158" i="62"/>
  <c r="AG158" i="62"/>
  <c r="AF158" i="62"/>
  <c r="AE158" i="62"/>
  <c r="AD158" i="62"/>
  <c r="AC158" i="62"/>
  <c r="AB158" i="62"/>
  <c r="AA158" i="62"/>
  <c r="Z158" i="62"/>
  <c r="Y158" i="62"/>
  <c r="X158" i="62"/>
  <c r="W158" i="62"/>
  <c r="V158" i="62"/>
  <c r="U158" i="62"/>
  <c r="T158" i="62"/>
  <c r="S158" i="62"/>
  <c r="R158" i="62"/>
  <c r="Q158" i="62"/>
  <c r="P158" i="62"/>
  <c r="O158" i="62"/>
  <c r="N158" i="62"/>
  <c r="L158" i="62"/>
  <c r="K158" i="62"/>
  <c r="AS157" i="62"/>
  <c r="AR157" i="62"/>
  <c r="AQ157" i="62"/>
  <c r="AP157" i="62"/>
  <c r="AO157" i="62"/>
  <c r="AN157" i="62"/>
  <c r="AM157" i="62"/>
  <c r="AL157" i="62"/>
  <c r="AK157" i="62"/>
  <c r="AJ157" i="62"/>
  <c r="AI157" i="62"/>
  <c r="AH157" i="62"/>
  <c r="AG157" i="62"/>
  <c r="AF157" i="62"/>
  <c r="AE157" i="62"/>
  <c r="AD157" i="62"/>
  <c r="AC157" i="62"/>
  <c r="AB157" i="62"/>
  <c r="AA157" i="62"/>
  <c r="Z157" i="62"/>
  <c r="Y157" i="62"/>
  <c r="X157" i="62"/>
  <c r="W157" i="62"/>
  <c r="V157" i="62"/>
  <c r="U157" i="62"/>
  <c r="T157" i="62"/>
  <c r="S157" i="62"/>
  <c r="R157" i="62"/>
  <c r="Q157" i="62"/>
  <c r="P157" i="62"/>
  <c r="O157" i="62"/>
  <c r="N157" i="62"/>
  <c r="M157" i="62"/>
  <c r="L157" i="62"/>
  <c r="K157" i="62"/>
  <c r="J157" i="62"/>
  <c r="AS156" i="62"/>
  <c r="AR156" i="62"/>
  <c r="AP156" i="62"/>
  <c r="AO156" i="62"/>
  <c r="AM156" i="62"/>
  <c r="AL156" i="62"/>
  <c r="AJ156" i="62"/>
  <c r="AI156" i="62"/>
  <c r="AG156" i="62"/>
  <c r="AF156" i="62"/>
  <c r="AD156" i="62"/>
  <c r="AC156" i="62"/>
  <c r="AA156" i="62"/>
  <c r="Z156" i="62"/>
  <c r="X156" i="62"/>
  <c r="W156" i="62"/>
  <c r="U156" i="62"/>
  <c r="T156" i="62"/>
  <c r="R156" i="62"/>
  <c r="Q156" i="62"/>
  <c r="O156" i="62"/>
  <c r="N156" i="62"/>
  <c r="L156" i="62"/>
  <c r="K156" i="62"/>
  <c r="AS155" i="62"/>
  <c r="AR155" i="62"/>
  <c r="AP155" i="62"/>
  <c r="AO155" i="62"/>
  <c r="AM155" i="62"/>
  <c r="AL155" i="62"/>
  <c r="AJ155" i="62"/>
  <c r="AI155" i="62"/>
  <c r="AG155" i="62"/>
  <c r="AF155" i="62"/>
  <c r="AD155" i="62"/>
  <c r="AC155" i="62"/>
  <c r="AA155" i="62"/>
  <c r="Z155" i="62"/>
  <c r="X155" i="62"/>
  <c r="W155" i="62"/>
  <c r="U155" i="62"/>
  <c r="T155" i="62"/>
  <c r="R155" i="62"/>
  <c r="Q155" i="62"/>
  <c r="O155" i="62"/>
  <c r="N155" i="62"/>
  <c r="L155" i="62"/>
  <c r="K155" i="62"/>
  <c r="AS154" i="62"/>
  <c r="AR154" i="62"/>
  <c r="AQ154" i="62"/>
  <c r="AP154" i="62"/>
  <c r="AO154" i="62"/>
  <c r="AN154" i="62"/>
  <c r="AM154" i="62"/>
  <c r="AL154" i="62"/>
  <c r="AK154" i="62"/>
  <c r="AJ154" i="62"/>
  <c r="AI154" i="62"/>
  <c r="AH154" i="62"/>
  <c r="AG154" i="62"/>
  <c r="AF154" i="62"/>
  <c r="AE154" i="62"/>
  <c r="AD154" i="62"/>
  <c r="AC154" i="62"/>
  <c r="AB154" i="62"/>
  <c r="AA154" i="62"/>
  <c r="Z154" i="62"/>
  <c r="Y154" i="62"/>
  <c r="X154" i="62"/>
  <c r="W154" i="62"/>
  <c r="V154" i="62"/>
  <c r="U154" i="62"/>
  <c r="T154" i="62"/>
  <c r="S154" i="62"/>
  <c r="R154" i="62"/>
  <c r="Q154" i="62"/>
  <c r="P154" i="62"/>
  <c r="O154" i="62"/>
  <c r="N154" i="62"/>
  <c r="L154" i="62"/>
  <c r="K154" i="62"/>
  <c r="AS153" i="62"/>
  <c r="AR153" i="62"/>
  <c r="AQ153" i="62"/>
  <c r="AP153" i="62"/>
  <c r="AO153" i="62"/>
  <c r="AN153" i="62"/>
  <c r="AM153" i="62"/>
  <c r="AL153" i="62"/>
  <c r="AK153" i="62"/>
  <c r="AJ153" i="62"/>
  <c r="AI153" i="62"/>
  <c r="AH153" i="62"/>
  <c r="AG153" i="62"/>
  <c r="AF153" i="62"/>
  <c r="AE153" i="62"/>
  <c r="AD153" i="62"/>
  <c r="AC153" i="62"/>
  <c r="AB153" i="62"/>
  <c r="AA153" i="62"/>
  <c r="Z153" i="62"/>
  <c r="Y153" i="62"/>
  <c r="X153" i="62"/>
  <c r="W153" i="62"/>
  <c r="V153" i="62"/>
  <c r="U153" i="62"/>
  <c r="T153" i="62"/>
  <c r="S153" i="62"/>
  <c r="R153" i="62"/>
  <c r="Q153" i="62"/>
  <c r="P153" i="62"/>
  <c r="O153" i="62"/>
  <c r="N153" i="62"/>
  <c r="L153" i="62"/>
  <c r="K153" i="62"/>
  <c r="AS152" i="62"/>
  <c r="AR152" i="62"/>
  <c r="AQ152" i="62"/>
  <c r="AP152" i="62"/>
  <c r="AO152" i="62"/>
  <c r="AN152" i="62"/>
  <c r="AM152" i="62"/>
  <c r="AL152" i="62"/>
  <c r="AK152" i="62"/>
  <c r="AJ152" i="62"/>
  <c r="AI152" i="62"/>
  <c r="AH152" i="62"/>
  <c r="AG152" i="62"/>
  <c r="AF152" i="62"/>
  <c r="AE152" i="62"/>
  <c r="AD152" i="62"/>
  <c r="AC152" i="62"/>
  <c r="AB152" i="62"/>
  <c r="AA152" i="62"/>
  <c r="Z152" i="62"/>
  <c r="Y152" i="62"/>
  <c r="X152" i="62"/>
  <c r="W152" i="62"/>
  <c r="V152" i="62"/>
  <c r="U152" i="62"/>
  <c r="T152" i="62"/>
  <c r="S152" i="62"/>
  <c r="R152" i="62"/>
  <c r="Q152" i="62"/>
  <c r="P152" i="62"/>
  <c r="O152" i="62"/>
  <c r="N152" i="62"/>
  <c r="L152" i="62"/>
  <c r="K152" i="62"/>
  <c r="AS151" i="62"/>
  <c r="AR151" i="62"/>
  <c r="AQ151" i="62"/>
  <c r="AP151" i="62"/>
  <c r="AO151" i="62"/>
  <c r="AN151" i="62"/>
  <c r="AM151" i="62"/>
  <c r="AL151" i="62"/>
  <c r="AK151" i="62"/>
  <c r="AJ151" i="62"/>
  <c r="AI151" i="62"/>
  <c r="AH151" i="62"/>
  <c r="AG151" i="62"/>
  <c r="AF151" i="62"/>
  <c r="AE151" i="62"/>
  <c r="AD151" i="62"/>
  <c r="AC151" i="62"/>
  <c r="AB151" i="62"/>
  <c r="AA151" i="62"/>
  <c r="Z151" i="62"/>
  <c r="Y151" i="62"/>
  <c r="X151" i="62"/>
  <c r="W151" i="62"/>
  <c r="V151" i="62"/>
  <c r="U151" i="62"/>
  <c r="T151" i="62"/>
  <c r="S151" i="62"/>
  <c r="R151" i="62"/>
  <c r="Q151" i="62"/>
  <c r="P151" i="62"/>
  <c r="O151" i="62"/>
  <c r="N151" i="62"/>
  <c r="L151" i="62"/>
  <c r="K151" i="62"/>
  <c r="AS150" i="62"/>
  <c r="AR150" i="62"/>
  <c r="AQ150" i="62"/>
  <c r="AP150" i="62"/>
  <c r="AO150" i="62"/>
  <c r="AN150" i="62"/>
  <c r="AM150" i="62"/>
  <c r="AL150" i="62"/>
  <c r="AK150" i="62"/>
  <c r="AJ150" i="62"/>
  <c r="AI150" i="62"/>
  <c r="AH150" i="62"/>
  <c r="AG150" i="62"/>
  <c r="AF150" i="62"/>
  <c r="AE150" i="62"/>
  <c r="AD150" i="62"/>
  <c r="AC150" i="62"/>
  <c r="AB150" i="62"/>
  <c r="AA150" i="62"/>
  <c r="Z150" i="62"/>
  <c r="Y150" i="62"/>
  <c r="X150" i="62"/>
  <c r="W150" i="62"/>
  <c r="V150" i="62"/>
  <c r="U150" i="62"/>
  <c r="T150" i="62"/>
  <c r="S150" i="62"/>
  <c r="R150" i="62"/>
  <c r="Q150" i="62"/>
  <c r="P150" i="62"/>
  <c r="O150" i="62"/>
  <c r="N150" i="62"/>
  <c r="M150" i="62"/>
  <c r="L150" i="62"/>
  <c r="K150" i="62"/>
  <c r="J150" i="62"/>
  <c r="AS149" i="62"/>
  <c r="AR149" i="62"/>
  <c r="AQ149" i="62"/>
  <c r="AP149" i="62"/>
  <c r="AO149" i="62"/>
  <c r="AN149" i="62"/>
  <c r="AM149" i="62"/>
  <c r="AL149" i="62"/>
  <c r="AK149" i="62"/>
  <c r="AJ149" i="62"/>
  <c r="AI149" i="62"/>
  <c r="AH149" i="62"/>
  <c r="AG149" i="62"/>
  <c r="AF149" i="62"/>
  <c r="AE149" i="62"/>
  <c r="AD149" i="62"/>
  <c r="AC149" i="62"/>
  <c r="AB149" i="62"/>
  <c r="AA149" i="62"/>
  <c r="Z149" i="62"/>
  <c r="Y149" i="62"/>
  <c r="X149" i="62"/>
  <c r="W149" i="62"/>
  <c r="V149" i="62"/>
  <c r="U149" i="62"/>
  <c r="T149" i="62"/>
  <c r="S149" i="62"/>
  <c r="R149" i="62"/>
  <c r="Q149" i="62"/>
  <c r="P149" i="62"/>
  <c r="O149" i="62"/>
  <c r="N149" i="62"/>
  <c r="M149" i="62"/>
  <c r="L149" i="62"/>
  <c r="K149" i="62"/>
  <c r="J149" i="62"/>
  <c r="AS148" i="62"/>
  <c r="AR148" i="62"/>
  <c r="AP148" i="62"/>
  <c r="AO148" i="62"/>
  <c r="AM148" i="62"/>
  <c r="AL148" i="62"/>
  <c r="AJ148" i="62"/>
  <c r="AI148" i="62"/>
  <c r="AG148" i="62"/>
  <c r="AF148" i="62"/>
  <c r="AD148" i="62"/>
  <c r="AC148" i="62"/>
  <c r="AA148" i="62"/>
  <c r="Z148" i="62"/>
  <c r="X148" i="62"/>
  <c r="W148" i="62"/>
  <c r="U148" i="62"/>
  <c r="T148" i="62"/>
  <c r="R148" i="62"/>
  <c r="Q148" i="62"/>
  <c r="O148" i="62"/>
  <c r="N148" i="62"/>
  <c r="L148" i="62"/>
  <c r="K148" i="62"/>
  <c r="AS147" i="62"/>
  <c r="AR147" i="62"/>
  <c r="AP147" i="62"/>
  <c r="AO147" i="62"/>
  <c r="AM147" i="62"/>
  <c r="AL147" i="62"/>
  <c r="AJ147" i="62"/>
  <c r="AI147" i="62"/>
  <c r="AG147" i="62"/>
  <c r="AF147" i="62"/>
  <c r="AD147" i="62"/>
  <c r="AC147" i="62"/>
  <c r="AA147" i="62"/>
  <c r="Z147" i="62"/>
  <c r="X147" i="62"/>
  <c r="W147" i="62"/>
  <c r="U147" i="62"/>
  <c r="T147" i="62"/>
  <c r="R147" i="62"/>
  <c r="Q147" i="62"/>
  <c r="O147" i="62"/>
  <c r="N147" i="62"/>
  <c r="L147" i="62"/>
  <c r="K147" i="62"/>
  <c r="AS146" i="62"/>
  <c r="AR146" i="62"/>
  <c r="AP146" i="62"/>
  <c r="AO146" i="62"/>
  <c r="AM146" i="62"/>
  <c r="AL146" i="62"/>
  <c r="AJ146" i="62"/>
  <c r="AI146" i="62"/>
  <c r="AG146" i="62"/>
  <c r="AF146" i="62"/>
  <c r="AD146" i="62"/>
  <c r="AC146" i="62"/>
  <c r="AA146" i="62"/>
  <c r="Z146" i="62"/>
  <c r="X146" i="62"/>
  <c r="W146" i="62"/>
  <c r="U146" i="62"/>
  <c r="T146" i="62"/>
  <c r="R146" i="62"/>
  <c r="Q146" i="62"/>
  <c r="O146" i="62"/>
  <c r="N146" i="62"/>
  <c r="L146" i="62"/>
  <c r="K146" i="62"/>
  <c r="AS145" i="62"/>
  <c r="AR145" i="62"/>
  <c r="AQ145" i="62"/>
  <c r="AP145" i="62"/>
  <c r="AO145" i="62"/>
  <c r="AN145" i="62"/>
  <c r="AM145" i="62"/>
  <c r="AL145" i="62"/>
  <c r="AK145" i="62"/>
  <c r="AJ145" i="62"/>
  <c r="AI145" i="62"/>
  <c r="AH145" i="62"/>
  <c r="AG145" i="62"/>
  <c r="AF145" i="62"/>
  <c r="AE145" i="62"/>
  <c r="AD145" i="62"/>
  <c r="AC145" i="62"/>
  <c r="AB145" i="62"/>
  <c r="AA145" i="62"/>
  <c r="Z145" i="62"/>
  <c r="Y145" i="62"/>
  <c r="X145" i="62"/>
  <c r="W145" i="62"/>
  <c r="V145" i="62"/>
  <c r="U145" i="62"/>
  <c r="T145" i="62"/>
  <c r="S145" i="62"/>
  <c r="R145" i="62"/>
  <c r="Q145" i="62"/>
  <c r="P145" i="62"/>
  <c r="O145" i="62"/>
  <c r="N145" i="62"/>
  <c r="M145" i="62"/>
  <c r="L145" i="62"/>
  <c r="K145" i="62"/>
  <c r="J145" i="62"/>
  <c r="AS144" i="62"/>
  <c r="AR144" i="62"/>
  <c r="AP144" i="62"/>
  <c r="AO144" i="62"/>
  <c r="AM144" i="62"/>
  <c r="AL144" i="62"/>
  <c r="AJ144" i="62"/>
  <c r="AI144" i="62"/>
  <c r="AG144" i="62"/>
  <c r="AF144" i="62"/>
  <c r="AD144" i="62"/>
  <c r="AC144" i="62"/>
  <c r="AA144" i="62"/>
  <c r="Z144" i="62"/>
  <c r="X144" i="62"/>
  <c r="W144" i="62"/>
  <c r="U144" i="62"/>
  <c r="T144" i="62"/>
  <c r="R144" i="62"/>
  <c r="Q144" i="62"/>
  <c r="O144" i="62"/>
  <c r="N144" i="62"/>
  <c r="L144" i="62"/>
  <c r="K144" i="62"/>
  <c r="AS143" i="62"/>
  <c r="AR143" i="62"/>
  <c r="AQ143" i="62"/>
  <c r="AP143" i="62"/>
  <c r="AO143" i="62"/>
  <c r="AN143" i="62"/>
  <c r="AM143" i="62"/>
  <c r="AL143" i="62"/>
  <c r="AK143" i="62"/>
  <c r="AJ143" i="62"/>
  <c r="AI143" i="62"/>
  <c r="AH143" i="62"/>
  <c r="AG143" i="62"/>
  <c r="AF143" i="62"/>
  <c r="AE143" i="62"/>
  <c r="AD143" i="62"/>
  <c r="AC143" i="62"/>
  <c r="AB143" i="62"/>
  <c r="AA143" i="62"/>
  <c r="Z143" i="62"/>
  <c r="Y143" i="62"/>
  <c r="X143" i="62"/>
  <c r="W143" i="62"/>
  <c r="V143" i="62"/>
  <c r="U143" i="62"/>
  <c r="T143" i="62"/>
  <c r="S143" i="62"/>
  <c r="R143" i="62"/>
  <c r="Q143" i="62"/>
  <c r="P143" i="62"/>
  <c r="O143" i="62"/>
  <c r="N143" i="62"/>
  <c r="L143" i="62"/>
  <c r="K143" i="62"/>
  <c r="AS142" i="62"/>
  <c r="AR142" i="62"/>
  <c r="AP142" i="62"/>
  <c r="AO142" i="62"/>
  <c r="AM142" i="62"/>
  <c r="AL142" i="62"/>
  <c r="AJ142" i="62"/>
  <c r="AI142" i="62"/>
  <c r="AG142" i="62"/>
  <c r="AF142" i="62"/>
  <c r="AD142" i="62"/>
  <c r="AC142" i="62"/>
  <c r="AA142" i="62"/>
  <c r="Z142" i="62"/>
  <c r="X142" i="62"/>
  <c r="W142" i="62"/>
  <c r="U142" i="62"/>
  <c r="T142" i="62"/>
  <c r="R142" i="62"/>
  <c r="Q142" i="62"/>
  <c r="O142" i="62"/>
  <c r="N142" i="62"/>
  <c r="L142" i="62"/>
  <c r="K142" i="62"/>
  <c r="AS141" i="62"/>
  <c r="AR141" i="62"/>
  <c r="AQ141" i="62"/>
  <c r="AP141" i="62"/>
  <c r="AO141" i="62"/>
  <c r="AN141" i="62"/>
  <c r="AM141" i="62"/>
  <c r="AL141" i="62"/>
  <c r="AK141" i="62"/>
  <c r="AJ141" i="62"/>
  <c r="AI141" i="62"/>
  <c r="AH141" i="62"/>
  <c r="AG141" i="62"/>
  <c r="AF141" i="62"/>
  <c r="AE141" i="62"/>
  <c r="AD141" i="62"/>
  <c r="AC141" i="62"/>
  <c r="AB141" i="62"/>
  <c r="AA141" i="62"/>
  <c r="Z141" i="62"/>
  <c r="Y141" i="62"/>
  <c r="X141" i="62"/>
  <c r="W141" i="62"/>
  <c r="V141" i="62"/>
  <c r="U141" i="62"/>
  <c r="T141" i="62"/>
  <c r="S141" i="62"/>
  <c r="R141" i="62"/>
  <c r="Q141" i="62"/>
  <c r="P141" i="62"/>
  <c r="O141" i="62"/>
  <c r="N141" i="62"/>
  <c r="M141" i="62"/>
  <c r="L141" i="62"/>
  <c r="K141" i="62"/>
  <c r="J141" i="62"/>
  <c r="AS140" i="62"/>
  <c r="AR140" i="62"/>
  <c r="AP140" i="62"/>
  <c r="AO140" i="62"/>
  <c r="AM140" i="62"/>
  <c r="AL140" i="62"/>
  <c r="AJ140" i="62"/>
  <c r="AI140" i="62"/>
  <c r="AG140" i="62"/>
  <c r="AF140" i="62"/>
  <c r="AD140" i="62"/>
  <c r="AC140" i="62"/>
  <c r="AA140" i="62"/>
  <c r="Z140" i="62"/>
  <c r="X140" i="62"/>
  <c r="W140" i="62"/>
  <c r="U140" i="62"/>
  <c r="T140" i="62"/>
  <c r="R140" i="62"/>
  <c r="Q140" i="62"/>
  <c r="O140" i="62"/>
  <c r="N140" i="62"/>
  <c r="L140" i="62"/>
  <c r="K140" i="62"/>
  <c r="AS139" i="62"/>
  <c r="AR139" i="62"/>
  <c r="AQ139" i="62"/>
  <c r="AP139" i="62"/>
  <c r="AO139" i="62"/>
  <c r="AN139" i="62"/>
  <c r="AM139" i="62"/>
  <c r="AL139" i="62"/>
  <c r="AK139" i="62"/>
  <c r="AJ139" i="62"/>
  <c r="AI139" i="62"/>
  <c r="AH139" i="62"/>
  <c r="AG139" i="62"/>
  <c r="AF139" i="62"/>
  <c r="AE139" i="62"/>
  <c r="AD139" i="62"/>
  <c r="AC139" i="62"/>
  <c r="AB139" i="62"/>
  <c r="AA139" i="62"/>
  <c r="Z139" i="62"/>
  <c r="Y139" i="62"/>
  <c r="X139" i="62"/>
  <c r="W139" i="62"/>
  <c r="V139" i="62"/>
  <c r="U139" i="62"/>
  <c r="T139" i="62"/>
  <c r="S139" i="62"/>
  <c r="R139" i="62"/>
  <c r="Q139" i="62"/>
  <c r="P139" i="62"/>
  <c r="O139" i="62"/>
  <c r="N139" i="62"/>
  <c r="L139" i="62"/>
  <c r="K139" i="62"/>
  <c r="AS138" i="62"/>
  <c r="AR138" i="62"/>
  <c r="AP138" i="62"/>
  <c r="AO138" i="62"/>
  <c r="AM138" i="62"/>
  <c r="AL138" i="62"/>
  <c r="AJ138" i="62"/>
  <c r="AI138" i="62"/>
  <c r="AG138" i="62"/>
  <c r="AF138" i="62"/>
  <c r="AD138" i="62"/>
  <c r="AC138" i="62"/>
  <c r="AA138" i="62"/>
  <c r="Z138" i="62"/>
  <c r="X138" i="62"/>
  <c r="W138" i="62"/>
  <c r="U138" i="62"/>
  <c r="T138" i="62"/>
  <c r="R138" i="62"/>
  <c r="Q138" i="62"/>
  <c r="O138" i="62"/>
  <c r="N138" i="62"/>
  <c r="L138" i="62"/>
  <c r="K138" i="62"/>
  <c r="AS137" i="62"/>
  <c r="AR137" i="62"/>
  <c r="AQ137" i="62"/>
  <c r="AP137" i="62"/>
  <c r="AO137" i="62"/>
  <c r="AN137" i="62"/>
  <c r="AM137" i="62"/>
  <c r="AL137" i="62"/>
  <c r="AK137" i="62"/>
  <c r="AJ137" i="62"/>
  <c r="AI137" i="62"/>
  <c r="AH137" i="62"/>
  <c r="AG137" i="62"/>
  <c r="AF137" i="62"/>
  <c r="AE137" i="62"/>
  <c r="AD137" i="62"/>
  <c r="AC137" i="62"/>
  <c r="AB137" i="62"/>
  <c r="AA137" i="62"/>
  <c r="Z137" i="62"/>
  <c r="Y137" i="62"/>
  <c r="X137" i="62"/>
  <c r="W137" i="62"/>
  <c r="V137" i="62"/>
  <c r="U137" i="62"/>
  <c r="T137" i="62"/>
  <c r="S137" i="62"/>
  <c r="R137" i="62"/>
  <c r="Q137" i="62"/>
  <c r="P137" i="62"/>
  <c r="O137" i="62"/>
  <c r="N137" i="62"/>
  <c r="L137" i="62"/>
  <c r="K137" i="62"/>
  <c r="AS136" i="62"/>
  <c r="AR136" i="62"/>
  <c r="AP136" i="62"/>
  <c r="AO136" i="62"/>
  <c r="AM136" i="62"/>
  <c r="AL136" i="62"/>
  <c r="AJ136" i="62"/>
  <c r="AI136" i="62"/>
  <c r="AG136" i="62"/>
  <c r="AF136" i="62"/>
  <c r="AD136" i="62"/>
  <c r="AC136" i="62"/>
  <c r="AA136" i="62"/>
  <c r="Z136" i="62"/>
  <c r="X136" i="62"/>
  <c r="W136" i="62"/>
  <c r="U136" i="62"/>
  <c r="T136" i="62"/>
  <c r="R136" i="62"/>
  <c r="Q136" i="62"/>
  <c r="O136" i="62"/>
  <c r="N136" i="62"/>
  <c r="L136" i="62"/>
  <c r="K136" i="62"/>
  <c r="AS135" i="62"/>
  <c r="AR135" i="62"/>
  <c r="AP135" i="62"/>
  <c r="AO135" i="62"/>
  <c r="AM135" i="62"/>
  <c r="AL135" i="62"/>
  <c r="AJ135" i="62"/>
  <c r="AI135" i="62"/>
  <c r="AG135" i="62"/>
  <c r="AF135" i="62"/>
  <c r="AD135" i="62"/>
  <c r="AC135" i="62"/>
  <c r="AA135" i="62"/>
  <c r="Z135" i="62"/>
  <c r="X135" i="62"/>
  <c r="W135" i="62"/>
  <c r="U135" i="62"/>
  <c r="T135" i="62"/>
  <c r="R135" i="62"/>
  <c r="Q135" i="62"/>
  <c r="O135" i="62"/>
  <c r="N135" i="62"/>
  <c r="L135" i="62"/>
  <c r="K135" i="62"/>
  <c r="AS134" i="62"/>
  <c r="AR134" i="62"/>
  <c r="AP134" i="62"/>
  <c r="AO134" i="62"/>
  <c r="AM134" i="62"/>
  <c r="AL134" i="62"/>
  <c r="AJ134" i="62"/>
  <c r="AI134" i="62"/>
  <c r="AG134" i="62"/>
  <c r="AF134" i="62"/>
  <c r="AD134" i="62"/>
  <c r="AC134" i="62"/>
  <c r="AA134" i="62"/>
  <c r="Z134" i="62"/>
  <c r="X134" i="62"/>
  <c r="W134" i="62"/>
  <c r="U134" i="62"/>
  <c r="T134" i="62"/>
  <c r="R134" i="62"/>
  <c r="Q134" i="62"/>
  <c r="O134" i="62"/>
  <c r="N134" i="62"/>
  <c r="L134" i="62"/>
  <c r="K134" i="62"/>
  <c r="AS133" i="62"/>
  <c r="AR133" i="62"/>
  <c r="AP133" i="62"/>
  <c r="AO133" i="62"/>
  <c r="AM133" i="62"/>
  <c r="AL133" i="62"/>
  <c r="AJ133" i="62"/>
  <c r="AI133" i="62"/>
  <c r="AG133" i="62"/>
  <c r="AF133" i="62"/>
  <c r="AD133" i="62"/>
  <c r="AC133" i="62"/>
  <c r="AA133" i="62"/>
  <c r="Z133" i="62"/>
  <c r="X133" i="62"/>
  <c r="W133" i="62"/>
  <c r="U133" i="62"/>
  <c r="T133" i="62"/>
  <c r="R133" i="62"/>
  <c r="Q133" i="62"/>
  <c r="O133" i="62"/>
  <c r="N133" i="62"/>
  <c r="L133" i="62"/>
  <c r="K133" i="62"/>
  <c r="AS132" i="62"/>
  <c r="AR132" i="62"/>
  <c r="AP132" i="62"/>
  <c r="AO132" i="62"/>
  <c r="AM132" i="62"/>
  <c r="AL132" i="62"/>
  <c r="AJ132" i="62"/>
  <c r="AI132" i="62"/>
  <c r="AG132" i="62"/>
  <c r="AF132" i="62"/>
  <c r="AD132" i="62"/>
  <c r="AC132" i="62"/>
  <c r="AA132" i="62"/>
  <c r="Z132" i="62"/>
  <c r="X132" i="62"/>
  <c r="W132" i="62"/>
  <c r="U132" i="62"/>
  <c r="T132" i="62"/>
  <c r="R132" i="62"/>
  <c r="Q132" i="62"/>
  <c r="O132" i="62"/>
  <c r="N132" i="62"/>
  <c r="L132" i="62"/>
  <c r="K132" i="62"/>
  <c r="AS131" i="62"/>
  <c r="AR131" i="62"/>
  <c r="AP131" i="62"/>
  <c r="AO131" i="62"/>
  <c r="AM131" i="62"/>
  <c r="AL131" i="62"/>
  <c r="AJ131" i="62"/>
  <c r="AI131" i="62"/>
  <c r="AG131" i="62"/>
  <c r="AF131" i="62"/>
  <c r="AD131" i="62"/>
  <c r="AC131" i="62"/>
  <c r="AA131" i="62"/>
  <c r="Z131" i="62"/>
  <c r="X131" i="62"/>
  <c r="W131" i="62"/>
  <c r="U131" i="62"/>
  <c r="T131" i="62"/>
  <c r="R131" i="62"/>
  <c r="Q131" i="62"/>
  <c r="O131" i="62"/>
  <c r="N131" i="62"/>
  <c r="L131" i="62"/>
  <c r="K131" i="62"/>
  <c r="AS130" i="62"/>
  <c r="AR130" i="62"/>
  <c r="AP130" i="62"/>
  <c r="AO130" i="62"/>
  <c r="AM130" i="62"/>
  <c r="AL130" i="62"/>
  <c r="AJ130" i="62"/>
  <c r="AI130" i="62"/>
  <c r="AG130" i="62"/>
  <c r="AF130" i="62"/>
  <c r="AD130" i="62"/>
  <c r="AC130" i="62"/>
  <c r="AA130" i="62"/>
  <c r="Z130" i="62"/>
  <c r="X130" i="62"/>
  <c r="W130" i="62"/>
  <c r="U130" i="62"/>
  <c r="T130" i="62"/>
  <c r="R130" i="62"/>
  <c r="Q130" i="62"/>
  <c r="O130" i="62"/>
  <c r="N130" i="62"/>
  <c r="L130" i="62"/>
  <c r="K130" i="62"/>
  <c r="BG411" i="7"/>
  <c r="BG410" i="7"/>
  <c r="BG409" i="7"/>
  <c r="BG408" i="7"/>
  <c r="BG407" i="7"/>
  <c r="BG406" i="7"/>
  <c r="BG405" i="7"/>
  <c r="BG404" i="7"/>
  <c r="BG403" i="7"/>
  <c r="BG402" i="7"/>
  <c r="BG401" i="7"/>
  <c r="BF411" i="7"/>
  <c r="BF410" i="7"/>
  <c r="BF409" i="7"/>
  <c r="BF408" i="7"/>
  <c r="BF407" i="7"/>
  <c r="BF406" i="7"/>
  <c r="BF405" i="7"/>
  <c r="BF404" i="7"/>
  <c r="BF403" i="7"/>
  <c r="BF402" i="7"/>
  <c r="BF401" i="7"/>
  <c r="BE411" i="7"/>
  <c r="BE410" i="7"/>
  <c r="BE409" i="7"/>
  <c r="BE408" i="7"/>
  <c r="BE407" i="7"/>
  <c r="BE404" i="7"/>
  <c r="BE403" i="7"/>
  <c r="BE402" i="7"/>
  <c r="BE401" i="7"/>
  <c r="BD407" i="7"/>
  <c r="BD411" i="7"/>
  <c r="BD410" i="7"/>
  <c r="BD409" i="7"/>
  <c r="BD408" i="7"/>
  <c r="BD404" i="7"/>
  <c r="BD403" i="7"/>
  <c r="BD402" i="7"/>
  <c r="BD401" i="7"/>
  <c r="BC297" i="7"/>
  <c r="AQ84" i="65"/>
  <c r="AQ211" i="62"/>
  <c r="AN84" i="65"/>
  <c r="AN211" i="62"/>
  <c r="AK84" i="65"/>
  <c r="AK211" i="62"/>
  <c r="AH84" i="65"/>
  <c r="AH211" i="62"/>
  <c r="AE84" i="65"/>
  <c r="AE211" i="62"/>
  <c r="AB84" i="65"/>
  <c r="AB211" i="62"/>
  <c r="Y84" i="65"/>
  <c r="Y211" i="62"/>
  <c r="V84" i="65"/>
  <c r="V211" i="62"/>
  <c r="S84" i="65"/>
  <c r="S211" i="62"/>
  <c r="P84" i="65"/>
  <c r="P211" i="62"/>
  <c r="M84" i="65"/>
  <c r="M211" i="62"/>
  <c r="J84" i="65"/>
  <c r="J211" i="62"/>
  <c r="BF214" i="7"/>
  <c r="BG214" i="7"/>
  <c r="BF231" i="7"/>
  <c r="BG231" i="7"/>
  <c r="BF233" i="7"/>
  <c r="BG233" i="7"/>
  <c r="AQ143" i="41"/>
  <c r="M33" i="65"/>
  <c r="M160" i="62"/>
  <c r="M32" i="65"/>
  <c r="M159" i="62"/>
  <c r="M31" i="65"/>
  <c r="M158" i="62"/>
  <c r="M154" i="62"/>
  <c r="M153" i="62"/>
  <c r="M152" i="62"/>
  <c r="M151" i="62"/>
  <c r="J33" i="65"/>
  <c r="J160" i="62"/>
  <c r="J32" i="65"/>
  <c r="J159" i="62"/>
  <c r="J31" i="65"/>
  <c r="J158" i="62"/>
  <c r="J27" i="65"/>
  <c r="J154" i="62"/>
  <c r="J26" i="65"/>
  <c r="J153" i="62"/>
  <c r="J24" i="65"/>
  <c r="J151" i="62"/>
  <c r="J25" i="65"/>
  <c r="J152" i="62"/>
  <c r="BG263" i="7"/>
  <c r="BF263" i="7"/>
  <c r="BG261" i="7"/>
  <c r="BF261" i="7"/>
  <c r="BG259" i="7"/>
  <c r="BF259" i="7"/>
  <c r="BG256" i="7"/>
  <c r="BF256" i="7"/>
  <c r="BG252" i="7"/>
  <c r="BF252" i="7"/>
  <c r="BG247" i="7"/>
  <c r="BF247" i="7"/>
  <c r="BG244" i="7"/>
  <c r="BF244" i="7"/>
  <c r="BG241" i="7"/>
  <c r="BF241" i="7"/>
  <c r="M16" i="65"/>
  <c r="M143" i="62"/>
  <c r="J16" i="65"/>
  <c r="J143" i="62"/>
  <c r="M12" i="65"/>
  <c r="M139" i="62"/>
  <c r="J12" i="65"/>
  <c r="J139" i="62"/>
  <c r="M10" i="65"/>
  <c r="M137" i="62"/>
  <c r="J10" i="65"/>
  <c r="J137" i="62"/>
  <c r="G25" i="64"/>
  <c r="G26" i="64"/>
  <c r="G27" i="64"/>
  <c r="G28" i="64"/>
  <c r="G29" i="64"/>
  <c r="G30" i="64"/>
  <c r="G31" i="64"/>
  <c r="G32" i="64"/>
  <c r="G33" i="64"/>
  <c r="G34" i="64"/>
  <c r="G35" i="64"/>
  <c r="G36" i="64"/>
  <c r="H37" i="64"/>
  <c r="I37" i="64"/>
  <c r="J37" i="64"/>
  <c r="M37" i="64"/>
  <c r="N37" i="64"/>
  <c r="O37" i="64"/>
  <c r="P37" i="64"/>
  <c r="Q37" i="64"/>
  <c r="R37" i="64"/>
  <c r="S37" i="64"/>
  <c r="T37" i="64"/>
  <c r="U37" i="64"/>
  <c r="V37" i="64"/>
  <c r="W37" i="64"/>
  <c r="X37" i="64"/>
  <c r="Y37" i="64"/>
  <c r="Z37" i="64"/>
  <c r="AA37" i="64"/>
  <c r="AB37" i="64"/>
  <c r="AC37" i="64"/>
  <c r="C37" i="64"/>
  <c r="D37" i="64"/>
  <c r="E37" i="64"/>
  <c r="F37" i="64"/>
  <c r="W136" i="64"/>
  <c r="W135" i="64"/>
  <c r="W134" i="64"/>
  <c r="W133" i="64"/>
  <c r="W132" i="64"/>
  <c r="W131" i="64"/>
  <c r="W130" i="64"/>
  <c r="W129" i="64"/>
  <c r="W128" i="64"/>
  <c r="W127" i="64"/>
  <c r="W126" i="64"/>
  <c r="W125" i="64"/>
  <c r="G37" i="64"/>
  <c r="AV143" i="65"/>
  <c r="AV270" i="62"/>
  <c r="AU143" i="65"/>
  <c r="AU270" i="62"/>
  <c r="AV142" i="65"/>
  <c r="AV269" i="62"/>
  <c r="AU142" i="65"/>
  <c r="AU269" i="62"/>
  <c r="AV141" i="65"/>
  <c r="AV268" i="62"/>
  <c r="AU141" i="65"/>
  <c r="AU268" i="62"/>
  <c r="AV140" i="65"/>
  <c r="AV267" i="62"/>
  <c r="AU140" i="65"/>
  <c r="AU267" i="62"/>
  <c r="AV138" i="65"/>
  <c r="AV265" i="62"/>
  <c r="AU138" i="65"/>
  <c r="AU265" i="62"/>
  <c r="AV137" i="65"/>
  <c r="AV264" i="62"/>
  <c r="AU137" i="65"/>
  <c r="AU264" i="62"/>
  <c r="AV136" i="65"/>
  <c r="AV263" i="62"/>
  <c r="AU136" i="65"/>
  <c r="AU263" i="62"/>
  <c r="AV135" i="65"/>
  <c r="AV262" i="62"/>
  <c r="AU135" i="65"/>
  <c r="AU262" i="62"/>
  <c r="AV133" i="65"/>
  <c r="AV260" i="62"/>
  <c r="AU133" i="65"/>
  <c r="AU260" i="62"/>
  <c r="AV132" i="65"/>
  <c r="AV259" i="62"/>
  <c r="AU132" i="65"/>
  <c r="AU259" i="62"/>
  <c r="AV131" i="65"/>
  <c r="AV258" i="62"/>
  <c r="AU131" i="65"/>
  <c r="AU258" i="62"/>
  <c r="AV130" i="65"/>
  <c r="AV257" i="62"/>
  <c r="AU130" i="65"/>
  <c r="AU257" i="62"/>
  <c r="AV129" i="65"/>
  <c r="AV256" i="62"/>
  <c r="AU129" i="65"/>
  <c r="AU256" i="62"/>
  <c r="AV123" i="65"/>
  <c r="AV250" i="62"/>
  <c r="AU123" i="65"/>
  <c r="AU250" i="62"/>
  <c r="AV122" i="65"/>
  <c r="AV249" i="62"/>
  <c r="AU122" i="65"/>
  <c r="AU249" i="62"/>
  <c r="AV117" i="65"/>
  <c r="AV244" i="62"/>
  <c r="AU117" i="65"/>
  <c r="AU244" i="62"/>
  <c r="AT117" i="65"/>
  <c r="AT244" i="62"/>
  <c r="AV116" i="65"/>
  <c r="AV243" i="62"/>
  <c r="AU116" i="65"/>
  <c r="AU243" i="62"/>
  <c r="AT116" i="65"/>
  <c r="AT243" i="62"/>
  <c r="AV114" i="65"/>
  <c r="AV241" i="62"/>
  <c r="AU114" i="65"/>
  <c r="AU241" i="62"/>
  <c r="AV112" i="65"/>
  <c r="AV239" i="62"/>
  <c r="AU112" i="65"/>
  <c r="AU239" i="62"/>
  <c r="AV110" i="65"/>
  <c r="AV237" i="62"/>
  <c r="AU110" i="65"/>
  <c r="AU237" i="62"/>
  <c r="AT110" i="65"/>
  <c r="AT237" i="62"/>
  <c r="AV108" i="65"/>
  <c r="AV235" i="62"/>
  <c r="AU108" i="65"/>
  <c r="AU235" i="62"/>
  <c r="AV106" i="65"/>
  <c r="AV233" i="62"/>
  <c r="AU106" i="65"/>
  <c r="AU233" i="62"/>
  <c r="AT106" i="65"/>
  <c r="AT233" i="62"/>
  <c r="AV104" i="65"/>
  <c r="AV231" i="62"/>
  <c r="AU104" i="65"/>
  <c r="AU231" i="62"/>
  <c r="AT104" i="65"/>
  <c r="AT231" i="62"/>
  <c r="AV102" i="65"/>
  <c r="AV229" i="62"/>
  <c r="AU102" i="65"/>
  <c r="AU229" i="62"/>
  <c r="AV100" i="65"/>
  <c r="AV227" i="62"/>
  <c r="AU100" i="65"/>
  <c r="AU227" i="62"/>
  <c r="AV99" i="65"/>
  <c r="AV226" i="62"/>
  <c r="AU99" i="65"/>
  <c r="AU226" i="62"/>
  <c r="AT99" i="65"/>
  <c r="AT226" i="62"/>
  <c r="AV96" i="65"/>
  <c r="AV223" i="62"/>
  <c r="AU96" i="65"/>
  <c r="AU223" i="62"/>
  <c r="AT96" i="65"/>
  <c r="AT223" i="62"/>
  <c r="AV95" i="65"/>
  <c r="AV222" i="62"/>
  <c r="AU95" i="65"/>
  <c r="AU222" i="62"/>
  <c r="AT95" i="65"/>
  <c r="AT222" i="62"/>
  <c r="AV94" i="65"/>
  <c r="AV221" i="62"/>
  <c r="AU94" i="65"/>
  <c r="AU221" i="62"/>
  <c r="AT94" i="65"/>
  <c r="AT221" i="62"/>
  <c r="AV93" i="65"/>
  <c r="AV220" i="62"/>
  <c r="AU93" i="65"/>
  <c r="AU220" i="62"/>
  <c r="AT93" i="65"/>
  <c r="AT220" i="62"/>
  <c r="AV92" i="65"/>
  <c r="AV219" i="62"/>
  <c r="AU92" i="65"/>
  <c r="AU219" i="62"/>
  <c r="AT92" i="65"/>
  <c r="AT219" i="62"/>
  <c r="AV91" i="65"/>
  <c r="AV218" i="62"/>
  <c r="AU91" i="65"/>
  <c r="AU218" i="62"/>
  <c r="AT91" i="65"/>
  <c r="AT218" i="62"/>
  <c r="AV90" i="65"/>
  <c r="AV217" i="62"/>
  <c r="AU90" i="65"/>
  <c r="AU217" i="62"/>
  <c r="AT90" i="65"/>
  <c r="AT217" i="62"/>
  <c r="AV89" i="65"/>
  <c r="AV216" i="62"/>
  <c r="AU89" i="65"/>
  <c r="AU216" i="62"/>
  <c r="AV88" i="65"/>
  <c r="AV215" i="62"/>
  <c r="AU88" i="65"/>
  <c r="AU215" i="62"/>
  <c r="AV87" i="65"/>
  <c r="AV214" i="62"/>
  <c r="AU87" i="65"/>
  <c r="AU214" i="62"/>
  <c r="AV86" i="65"/>
  <c r="AV213" i="62"/>
  <c r="AU86" i="65"/>
  <c r="AU213" i="62"/>
  <c r="AV84" i="65"/>
  <c r="AV211" i="62"/>
  <c r="AU84" i="65"/>
  <c r="AU211" i="62"/>
  <c r="AT84" i="65"/>
  <c r="AT211" i="62"/>
  <c r="AV83" i="65"/>
  <c r="AV210" i="62"/>
  <c r="AU83" i="65"/>
  <c r="AU210" i="62"/>
  <c r="AV82" i="65"/>
  <c r="AV209" i="62"/>
  <c r="AU82" i="65"/>
  <c r="AU209" i="62"/>
  <c r="AT82" i="65"/>
  <c r="AT209" i="62"/>
  <c r="AV81" i="65"/>
  <c r="AV208" i="62"/>
  <c r="AU81" i="65"/>
  <c r="AU208" i="62"/>
  <c r="AT81" i="65"/>
  <c r="AT208" i="62"/>
  <c r="AV80" i="65"/>
  <c r="AV207" i="62"/>
  <c r="AU80" i="65"/>
  <c r="AU207" i="62"/>
  <c r="AV79" i="65"/>
  <c r="AV206" i="62"/>
  <c r="AU79" i="65"/>
  <c r="AU206" i="62"/>
  <c r="AV78" i="65"/>
  <c r="AV205" i="62"/>
  <c r="AU78" i="65"/>
  <c r="AU205" i="62"/>
  <c r="AV77" i="65"/>
  <c r="AV204" i="62"/>
  <c r="AU77" i="65"/>
  <c r="AU204" i="62"/>
  <c r="AV76" i="65"/>
  <c r="AV203" i="62"/>
  <c r="AU76" i="65"/>
  <c r="AU203" i="62"/>
  <c r="AT76" i="65"/>
  <c r="AT203" i="62"/>
  <c r="AV75" i="65"/>
  <c r="AV202" i="62"/>
  <c r="AU75" i="65"/>
  <c r="AU202" i="62"/>
  <c r="AT75" i="65"/>
  <c r="AT202" i="62"/>
  <c r="AV74" i="65"/>
  <c r="AV201" i="62"/>
  <c r="AU74" i="65"/>
  <c r="AU201" i="62"/>
  <c r="AT74" i="65"/>
  <c r="AT201" i="62"/>
  <c r="AV73" i="65"/>
  <c r="AV200" i="62"/>
  <c r="AU73" i="65"/>
  <c r="AU200" i="62"/>
  <c r="AT73" i="65"/>
  <c r="AT200" i="62"/>
  <c r="AV72" i="65"/>
  <c r="AV199" i="62"/>
  <c r="AU72" i="65"/>
  <c r="AU199" i="62"/>
  <c r="AV71" i="65"/>
  <c r="AV198" i="62"/>
  <c r="AU71" i="65"/>
  <c r="AU198" i="62"/>
  <c r="AV70" i="65"/>
  <c r="AV197" i="62"/>
  <c r="AU70" i="65"/>
  <c r="AU197" i="62"/>
  <c r="AV69" i="65"/>
  <c r="AV196" i="62"/>
  <c r="AU69" i="65"/>
  <c r="AU196" i="62"/>
  <c r="AV68" i="65"/>
  <c r="AV195" i="62"/>
  <c r="AU68" i="65"/>
  <c r="AU195" i="62"/>
  <c r="AV67" i="65"/>
  <c r="AV194" i="62"/>
  <c r="AU67" i="65"/>
  <c r="AU194" i="62"/>
  <c r="AV66" i="65"/>
  <c r="AV193" i="62"/>
  <c r="AU66" i="65"/>
  <c r="AU193" i="62"/>
  <c r="AV65" i="65"/>
  <c r="AV192" i="62"/>
  <c r="AU65" i="65"/>
  <c r="AU192" i="62"/>
  <c r="AV64" i="65"/>
  <c r="AV191" i="62"/>
  <c r="AU64" i="65"/>
  <c r="AU191" i="62"/>
  <c r="AV63" i="65"/>
  <c r="AV190" i="62"/>
  <c r="AU63" i="65"/>
  <c r="AU190" i="62"/>
  <c r="AV62" i="65"/>
  <c r="AV189" i="62"/>
  <c r="AU62" i="65"/>
  <c r="AU189" i="62"/>
  <c r="AV61" i="65"/>
  <c r="AV188" i="62"/>
  <c r="AU61" i="65"/>
  <c r="AU188" i="62"/>
  <c r="AT61" i="65"/>
  <c r="AT188" i="62"/>
  <c r="AV58" i="65"/>
  <c r="AV185" i="62"/>
  <c r="AU58" i="65"/>
  <c r="AU185" i="62"/>
  <c r="AV57" i="65"/>
  <c r="AV184" i="62"/>
  <c r="AU57" i="65"/>
  <c r="AU184" i="62"/>
  <c r="AV54" i="65"/>
  <c r="AV181" i="62"/>
  <c r="AU54" i="65"/>
  <c r="AU181" i="62"/>
  <c r="AV53" i="65"/>
  <c r="AV180" i="62"/>
  <c r="AU53" i="65"/>
  <c r="AU180" i="62"/>
  <c r="AV52" i="65"/>
  <c r="AV179" i="62"/>
  <c r="AU52" i="65"/>
  <c r="AU179" i="62"/>
  <c r="AV51" i="65"/>
  <c r="AV178" i="62"/>
  <c r="AU51" i="65"/>
  <c r="AU178" i="62"/>
  <c r="AV50" i="65"/>
  <c r="AV177" i="62"/>
  <c r="AU50" i="65"/>
  <c r="AU177" i="62"/>
  <c r="AV49" i="65"/>
  <c r="AV176" i="62"/>
  <c r="AU49" i="65"/>
  <c r="AU176" i="62"/>
  <c r="AV48" i="65"/>
  <c r="AV175" i="62"/>
  <c r="AU48" i="65"/>
  <c r="AU175" i="62"/>
  <c r="AV47" i="65"/>
  <c r="AV174" i="62"/>
  <c r="AU47" i="65"/>
  <c r="AU174" i="62"/>
  <c r="AV42" i="65"/>
  <c r="AV169" i="62"/>
  <c r="AU42" i="65"/>
  <c r="AU169" i="62"/>
  <c r="AV41" i="65"/>
  <c r="AV168" i="62"/>
  <c r="AU41" i="65"/>
  <c r="AU168" i="62"/>
  <c r="AV40" i="65"/>
  <c r="AV167" i="62"/>
  <c r="AU40" i="65"/>
  <c r="AU167" i="62"/>
  <c r="AV39" i="65"/>
  <c r="AV166" i="62"/>
  <c r="AU39" i="65"/>
  <c r="AU166" i="62"/>
  <c r="AV38" i="65"/>
  <c r="AV165" i="62"/>
  <c r="AU38" i="65"/>
  <c r="AU165" i="62"/>
  <c r="AV37" i="65"/>
  <c r="AV164" i="62"/>
  <c r="AU37" i="65"/>
  <c r="AU164" i="62"/>
  <c r="AV36" i="65"/>
  <c r="AV163" i="62"/>
  <c r="AU36" i="65"/>
  <c r="AU163" i="62"/>
  <c r="AV35" i="65"/>
  <c r="AV162" i="62"/>
  <c r="AU35" i="65"/>
  <c r="AU162" i="62"/>
  <c r="AV34" i="65"/>
  <c r="AV161" i="62"/>
  <c r="AU34" i="65"/>
  <c r="AU161" i="62"/>
  <c r="AV33" i="65"/>
  <c r="AV160" i="62"/>
  <c r="AU33" i="65"/>
  <c r="AU160" i="62"/>
  <c r="AT33" i="65"/>
  <c r="AT160" i="62"/>
  <c r="AV32" i="65"/>
  <c r="AV159" i="62"/>
  <c r="AU32" i="65"/>
  <c r="AU159" i="62"/>
  <c r="AT32" i="65"/>
  <c r="AT159" i="62"/>
  <c r="AV31" i="65"/>
  <c r="AV158" i="62"/>
  <c r="AU31" i="65"/>
  <c r="AU158" i="62"/>
  <c r="AT31" i="65"/>
  <c r="AT158" i="62"/>
  <c r="AV30" i="65"/>
  <c r="AV157" i="62"/>
  <c r="AU30" i="65"/>
  <c r="AU157" i="62"/>
  <c r="AT30" i="65"/>
  <c r="AT157" i="62"/>
  <c r="AV29" i="65"/>
  <c r="AV156" i="62"/>
  <c r="AU29" i="65"/>
  <c r="AU156" i="62"/>
  <c r="AV28" i="65"/>
  <c r="AV155" i="62"/>
  <c r="AU28" i="65"/>
  <c r="AU155" i="62"/>
  <c r="AV27" i="65"/>
  <c r="AV154" i="62"/>
  <c r="AU27" i="65"/>
  <c r="AU154" i="62"/>
  <c r="AT27" i="65"/>
  <c r="AT154" i="62"/>
  <c r="AV26" i="65"/>
  <c r="AV153" i="62"/>
  <c r="AU26" i="65"/>
  <c r="AU153" i="62"/>
  <c r="AT26" i="65"/>
  <c r="AT153" i="62"/>
  <c r="AV25" i="65"/>
  <c r="AV152" i="62"/>
  <c r="AU25" i="65"/>
  <c r="AU152" i="62"/>
  <c r="AT25" i="65"/>
  <c r="AT152" i="62"/>
  <c r="AV24" i="65"/>
  <c r="AV151" i="62"/>
  <c r="AU24" i="65"/>
  <c r="AU151" i="62"/>
  <c r="AT24" i="65"/>
  <c r="AT151" i="62"/>
  <c r="AV23" i="65"/>
  <c r="AV150" i="62"/>
  <c r="AU23" i="65"/>
  <c r="AU150" i="62"/>
  <c r="AT23" i="65"/>
  <c r="AT150" i="62"/>
  <c r="AV22" i="65"/>
  <c r="AV149" i="62"/>
  <c r="AU22" i="65"/>
  <c r="AU149" i="62"/>
  <c r="AT22" i="65"/>
  <c r="AT149" i="62"/>
  <c r="AV21" i="65"/>
  <c r="AV148" i="62"/>
  <c r="AU21" i="65"/>
  <c r="AU148" i="62"/>
  <c r="AV20" i="65"/>
  <c r="AV147" i="62"/>
  <c r="AU20" i="65"/>
  <c r="AU147" i="62"/>
  <c r="AV19" i="65"/>
  <c r="AV146" i="62"/>
  <c r="AU19" i="65"/>
  <c r="AU146" i="62"/>
  <c r="AV18" i="65"/>
  <c r="AV145" i="62"/>
  <c r="AU18" i="65"/>
  <c r="AU145" i="62"/>
  <c r="AT18" i="65"/>
  <c r="AT145" i="62"/>
  <c r="AV17" i="65"/>
  <c r="AV144" i="62"/>
  <c r="AU17" i="65"/>
  <c r="AU144" i="62"/>
  <c r="AV16" i="65"/>
  <c r="AV143" i="62"/>
  <c r="AU16" i="65"/>
  <c r="AU143" i="62"/>
  <c r="AT16" i="65"/>
  <c r="AT143" i="62"/>
  <c r="AV142" i="62"/>
  <c r="AU142" i="62"/>
  <c r="AV14" i="65"/>
  <c r="AV141" i="62"/>
  <c r="AU14" i="65"/>
  <c r="AU141" i="62"/>
  <c r="AT14" i="65"/>
  <c r="AT141" i="62"/>
  <c r="AV140" i="62"/>
  <c r="AU140" i="62"/>
  <c r="AV12" i="65"/>
  <c r="AV139" i="62"/>
  <c r="AU12" i="65"/>
  <c r="AU139" i="62"/>
  <c r="AT12" i="65"/>
  <c r="AT139" i="62"/>
  <c r="AV138" i="62"/>
  <c r="AU138" i="62"/>
  <c r="AV10" i="65"/>
  <c r="AV137" i="62"/>
  <c r="AU10" i="65"/>
  <c r="AU137" i="62"/>
  <c r="AT10" i="65"/>
  <c r="AT137" i="62"/>
  <c r="AV9" i="65"/>
  <c r="AV136" i="62"/>
  <c r="AU9" i="65"/>
  <c r="AU136" i="62"/>
  <c r="AV8" i="65"/>
  <c r="AV135" i="62"/>
  <c r="AU8" i="65"/>
  <c r="AU135" i="62"/>
  <c r="AV7" i="65"/>
  <c r="AV134" i="62"/>
  <c r="AU7" i="65"/>
  <c r="AU134" i="62"/>
  <c r="AV6" i="65"/>
  <c r="AV133" i="62"/>
  <c r="AU6" i="65"/>
  <c r="AU133" i="62"/>
  <c r="AV5" i="65"/>
  <c r="AV132" i="62"/>
  <c r="AU5" i="65"/>
  <c r="AU132" i="62"/>
  <c r="AV4" i="65"/>
  <c r="AV131" i="62"/>
  <c r="AU4" i="65"/>
  <c r="AU131" i="62"/>
  <c r="AV3" i="65"/>
  <c r="AV130" i="62"/>
  <c r="AU3" i="65"/>
  <c r="AU130" i="62"/>
  <c r="AQ132" i="65"/>
  <c r="AQ259" i="62"/>
  <c r="AN132" i="65"/>
  <c r="AN259" i="62"/>
  <c r="AK132" i="65"/>
  <c r="AK259" i="62"/>
  <c r="AH132" i="65"/>
  <c r="AH259" i="62"/>
  <c r="AE132" i="65"/>
  <c r="AE259" i="62"/>
  <c r="AB132" i="65"/>
  <c r="AB259" i="62"/>
  <c r="Y132" i="65"/>
  <c r="Y259" i="62"/>
  <c r="V132" i="65"/>
  <c r="V259" i="62"/>
  <c r="S132" i="65"/>
  <c r="S259" i="62"/>
  <c r="P132" i="65"/>
  <c r="P259" i="62"/>
  <c r="M132" i="65"/>
  <c r="M259" i="62"/>
  <c r="J132" i="65"/>
  <c r="J259" i="62"/>
  <c r="AQ133" i="65"/>
  <c r="AQ260" i="62"/>
  <c r="AN133" i="65"/>
  <c r="AN260" i="62"/>
  <c r="AK133" i="65"/>
  <c r="AK260" i="62"/>
  <c r="AH133" i="65"/>
  <c r="AH260" i="62"/>
  <c r="AE133" i="65"/>
  <c r="AE260" i="62"/>
  <c r="AB133" i="65"/>
  <c r="AB260" i="62"/>
  <c r="Y133" i="65"/>
  <c r="Y260" i="62"/>
  <c r="V133" i="65"/>
  <c r="V260" i="62"/>
  <c r="S133" i="65"/>
  <c r="S260" i="62"/>
  <c r="P133" i="65"/>
  <c r="P260" i="62"/>
  <c r="M133" i="65"/>
  <c r="M260" i="62"/>
  <c r="J133" i="65"/>
  <c r="J260" i="62"/>
  <c r="AQ131" i="65"/>
  <c r="AQ258" i="62"/>
  <c r="AN131" i="65"/>
  <c r="AN258" i="62"/>
  <c r="AK131" i="65"/>
  <c r="AK258" i="62"/>
  <c r="AH131" i="65"/>
  <c r="AH258" i="62"/>
  <c r="AE131" i="65"/>
  <c r="AE258" i="62"/>
  <c r="AB131" i="65"/>
  <c r="AB258" i="62"/>
  <c r="Y131" i="65"/>
  <c r="Y258" i="62"/>
  <c r="V131" i="65"/>
  <c r="V258" i="62"/>
  <c r="S131" i="65"/>
  <c r="S258" i="62"/>
  <c r="P131" i="65"/>
  <c r="P258" i="62"/>
  <c r="M131" i="65"/>
  <c r="M258" i="62"/>
  <c r="J131" i="65"/>
  <c r="J258" i="62"/>
  <c r="AQ130" i="65"/>
  <c r="AQ257" i="62"/>
  <c r="AN130" i="65"/>
  <c r="AN257" i="62"/>
  <c r="AK130" i="65"/>
  <c r="AK257" i="62"/>
  <c r="AH130" i="65"/>
  <c r="AH257" i="62"/>
  <c r="AE130" i="65"/>
  <c r="AE257" i="62"/>
  <c r="AB130" i="65"/>
  <c r="AB257" i="62"/>
  <c r="Y130" i="65"/>
  <c r="Y257" i="62"/>
  <c r="V130" i="65"/>
  <c r="V257" i="62"/>
  <c r="S130" i="65"/>
  <c r="S257" i="62"/>
  <c r="P130" i="65"/>
  <c r="P257" i="62"/>
  <c r="M130" i="65"/>
  <c r="M257" i="62"/>
  <c r="J130" i="65"/>
  <c r="J257" i="62"/>
  <c r="AQ129" i="65"/>
  <c r="AQ256" i="62"/>
  <c r="AN129" i="65"/>
  <c r="AN256" i="62"/>
  <c r="AK129" i="65"/>
  <c r="AK256" i="62"/>
  <c r="AH129" i="65"/>
  <c r="AH256" i="62"/>
  <c r="AE129" i="65"/>
  <c r="AE256" i="62"/>
  <c r="AB129" i="65"/>
  <c r="AB256" i="62"/>
  <c r="Y129" i="65"/>
  <c r="Y256" i="62"/>
  <c r="V129" i="65"/>
  <c r="V256" i="62"/>
  <c r="S129" i="65"/>
  <c r="S256" i="62"/>
  <c r="P129" i="65"/>
  <c r="P256" i="62"/>
  <c r="M129" i="65"/>
  <c r="M256" i="62"/>
  <c r="J129" i="65"/>
  <c r="J256" i="62"/>
  <c r="AQ58" i="65"/>
  <c r="AQ185" i="62"/>
  <c r="AN58" i="65"/>
  <c r="AN185" i="62"/>
  <c r="AK58" i="65"/>
  <c r="AK185" i="62"/>
  <c r="AH58" i="65"/>
  <c r="AH185" i="62"/>
  <c r="AE58" i="65"/>
  <c r="AE185" i="62"/>
  <c r="AB58" i="65"/>
  <c r="AB185" i="62"/>
  <c r="Y58" i="65"/>
  <c r="Y185" i="62"/>
  <c r="V58" i="65"/>
  <c r="V185" i="62"/>
  <c r="S58" i="65"/>
  <c r="S185" i="62"/>
  <c r="P58" i="65"/>
  <c r="P185" i="62"/>
  <c r="M58" i="65"/>
  <c r="M185" i="62"/>
  <c r="J58" i="65"/>
  <c r="J185" i="62"/>
  <c r="AQ57" i="65"/>
  <c r="AQ184" i="62"/>
  <c r="AN57" i="65"/>
  <c r="AN184" i="62"/>
  <c r="AK57" i="65"/>
  <c r="AK184" i="62"/>
  <c r="AH57" i="65"/>
  <c r="AH184" i="62"/>
  <c r="AE57" i="65"/>
  <c r="AE184" i="62"/>
  <c r="AB57" i="65"/>
  <c r="AB184" i="62"/>
  <c r="Y57" i="65"/>
  <c r="Y184" i="62"/>
  <c r="V57" i="65"/>
  <c r="V184" i="62"/>
  <c r="S57" i="65"/>
  <c r="S184" i="62"/>
  <c r="P57" i="65"/>
  <c r="P184" i="62"/>
  <c r="M57" i="65"/>
  <c r="M184" i="62"/>
  <c r="J57" i="65"/>
  <c r="J184" i="62"/>
  <c r="AQ54" i="65"/>
  <c r="AQ181" i="62"/>
  <c r="AN54" i="65"/>
  <c r="AN181" i="62"/>
  <c r="AK54" i="65"/>
  <c r="AK181" i="62"/>
  <c r="AH54" i="65"/>
  <c r="AH181" i="62"/>
  <c r="AE54" i="65"/>
  <c r="AE181" i="62"/>
  <c r="AB54" i="65"/>
  <c r="AB181" i="62"/>
  <c r="Y54" i="65"/>
  <c r="Y181" i="62"/>
  <c r="V54" i="65"/>
  <c r="V181" i="62"/>
  <c r="S54" i="65"/>
  <c r="S181" i="62"/>
  <c r="P54" i="65"/>
  <c r="P181" i="62"/>
  <c r="M54" i="65"/>
  <c r="M181" i="62"/>
  <c r="J54" i="65"/>
  <c r="J181" i="62"/>
  <c r="AQ53" i="65"/>
  <c r="AQ180" i="62"/>
  <c r="AN53" i="65"/>
  <c r="AN180" i="62"/>
  <c r="AK53" i="65"/>
  <c r="AK180" i="62"/>
  <c r="AH53" i="65"/>
  <c r="AH180" i="62"/>
  <c r="AE53" i="65"/>
  <c r="AE180" i="62"/>
  <c r="AB53" i="65"/>
  <c r="AB180" i="62"/>
  <c r="Y53" i="65"/>
  <c r="Y180" i="62"/>
  <c r="V53" i="65"/>
  <c r="V180" i="62"/>
  <c r="S53" i="65"/>
  <c r="S180" i="62"/>
  <c r="P53" i="65"/>
  <c r="P180" i="62"/>
  <c r="M53" i="65"/>
  <c r="M180" i="62"/>
  <c r="J53" i="65"/>
  <c r="J180" i="62"/>
  <c r="AQ179" i="62"/>
  <c r="AN179" i="62"/>
  <c r="AK179" i="62"/>
  <c r="AH179" i="62"/>
  <c r="AE179" i="62"/>
  <c r="AB179" i="62"/>
  <c r="Y179" i="62"/>
  <c r="V179" i="62"/>
  <c r="S179" i="62"/>
  <c r="P52" i="65"/>
  <c r="P179" i="62"/>
  <c r="M52" i="65"/>
  <c r="M179" i="62"/>
  <c r="J52" i="65"/>
  <c r="J179" i="62"/>
  <c r="AQ51" i="65"/>
  <c r="AQ178" i="62"/>
  <c r="AN51" i="65"/>
  <c r="AN178" i="62"/>
  <c r="AK51" i="65"/>
  <c r="AK178" i="62"/>
  <c r="AH51" i="65"/>
  <c r="AH178" i="62"/>
  <c r="AE51" i="65"/>
  <c r="AE178" i="62"/>
  <c r="AB51" i="65"/>
  <c r="AB178" i="62"/>
  <c r="Y51" i="65"/>
  <c r="Y178" i="62"/>
  <c r="V51" i="65"/>
  <c r="V178" i="62"/>
  <c r="S51" i="65"/>
  <c r="S178" i="62"/>
  <c r="P51" i="65"/>
  <c r="P178" i="62"/>
  <c r="M51" i="65"/>
  <c r="M178" i="62"/>
  <c r="J51" i="65"/>
  <c r="J178" i="62"/>
  <c r="AQ50" i="65"/>
  <c r="AQ177" i="62"/>
  <c r="AN50" i="65"/>
  <c r="AN177" i="62"/>
  <c r="AK50" i="65"/>
  <c r="AK177" i="62"/>
  <c r="AH50" i="65"/>
  <c r="AH177" i="62"/>
  <c r="AE50" i="65"/>
  <c r="AE177" i="62"/>
  <c r="AB50" i="65"/>
  <c r="AB177" i="62"/>
  <c r="Y50" i="65"/>
  <c r="Y177" i="62"/>
  <c r="V50" i="65"/>
  <c r="V177" i="62"/>
  <c r="S50" i="65"/>
  <c r="S177" i="62"/>
  <c r="P50" i="65"/>
  <c r="P177" i="62"/>
  <c r="M50" i="65"/>
  <c r="M177" i="62"/>
  <c r="J50" i="65"/>
  <c r="J177" i="62"/>
  <c r="AQ49" i="65"/>
  <c r="AQ176" i="62"/>
  <c r="AN49" i="65"/>
  <c r="AN176" i="62"/>
  <c r="AK49" i="65"/>
  <c r="AK176" i="62"/>
  <c r="AH49" i="65"/>
  <c r="AH176" i="62"/>
  <c r="AE49" i="65"/>
  <c r="AE176" i="62"/>
  <c r="AB49" i="65"/>
  <c r="AB176" i="62"/>
  <c r="Y49" i="65"/>
  <c r="Y176" i="62"/>
  <c r="V49" i="65"/>
  <c r="V176" i="62"/>
  <c r="S49" i="65"/>
  <c r="S176" i="62"/>
  <c r="P49" i="65"/>
  <c r="P176" i="62"/>
  <c r="M49" i="65"/>
  <c r="M176" i="62"/>
  <c r="J49" i="65"/>
  <c r="J176" i="62"/>
  <c r="AQ48" i="65"/>
  <c r="AQ175" i="62"/>
  <c r="AN48" i="65"/>
  <c r="AN175" i="62"/>
  <c r="AK48" i="65"/>
  <c r="AK175" i="62"/>
  <c r="AH48" i="65"/>
  <c r="AH175" i="62"/>
  <c r="AE48" i="65"/>
  <c r="AE175" i="62"/>
  <c r="AB48" i="65"/>
  <c r="AB175" i="62"/>
  <c r="Y48" i="65"/>
  <c r="Y175" i="62"/>
  <c r="V48" i="65"/>
  <c r="V175" i="62"/>
  <c r="S48" i="65"/>
  <c r="S175" i="62"/>
  <c r="P48" i="65"/>
  <c r="P175" i="62"/>
  <c r="M48" i="65"/>
  <c r="M175" i="62"/>
  <c r="J48" i="65"/>
  <c r="J175" i="62"/>
  <c r="AQ47" i="65"/>
  <c r="AQ174" i="62"/>
  <c r="AN47" i="65"/>
  <c r="AN174" i="62"/>
  <c r="AK47" i="65"/>
  <c r="AK174" i="62"/>
  <c r="AH47" i="65"/>
  <c r="AH174" i="62"/>
  <c r="AE47" i="65"/>
  <c r="AE174" i="62"/>
  <c r="AB47" i="65"/>
  <c r="AB174" i="62"/>
  <c r="Y47" i="65"/>
  <c r="Y174" i="62"/>
  <c r="V47" i="65"/>
  <c r="V174" i="62"/>
  <c r="S47" i="65"/>
  <c r="S174" i="62"/>
  <c r="P47" i="65"/>
  <c r="P174" i="62"/>
  <c r="M47" i="65"/>
  <c r="M174" i="62"/>
  <c r="J47" i="65"/>
  <c r="J174" i="62"/>
  <c r="AQ142" i="65"/>
  <c r="AQ269" i="62"/>
  <c r="AQ141" i="65"/>
  <c r="AQ268" i="62"/>
  <c r="AQ140" i="65"/>
  <c r="AQ267" i="62"/>
  <c r="AQ137" i="65"/>
  <c r="AQ264" i="62"/>
  <c r="AQ136" i="65"/>
  <c r="AQ263" i="62"/>
  <c r="AQ135" i="65"/>
  <c r="AQ262" i="62"/>
  <c r="AQ123" i="65"/>
  <c r="AQ250" i="62"/>
  <c r="AQ122" i="65"/>
  <c r="AQ249" i="62"/>
  <c r="AQ114" i="65"/>
  <c r="AQ241" i="62"/>
  <c r="AQ112" i="65"/>
  <c r="AQ239" i="62"/>
  <c r="AQ108" i="65"/>
  <c r="AQ235" i="62"/>
  <c r="AQ102" i="65"/>
  <c r="AQ229" i="62"/>
  <c r="AQ227" i="62"/>
  <c r="AQ89" i="65"/>
  <c r="AQ216" i="62"/>
  <c r="AQ88" i="65"/>
  <c r="AQ215" i="62"/>
  <c r="AQ87" i="65"/>
  <c r="AQ214" i="62"/>
  <c r="AQ86" i="65"/>
  <c r="AQ213" i="62"/>
  <c r="AQ83" i="65"/>
  <c r="AQ210" i="62"/>
  <c r="AQ80" i="65"/>
  <c r="AQ207" i="62"/>
  <c r="AQ79" i="65"/>
  <c r="AQ206" i="62"/>
  <c r="AQ78" i="65"/>
  <c r="AQ205" i="62"/>
  <c r="AQ77" i="65"/>
  <c r="AQ204" i="62"/>
  <c r="AQ72" i="65"/>
  <c r="AQ199" i="62"/>
  <c r="AQ71" i="65"/>
  <c r="AQ198" i="62"/>
  <c r="AQ70" i="65"/>
  <c r="AQ197" i="62"/>
  <c r="AQ69" i="65"/>
  <c r="AQ196" i="62"/>
  <c r="AQ68" i="65"/>
  <c r="AQ195" i="62"/>
  <c r="AQ67" i="65"/>
  <c r="AQ194" i="62"/>
  <c r="AQ66" i="65"/>
  <c r="AQ193" i="62"/>
  <c r="AQ65" i="65"/>
  <c r="AQ192" i="62"/>
  <c r="AQ64" i="65"/>
  <c r="AQ191" i="62"/>
  <c r="AQ63" i="65"/>
  <c r="AQ190" i="62"/>
  <c r="AQ62" i="65"/>
  <c r="AQ189" i="62"/>
  <c r="AQ42" i="65"/>
  <c r="AQ41" i="65"/>
  <c r="AQ168" i="62"/>
  <c r="AQ40" i="65"/>
  <c r="AQ167" i="62"/>
  <c r="AQ39" i="65"/>
  <c r="AQ166" i="62"/>
  <c r="AQ38" i="65"/>
  <c r="AQ165" i="62"/>
  <c r="AQ37" i="65"/>
  <c r="AQ164" i="62"/>
  <c r="AQ36" i="65"/>
  <c r="AQ163" i="62"/>
  <c r="AQ35" i="65"/>
  <c r="AQ162" i="62"/>
  <c r="AQ34" i="65"/>
  <c r="AQ161" i="62"/>
  <c r="AQ19" i="65"/>
  <c r="AQ146" i="62"/>
  <c r="AQ17" i="65"/>
  <c r="AQ144" i="62"/>
  <c r="AQ9" i="65"/>
  <c r="AQ136" i="62"/>
  <c r="AQ7" i="65"/>
  <c r="AQ134" i="62"/>
  <c r="AQ6" i="65"/>
  <c r="AQ133" i="62"/>
  <c r="AQ5" i="65"/>
  <c r="AQ132" i="62"/>
  <c r="AQ4" i="65"/>
  <c r="AQ131" i="62"/>
  <c r="AQ3" i="65"/>
  <c r="AQ130" i="62"/>
  <c r="AQ142" i="62"/>
  <c r="AQ140" i="62"/>
  <c r="AQ138" i="62"/>
  <c r="AN142" i="65"/>
  <c r="AN269" i="62"/>
  <c r="AN141" i="65"/>
  <c r="AN268" i="62"/>
  <c r="AN140" i="65"/>
  <c r="AN267" i="62"/>
  <c r="AN137" i="65"/>
  <c r="AN264" i="62"/>
  <c r="AN136" i="65"/>
  <c r="AN263" i="62"/>
  <c r="AN135" i="65"/>
  <c r="AN123" i="65"/>
  <c r="AN250" i="62"/>
  <c r="AN122" i="65"/>
  <c r="AN249" i="62"/>
  <c r="AN114" i="65"/>
  <c r="AN241" i="62"/>
  <c r="AN112" i="65"/>
  <c r="AN239" i="62"/>
  <c r="AN108" i="65"/>
  <c r="AN235" i="62"/>
  <c r="AN102" i="65"/>
  <c r="AN229" i="62"/>
  <c r="AN227" i="62"/>
  <c r="AN89" i="65"/>
  <c r="AN216" i="62"/>
  <c r="AN88" i="65"/>
  <c r="AN215" i="62"/>
  <c r="AN87" i="65"/>
  <c r="AN214" i="62"/>
  <c r="AN86" i="65"/>
  <c r="AN213" i="62"/>
  <c r="AN83" i="65"/>
  <c r="AN210" i="62"/>
  <c r="AN80" i="65"/>
  <c r="AN207" i="62"/>
  <c r="AN79" i="65"/>
  <c r="AN206" i="62"/>
  <c r="AN78" i="65"/>
  <c r="AN205" i="62"/>
  <c r="AN77" i="65"/>
  <c r="AN204" i="62"/>
  <c r="AN72" i="65"/>
  <c r="AN199" i="62"/>
  <c r="AN71" i="65"/>
  <c r="AN198" i="62"/>
  <c r="AN70" i="65"/>
  <c r="AN197" i="62"/>
  <c r="AN69" i="65"/>
  <c r="AN196" i="62"/>
  <c r="AN68" i="65"/>
  <c r="AN195" i="62"/>
  <c r="AN67" i="65"/>
  <c r="AN194" i="62"/>
  <c r="AN66" i="65"/>
  <c r="AN193" i="62"/>
  <c r="AN65" i="65"/>
  <c r="AN192" i="62"/>
  <c r="AN64" i="65"/>
  <c r="AN191" i="62"/>
  <c r="AN63" i="65"/>
  <c r="AN190" i="62"/>
  <c r="AN62" i="65"/>
  <c r="AN189" i="62"/>
  <c r="AN42" i="65"/>
  <c r="AN41" i="65"/>
  <c r="AN168" i="62"/>
  <c r="AN40" i="65"/>
  <c r="AN167" i="62"/>
  <c r="AN39" i="65"/>
  <c r="AN166" i="62"/>
  <c r="AN38" i="65"/>
  <c r="AN165" i="62"/>
  <c r="AN37" i="65"/>
  <c r="AN164" i="62"/>
  <c r="AN36" i="65"/>
  <c r="AN163" i="62"/>
  <c r="AN35" i="65"/>
  <c r="AN162" i="62"/>
  <c r="AN34" i="65"/>
  <c r="AN161" i="62"/>
  <c r="AN19" i="65"/>
  <c r="AN146" i="62"/>
  <c r="AN17" i="65"/>
  <c r="AN144" i="62"/>
  <c r="AN9" i="65"/>
  <c r="AN136" i="62"/>
  <c r="AN7" i="65"/>
  <c r="AN134" i="62"/>
  <c r="AN6" i="65"/>
  <c r="AN133" i="62"/>
  <c r="AN5" i="65"/>
  <c r="AN132" i="62"/>
  <c r="AN4" i="65"/>
  <c r="AN131" i="62"/>
  <c r="AN3" i="65"/>
  <c r="AN130" i="62"/>
  <c r="AN142" i="62"/>
  <c r="AN140" i="62"/>
  <c r="AN138" i="62"/>
  <c r="AK142" i="65"/>
  <c r="AK269" i="62"/>
  <c r="AK141" i="65"/>
  <c r="AK268" i="62"/>
  <c r="AK140" i="65"/>
  <c r="AK267" i="62"/>
  <c r="AK137" i="65"/>
  <c r="AK264" i="62"/>
  <c r="AK136" i="65"/>
  <c r="AK263" i="62"/>
  <c r="AK135" i="65"/>
  <c r="AK262" i="62"/>
  <c r="AK123" i="65"/>
  <c r="AK250" i="62"/>
  <c r="AK122" i="65"/>
  <c r="AK249" i="62"/>
  <c r="AK114" i="65"/>
  <c r="AK241" i="62"/>
  <c r="AK112" i="65"/>
  <c r="AK239" i="62"/>
  <c r="AK108" i="65"/>
  <c r="AK235" i="62"/>
  <c r="AK102" i="65"/>
  <c r="AK229" i="62"/>
  <c r="AK227" i="62"/>
  <c r="AK89" i="65"/>
  <c r="AK216" i="62"/>
  <c r="AK88" i="65"/>
  <c r="AK215" i="62"/>
  <c r="AK87" i="65"/>
  <c r="AK214" i="62"/>
  <c r="AK86" i="65"/>
  <c r="AK213" i="62"/>
  <c r="AK83" i="65"/>
  <c r="AK210" i="62"/>
  <c r="AK80" i="65"/>
  <c r="AK207" i="62"/>
  <c r="AK79" i="65"/>
  <c r="AK206" i="62"/>
  <c r="AK78" i="65"/>
  <c r="AK205" i="62"/>
  <c r="AK77" i="65"/>
  <c r="AK204" i="62"/>
  <c r="AK72" i="65"/>
  <c r="AK199" i="62"/>
  <c r="AK71" i="65"/>
  <c r="AK198" i="62"/>
  <c r="AK70" i="65"/>
  <c r="AK197" i="62"/>
  <c r="AK69" i="65"/>
  <c r="AK196" i="62"/>
  <c r="AK68" i="65"/>
  <c r="AK195" i="62"/>
  <c r="AK67" i="65"/>
  <c r="AK194" i="62"/>
  <c r="AK66" i="65"/>
  <c r="AK193" i="62"/>
  <c r="AK65" i="65"/>
  <c r="AK192" i="62"/>
  <c r="AK64" i="65"/>
  <c r="AK191" i="62"/>
  <c r="AK63" i="65"/>
  <c r="AK190" i="62"/>
  <c r="AK62" i="65"/>
  <c r="AK189" i="62"/>
  <c r="AK42" i="65"/>
  <c r="AK41" i="65"/>
  <c r="AK168" i="62"/>
  <c r="AK40" i="65"/>
  <c r="AK167" i="62"/>
  <c r="AK39" i="65"/>
  <c r="AK166" i="62"/>
  <c r="AK38" i="65"/>
  <c r="AK165" i="62"/>
  <c r="AK37" i="65"/>
  <c r="AK164" i="62"/>
  <c r="AK36" i="65"/>
  <c r="AK163" i="62"/>
  <c r="AK35" i="65"/>
  <c r="AK162" i="62"/>
  <c r="AK34" i="65"/>
  <c r="AK161" i="62"/>
  <c r="AK19" i="65"/>
  <c r="AK146" i="62"/>
  <c r="AK17" i="65"/>
  <c r="AK144" i="62"/>
  <c r="AK9" i="65"/>
  <c r="AK136" i="62"/>
  <c r="AK7" i="65"/>
  <c r="AK134" i="62"/>
  <c r="AK6" i="65"/>
  <c r="AK133" i="62"/>
  <c r="AK5" i="65"/>
  <c r="AK132" i="62"/>
  <c r="AK4" i="65"/>
  <c r="AK131" i="62"/>
  <c r="AK3" i="65"/>
  <c r="AK130" i="62"/>
  <c r="AK142" i="62"/>
  <c r="AK140" i="62"/>
  <c r="AK138" i="62"/>
  <c r="AH142" i="65"/>
  <c r="AH269" i="62"/>
  <c r="AH141" i="65"/>
  <c r="AH268" i="62"/>
  <c r="AH140" i="65"/>
  <c r="AH267" i="62"/>
  <c r="AH137" i="65"/>
  <c r="AH264" i="62"/>
  <c r="AH136" i="65"/>
  <c r="AH263" i="62"/>
  <c r="AH135" i="65"/>
  <c r="AH262" i="62"/>
  <c r="AH123" i="65"/>
  <c r="AH250" i="62"/>
  <c r="AH122" i="65"/>
  <c r="AH249" i="62"/>
  <c r="AH114" i="65"/>
  <c r="AH241" i="62"/>
  <c r="AH112" i="65"/>
  <c r="AH239" i="62"/>
  <c r="AH108" i="65"/>
  <c r="AH235" i="62"/>
  <c r="AH102" i="65"/>
  <c r="AH229" i="62"/>
  <c r="AH227" i="62"/>
  <c r="AH89" i="65"/>
  <c r="AH216" i="62"/>
  <c r="AH88" i="65"/>
  <c r="AH215" i="62"/>
  <c r="AH87" i="65"/>
  <c r="AH214" i="62"/>
  <c r="AH86" i="65"/>
  <c r="AH213" i="62"/>
  <c r="AH83" i="65"/>
  <c r="AH210" i="62"/>
  <c r="AH80" i="65"/>
  <c r="AH207" i="62"/>
  <c r="AH79" i="65"/>
  <c r="AH206" i="62"/>
  <c r="AH78" i="65"/>
  <c r="AH205" i="62"/>
  <c r="AH77" i="65"/>
  <c r="AH204" i="62"/>
  <c r="AH72" i="65"/>
  <c r="AH199" i="62"/>
  <c r="AH71" i="65"/>
  <c r="AH198" i="62"/>
  <c r="AH70" i="65"/>
  <c r="AH197" i="62"/>
  <c r="AH69" i="65"/>
  <c r="AH196" i="62"/>
  <c r="AH68" i="65"/>
  <c r="AH195" i="62"/>
  <c r="AH67" i="65"/>
  <c r="AH194" i="62"/>
  <c r="AH66" i="65"/>
  <c r="AH193" i="62"/>
  <c r="AH65" i="65"/>
  <c r="AH192" i="62"/>
  <c r="AH64" i="65"/>
  <c r="AH191" i="62"/>
  <c r="AH63" i="65"/>
  <c r="AH190" i="62"/>
  <c r="AH62" i="65"/>
  <c r="AH189" i="62"/>
  <c r="AH42" i="65"/>
  <c r="AH41" i="65"/>
  <c r="AH168" i="62"/>
  <c r="AH40" i="65"/>
  <c r="AH167" i="62"/>
  <c r="AH39" i="65"/>
  <c r="AH166" i="62"/>
  <c r="AH38" i="65"/>
  <c r="AH165" i="62"/>
  <c r="AH37" i="65"/>
  <c r="AH164" i="62"/>
  <c r="AH36" i="65"/>
  <c r="AH163" i="62"/>
  <c r="AH35" i="65"/>
  <c r="AH162" i="62"/>
  <c r="AH34" i="65"/>
  <c r="AH161" i="62"/>
  <c r="AH19" i="65"/>
  <c r="AH146" i="62"/>
  <c r="AH17" i="65"/>
  <c r="AH144" i="62"/>
  <c r="AH9" i="65"/>
  <c r="AH136" i="62"/>
  <c r="AH7" i="65"/>
  <c r="AH134" i="62"/>
  <c r="AH6" i="65"/>
  <c r="AH133" i="62"/>
  <c r="AH5" i="65"/>
  <c r="AH132" i="62"/>
  <c r="AH4" i="65"/>
  <c r="AH131" i="62"/>
  <c r="AH3" i="65"/>
  <c r="AH130" i="62"/>
  <c r="AH142" i="62"/>
  <c r="AH140" i="62"/>
  <c r="AH138" i="62"/>
  <c r="AE142" i="65"/>
  <c r="AE269" i="62"/>
  <c r="AE141" i="65"/>
  <c r="AE268" i="62"/>
  <c r="AE140" i="65"/>
  <c r="AE267" i="62"/>
  <c r="AE137" i="65"/>
  <c r="AE264" i="62"/>
  <c r="AE136" i="65"/>
  <c r="AE263" i="62"/>
  <c r="AE135" i="65"/>
  <c r="AE262" i="62"/>
  <c r="AE123" i="65"/>
  <c r="AE250" i="62"/>
  <c r="AE122" i="65"/>
  <c r="AE249" i="62"/>
  <c r="AE114" i="65"/>
  <c r="AE241" i="62"/>
  <c r="AE112" i="65"/>
  <c r="AE239" i="62"/>
  <c r="AE108" i="65"/>
  <c r="AE235" i="62"/>
  <c r="AE102" i="65"/>
  <c r="AE229" i="62"/>
  <c r="AE227" i="62"/>
  <c r="AE89" i="65"/>
  <c r="AE216" i="62"/>
  <c r="AE88" i="65"/>
  <c r="AE215" i="62"/>
  <c r="AE87" i="65"/>
  <c r="AE214" i="62"/>
  <c r="AE86" i="65"/>
  <c r="AE213" i="62"/>
  <c r="AE83" i="65"/>
  <c r="AE210" i="62"/>
  <c r="AE80" i="65"/>
  <c r="AE207" i="62"/>
  <c r="AE79" i="65"/>
  <c r="AE206" i="62"/>
  <c r="AE78" i="65"/>
  <c r="AE205" i="62"/>
  <c r="AE77" i="65"/>
  <c r="AE204" i="62"/>
  <c r="AE72" i="65"/>
  <c r="AE199" i="62"/>
  <c r="AE71" i="65"/>
  <c r="AE198" i="62"/>
  <c r="AE70" i="65"/>
  <c r="AE197" i="62"/>
  <c r="AE69" i="65"/>
  <c r="AE196" i="62"/>
  <c r="AE68" i="65"/>
  <c r="AE195" i="62"/>
  <c r="AE67" i="65"/>
  <c r="AE194" i="62"/>
  <c r="AE66" i="65"/>
  <c r="AE193" i="62"/>
  <c r="AE65" i="65"/>
  <c r="AE192" i="62"/>
  <c r="AE64" i="65"/>
  <c r="AE191" i="62"/>
  <c r="AE63" i="65"/>
  <c r="AE190" i="62"/>
  <c r="AE62" i="65"/>
  <c r="AE189" i="62"/>
  <c r="AE42" i="65"/>
  <c r="AE41" i="65"/>
  <c r="AE168" i="62"/>
  <c r="AE40" i="65"/>
  <c r="AE167" i="62"/>
  <c r="AE39" i="65"/>
  <c r="AE166" i="62"/>
  <c r="AE38" i="65"/>
  <c r="AE165" i="62"/>
  <c r="AE37" i="65"/>
  <c r="AE164" i="62"/>
  <c r="AE36" i="65"/>
  <c r="AE163" i="62"/>
  <c r="AE35" i="65"/>
  <c r="AE162" i="62"/>
  <c r="AE34" i="65"/>
  <c r="AE161" i="62"/>
  <c r="AE19" i="65"/>
  <c r="AE146" i="62"/>
  <c r="AE17" i="65"/>
  <c r="AE144" i="62"/>
  <c r="AE9" i="65"/>
  <c r="AE136" i="62"/>
  <c r="AE7" i="65"/>
  <c r="AE134" i="62"/>
  <c r="AE6" i="65"/>
  <c r="AE133" i="62"/>
  <c r="AE5" i="65"/>
  <c r="AE132" i="62"/>
  <c r="AE4" i="65"/>
  <c r="AE131" i="62"/>
  <c r="AE3" i="65"/>
  <c r="AE130" i="62"/>
  <c r="AE142" i="62"/>
  <c r="AE140" i="62"/>
  <c r="AE138" i="62"/>
  <c r="AB142" i="65"/>
  <c r="AB269" i="62"/>
  <c r="AB141" i="65"/>
  <c r="AB268" i="62"/>
  <c r="AB140" i="65"/>
  <c r="AB267" i="62"/>
  <c r="AB137" i="65"/>
  <c r="AB264" i="62"/>
  <c r="AB136" i="65"/>
  <c r="AB263" i="62"/>
  <c r="AB135" i="65"/>
  <c r="AB262" i="62"/>
  <c r="AB123" i="65"/>
  <c r="AB250" i="62"/>
  <c r="AB122" i="65"/>
  <c r="AB249" i="62"/>
  <c r="AB114" i="65"/>
  <c r="AB241" i="62"/>
  <c r="AB112" i="65"/>
  <c r="AB239" i="62"/>
  <c r="AB108" i="65"/>
  <c r="AB235" i="62"/>
  <c r="AB102" i="65"/>
  <c r="AB229" i="62"/>
  <c r="AB227" i="62"/>
  <c r="AB89" i="65"/>
  <c r="AB216" i="62"/>
  <c r="AB88" i="65"/>
  <c r="AB215" i="62"/>
  <c r="AB87" i="65"/>
  <c r="AB214" i="62"/>
  <c r="AB86" i="65"/>
  <c r="AB213" i="62"/>
  <c r="AB83" i="65"/>
  <c r="AB210" i="62"/>
  <c r="AB80" i="65"/>
  <c r="AB207" i="62"/>
  <c r="AB79" i="65"/>
  <c r="AB206" i="62"/>
  <c r="AB78" i="65"/>
  <c r="AB205" i="62"/>
  <c r="AB77" i="65"/>
  <c r="AB204" i="62"/>
  <c r="AB72" i="65"/>
  <c r="AB199" i="62"/>
  <c r="AB71" i="65"/>
  <c r="AB198" i="62"/>
  <c r="AB70" i="65"/>
  <c r="AB197" i="62"/>
  <c r="AB69" i="65"/>
  <c r="AB196" i="62"/>
  <c r="AB68" i="65"/>
  <c r="AB195" i="62"/>
  <c r="AB67" i="65"/>
  <c r="AB194" i="62"/>
  <c r="AB66" i="65"/>
  <c r="AB193" i="62"/>
  <c r="AB65" i="65"/>
  <c r="AB192" i="62"/>
  <c r="AB64" i="65"/>
  <c r="AB191" i="62"/>
  <c r="AB63" i="65"/>
  <c r="AB190" i="62"/>
  <c r="AB62" i="65"/>
  <c r="AB189" i="62"/>
  <c r="AB42" i="65"/>
  <c r="AB41" i="65"/>
  <c r="AB168" i="62"/>
  <c r="AB40" i="65"/>
  <c r="AB167" i="62"/>
  <c r="AB39" i="65"/>
  <c r="AB166" i="62"/>
  <c r="AB38" i="65"/>
  <c r="AB165" i="62"/>
  <c r="AB37" i="65"/>
  <c r="AB164" i="62"/>
  <c r="AB36" i="65"/>
  <c r="AB163" i="62"/>
  <c r="AB35" i="65"/>
  <c r="AB162" i="62"/>
  <c r="AB34" i="65"/>
  <c r="AB161" i="62"/>
  <c r="AB19" i="65"/>
  <c r="AB146" i="62"/>
  <c r="AB17" i="65"/>
  <c r="AB144" i="62"/>
  <c r="AB9" i="65"/>
  <c r="AB136" i="62"/>
  <c r="AB7" i="65"/>
  <c r="AB134" i="62"/>
  <c r="AB6" i="65"/>
  <c r="AB133" i="62"/>
  <c r="AB5" i="65"/>
  <c r="AB132" i="62"/>
  <c r="AB4" i="65"/>
  <c r="AB131" i="62"/>
  <c r="AB3" i="65"/>
  <c r="AB130" i="62"/>
  <c r="AB142" i="62"/>
  <c r="AB140" i="62"/>
  <c r="AB138" i="62"/>
  <c r="Y142" i="65"/>
  <c r="Y269" i="62"/>
  <c r="Y141" i="65"/>
  <c r="Y268" i="62"/>
  <c r="Y140" i="65"/>
  <c r="Y267" i="62"/>
  <c r="Y137" i="65"/>
  <c r="Y264" i="62"/>
  <c r="Y136" i="65"/>
  <c r="Y263" i="62"/>
  <c r="Y135" i="65"/>
  <c r="Y262" i="62"/>
  <c r="Y123" i="65"/>
  <c r="Y250" i="62"/>
  <c r="Y122" i="65"/>
  <c r="Y249" i="62"/>
  <c r="Y114" i="65"/>
  <c r="Y241" i="62"/>
  <c r="Y112" i="65"/>
  <c r="Y239" i="62"/>
  <c r="Y108" i="65"/>
  <c r="Y235" i="62"/>
  <c r="Y102" i="65"/>
  <c r="Y229" i="62"/>
  <c r="Y227" i="62"/>
  <c r="Y89" i="65"/>
  <c r="Y216" i="62"/>
  <c r="Y88" i="65"/>
  <c r="Y215" i="62"/>
  <c r="Y87" i="65"/>
  <c r="Y214" i="62"/>
  <c r="Y86" i="65"/>
  <c r="Y213" i="62"/>
  <c r="Y83" i="65"/>
  <c r="Y210" i="62"/>
  <c r="Y80" i="65"/>
  <c r="Y207" i="62"/>
  <c r="Y79" i="65"/>
  <c r="Y206" i="62"/>
  <c r="Y78" i="65"/>
  <c r="Y205" i="62"/>
  <c r="Y77" i="65"/>
  <c r="Y204" i="62"/>
  <c r="Y72" i="65"/>
  <c r="Y199" i="62"/>
  <c r="Y71" i="65"/>
  <c r="Y198" i="62"/>
  <c r="Y70" i="65"/>
  <c r="Y197" i="62"/>
  <c r="Y69" i="65"/>
  <c r="Y196" i="62"/>
  <c r="Y68" i="65"/>
  <c r="Y195" i="62"/>
  <c r="Y67" i="65"/>
  <c r="Y194" i="62"/>
  <c r="Y66" i="65"/>
  <c r="Y193" i="62"/>
  <c r="Y65" i="65"/>
  <c r="Y192" i="62"/>
  <c r="Y64" i="65"/>
  <c r="Y191" i="62"/>
  <c r="Y63" i="65"/>
  <c r="Y190" i="62"/>
  <c r="Y62" i="65"/>
  <c r="Y189" i="62"/>
  <c r="Y42" i="65"/>
  <c r="Y41" i="65"/>
  <c r="Y168" i="62"/>
  <c r="Y40" i="65"/>
  <c r="Y167" i="62"/>
  <c r="Y39" i="65"/>
  <c r="Y166" i="62"/>
  <c r="Y38" i="65"/>
  <c r="Y165" i="62"/>
  <c r="Y37" i="65"/>
  <c r="Y164" i="62"/>
  <c r="Y36" i="65"/>
  <c r="Y163" i="62"/>
  <c r="Y35" i="65"/>
  <c r="Y162" i="62"/>
  <c r="Y34" i="65"/>
  <c r="Y161" i="62"/>
  <c r="Y29" i="65"/>
  <c r="Y156" i="62"/>
  <c r="Y19" i="65"/>
  <c r="Y146" i="62"/>
  <c r="Y17" i="65"/>
  <c r="Y144" i="62"/>
  <c r="Y9" i="65"/>
  <c r="Y136" i="62"/>
  <c r="Y7" i="65"/>
  <c r="Y134" i="62"/>
  <c r="Y6" i="65"/>
  <c r="Y133" i="62"/>
  <c r="Y5" i="65"/>
  <c r="Y132" i="62"/>
  <c r="Y4" i="65"/>
  <c r="Y131" i="62"/>
  <c r="Y3" i="65"/>
  <c r="Y130" i="62"/>
  <c r="V142" i="65"/>
  <c r="V269" i="62"/>
  <c r="V141" i="65"/>
  <c r="V268" i="62"/>
  <c r="V140" i="65"/>
  <c r="V267" i="62"/>
  <c r="V137" i="65"/>
  <c r="V264" i="62"/>
  <c r="V136" i="65"/>
  <c r="V263" i="62"/>
  <c r="V135" i="65"/>
  <c r="V262" i="62"/>
  <c r="V123" i="65"/>
  <c r="V250" i="62"/>
  <c r="V122" i="65"/>
  <c r="V249" i="62"/>
  <c r="V114" i="65"/>
  <c r="V241" i="62"/>
  <c r="V112" i="65"/>
  <c r="V239" i="62"/>
  <c r="V108" i="65"/>
  <c r="V235" i="62"/>
  <c r="V102" i="65"/>
  <c r="V229" i="62"/>
  <c r="V227" i="62"/>
  <c r="V89" i="65"/>
  <c r="V216" i="62"/>
  <c r="V88" i="65"/>
  <c r="V215" i="62"/>
  <c r="V87" i="65"/>
  <c r="V214" i="62"/>
  <c r="V86" i="65"/>
  <c r="V213" i="62"/>
  <c r="V83" i="65"/>
  <c r="V210" i="62"/>
  <c r="V80" i="65"/>
  <c r="V207" i="62"/>
  <c r="V79" i="65"/>
  <c r="V206" i="62"/>
  <c r="V78" i="65"/>
  <c r="V205" i="62"/>
  <c r="V77" i="65"/>
  <c r="V204" i="62"/>
  <c r="V72" i="65"/>
  <c r="V199" i="62"/>
  <c r="V71" i="65"/>
  <c r="V198" i="62"/>
  <c r="V70" i="65"/>
  <c r="V197" i="62"/>
  <c r="V69" i="65"/>
  <c r="V196" i="62"/>
  <c r="V68" i="65"/>
  <c r="V195" i="62"/>
  <c r="V67" i="65"/>
  <c r="V194" i="62"/>
  <c r="V66" i="65"/>
  <c r="V193" i="62"/>
  <c r="V65" i="65"/>
  <c r="V192" i="62"/>
  <c r="V64" i="65"/>
  <c r="V191" i="62"/>
  <c r="V63" i="65"/>
  <c r="V190" i="62"/>
  <c r="V62" i="65"/>
  <c r="V189" i="62"/>
  <c r="V42" i="65"/>
  <c r="V41" i="65"/>
  <c r="V168" i="62"/>
  <c r="V40" i="65"/>
  <c r="V167" i="62"/>
  <c r="V39" i="65"/>
  <c r="V166" i="62"/>
  <c r="V38" i="65"/>
  <c r="V165" i="62"/>
  <c r="V37" i="65"/>
  <c r="V164" i="62"/>
  <c r="V36" i="65"/>
  <c r="V163" i="62"/>
  <c r="V35" i="65"/>
  <c r="V162" i="62"/>
  <c r="V34" i="65"/>
  <c r="V161" i="62"/>
  <c r="V29" i="65"/>
  <c r="V156" i="62"/>
  <c r="V19" i="65"/>
  <c r="V146" i="62"/>
  <c r="V17" i="65"/>
  <c r="V144" i="62"/>
  <c r="V9" i="65"/>
  <c r="V136" i="62"/>
  <c r="V7" i="65"/>
  <c r="V134" i="62"/>
  <c r="V6" i="65"/>
  <c r="V133" i="62"/>
  <c r="V5" i="65"/>
  <c r="V132" i="62"/>
  <c r="V4" i="65"/>
  <c r="V131" i="62"/>
  <c r="V3" i="65"/>
  <c r="V130" i="62"/>
  <c r="S142" i="65"/>
  <c r="S269" i="62"/>
  <c r="S141" i="65"/>
  <c r="S268" i="62"/>
  <c r="S140" i="65"/>
  <c r="S267" i="62"/>
  <c r="S137" i="65"/>
  <c r="S264" i="62"/>
  <c r="S136" i="65"/>
  <c r="S263" i="62"/>
  <c r="S135" i="65"/>
  <c r="S262" i="62"/>
  <c r="S123" i="65"/>
  <c r="S250" i="62"/>
  <c r="S122" i="65"/>
  <c r="S249" i="62"/>
  <c r="S114" i="65"/>
  <c r="S241" i="62"/>
  <c r="S112" i="65"/>
  <c r="S239" i="62"/>
  <c r="S108" i="65"/>
  <c r="S235" i="62"/>
  <c r="S102" i="65"/>
  <c r="S229" i="62"/>
  <c r="S227" i="62"/>
  <c r="S89" i="65"/>
  <c r="S216" i="62"/>
  <c r="S88" i="65"/>
  <c r="S215" i="62"/>
  <c r="S87" i="65"/>
  <c r="S214" i="62"/>
  <c r="S86" i="65"/>
  <c r="S213" i="62"/>
  <c r="S83" i="65"/>
  <c r="S210" i="62"/>
  <c r="S80" i="65"/>
  <c r="S207" i="62"/>
  <c r="S79" i="65"/>
  <c r="S206" i="62"/>
  <c r="S78" i="65"/>
  <c r="S205" i="62"/>
  <c r="S77" i="65"/>
  <c r="S204" i="62"/>
  <c r="S72" i="65"/>
  <c r="S199" i="62"/>
  <c r="S71" i="65"/>
  <c r="S198" i="62"/>
  <c r="S70" i="65"/>
  <c r="S197" i="62"/>
  <c r="S69" i="65"/>
  <c r="S196" i="62"/>
  <c r="S68" i="65"/>
  <c r="S195" i="62"/>
  <c r="S67" i="65"/>
  <c r="S194" i="62"/>
  <c r="S66" i="65"/>
  <c r="S193" i="62"/>
  <c r="S65" i="65"/>
  <c r="S192" i="62"/>
  <c r="S64" i="65"/>
  <c r="S191" i="62"/>
  <c r="S63" i="65"/>
  <c r="S190" i="62"/>
  <c r="S62" i="65"/>
  <c r="S189" i="62"/>
  <c r="S42" i="65"/>
  <c r="S41" i="65"/>
  <c r="S168" i="62"/>
  <c r="S40" i="65"/>
  <c r="S167" i="62"/>
  <c r="S39" i="65"/>
  <c r="S166" i="62"/>
  <c r="S38" i="65"/>
  <c r="S165" i="62"/>
  <c r="S37" i="65"/>
  <c r="S164" i="62"/>
  <c r="S36" i="65"/>
  <c r="S163" i="62"/>
  <c r="S35" i="65"/>
  <c r="S162" i="62"/>
  <c r="S34" i="65"/>
  <c r="S161" i="62"/>
  <c r="S29" i="65"/>
  <c r="S156" i="62"/>
  <c r="S19" i="65"/>
  <c r="S146" i="62"/>
  <c r="S17" i="65"/>
  <c r="S144" i="62"/>
  <c r="S9" i="65"/>
  <c r="S136" i="62"/>
  <c r="S7" i="65"/>
  <c r="S134" i="62"/>
  <c r="S6" i="65"/>
  <c r="S133" i="62"/>
  <c r="S5" i="65"/>
  <c r="S132" i="62"/>
  <c r="S4" i="65"/>
  <c r="S131" i="62"/>
  <c r="S3" i="65"/>
  <c r="S130" i="62"/>
  <c r="Y142" i="62"/>
  <c r="Y140" i="62"/>
  <c r="Y138" i="62"/>
  <c r="V142" i="62"/>
  <c r="V140" i="62"/>
  <c r="V138" i="62"/>
  <c r="S142" i="62"/>
  <c r="S140" i="62"/>
  <c r="S138" i="62"/>
  <c r="P142" i="65"/>
  <c r="P269" i="62"/>
  <c r="P141" i="65"/>
  <c r="P268" i="62"/>
  <c r="P140" i="65"/>
  <c r="P267" i="62"/>
  <c r="P137" i="65"/>
  <c r="P264" i="62"/>
  <c r="P136" i="65"/>
  <c r="P263" i="62"/>
  <c r="P135" i="65"/>
  <c r="P262" i="62"/>
  <c r="P123" i="65"/>
  <c r="P250" i="62"/>
  <c r="P122" i="65"/>
  <c r="P249" i="62"/>
  <c r="P114" i="65"/>
  <c r="P241" i="62"/>
  <c r="P112" i="65"/>
  <c r="P239" i="62"/>
  <c r="P108" i="65"/>
  <c r="P235" i="62"/>
  <c r="P102" i="65"/>
  <c r="P229" i="62"/>
  <c r="P227" i="62"/>
  <c r="P89" i="65"/>
  <c r="P216" i="62"/>
  <c r="P88" i="65"/>
  <c r="P215" i="62"/>
  <c r="P87" i="65"/>
  <c r="P214" i="62"/>
  <c r="P86" i="65"/>
  <c r="P213" i="62"/>
  <c r="P83" i="65"/>
  <c r="P210" i="62"/>
  <c r="P80" i="65"/>
  <c r="P207" i="62"/>
  <c r="P79" i="65"/>
  <c r="P206" i="62"/>
  <c r="P78" i="65"/>
  <c r="P205" i="62"/>
  <c r="P77" i="65"/>
  <c r="P204" i="62"/>
  <c r="P72" i="65"/>
  <c r="P199" i="62"/>
  <c r="P71" i="65"/>
  <c r="P198" i="62"/>
  <c r="P70" i="65"/>
  <c r="P197" i="62"/>
  <c r="P69" i="65"/>
  <c r="P196" i="62"/>
  <c r="P68" i="65"/>
  <c r="P195" i="62"/>
  <c r="P67" i="65"/>
  <c r="P194" i="62"/>
  <c r="P66" i="65"/>
  <c r="P193" i="62"/>
  <c r="P65" i="65"/>
  <c r="P192" i="62"/>
  <c r="P64" i="65"/>
  <c r="P191" i="62"/>
  <c r="P63" i="65"/>
  <c r="P190" i="62"/>
  <c r="P62" i="65"/>
  <c r="P189" i="62"/>
  <c r="P42" i="65"/>
  <c r="P41" i="65"/>
  <c r="P168" i="62"/>
  <c r="P40" i="65"/>
  <c r="P167" i="62"/>
  <c r="P39" i="65"/>
  <c r="P166" i="62"/>
  <c r="P38" i="65"/>
  <c r="P165" i="62"/>
  <c r="P37" i="65"/>
  <c r="P164" i="62"/>
  <c r="P36" i="65"/>
  <c r="P163" i="62"/>
  <c r="P35" i="65"/>
  <c r="P162" i="62"/>
  <c r="P34" i="65"/>
  <c r="P161" i="62"/>
  <c r="P29" i="65"/>
  <c r="P156" i="62"/>
  <c r="P19" i="65"/>
  <c r="P146" i="62"/>
  <c r="P17" i="65"/>
  <c r="P144" i="62"/>
  <c r="P9" i="65"/>
  <c r="P136" i="62"/>
  <c r="P7" i="65"/>
  <c r="P134" i="62"/>
  <c r="P6" i="65"/>
  <c r="P133" i="62"/>
  <c r="P5" i="65"/>
  <c r="P132" i="62"/>
  <c r="P4" i="65"/>
  <c r="P131" i="62"/>
  <c r="P3" i="65"/>
  <c r="P130" i="62"/>
  <c r="P142" i="62"/>
  <c r="P140" i="62"/>
  <c r="P138" i="62"/>
  <c r="M142" i="65"/>
  <c r="M269" i="62"/>
  <c r="M141" i="65"/>
  <c r="M268" i="62"/>
  <c r="M140" i="65"/>
  <c r="M267" i="62"/>
  <c r="M137" i="65"/>
  <c r="M264" i="62"/>
  <c r="M136" i="65"/>
  <c r="M263" i="62"/>
  <c r="M135" i="65"/>
  <c r="M262" i="62"/>
  <c r="M123" i="65"/>
  <c r="M250" i="62"/>
  <c r="M122" i="65"/>
  <c r="M249" i="62"/>
  <c r="M114" i="65"/>
  <c r="M241" i="62"/>
  <c r="M112" i="65"/>
  <c r="M239" i="62"/>
  <c r="M108" i="65"/>
  <c r="M235" i="62"/>
  <c r="M102" i="65"/>
  <c r="M229" i="62"/>
  <c r="M100" i="65"/>
  <c r="M227" i="62"/>
  <c r="M89" i="65"/>
  <c r="M216" i="62"/>
  <c r="M88" i="65"/>
  <c r="M215" i="62"/>
  <c r="M87" i="65"/>
  <c r="M214" i="62"/>
  <c r="M86" i="65"/>
  <c r="M213" i="62"/>
  <c r="M83" i="65"/>
  <c r="M210" i="62"/>
  <c r="M80" i="65"/>
  <c r="M207" i="62"/>
  <c r="M79" i="65"/>
  <c r="M206" i="62"/>
  <c r="M78" i="65"/>
  <c r="M205" i="62"/>
  <c r="M77" i="65"/>
  <c r="M204" i="62"/>
  <c r="M72" i="65"/>
  <c r="M199" i="62"/>
  <c r="M71" i="65"/>
  <c r="M198" i="62"/>
  <c r="M70" i="65"/>
  <c r="M197" i="62"/>
  <c r="M69" i="65"/>
  <c r="M196" i="62"/>
  <c r="M68" i="65"/>
  <c r="M195" i="62"/>
  <c r="M67" i="65"/>
  <c r="M194" i="62"/>
  <c r="M66" i="65"/>
  <c r="M193" i="62"/>
  <c r="M65" i="65"/>
  <c r="M192" i="62"/>
  <c r="M64" i="65"/>
  <c r="M191" i="62"/>
  <c r="M63" i="65"/>
  <c r="M190" i="62"/>
  <c r="M62" i="65"/>
  <c r="M189" i="62"/>
  <c r="M42" i="65"/>
  <c r="M41" i="65"/>
  <c r="M168" i="62"/>
  <c r="M40" i="65"/>
  <c r="M167" i="62"/>
  <c r="M39" i="65"/>
  <c r="M166" i="62"/>
  <c r="M38" i="65"/>
  <c r="M165" i="62"/>
  <c r="M37" i="65"/>
  <c r="M164" i="62"/>
  <c r="M36" i="65"/>
  <c r="M163" i="62"/>
  <c r="M35" i="65"/>
  <c r="M162" i="62"/>
  <c r="M34" i="65"/>
  <c r="M161" i="62"/>
  <c r="M29" i="65"/>
  <c r="M156" i="62"/>
  <c r="M19" i="65"/>
  <c r="M146" i="62"/>
  <c r="M17" i="65"/>
  <c r="M144" i="62"/>
  <c r="M9" i="65"/>
  <c r="M136" i="62"/>
  <c r="M7" i="65"/>
  <c r="M134" i="62"/>
  <c r="M6" i="65"/>
  <c r="M133" i="62"/>
  <c r="M5" i="65"/>
  <c r="M132" i="62"/>
  <c r="M4" i="65"/>
  <c r="M131" i="62"/>
  <c r="M3" i="65"/>
  <c r="M130" i="62"/>
  <c r="M142" i="62"/>
  <c r="M140" i="62"/>
  <c r="M138" i="62"/>
  <c r="J123" i="65"/>
  <c r="J250" i="62"/>
  <c r="J122" i="65"/>
  <c r="J249" i="62"/>
  <c r="J114" i="65"/>
  <c r="J241" i="62"/>
  <c r="J112" i="65"/>
  <c r="J239" i="62"/>
  <c r="J108" i="65"/>
  <c r="J235" i="62"/>
  <c r="J102" i="65"/>
  <c r="J229" i="62"/>
  <c r="J100" i="65"/>
  <c r="J227" i="62"/>
  <c r="J89" i="65"/>
  <c r="J216" i="62"/>
  <c r="J88" i="65"/>
  <c r="J215" i="62"/>
  <c r="J87" i="65"/>
  <c r="J214" i="62"/>
  <c r="J86" i="65"/>
  <c r="J213" i="62"/>
  <c r="J80" i="65"/>
  <c r="J207" i="62"/>
  <c r="J79" i="65"/>
  <c r="J206" i="62"/>
  <c r="J78" i="65"/>
  <c r="J205" i="62"/>
  <c r="J77" i="65"/>
  <c r="J204" i="62"/>
  <c r="J72" i="65"/>
  <c r="J199" i="62"/>
  <c r="J71" i="65"/>
  <c r="J198" i="62"/>
  <c r="J70" i="65"/>
  <c r="J197" i="62"/>
  <c r="J69" i="65"/>
  <c r="J196" i="62"/>
  <c r="J68" i="65"/>
  <c r="J195" i="62"/>
  <c r="J67" i="65"/>
  <c r="J194" i="62"/>
  <c r="J66" i="65"/>
  <c r="J193" i="62"/>
  <c r="J65" i="65"/>
  <c r="J192" i="62"/>
  <c r="J64" i="65"/>
  <c r="J191" i="62"/>
  <c r="J63" i="65"/>
  <c r="J190" i="62"/>
  <c r="J62" i="65"/>
  <c r="J189" i="62"/>
  <c r="J167" i="62"/>
  <c r="J39" i="65"/>
  <c r="J166" i="62"/>
  <c r="J38" i="65"/>
  <c r="J165" i="62"/>
  <c r="J37" i="65"/>
  <c r="J164" i="62"/>
  <c r="J36" i="65"/>
  <c r="J163" i="62"/>
  <c r="J35" i="65"/>
  <c r="J162" i="62"/>
  <c r="J34" i="65"/>
  <c r="J161" i="62"/>
  <c r="J29" i="65"/>
  <c r="J156" i="62"/>
  <c r="J19" i="65"/>
  <c r="J146" i="62"/>
  <c r="J17" i="65"/>
  <c r="J144" i="62"/>
  <c r="J9" i="65"/>
  <c r="J136" i="62"/>
  <c r="J7" i="65"/>
  <c r="J134" i="62"/>
  <c r="J6" i="65"/>
  <c r="J133" i="62"/>
  <c r="J142" i="65"/>
  <c r="J269" i="62"/>
  <c r="J141" i="65"/>
  <c r="J268" i="62"/>
  <c r="J140" i="65"/>
  <c r="J267" i="62"/>
  <c r="J137" i="65"/>
  <c r="J264" i="62"/>
  <c r="J136" i="65"/>
  <c r="J263" i="62"/>
  <c r="J135" i="65"/>
  <c r="J262" i="62"/>
  <c r="J83" i="65"/>
  <c r="J210" i="62"/>
  <c r="J5" i="65"/>
  <c r="J132" i="62"/>
  <c r="J4" i="65"/>
  <c r="J131" i="62"/>
  <c r="J3" i="65"/>
  <c r="J130" i="62"/>
  <c r="I35" i="65"/>
  <c r="I33" i="65"/>
  <c r="I31" i="65"/>
  <c r="I29" i="65"/>
  <c r="I28" i="65"/>
  <c r="I27" i="65"/>
  <c r="I26" i="65"/>
  <c r="I25" i="65"/>
  <c r="I24" i="65"/>
  <c r="I23" i="65"/>
  <c r="I22" i="65"/>
  <c r="I21" i="65"/>
  <c r="I20" i="65"/>
  <c r="I19" i="65"/>
  <c r="I18" i="65"/>
  <c r="I17" i="65"/>
  <c r="I16" i="65"/>
  <c r="I12" i="65"/>
  <c r="I11" i="65"/>
  <c r="I10" i="65"/>
  <c r="I9" i="65"/>
  <c r="I8" i="65"/>
  <c r="I7" i="65"/>
  <c r="I6" i="65"/>
  <c r="I5" i="65"/>
  <c r="I4" i="65"/>
  <c r="I3" i="65"/>
  <c r="AC157" i="64"/>
  <c r="AB157" i="64"/>
  <c r="AA157" i="64"/>
  <c r="Z157" i="64"/>
  <c r="Y157" i="64"/>
  <c r="X157" i="64"/>
  <c r="W157" i="64"/>
  <c r="V157" i="64"/>
  <c r="U157" i="64"/>
  <c r="T157" i="64"/>
  <c r="S157" i="64"/>
  <c r="R157" i="64"/>
  <c r="Q157" i="64"/>
  <c r="P157" i="64"/>
  <c r="O157" i="64"/>
  <c r="N157" i="64"/>
  <c r="M157" i="64"/>
  <c r="J157" i="64"/>
  <c r="I157" i="64"/>
  <c r="H157" i="64"/>
  <c r="G157" i="64"/>
  <c r="F157" i="64"/>
  <c r="E157" i="64"/>
  <c r="D157" i="64"/>
  <c r="C157" i="64"/>
  <c r="AC156" i="64"/>
  <c r="AB156" i="64"/>
  <c r="AA156" i="64"/>
  <c r="Z156" i="64"/>
  <c r="Y156" i="64"/>
  <c r="X156" i="64"/>
  <c r="W156" i="64"/>
  <c r="V156" i="64"/>
  <c r="U156" i="64"/>
  <c r="T156" i="64"/>
  <c r="S156" i="64"/>
  <c r="R156" i="64"/>
  <c r="Q156" i="64"/>
  <c r="P156" i="64"/>
  <c r="O156" i="64"/>
  <c r="N156" i="64"/>
  <c r="M156" i="64"/>
  <c r="J156" i="64"/>
  <c r="I156" i="64"/>
  <c r="H156" i="64"/>
  <c r="G156" i="64"/>
  <c r="F156" i="64"/>
  <c r="E156" i="64"/>
  <c r="D156" i="64"/>
  <c r="C156" i="64"/>
  <c r="AC155" i="64"/>
  <c r="AB155" i="64"/>
  <c r="AA155" i="64"/>
  <c r="Z155" i="64"/>
  <c r="Y155" i="64"/>
  <c r="X155" i="64"/>
  <c r="W155" i="64"/>
  <c r="V155" i="64"/>
  <c r="U155" i="64"/>
  <c r="T155" i="64"/>
  <c r="S155" i="64"/>
  <c r="R155" i="64"/>
  <c r="Q155" i="64"/>
  <c r="P155" i="64"/>
  <c r="O155" i="64"/>
  <c r="N155" i="64"/>
  <c r="M155" i="64"/>
  <c r="J155" i="64"/>
  <c r="I155" i="64"/>
  <c r="H155" i="64"/>
  <c r="G155" i="64"/>
  <c r="F155" i="64"/>
  <c r="E155" i="64"/>
  <c r="D155" i="64"/>
  <c r="C155" i="64"/>
  <c r="AC154" i="64"/>
  <c r="AB154" i="64"/>
  <c r="AA154" i="64"/>
  <c r="Z154" i="64"/>
  <c r="Y154" i="64"/>
  <c r="X154" i="64"/>
  <c r="W154" i="64"/>
  <c r="V154" i="64"/>
  <c r="U154" i="64"/>
  <c r="T154" i="64"/>
  <c r="S154" i="64"/>
  <c r="R154" i="64"/>
  <c r="Q154" i="64"/>
  <c r="P154" i="64"/>
  <c r="O154" i="64"/>
  <c r="N154" i="64"/>
  <c r="M154" i="64"/>
  <c r="J154" i="64"/>
  <c r="I154" i="64"/>
  <c r="H154" i="64"/>
  <c r="G154" i="64"/>
  <c r="F154" i="64"/>
  <c r="E154" i="64"/>
  <c r="D154" i="64"/>
  <c r="C154" i="64"/>
  <c r="AC153" i="64"/>
  <c r="AB153" i="64"/>
  <c r="AA153" i="64"/>
  <c r="Z153" i="64"/>
  <c r="Y153" i="64"/>
  <c r="X153" i="64"/>
  <c r="W153" i="64"/>
  <c r="V153" i="64"/>
  <c r="U153" i="64"/>
  <c r="T153" i="64"/>
  <c r="S153" i="64"/>
  <c r="R153" i="64"/>
  <c r="Q153" i="64"/>
  <c r="P153" i="64"/>
  <c r="O153" i="64"/>
  <c r="N153" i="64"/>
  <c r="M153" i="64"/>
  <c r="J153" i="64"/>
  <c r="I153" i="64"/>
  <c r="H153" i="64"/>
  <c r="G153" i="64"/>
  <c r="F153" i="64"/>
  <c r="E153" i="64"/>
  <c r="D153" i="64"/>
  <c r="C153" i="64"/>
  <c r="AC152" i="64"/>
  <c r="AB152" i="64"/>
  <c r="AA152" i="64"/>
  <c r="Z152" i="64"/>
  <c r="Y152" i="64"/>
  <c r="X152" i="64"/>
  <c r="W152" i="64"/>
  <c r="V152" i="64"/>
  <c r="U152" i="64"/>
  <c r="T152" i="64"/>
  <c r="S152" i="64"/>
  <c r="R152" i="64"/>
  <c r="Q152" i="64"/>
  <c r="P152" i="64"/>
  <c r="O152" i="64"/>
  <c r="N152" i="64"/>
  <c r="M152" i="64"/>
  <c r="J152" i="64"/>
  <c r="I152" i="64"/>
  <c r="H152" i="64"/>
  <c r="G152" i="64"/>
  <c r="F152" i="64"/>
  <c r="E152" i="64"/>
  <c r="D152" i="64"/>
  <c r="C152" i="64"/>
  <c r="AC151" i="64"/>
  <c r="AB151" i="64"/>
  <c r="AA151" i="64"/>
  <c r="Z151" i="64"/>
  <c r="Y151" i="64"/>
  <c r="X151" i="64"/>
  <c r="W151" i="64"/>
  <c r="V151" i="64"/>
  <c r="U151" i="64"/>
  <c r="T151" i="64"/>
  <c r="S151" i="64"/>
  <c r="R151" i="64"/>
  <c r="Q151" i="64"/>
  <c r="P151" i="64"/>
  <c r="O151" i="64"/>
  <c r="N151" i="64"/>
  <c r="M151" i="64"/>
  <c r="J151" i="64"/>
  <c r="I151" i="64"/>
  <c r="H151" i="64"/>
  <c r="G151" i="64"/>
  <c r="F151" i="64"/>
  <c r="E151" i="64"/>
  <c r="D151" i="64"/>
  <c r="C151" i="64"/>
  <c r="AC150" i="64"/>
  <c r="AB150" i="64"/>
  <c r="AA150" i="64"/>
  <c r="Z150" i="64"/>
  <c r="Y150" i="64"/>
  <c r="X150" i="64"/>
  <c r="W150" i="64"/>
  <c r="V150" i="64"/>
  <c r="U150" i="64"/>
  <c r="T150" i="64"/>
  <c r="S150" i="64"/>
  <c r="R150" i="64"/>
  <c r="Q150" i="64"/>
  <c r="P150" i="64"/>
  <c r="O150" i="64"/>
  <c r="N150" i="64"/>
  <c r="M150" i="64"/>
  <c r="J150" i="64"/>
  <c r="I150" i="64"/>
  <c r="H150" i="64"/>
  <c r="G150" i="64"/>
  <c r="F150" i="64"/>
  <c r="E150" i="64"/>
  <c r="D150" i="64"/>
  <c r="C150" i="64"/>
  <c r="AC149" i="64"/>
  <c r="AB149" i="64"/>
  <c r="AA149" i="64"/>
  <c r="Z149" i="64"/>
  <c r="Y149" i="64"/>
  <c r="X149" i="64"/>
  <c r="W149" i="64"/>
  <c r="V149" i="64"/>
  <c r="U149" i="64"/>
  <c r="T149" i="64"/>
  <c r="S149" i="64"/>
  <c r="R149" i="64"/>
  <c r="Q149" i="64"/>
  <c r="P149" i="64"/>
  <c r="O149" i="64"/>
  <c r="N149" i="64"/>
  <c r="M149" i="64"/>
  <c r="J149" i="64"/>
  <c r="I149" i="64"/>
  <c r="H149" i="64"/>
  <c r="G149" i="64"/>
  <c r="F149" i="64"/>
  <c r="E149" i="64"/>
  <c r="D149" i="64"/>
  <c r="C149" i="64"/>
  <c r="AC148" i="64"/>
  <c r="AB148" i="64"/>
  <c r="AA148" i="64"/>
  <c r="Z148" i="64"/>
  <c r="Y148" i="64"/>
  <c r="X148" i="64"/>
  <c r="W148" i="64"/>
  <c r="V148" i="64"/>
  <c r="U148" i="64"/>
  <c r="T148" i="64"/>
  <c r="S148" i="64"/>
  <c r="R148" i="64"/>
  <c r="Q148" i="64"/>
  <c r="P148" i="64"/>
  <c r="O148" i="64"/>
  <c r="N148" i="64"/>
  <c r="M148" i="64"/>
  <c r="J148" i="64"/>
  <c r="I148" i="64"/>
  <c r="H148" i="64"/>
  <c r="G148" i="64"/>
  <c r="F148" i="64"/>
  <c r="E148" i="64"/>
  <c r="D148" i="64"/>
  <c r="C148" i="64"/>
  <c r="AC147" i="64"/>
  <c r="AB147" i="64"/>
  <c r="AA147" i="64"/>
  <c r="Z147" i="64"/>
  <c r="Y147" i="64"/>
  <c r="X147" i="64"/>
  <c r="W147" i="64"/>
  <c r="V147" i="64"/>
  <c r="U147" i="64"/>
  <c r="T147" i="64"/>
  <c r="S147" i="64"/>
  <c r="R147" i="64"/>
  <c r="Q147" i="64"/>
  <c r="P147" i="64"/>
  <c r="O147" i="64"/>
  <c r="N147" i="64"/>
  <c r="M147" i="64"/>
  <c r="J147" i="64"/>
  <c r="I147" i="64"/>
  <c r="H147" i="64"/>
  <c r="G147" i="64"/>
  <c r="F147" i="64"/>
  <c r="E147" i="64"/>
  <c r="D147" i="64"/>
  <c r="C147" i="64"/>
  <c r="AC146" i="64"/>
  <c r="AB146" i="64"/>
  <c r="AA146" i="64"/>
  <c r="Z146" i="64"/>
  <c r="Y146" i="64"/>
  <c r="X146" i="64"/>
  <c r="W146" i="64"/>
  <c r="V146" i="64"/>
  <c r="U146" i="64"/>
  <c r="T146" i="64"/>
  <c r="S146" i="64"/>
  <c r="R146" i="64"/>
  <c r="Q146" i="64"/>
  <c r="P146" i="64"/>
  <c r="O146" i="64"/>
  <c r="N146" i="64"/>
  <c r="M146" i="64"/>
  <c r="J146" i="64"/>
  <c r="I146" i="64"/>
  <c r="H146" i="64"/>
  <c r="G146" i="64"/>
  <c r="F146" i="64"/>
  <c r="E146" i="64"/>
  <c r="D146" i="64"/>
  <c r="C146" i="64"/>
  <c r="AC145" i="64"/>
  <c r="AB145" i="64"/>
  <c r="AA145" i="64"/>
  <c r="Z145" i="64"/>
  <c r="Y145" i="64"/>
  <c r="X145" i="64"/>
  <c r="W145" i="64"/>
  <c r="V145" i="64"/>
  <c r="U145" i="64"/>
  <c r="T145" i="64"/>
  <c r="S145" i="64"/>
  <c r="R145" i="64"/>
  <c r="Q145" i="64"/>
  <c r="P145" i="64"/>
  <c r="O145" i="64"/>
  <c r="N145" i="64"/>
  <c r="M145" i="64"/>
  <c r="J145" i="64"/>
  <c r="I145" i="64"/>
  <c r="H145" i="64"/>
  <c r="G145" i="64"/>
  <c r="F145" i="64"/>
  <c r="E145" i="64"/>
  <c r="D145" i="64"/>
  <c r="C145" i="64"/>
  <c r="BS201" i="12"/>
  <c r="BR201" i="12"/>
  <c r="BT196" i="12"/>
  <c r="BT195" i="12"/>
  <c r="BT194" i="12"/>
  <c r="BT193" i="12"/>
  <c r="BT192" i="12"/>
  <c r="BT190" i="12"/>
  <c r="BT189" i="12"/>
  <c r="BT188" i="12"/>
  <c r="BT187" i="12"/>
  <c r="BT186" i="12"/>
  <c r="BT185" i="12"/>
  <c r="BT184" i="12"/>
  <c r="BT179" i="12"/>
  <c r="BT178" i="12"/>
  <c r="BT158" i="12"/>
  <c r="S28" i="35"/>
  <c r="BU201" i="12"/>
  <c r="BU262" i="12"/>
  <c r="AN138" i="65"/>
  <c r="AN265" i="62"/>
  <c r="AN262" i="62"/>
  <c r="AT140" i="62"/>
  <c r="J140" i="62"/>
  <c r="J138" i="65"/>
  <c r="J265" i="62"/>
  <c r="AE143" i="65"/>
  <c r="AE270" i="62"/>
  <c r="AK138" i="65"/>
  <c r="AK265" i="62"/>
  <c r="AT87" i="65"/>
  <c r="AT214" i="62"/>
  <c r="AN143" i="65"/>
  <c r="AN270" i="62"/>
  <c r="AT49" i="65"/>
  <c r="AT176" i="62"/>
  <c r="Y143" i="65"/>
  <c r="Y270" i="62"/>
  <c r="AT88" i="65"/>
  <c r="AT215" i="62"/>
  <c r="AT132" i="65"/>
  <c r="AT259" i="62"/>
  <c r="AT58" i="65"/>
  <c r="AT185" i="62"/>
  <c r="AT51" i="65"/>
  <c r="AT178" i="62"/>
  <c r="AT136" i="65"/>
  <c r="AT263" i="62"/>
  <c r="AT130" i="65"/>
  <c r="AT257" i="62"/>
  <c r="AT112" i="65"/>
  <c r="AT239" i="62"/>
  <c r="AT142" i="65"/>
  <c r="AT269" i="62"/>
  <c r="AT70" i="65"/>
  <c r="AT197" i="62"/>
  <c r="S138" i="65"/>
  <c r="S265" i="62"/>
  <c r="AQ138" i="65"/>
  <c r="AQ265" i="62"/>
  <c r="AT72" i="65"/>
  <c r="AT199" i="62"/>
  <c r="AT137" i="65"/>
  <c r="AT264" i="62"/>
  <c r="AT65" i="65"/>
  <c r="AT192" i="62"/>
  <c r="AT129" i="65"/>
  <c r="AT256" i="62"/>
  <c r="AT57" i="65"/>
  <c r="AT184" i="62"/>
  <c r="AT133" i="65"/>
  <c r="AT260" i="62"/>
  <c r="AT78" i="65"/>
  <c r="AT205" i="62"/>
  <c r="AT141" i="65"/>
  <c r="AT268" i="62"/>
  <c r="AT66" i="65"/>
  <c r="AT193" i="62"/>
  <c r="AT79" i="65"/>
  <c r="AT206" i="62"/>
  <c r="AT140" i="65"/>
  <c r="AT267" i="62"/>
  <c r="AT83" i="65"/>
  <c r="AT210" i="62"/>
  <c r="BT201" i="12"/>
  <c r="AT100" i="65"/>
  <c r="AT227" i="62"/>
  <c r="AT102" i="65"/>
  <c r="AT229" i="62"/>
  <c r="AT108" i="65"/>
  <c r="AT235" i="62"/>
  <c r="AT114" i="65"/>
  <c r="AT241" i="62"/>
  <c r="AT68" i="65"/>
  <c r="AT195" i="62"/>
  <c r="AT131" i="65"/>
  <c r="AT258" i="62"/>
  <c r="AT67" i="65"/>
  <c r="AT194" i="62"/>
  <c r="AT69" i="65"/>
  <c r="AT196" i="62"/>
  <c r="AT77" i="65"/>
  <c r="AT204" i="62"/>
  <c r="AT54" i="65"/>
  <c r="AT181" i="62"/>
  <c r="AT62" i="65"/>
  <c r="AT189" i="62"/>
  <c r="AT48" i="65"/>
  <c r="AT175" i="62"/>
  <c r="AT53" i="65"/>
  <c r="AT180" i="62"/>
  <c r="AT50" i="65"/>
  <c r="AT177" i="62"/>
  <c r="AT64" i="65"/>
  <c r="AT191" i="62"/>
  <c r="AT63" i="65"/>
  <c r="AT190" i="62"/>
  <c r="AT89" i="65"/>
  <c r="AT216" i="62"/>
  <c r="AT52" i="65"/>
  <c r="AT179" i="62"/>
  <c r="AT71" i="65"/>
  <c r="AT198" i="62"/>
  <c r="AT86" i="65"/>
  <c r="AT213" i="62"/>
  <c r="AT47" i="65"/>
  <c r="AT174" i="62"/>
  <c r="P138" i="65"/>
  <c r="P265" i="62"/>
  <c r="P143" i="65"/>
  <c r="P270" i="62"/>
  <c r="J143" i="65"/>
  <c r="J270" i="62"/>
  <c r="AT80" i="65"/>
  <c r="AT207" i="62"/>
  <c r="S143" i="65"/>
  <c r="S270" i="62"/>
  <c r="AH143" i="65"/>
  <c r="AH270" i="62"/>
  <c r="AT135" i="65"/>
  <c r="AT262" i="62"/>
  <c r="AT17" i="65"/>
  <c r="AT144" i="62"/>
  <c r="AT19" i="65"/>
  <c r="AT146" i="62"/>
  <c r="AT36" i="65"/>
  <c r="AT163" i="62"/>
  <c r="AT40" i="65"/>
  <c r="AT167" i="62"/>
  <c r="AT37" i="65"/>
  <c r="AT164" i="62"/>
  <c r="AT9" i="65"/>
  <c r="AT136" i="62"/>
  <c r="AT4" i="65"/>
  <c r="AT131" i="62"/>
  <c r="AT6" i="65"/>
  <c r="AT133" i="62"/>
  <c r="AT34" i="65"/>
  <c r="AT161" i="62"/>
  <c r="AT7" i="65"/>
  <c r="AT134" i="62"/>
  <c r="AT5" i="65"/>
  <c r="AT132" i="62"/>
  <c r="AT39" i="65"/>
  <c r="AT166" i="62"/>
  <c r="AT35" i="65"/>
  <c r="AT162" i="62"/>
  <c r="AT38" i="65"/>
  <c r="AT165" i="62"/>
  <c r="AT42" i="65"/>
  <c r="AT169" i="62"/>
  <c r="AT123" i="65"/>
  <c r="AT250" i="62"/>
  <c r="AT41" i="65"/>
  <c r="AT168" i="62"/>
  <c r="AT122" i="65"/>
  <c r="AT249" i="62"/>
  <c r="V138" i="65"/>
  <c r="V265" i="62"/>
  <c r="M138" i="65"/>
  <c r="M265" i="62"/>
  <c r="M143" i="65"/>
  <c r="M270" i="62"/>
  <c r="AQ143" i="65"/>
  <c r="AQ270" i="62"/>
  <c r="AH138" i="65"/>
  <c r="AH265" i="62"/>
  <c r="AK143" i="65"/>
  <c r="AK270" i="62"/>
  <c r="AE138" i="65"/>
  <c r="AE265" i="62"/>
  <c r="V143" i="65"/>
  <c r="V270" i="62"/>
  <c r="AB138" i="65"/>
  <c r="AB265" i="62"/>
  <c r="AB143" i="65"/>
  <c r="AB270" i="62"/>
  <c r="Y138" i="65"/>
  <c r="Y265" i="62"/>
  <c r="BS181" i="12"/>
  <c r="BR181" i="12"/>
  <c r="BR182" i="12"/>
  <c r="BS182" i="12"/>
  <c r="BQ293" i="7"/>
  <c r="BP293" i="7"/>
  <c r="BO293" i="7"/>
  <c r="BN293" i="7"/>
  <c r="BM293" i="7"/>
  <c r="BL293" i="7"/>
  <c r="BK293" i="7"/>
  <c r="BJ293" i="7"/>
  <c r="BI293" i="7"/>
  <c r="BH293" i="7"/>
  <c r="BG293" i="7"/>
  <c r="BF293" i="7"/>
  <c r="BQ292" i="7"/>
  <c r="BP292" i="7"/>
  <c r="BO292" i="7"/>
  <c r="BN292" i="7"/>
  <c r="BM292" i="7"/>
  <c r="BL292" i="7"/>
  <c r="BK292" i="7"/>
  <c r="BJ292" i="7"/>
  <c r="BI292" i="7"/>
  <c r="BH292" i="7"/>
  <c r="BG292" i="7"/>
  <c r="BF292" i="7"/>
  <c r="BQ290" i="7"/>
  <c r="BP290" i="7"/>
  <c r="BO290" i="7"/>
  <c r="BN290" i="7"/>
  <c r="BM290" i="7"/>
  <c r="BL290" i="7"/>
  <c r="BK290" i="7"/>
  <c r="BJ290" i="7"/>
  <c r="BI290" i="7"/>
  <c r="BH290" i="7"/>
  <c r="BG290" i="7"/>
  <c r="BF290" i="7"/>
  <c r="BT182" i="12"/>
  <c r="AT142" i="62"/>
  <c r="J142" i="62"/>
  <c r="AT138" i="62"/>
  <c r="J138" i="62"/>
  <c r="BT181" i="12"/>
  <c r="AT138" i="65"/>
  <c r="AT265" i="62"/>
  <c r="AT143" i="65"/>
  <c r="AT270" i="62"/>
  <c r="AT3" i="65"/>
  <c r="AT130" i="62"/>
  <c r="BU270" i="12"/>
  <c r="BU181" i="12"/>
  <c r="BQ187" i="12"/>
  <c r="BP187" i="12"/>
  <c r="BO187" i="12"/>
  <c r="BN187" i="12"/>
  <c r="BM187" i="12"/>
  <c r="BL187" i="12"/>
  <c r="BK187" i="12"/>
  <c r="BJ187" i="12"/>
  <c r="BI187" i="12"/>
  <c r="BH187" i="12"/>
  <c r="BG187" i="12"/>
  <c r="BF187" i="12"/>
  <c r="BF211" i="12"/>
  <c r="BU271" i="12"/>
  <c r="BU272" i="12"/>
  <c r="BU273" i="12"/>
  <c r="BU274" i="12"/>
  <c r="BU275" i="12"/>
  <c r="BU276" i="12"/>
  <c r="BU277" i="12"/>
  <c r="BU278" i="12"/>
  <c r="BU279" i="12"/>
  <c r="BU261" i="12"/>
  <c r="BU263" i="12"/>
  <c r="BR177" i="12"/>
  <c r="BS177" i="12"/>
  <c r="BR172" i="12"/>
  <c r="BT172" i="12"/>
  <c r="BS274" i="7"/>
  <c r="BS275" i="7"/>
  <c r="BS276" i="7"/>
  <c r="BS277" i="7"/>
  <c r="BS278" i="7"/>
  <c r="BS279" i="7"/>
  <c r="BS273" i="7"/>
  <c r="BR278" i="7"/>
  <c r="BR277" i="7"/>
  <c r="BR276" i="7"/>
  <c r="BR275" i="7"/>
  <c r="BR274" i="7"/>
  <c r="BR273" i="7"/>
  <c r="BR279" i="7"/>
  <c r="K136" i="64"/>
  <c r="K135" i="64"/>
  <c r="K134" i="64"/>
  <c r="K133" i="64"/>
  <c r="K132" i="64"/>
  <c r="K131" i="64"/>
  <c r="K130" i="64"/>
  <c r="K129" i="64"/>
  <c r="H129" i="64"/>
  <c r="K128" i="64"/>
  <c r="K127" i="64"/>
  <c r="K126" i="64"/>
  <c r="K125" i="64"/>
  <c r="K56" i="64"/>
  <c r="M55" i="64"/>
  <c r="K55" i="64"/>
  <c r="M54" i="64"/>
  <c r="K54" i="64"/>
  <c r="M53" i="64"/>
  <c r="K53" i="64"/>
  <c r="M52" i="64"/>
  <c r="K52" i="64"/>
  <c r="M51" i="64"/>
  <c r="K51" i="64"/>
  <c r="M50" i="64"/>
  <c r="K50" i="64"/>
  <c r="M49" i="64"/>
  <c r="K49" i="64"/>
  <c r="M48" i="64"/>
  <c r="K48" i="64"/>
  <c r="M47" i="64"/>
  <c r="K47" i="64"/>
  <c r="I47" i="64"/>
  <c r="M46" i="64"/>
  <c r="I46" i="64"/>
  <c r="H46" i="64"/>
  <c r="M45" i="64"/>
  <c r="L45" i="64"/>
  <c r="K45" i="64"/>
  <c r="J45" i="64"/>
  <c r="I45" i="64"/>
  <c r="H45" i="64"/>
  <c r="AT294" i="7"/>
  <c r="BD288" i="7"/>
  <c r="BC288" i="7"/>
  <c r="BB288" i="7"/>
  <c r="BA288" i="7"/>
  <c r="AZ288" i="7"/>
  <c r="AY288" i="7"/>
  <c r="AX288" i="7"/>
  <c r="AW288" i="7"/>
  <c r="AV288" i="7"/>
  <c r="AU288" i="7"/>
  <c r="AT288" i="7"/>
  <c r="AT287" i="7"/>
  <c r="BQ286" i="7"/>
  <c r="BP286" i="7"/>
  <c r="BO286" i="7"/>
  <c r="BN286" i="7"/>
  <c r="BM286" i="7"/>
  <c r="BL286" i="7"/>
  <c r="BK286" i="7"/>
  <c r="BJ286" i="7"/>
  <c r="BI286" i="7"/>
  <c r="BH286" i="7"/>
  <c r="BG286" i="7"/>
  <c r="BF286" i="7"/>
  <c r="BE286" i="7"/>
  <c r="BD286" i="7"/>
  <c r="BC286" i="7"/>
  <c r="BB286" i="7"/>
  <c r="BA286" i="7"/>
  <c r="AZ286" i="7"/>
  <c r="AY286" i="7"/>
  <c r="AX286" i="7"/>
  <c r="AW286" i="7"/>
  <c r="AV286" i="7"/>
  <c r="AT286" i="7"/>
  <c r="BJ285" i="7"/>
  <c r="AU285" i="7"/>
  <c r="AV284" i="7"/>
  <c r="AU284" i="7"/>
  <c r="AT284" i="7"/>
  <c r="AT285" i="7"/>
  <c r="BT263" i="7"/>
  <c r="BT261" i="7"/>
  <c r="BT259" i="7"/>
  <c r="BE263" i="7"/>
  <c r="BD263" i="7"/>
  <c r="BC263" i="7"/>
  <c r="BB263" i="7"/>
  <c r="BA263" i="7"/>
  <c r="AZ263" i="7"/>
  <c r="AY263" i="7"/>
  <c r="AX263" i="7"/>
  <c r="AW263" i="7"/>
  <c r="AV263" i="7"/>
  <c r="BE261" i="7"/>
  <c r="BD261" i="7"/>
  <c r="BC261" i="7"/>
  <c r="BB261" i="7"/>
  <c r="BA261" i="7"/>
  <c r="AZ261" i="7"/>
  <c r="AY261" i="7"/>
  <c r="AX261" i="7"/>
  <c r="AW261" i="7"/>
  <c r="AV261" i="7"/>
  <c r="BE259" i="7"/>
  <c r="BD259" i="7"/>
  <c r="BC259" i="7"/>
  <c r="BB259" i="7"/>
  <c r="BA259" i="7"/>
  <c r="AZ259" i="7"/>
  <c r="AY259" i="7"/>
  <c r="AX259" i="7"/>
  <c r="AW259" i="7"/>
  <c r="AV259" i="7"/>
  <c r="G294" i="7"/>
  <c r="H294" i="7"/>
  <c r="I294" i="7"/>
  <c r="J294" i="7"/>
  <c r="K294" i="7"/>
  <c r="L294" i="7"/>
  <c r="M294" i="7"/>
  <c r="N294" i="7"/>
  <c r="O294" i="7"/>
  <c r="P294" i="7"/>
  <c r="Q294" i="7"/>
  <c r="R294" i="7"/>
  <c r="S294" i="7"/>
  <c r="T294" i="7"/>
  <c r="U294" i="7"/>
  <c r="V294" i="7"/>
  <c r="W294" i="7"/>
  <c r="X294" i="7"/>
  <c r="Y294" i="7"/>
  <c r="Z294" i="7"/>
  <c r="AA294" i="7"/>
  <c r="AB294" i="7"/>
  <c r="AC294" i="7"/>
  <c r="AD294" i="7"/>
  <c r="AE294" i="7"/>
  <c r="AF294" i="7"/>
  <c r="AG294" i="7"/>
  <c r="AH294" i="7"/>
  <c r="AI294" i="7"/>
  <c r="AJ294" i="7"/>
  <c r="AK294" i="7"/>
  <c r="AL294" i="7"/>
  <c r="AM294" i="7"/>
  <c r="AN294" i="7"/>
  <c r="AO294" i="7"/>
  <c r="AP294" i="7"/>
  <c r="AQ294" i="7"/>
  <c r="AR294" i="7"/>
  <c r="AS294" i="7"/>
  <c r="BP85" i="12"/>
  <c r="BO85" i="12"/>
  <c r="BN85" i="12"/>
  <c r="BM85" i="12"/>
  <c r="BL85" i="12"/>
  <c r="BK85" i="12"/>
  <c r="BJ85" i="12"/>
  <c r="BI85" i="12"/>
  <c r="BH85" i="12"/>
  <c r="BG85" i="12"/>
  <c r="BF85" i="12"/>
  <c r="BE85" i="12"/>
  <c r="BD85" i="12"/>
  <c r="BC85" i="12"/>
  <c r="BP84" i="12"/>
  <c r="BO84" i="12"/>
  <c r="BN84" i="12"/>
  <c r="BM84" i="12"/>
  <c r="BL84" i="12"/>
  <c r="BK84" i="12"/>
  <c r="BJ84" i="12"/>
  <c r="BI84" i="12"/>
  <c r="BH84" i="12"/>
  <c r="BG84" i="12"/>
  <c r="BF84" i="12"/>
  <c r="BE84" i="12"/>
  <c r="BD84" i="12"/>
  <c r="BC84" i="12"/>
  <c r="BP83" i="12"/>
  <c r="BO83" i="12"/>
  <c r="BN83" i="12"/>
  <c r="BM83" i="12"/>
  <c r="BL83" i="12"/>
  <c r="BK83" i="12"/>
  <c r="BJ83" i="12"/>
  <c r="BI83" i="12"/>
  <c r="BH83" i="12"/>
  <c r="BG83" i="12"/>
  <c r="BF83" i="12"/>
  <c r="BE83" i="12"/>
  <c r="BD83" i="12"/>
  <c r="BC83" i="12"/>
  <c r="AQ29" i="65"/>
  <c r="AQ156" i="62"/>
  <c r="AN29" i="65"/>
  <c r="AN156" i="62"/>
  <c r="AK29" i="65"/>
  <c r="AK156" i="62"/>
  <c r="AH29" i="65"/>
  <c r="AH156" i="62"/>
  <c r="AB29" i="65"/>
  <c r="AB156" i="62"/>
  <c r="AE29" i="65"/>
  <c r="AE156" i="62"/>
  <c r="BF206" i="12"/>
  <c r="BF207" i="12"/>
  <c r="BF208" i="12"/>
  <c r="BF209" i="12"/>
  <c r="BF210" i="12"/>
  <c r="G45" i="64"/>
  <c r="BT177" i="12"/>
  <c r="AT29" i="65"/>
  <c r="AT156" i="62"/>
  <c r="BD216" i="7"/>
  <c r="BR151" i="12"/>
  <c r="BS151" i="12"/>
  <c r="BT151" i="12"/>
  <c r="BR152" i="12"/>
  <c r="BS152" i="12"/>
  <c r="BR153" i="12"/>
  <c r="BS153" i="12"/>
  <c r="BT153" i="12"/>
  <c r="BR154" i="12"/>
  <c r="BS154" i="12"/>
  <c r="BT152" i="12"/>
  <c r="BT154" i="12"/>
  <c r="BU292" i="12"/>
  <c r="BU291" i="12"/>
  <c r="BU290" i="12"/>
  <c r="BU289" i="12"/>
  <c r="BU288" i="12"/>
  <c r="BU287" i="12"/>
  <c r="BU286" i="12"/>
  <c r="BU285" i="12"/>
  <c r="BU284" i="12"/>
  <c r="BU283" i="12"/>
  <c r="BU282" i="12"/>
  <c r="BU281" i="12"/>
  <c r="BU280" i="12"/>
  <c r="BU269" i="12"/>
  <c r="BU268" i="12"/>
  <c r="BU267" i="12"/>
  <c r="BU266" i="12"/>
  <c r="BU265" i="12"/>
  <c r="BU264" i="12"/>
  <c r="BU260" i="12"/>
  <c r="BU259" i="12"/>
  <c r="BU258" i="12"/>
  <c r="BU257" i="12"/>
  <c r="BU256" i="12"/>
  <c r="BU255" i="12"/>
  <c r="BU254" i="12"/>
  <c r="BU253" i="12"/>
  <c r="BU252" i="12"/>
  <c r="BU251" i="12"/>
  <c r="BU250" i="12"/>
  <c r="BU249" i="12"/>
  <c r="BU248" i="12"/>
  <c r="BU247" i="12"/>
  <c r="BU246" i="12"/>
  <c r="BU245" i="12"/>
  <c r="BU244" i="12"/>
  <c r="BU243" i="12"/>
  <c r="BU242" i="12"/>
  <c r="BU241" i="12"/>
  <c r="BU240" i="12"/>
  <c r="BU239" i="12"/>
  <c r="BU238" i="12"/>
  <c r="BU237" i="12"/>
  <c r="BU236" i="12"/>
  <c r="BU235" i="12"/>
  <c r="BU234" i="12"/>
  <c r="BU233" i="12"/>
  <c r="BU232" i="12"/>
  <c r="BU231" i="12"/>
  <c r="BU230" i="12"/>
  <c r="BU229" i="12"/>
  <c r="BU228" i="12"/>
  <c r="BU227" i="12"/>
  <c r="BU226" i="12"/>
  <c r="BU225" i="12"/>
  <c r="BU224" i="12"/>
  <c r="BU223" i="12"/>
  <c r="BU222" i="12"/>
  <c r="BU221" i="12"/>
  <c r="BU216" i="12"/>
  <c r="BU215" i="12"/>
  <c r="BU214" i="12"/>
  <c r="BU213" i="12"/>
  <c r="BU212" i="12"/>
  <c r="BU211" i="12"/>
  <c r="BU210" i="12"/>
  <c r="BU209" i="12"/>
  <c r="BU208" i="12"/>
  <c r="BU207" i="12"/>
  <c r="BU206" i="12"/>
  <c r="BU205" i="12"/>
  <c r="BU204" i="12"/>
  <c r="BU203" i="12"/>
  <c r="BU202" i="12"/>
  <c r="BU200" i="12"/>
  <c r="BU199" i="12"/>
  <c r="BU198" i="12"/>
  <c r="BU197" i="12"/>
  <c r="BU196" i="12"/>
  <c r="BU195" i="12"/>
  <c r="BU194" i="12"/>
  <c r="BU193" i="12"/>
  <c r="BU192" i="12"/>
  <c r="BU191" i="12"/>
  <c r="BU190" i="12"/>
  <c r="BU189" i="12"/>
  <c r="BU188" i="12"/>
  <c r="BU187" i="12"/>
  <c r="BU186" i="12"/>
  <c r="BU185" i="12"/>
  <c r="BU184" i="12"/>
  <c r="BU183" i="12"/>
  <c r="BU182" i="12"/>
  <c r="BU180" i="12"/>
  <c r="BU179" i="12"/>
  <c r="BU178" i="12"/>
  <c r="BU177" i="12"/>
  <c r="BU176" i="12"/>
  <c r="BU175" i="12"/>
  <c r="BU174" i="12"/>
  <c r="BU173" i="12"/>
  <c r="BU172" i="12"/>
  <c r="BU171" i="12"/>
  <c r="BU170" i="12"/>
  <c r="BU169" i="12"/>
  <c r="BU168" i="12"/>
  <c r="BU167" i="12"/>
  <c r="BU166" i="12"/>
  <c r="BU165" i="12"/>
  <c r="BU164" i="12"/>
  <c r="BU163" i="12"/>
  <c r="BU162" i="12"/>
  <c r="BU161" i="12"/>
  <c r="BU160" i="12"/>
  <c r="BU159" i="12"/>
  <c r="BU158" i="12"/>
  <c r="BU157" i="12"/>
  <c r="BU156" i="12"/>
  <c r="BU155" i="12"/>
  <c r="BU154" i="12"/>
  <c r="BU153" i="12"/>
  <c r="BU152" i="12"/>
  <c r="BU151" i="12"/>
  <c r="BU150" i="12"/>
  <c r="BU149" i="12"/>
  <c r="BU148" i="12"/>
  <c r="BT365" i="7"/>
  <c r="BT366" i="7"/>
  <c r="BT367" i="7"/>
  <c r="BT368" i="7"/>
  <c r="BT369" i="7"/>
  <c r="BT377" i="7"/>
  <c r="BT378" i="7"/>
  <c r="BT379" i="7"/>
  <c r="BT380" i="7"/>
  <c r="BT381" i="7"/>
  <c r="BT382" i="7"/>
  <c r="BT383" i="7"/>
  <c r="BT384" i="7"/>
  <c r="BT385" i="7"/>
  <c r="BT386" i="7"/>
  <c r="BT387" i="7"/>
  <c r="BT388" i="7"/>
  <c r="BT389" i="7"/>
  <c r="BT390" i="7"/>
  <c r="BT300" i="7"/>
  <c r="BT301" i="7"/>
  <c r="BT302" i="7"/>
  <c r="BT303" i="7"/>
  <c r="BT304" i="7"/>
  <c r="BT305" i="7"/>
  <c r="BT306" i="7"/>
  <c r="BT307" i="7"/>
  <c r="BT308" i="7"/>
  <c r="BT309" i="7"/>
  <c r="BT310" i="7"/>
  <c r="BT311" i="7"/>
  <c r="BT312" i="7"/>
  <c r="BT313" i="7"/>
  <c r="BT314" i="7"/>
  <c r="BT315" i="7"/>
  <c r="BT316" i="7"/>
  <c r="BT317" i="7"/>
  <c r="BT318" i="7"/>
  <c r="BT319" i="7"/>
  <c r="BT320" i="7"/>
  <c r="BT321" i="7"/>
  <c r="BT322" i="7"/>
  <c r="BT323" i="7"/>
  <c r="BT324" i="7"/>
  <c r="BT325" i="7"/>
  <c r="BT326" i="7"/>
  <c r="BT327" i="7"/>
  <c r="BT328" i="7"/>
  <c r="BT329" i="7"/>
  <c r="BT330" i="7"/>
  <c r="BT331" i="7"/>
  <c r="BT332" i="7"/>
  <c r="BT333" i="7"/>
  <c r="BT334" i="7"/>
  <c r="BT335" i="7"/>
  <c r="BT336" i="7"/>
  <c r="BT337" i="7"/>
  <c r="BT338" i="7"/>
  <c r="BT339" i="7"/>
  <c r="BT340" i="7"/>
  <c r="BT341" i="7"/>
  <c r="BT342" i="7"/>
  <c r="BT343" i="7"/>
  <c r="BT344" i="7"/>
  <c r="BT345" i="7"/>
  <c r="BT346" i="7"/>
  <c r="BT347" i="7"/>
  <c r="BT348" i="7"/>
  <c r="BT349" i="7"/>
  <c r="BT350" i="7"/>
  <c r="BT351" i="7"/>
  <c r="BT352" i="7"/>
  <c r="BT353" i="7"/>
  <c r="BT354" i="7"/>
  <c r="BT355" i="7"/>
  <c r="BT356" i="7"/>
  <c r="BT357" i="7"/>
  <c r="BT358" i="7"/>
  <c r="BT359" i="7"/>
  <c r="BT360" i="7"/>
  <c r="BT361" i="7"/>
  <c r="BT362" i="7"/>
  <c r="BT363" i="7"/>
  <c r="BT364" i="7"/>
  <c r="BT271" i="7"/>
  <c r="BE239" i="7"/>
  <c r="BE237" i="7"/>
  <c r="AQ28" i="65"/>
  <c r="AQ155" i="62"/>
  <c r="AN28" i="65"/>
  <c r="AN155" i="62"/>
  <c r="AK28" i="65"/>
  <c r="AK155" i="62"/>
  <c r="AH28" i="65"/>
  <c r="AH155" i="62"/>
  <c r="AE28" i="65"/>
  <c r="AE155" i="62"/>
  <c r="AB28" i="65"/>
  <c r="AB155" i="62"/>
  <c r="Y28" i="65"/>
  <c r="Y155" i="62"/>
  <c r="V28" i="65"/>
  <c r="V155" i="62"/>
  <c r="S28" i="65"/>
  <c r="S155" i="62"/>
  <c r="P28" i="65"/>
  <c r="P155" i="62"/>
  <c r="M28" i="65"/>
  <c r="M155" i="62"/>
  <c r="J28" i="65"/>
  <c r="J155" i="62"/>
  <c r="AT28" i="65"/>
  <c r="AT155" i="62"/>
  <c r="BE280" i="7"/>
  <c r="BE288" i="7"/>
  <c r="M56" i="64"/>
  <c r="BX346" i="7"/>
  <c r="BX345" i="7"/>
  <c r="BX336" i="7"/>
  <c r="BX335" i="7"/>
  <c r="BY335" i="7"/>
  <c r="CB335" i="7"/>
  <c r="BY336" i="7"/>
  <c r="CB336" i="7"/>
  <c r="BY345" i="7"/>
  <c r="CB345" i="7"/>
  <c r="BY346" i="7"/>
  <c r="CB346" i="7"/>
  <c r="BF237" i="7"/>
  <c r="BG237" i="7"/>
  <c r="M8" i="65"/>
  <c r="M135" i="62"/>
  <c r="BH237" i="7"/>
  <c r="BI237" i="7"/>
  <c r="BJ237" i="7"/>
  <c r="V8" i="65"/>
  <c r="V135" i="62"/>
  <c r="BK237" i="7"/>
  <c r="Y8" i="65"/>
  <c r="Y135" i="62"/>
  <c r="BL237" i="7"/>
  <c r="AB8" i="65"/>
  <c r="AB135" i="62"/>
  <c r="BM237" i="7"/>
  <c r="AE8" i="65"/>
  <c r="AE135" i="62"/>
  <c r="BN237" i="7"/>
  <c r="AH8" i="65"/>
  <c r="AH135" i="62"/>
  <c r="BO237" i="7"/>
  <c r="AK8" i="65"/>
  <c r="AK135" i="62"/>
  <c r="BP237" i="7"/>
  <c r="AN8" i="65"/>
  <c r="AN135" i="62"/>
  <c r="BQ237" i="7"/>
  <c r="AQ8" i="65"/>
  <c r="AQ135" i="62"/>
  <c r="BF239" i="7"/>
  <c r="BF249" i="7"/>
  <c r="BC203" i="7"/>
  <c r="BC214" i="7"/>
  <c r="BD214" i="7"/>
  <c r="BE214" i="7"/>
  <c r="BC222" i="7"/>
  <c r="BD222" i="7"/>
  <c r="BE222" i="7"/>
  <c r="BC224" i="7"/>
  <c r="BD224" i="7"/>
  <c r="BE224" i="7"/>
  <c r="BC231" i="7"/>
  <c r="BD231" i="7"/>
  <c r="BE231" i="7"/>
  <c r="BC233" i="7"/>
  <c r="BD233" i="7"/>
  <c r="BE233" i="7"/>
  <c r="BC235" i="7"/>
  <c r="BC241" i="7"/>
  <c r="BD241" i="7"/>
  <c r="BE241" i="7"/>
  <c r="BC244" i="7"/>
  <c r="BD244" i="7"/>
  <c r="BE244" i="7"/>
  <c r="BC247" i="7"/>
  <c r="BD247" i="7"/>
  <c r="BE247" i="7"/>
  <c r="BC252" i="7"/>
  <c r="BD252" i="7"/>
  <c r="BE252" i="7"/>
  <c r="BC256" i="7"/>
  <c r="BD256" i="7"/>
  <c r="BE256" i="7"/>
  <c r="X136" i="64"/>
  <c r="V136" i="64"/>
  <c r="T136" i="64"/>
  <c r="S136" i="64"/>
  <c r="R136" i="64"/>
  <c r="Q136" i="64"/>
  <c r="P136" i="64"/>
  <c r="O136" i="64"/>
  <c r="N136" i="64"/>
  <c r="F136" i="64"/>
  <c r="E136" i="64"/>
  <c r="D136" i="64"/>
  <c r="X135" i="64"/>
  <c r="V135" i="64"/>
  <c r="T135" i="64"/>
  <c r="S135" i="64"/>
  <c r="R135" i="64"/>
  <c r="Q135" i="64"/>
  <c r="P135" i="64"/>
  <c r="O135" i="64"/>
  <c r="N135" i="64"/>
  <c r="F135" i="64"/>
  <c r="E135" i="64"/>
  <c r="D135" i="64"/>
  <c r="X134" i="64"/>
  <c r="V134" i="64"/>
  <c r="T134" i="64"/>
  <c r="S134" i="64"/>
  <c r="R134" i="64"/>
  <c r="Q134" i="64"/>
  <c r="P134" i="64"/>
  <c r="O134" i="64"/>
  <c r="N134" i="64"/>
  <c r="F134" i="64"/>
  <c r="E134" i="64"/>
  <c r="D134" i="64"/>
  <c r="X133" i="64"/>
  <c r="V133" i="64"/>
  <c r="T133" i="64"/>
  <c r="S133" i="64"/>
  <c r="R133" i="64"/>
  <c r="Q133" i="64"/>
  <c r="P133" i="64"/>
  <c r="O133" i="64"/>
  <c r="N133" i="64"/>
  <c r="F133" i="64"/>
  <c r="E133" i="64"/>
  <c r="D133" i="64"/>
  <c r="X132" i="64"/>
  <c r="V132" i="64"/>
  <c r="T132" i="64"/>
  <c r="S132" i="64"/>
  <c r="R132" i="64"/>
  <c r="Q132" i="64"/>
  <c r="P132" i="64"/>
  <c r="O132" i="64"/>
  <c r="N132" i="64"/>
  <c r="F132" i="64"/>
  <c r="E132" i="64"/>
  <c r="D132" i="64"/>
  <c r="X131" i="64"/>
  <c r="V131" i="64"/>
  <c r="T131" i="64"/>
  <c r="S131" i="64"/>
  <c r="R131" i="64"/>
  <c r="Q131" i="64"/>
  <c r="P131" i="64"/>
  <c r="O131" i="64"/>
  <c r="N131" i="64"/>
  <c r="F131" i="64"/>
  <c r="E131" i="64"/>
  <c r="D131" i="64"/>
  <c r="X130" i="64"/>
  <c r="V130" i="64"/>
  <c r="T130" i="64"/>
  <c r="S130" i="64"/>
  <c r="R130" i="64"/>
  <c r="Q130" i="64"/>
  <c r="P130" i="64"/>
  <c r="O130" i="64"/>
  <c r="N130" i="64"/>
  <c r="F130" i="64"/>
  <c r="E130" i="64"/>
  <c r="D130" i="64"/>
  <c r="X129" i="64"/>
  <c r="V129" i="64"/>
  <c r="T129" i="64"/>
  <c r="S129" i="64"/>
  <c r="R129" i="64"/>
  <c r="Q129" i="64"/>
  <c r="P129" i="64"/>
  <c r="O129" i="64"/>
  <c r="N129" i="64"/>
  <c r="F129" i="64"/>
  <c r="E129" i="64"/>
  <c r="D129" i="64"/>
  <c r="X128" i="64"/>
  <c r="V128" i="64"/>
  <c r="T128" i="64"/>
  <c r="S128" i="64"/>
  <c r="R128" i="64"/>
  <c r="Q128" i="64"/>
  <c r="P128" i="64"/>
  <c r="O128" i="64"/>
  <c r="N128" i="64"/>
  <c r="F128" i="64"/>
  <c r="E128" i="64"/>
  <c r="D128" i="64"/>
  <c r="X127" i="64"/>
  <c r="V127" i="64"/>
  <c r="T127" i="64"/>
  <c r="S127" i="64"/>
  <c r="R127" i="64"/>
  <c r="Q127" i="64"/>
  <c r="P127" i="64"/>
  <c r="O127" i="64"/>
  <c r="N127" i="64"/>
  <c r="F127" i="64"/>
  <c r="E127" i="64"/>
  <c r="D127" i="64"/>
  <c r="X126" i="64"/>
  <c r="V126" i="64"/>
  <c r="T126" i="64"/>
  <c r="S126" i="64"/>
  <c r="R126" i="64"/>
  <c r="Q126" i="64"/>
  <c r="P126" i="64"/>
  <c r="O126" i="64"/>
  <c r="N126" i="64"/>
  <c r="F126" i="64"/>
  <c r="E126" i="64"/>
  <c r="D126" i="64"/>
  <c r="X125" i="64"/>
  <c r="V125" i="64"/>
  <c r="T125" i="64"/>
  <c r="S125" i="64"/>
  <c r="R125" i="64"/>
  <c r="Q125" i="64"/>
  <c r="P125" i="64"/>
  <c r="O125" i="64"/>
  <c r="N125" i="64"/>
  <c r="F125" i="64"/>
  <c r="E125" i="64"/>
  <c r="D125" i="64"/>
  <c r="X56" i="64"/>
  <c r="W56" i="64"/>
  <c r="V56" i="64"/>
  <c r="T56" i="64"/>
  <c r="S56" i="64"/>
  <c r="R56" i="64"/>
  <c r="Q56" i="64"/>
  <c r="P56" i="64"/>
  <c r="O56" i="64"/>
  <c r="N56" i="64"/>
  <c r="E56" i="64"/>
  <c r="D56" i="64"/>
  <c r="X55" i="64"/>
  <c r="W55" i="64"/>
  <c r="V55" i="64"/>
  <c r="T55" i="64"/>
  <c r="S55" i="64"/>
  <c r="R55" i="64"/>
  <c r="Q55" i="64"/>
  <c r="P55" i="64"/>
  <c r="O55" i="64"/>
  <c r="N55" i="64"/>
  <c r="E55" i="64"/>
  <c r="D55" i="64"/>
  <c r="X54" i="64"/>
  <c r="W54" i="64"/>
  <c r="V54" i="64"/>
  <c r="T54" i="64"/>
  <c r="S54" i="64"/>
  <c r="R54" i="64"/>
  <c r="Q54" i="64"/>
  <c r="P54" i="64"/>
  <c r="O54" i="64"/>
  <c r="N54" i="64"/>
  <c r="E54" i="64"/>
  <c r="D54" i="64"/>
  <c r="X53" i="64"/>
  <c r="W53" i="64"/>
  <c r="T53" i="64"/>
  <c r="S53" i="64"/>
  <c r="R53" i="64"/>
  <c r="Q53" i="64"/>
  <c r="P53" i="64"/>
  <c r="O53" i="64"/>
  <c r="N53" i="64"/>
  <c r="E53" i="64"/>
  <c r="D53" i="64"/>
  <c r="X52" i="64"/>
  <c r="W52" i="64"/>
  <c r="V52" i="64"/>
  <c r="T52" i="64"/>
  <c r="S52" i="64"/>
  <c r="R52" i="64"/>
  <c r="Q52" i="64"/>
  <c r="P52" i="64"/>
  <c r="O52" i="64"/>
  <c r="N52" i="64"/>
  <c r="E52" i="64"/>
  <c r="D52" i="64"/>
  <c r="X51" i="64"/>
  <c r="W51" i="64"/>
  <c r="V51" i="64"/>
  <c r="T51" i="64"/>
  <c r="S51" i="64"/>
  <c r="R51" i="64"/>
  <c r="Q51" i="64"/>
  <c r="P51" i="64"/>
  <c r="O51" i="64"/>
  <c r="N51" i="64"/>
  <c r="E51" i="64"/>
  <c r="D51" i="64"/>
  <c r="X50" i="64"/>
  <c r="W50" i="64"/>
  <c r="V50" i="64"/>
  <c r="T50" i="64"/>
  <c r="S50" i="64"/>
  <c r="R50" i="64"/>
  <c r="Q50" i="64"/>
  <c r="P50" i="64"/>
  <c r="O50" i="64"/>
  <c r="N50" i="64"/>
  <c r="E50" i="64"/>
  <c r="D50" i="64"/>
  <c r="X49" i="64"/>
  <c r="W49" i="64"/>
  <c r="V49" i="64"/>
  <c r="T49" i="64"/>
  <c r="S49" i="64"/>
  <c r="R49" i="64"/>
  <c r="Q49" i="64"/>
  <c r="P49" i="64"/>
  <c r="O49" i="64"/>
  <c r="N49" i="64"/>
  <c r="E49" i="64"/>
  <c r="D49" i="64"/>
  <c r="X48" i="64"/>
  <c r="W48" i="64"/>
  <c r="V48" i="64"/>
  <c r="T48" i="64"/>
  <c r="S48" i="64"/>
  <c r="R48" i="64"/>
  <c r="Q48" i="64"/>
  <c r="P48" i="64"/>
  <c r="O48" i="64"/>
  <c r="N48" i="64"/>
  <c r="E48" i="64"/>
  <c r="D48" i="64"/>
  <c r="X47" i="64"/>
  <c r="W47" i="64"/>
  <c r="V47" i="64"/>
  <c r="T47" i="64"/>
  <c r="S47" i="64"/>
  <c r="R47" i="64"/>
  <c r="Q47" i="64"/>
  <c r="P47" i="64"/>
  <c r="O47" i="64"/>
  <c r="N47" i="64"/>
  <c r="E47" i="64"/>
  <c r="D47" i="64"/>
  <c r="X46" i="64"/>
  <c r="W46" i="64"/>
  <c r="V46" i="64"/>
  <c r="T46" i="64"/>
  <c r="S46" i="64"/>
  <c r="R46" i="64"/>
  <c r="Q46" i="64"/>
  <c r="P46" i="64"/>
  <c r="O46" i="64"/>
  <c r="N46" i="64"/>
  <c r="E46" i="64"/>
  <c r="D46" i="64"/>
  <c r="X45" i="64"/>
  <c r="W45" i="64"/>
  <c r="V45" i="64"/>
  <c r="T45" i="64"/>
  <c r="S45" i="64"/>
  <c r="R45" i="64"/>
  <c r="Q45" i="64"/>
  <c r="P45" i="64"/>
  <c r="O45" i="64"/>
  <c r="N45" i="64"/>
  <c r="E45" i="64"/>
  <c r="D45" i="64"/>
  <c r="BD405" i="7"/>
  <c r="BE405" i="7"/>
  <c r="S8" i="65"/>
  <c r="S135" i="62"/>
  <c r="BE406" i="7"/>
  <c r="P8" i="65"/>
  <c r="P135" i="62"/>
  <c r="J8" i="65"/>
  <c r="BD406" i="7"/>
  <c r="BD297" i="7"/>
  <c r="BM289" i="7"/>
  <c r="AE20" i="65"/>
  <c r="AE147" i="62"/>
  <c r="BQ291" i="7"/>
  <c r="AQ21" i="65"/>
  <c r="AQ148" i="62"/>
  <c r="BP291" i="7"/>
  <c r="AN21" i="65"/>
  <c r="AN148" i="62"/>
  <c r="BI291" i="7"/>
  <c r="S21" i="65"/>
  <c r="S148" i="62"/>
  <c r="BL289" i="7"/>
  <c r="AB20" i="65"/>
  <c r="AB147" i="62"/>
  <c r="BG289" i="7"/>
  <c r="M20" i="65"/>
  <c r="M147" i="62"/>
  <c r="BH291" i="7"/>
  <c r="P21" i="65"/>
  <c r="P148" i="62"/>
  <c r="BK289" i="7"/>
  <c r="Y20" i="65"/>
  <c r="Y147" i="62"/>
  <c r="BH289" i="7"/>
  <c r="P20" i="65"/>
  <c r="P147" i="62"/>
  <c r="BG291" i="7"/>
  <c r="M21" i="65"/>
  <c r="M148" i="62"/>
  <c r="BI289" i="7"/>
  <c r="S20" i="65"/>
  <c r="S147" i="62"/>
  <c r="BF291" i="7"/>
  <c r="J21" i="65"/>
  <c r="J148" i="62"/>
  <c r="BJ289" i="7"/>
  <c r="V20" i="65"/>
  <c r="V147" i="62"/>
  <c r="BO291" i="7"/>
  <c r="AK21" i="65"/>
  <c r="AK148" i="62"/>
  <c r="BF289" i="7"/>
  <c r="J20" i="65"/>
  <c r="J147" i="62"/>
  <c r="BQ289" i="7"/>
  <c r="AQ20" i="65"/>
  <c r="AQ147" i="62"/>
  <c r="BM291" i="7"/>
  <c r="AE21" i="65"/>
  <c r="AE148" i="62"/>
  <c r="BL291" i="7"/>
  <c r="AB21" i="65"/>
  <c r="AB148" i="62"/>
  <c r="BP289" i="7"/>
  <c r="AN20" i="65"/>
  <c r="AN147" i="62"/>
  <c r="BO289" i="7"/>
  <c r="AK20" i="65"/>
  <c r="AK147" i="62"/>
  <c r="BN291" i="7"/>
  <c r="AH21" i="65"/>
  <c r="AH148" i="62"/>
  <c r="BK291" i="7"/>
  <c r="Y21" i="65"/>
  <c r="Y148" i="62"/>
  <c r="BJ291" i="7"/>
  <c r="V21" i="65"/>
  <c r="V148" i="62"/>
  <c r="BN289" i="7"/>
  <c r="AH20" i="65"/>
  <c r="AH147" i="62"/>
  <c r="BL284" i="7"/>
  <c r="I131" i="64"/>
  <c r="AA131" i="64"/>
  <c r="I127" i="64"/>
  <c r="AA127" i="64"/>
  <c r="BH284" i="7"/>
  <c r="BI288" i="7"/>
  <c r="M128" i="64"/>
  <c r="H131" i="64"/>
  <c r="BL285" i="7"/>
  <c r="I56" i="64"/>
  <c r="BE284" i="7"/>
  <c r="M127" i="64"/>
  <c r="AC127" i="64"/>
  <c r="BH288" i="7"/>
  <c r="BK285" i="7"/>
  <c r="H130" i="64"/>
  <c r="I55" i="64"/>
  <c r="BD284" i="7"/>
  <c r="M126" i="64"/>
  <c r="BG288" i="7"/>
  <c r="H128" i="64"/>
  <c r="BI285" i="7"/>
  <c r="I132" i="64"/>
  <c r="BM284" i="7"/>
  <c r="BK284" i="7"/>
  <c r="I130" i="64"/>
  <c r="AA130" i="64"/>
  <c r="H135" i="64"/>
  <c r="BP285" i="7"/>
  <c r="M131" i="64"/>
  <c r="BL288" i="7"/>
  <c r="BE285" i="7"/>
  <c r="H56" i="64"/>
  <c r="BF288" i="7"/>
  <c r="M125" i="64"/>
  <c r="L54" i="64"/>
  <c r="J54" i="64"/>
  <c r="BC287" i="7"/>
  <c r="BQ284" i="7"/>
  <c r="I136" i="64"/>
  <c r="H136" i="64"/>
  <c r="BQ285" i="7"/>
  <c r="M132" i="64"/>
  <c r="BM288" i="7"/>
  <c r="H133" i="64"/>
  <c r="Z133" i="64"/>
  <c r="BN285" i="7"/>
  <c r="BM285" i="7"/>
  <c r="H132" i="64"/>
  <c r="Z132" i="64"/>
  <c r="BC285" i="7"/>
  <c r="H54" i="64"/>
  <c r="Z54" i="64"/>
  <c r="H127" i="64"/>
  <c r="Z127" i="64"/>
  <c r="BH285" i="7"/>
  <c r="J56" i="64"/>
  <c r="BE287" i="7"/>
  <c r="L56" i="64"/>
  <c r="BE294" i="7"/>
  <c r="I54" i="64"/>
  <c r="BC284" i="7"/>
  <c r="BC294" i="7"/>
  <c r="I135" i="64"/>
  <c r="BP284" i="7"/>
  <c r="BQ288" i="7"/>
  <c r="M136" i="64"/>
  <c r="BJ284" i="7"/>
  <c r="I129" i="64"/>
  <c r="AA129" i="64"/>
  <c r="BO288" i="7"/>
  <c r="M134" i="64"/>
  <c r="AC134" i="64"/>
  <c r="BN288" i="7"/>
  <c r="M133" i="64"/>
  <c r="BG284" i="7"/>
  <c r="I126" i="64"/>
  <c r="AA126" i="64"/>
  <c r="I125" i="64"/>
  <c r="BF284" i="7"/>
  <c r="M130" i="64"/>
  <c r="BK288" i="7"/>
  <c r="H55" i="64"/>
  <c r="Z55" i="64"/>
  <c r="BD285" i="7"/>
  <c r="H126" i="64"/>
  <c r="BG285" i="7"/>
  <c r="BF285" i="7"/>
  <c r="H125" i="64"/>
  <c r="BO284" i="7"/>
  <c r="I134" i="64"/>
  <c r="BP288" i="7"/>
  <c r="M135" i="64"/>
  <c r="AC135" i="64"/>
  <c r="I128" i="64"/>
  <c r="AA128" i="64"/>
  <c r="BI284" i="7"/>
  <c r="H134" i="64"/>
  <c r="BO285" i="7"/>
  <c r="BJ288" i="7"/>
  <c r="M129" i="64"/>
  <c r="AC129" i="64"/>
  <c r="L55" i="64"/>
  <c r="J55" i="64"/>
  <c r="BD287" i="7"/>
  <c r="BD294" i="7"/>
  <c r="I133" i="64"/>
  <c r="AA133" i="64"/>
  <c r="BN284" i="7"/>
  <c r="BQ287" i="7"/>
  <c r="L136" i="64"/>
  <c r="J136" i="64"/>
  <c r="BQ294" i="7"/>
  <c r="L131" i="64"/>
  <c r="BL294" i="7"/>
  <c r="J131" i="64"/>
  <c r="BL287" i="7"/>
  <c r="BM287" i="7"/>
  <c r="BM294" i="7"/>
  <c r="L132" i="64"/>
  <c r="J132" i="64"/>
  <c r="BF294" i="7"/>
  <c r="BS281" i="7"/>
  <c r="BS280" i="7"/>
  <c r="G139" i="64"/>
  <c r="BF287" i="7"/>
  <c r="L125" i="64"/>
  <c r="J125" i="64"/>
  <c r="BP287" i="7"/>
  <c r="L135" i="64"/>
  <c r="BP294" i="7"/>
  <c r="J135" i="64"/>
  <c r="BO287" i="7"/>
  <c r="J134" i="64"/>
  <c r="L134" i="64"/>
  <c r="BO294" i="7"/>
  <c r="BN287" i="7"/>
  <c r="L133" i="64"/>
  <c r="J133" i="64"/>
  <c r="BN294" i="7"/>
  <c r="J130" i="64"/>
  <c r="BK287" i="7"/>
  <c r="L130" i="64"/>
  <c r="BK294" i="7"/>
  <c r="L129" i="64"/>
  <c r="BJ294" i="7"/>
  <c r="BJ287" i="7"/>
  <c r="J129" i="64"/>
  <c r="BI294" i="7"/>
  <c r="BI287" i="7"/>
  <c r="L128" i="64"/>
  <c r="J128" i="64"/>
  <c r="J127" i="64"/>
  <c r="BH287" i="7"/>
  <c r="L127" i="64"/>
  <c r="BH294" i="7"/>
  <c r="BG294" i="7"/>
  <c r="L126" i="64"/>
  <c r="J126" i="64"/>
  <c r="BG287" i="7"/>
  <c r="C125" i="64"/>
  <c r="U135" i="64"/>
  <c r="U131" i="64"/>
  <c r="C128" i="64"/>
  <c r="U132" i="64"/>
  <c r="U125" i="64"/>
  <c r="U129" i="64"/>
  <c r="C134" i="64"/>
  <c r="U130" i="64"/>
  <c r="C131" i="64"/>
  <c r="C132" i="64"/>
  <c r="C129" i="64"/>
  <c r="C126" i="64"/>
  <c r="C130" i="64"/>
  <c r="Q137" i="64"/>
  <c r="Q138" i="64"/>
  <c r="U127" i="64"/>
  <c r="U134" i="64"/>
  <c r="U126" i="64"/>
  <c r="U128" i="64"/>
  <c r="U133" i="64"/>
  <c r="K137" i="64"/>
  <c r="K138" i="64"/>
  <c r="N137" i="64"/>
  <c r="N138" i="64"/>
  <c r="Z129" i="64"/>
  <c r="S137" i="64"/>
  <c r="S138" i="64"/>
  <c r="O137" i="64"/>
  <c r="O138" i="64"/>
  <c r="P137" i="64"/>
  <c r="P138" i="64"/>
  <c r="AC48" i="64"/>
  <c r="R137" i="64"/>
  <c r="R138" i="64"/>
  <c r="V137" i="64"/>
  <c r="V138" i="64"/>
  <c r="C133" i="64"/>
  <c r="W137" i="64"/>
  <c r="W138" i="64"/>
  <c r="D137" i="64"/>
  <c r="D138" i="64"/>
  <c r="E137" i="64"/>
  <c r="E138" i="64"/>
  <c r="U136" i="64"/>
  <c r="T137" i="64"/>
  <c r="T138" i="64"/>
  <c r="C135" i="64"/>
  <c r="C136" i="64"/>
  <c r="F137" i="64"/>
  <c r="F138" i="64"/>
  <c r="X137" i="64"/>
  <c r="X138" i="64"/>
  <c r="C127" i="64"/>
  <c r="U47" i="64"/>
  <c r="O57" i="64"/>
  <c r="R57" i="64"/>
  <c r="U48" i="64"/>
  <c r="S57" i="64"/>
  <c r="S58" i="64"/>
  <c r="AC49" i="64"/>
  <c r="U54" i="64"/>
  <c r="AC52" i="64"/>
  <c r="AC54" i="64"/>
  <c r="AB45" i="64"/>
  <c r="AC51" i="64"/>
  <c r="N57" i="64"/>
  <c r="N58" i="64"/>
  <c r="Q57" i="64"/>
  <c r="P57" i="64"/>
  <c r="U46" i="64"/>
  <c r="U49" i="64"/>
  <c r="AC53" i="64"/>
  <c r="AC56" i="64"/>
  <c r="Z45" i="64"/>
  <c r="Z46" i="64"/>
  <c r="U50" i="64"/>
  <c r="U51" i="64"/>
  <c r="E57" i="64"/>
  <c r="E58" i="64"/>
  <c r="M57" i="64"/>
  <c r="AC45" i="64"/>
  <c r="T57" i="64"/>
  <c r="W57" i="64"/>
  <c r="D57" i="64"/>
  <c r="X57" i="64"/>
  <c r="U52" i="64"/>
  <c r="U55" i="64"/>
  <c r="AC46" i="64"/>
  <c r="U56" i="64"/>
  <c r="AC55" i="64"/>
  <c r="U45" i="64"/>
  <c r="AC47" i="64"/>
  <c r="AC50" i="64"/>
  <c r="AT8" i="65"/>
  <c r="AT135" i="62"/>
  <c r="J135" i="62"/>
  <c r="AT20" i="65"/>
  <c r="AT147" i="62"/>
  <c r="AT21" i="65"/>
  <c r="AT148" i="62"/>
  <c r="Z56" i="64"/>
  <c r="G56" i="64"/>
  <c r="Z134" i="64"/>
  <c r="AC128" i="64"/>
  <c r="AC125" i="64"/>
  <c r="AA125" i="64"/>
  <c r="Z135" i="64"/>
  <c r="AC131" i="64"/>
  <c r="AC126" i="64"/>
  <c r="Z136" i="64"/>
  <c r="Z131" i="64"/>
  <c r="AC132" i="64"/>
  <c r="Z130" i="64"/>
  <c r="Z126" i="64"/>
  <c r="M137" i="64"/>
  <c r="AA134" i="64"/>
  <c r="H137" i="64"/>
  <c r="H138" i="64"/>
  <c r="O158" i="64"/>
  <c r="Z128" i="64"/>
  <c r="AA135" i="64"/>
  <c r="AA136" i="64"/>
  <c r="AB134" i="64"/>
  <c r="AC130" i="64"/>
  <c r="AC133" i="64"/>
  <c r="AC136" i="64"/>
  <c r="Z125" i="64"/>
  <c r="AB127" i="64"/>
  <c r="AB132" i="64"/>
  <c r="AB133" i="64"/>
  <c r="T158" i="64"/>
  <c r="R158" i="64"/>
  <c r="P158" i="64"/>
  <c r="S158" i="64"/>
  <c r="N158" i="64"/>
  <c r="Q158" i="64"/>
  <c r="X158" i="64"/>
  <c r="V158" i="64"/>
  <c r="F158" i="64"/>
  <c r="E158" i="64"/>
  <c r="D158" i="64"/>
  <c r="W158" i="64"/>
  <c r="O58" i="64"/>
  <c r="G125" i="64"/>
  <c r="G131" i="64"/>
  <c r="G135" i="64"/>
  <c r="G132" i="64"/>
  <c r="G136" i="64"/>
  <c r="G130" i="64"/>
  <c r="AA132" i="64"/>
  <c r="G129" i="64"/>
  <c r="AB130" i="64"/>
  <c r="G128" i="64"/>
  <c r="G133" i="64"/>
  <c r="AB129" i="64"/>
  <c r="AB54" i="64"/>
  <c r="I137" i="64"/>
  <c r="I138" i="64"/>
  <c r="G54" i="64"/>
  <c r="AB55" i="64"/>
  <c r="G55" i="64"/>
  <c r="AB56" i="64"/>
  <c r="L137" i="64"/>
  <c r="L138" i="64"/>
  <c r="AB131" i="64"/>
  <c r="G127" i="64"/>
  <c r="AB125" i="64"/>
  <c r="G134" i="64"/>
  <c r="AB128" i="64"/>
  <c r="J137" i="64"/>
  <c r="J138" i="64"/>
  <c r="G126" i="64"/>
  <c r="AB126" i="64"/>
  <c r="AB135" i="64"/>
  <c r="AB136" i="64"/>
  <c r="R58" i="64"/>
  <c r="C137" i="64"/>
  <c r="C138" i="64"/>
  <c r="U137" i="64"/>
  <c r="U138" i="64"/>
  <c r="P58" i="64"/>
  <c r="Q58" i="64"/>
  <c r="X58" i="64"/>
  <c r="D58" i="64"/>
  <c r="W58" i="64"/>
  <c r="AC57" i="64"/>
  <c r="T58" i="64"/>
  <c r="M58" i="64"/>
  <c r="M158" i="64"/>
  <c r="M138" i="64"/>
  <c r="Z137" i="64"/>
  <c r="Z138" i="64"/>
  <c r="AC137" i="64"/>
  <c r="AC138" i="64"/>
  <c r="H158" i="64"/>
  <c r="Y134" i="64"/>
  <c r="Y127" i="64"/>
  <c r="Y133" i="64"/>
  <c r="J158" i="64"/>
  <c r="I158" i="64"/>
  <c r="AC158" i="64"/>
  <c r="C158" i="64"/>
  <c r="U158" i="64"/>
  <c r="Y135" i="64"/>
  <c r="Y130" i="64"/>
  <c r="AA137" i="64"/>
  <c r="AA138" i="64"/>
  <c r="Y125" i="64"/>
  <c r="Y129" i="64"/>
  <c r="Y126" i="64"/>
  <c r="Y128" i="64"/>
  <c r="AH128" i="64"/>
  <c r="AI128" i="64"/>
  <c r="Y131" i="64"/>
  <c r="Y136" i="64"/>
  <c r="Y132" i="64"/>
  <c r="G137" i="64"/>
  <c r="G138" i="64"/>
  <c r="AB137" i="64"/>
  <c r="AB138" i="64"/>
  <c r="AC58" i="64"/>
  <c r="Z158" i="64"/>
  <c r="G158" i="64"/>
  <c r="AB158" i="64"/>
  <c r="AA158" i="64"/>
  <c r="Y137" i="64"/>
  <c r="Y138" i="64"/>
  <c r="BQ282" i="7"/>
  <c r="BP282" i="7"/>
  <c r="BO282" i="7"/>
  <c r="BN282" i="7"/>
  <c r="BM282" i="7"/>
  <c r="BL282" i="7"/>
  <c r="BK282" i="7"/>
  <c r="BJ282" i="7"/>
  <c r="BI282" i="7"/>
  <c r="BH282" i="7"/>
  <c r="BG282" i="7"/>
  <c r="BF282" i="7"/>
  <c r="Y158" i="64"/>
  <c r="BQ115" i="7"/>
  <c r="BO115" i="7"/>
  <c r="BN115" i="7"/>
  <c r="BM115" i="7"/>
  <c r="BL115" i="7"/>
  <c r="BK115" i="7"/>
  <c r="BJ115" i="7"/>
  <c r="BI115" i="7"/>
  <c r="BH115" i="7"/>
  <c r="BG115" i="7"/>
  <c r="BF115" i="7"/>
  <c r="BP107" i="7"/>
  <c r="BL107" i="7"/>
  <c r="BJ107" i="7"/>
  <c r="BH107" i="7"/>
  <c r="BA241" i="7"/>
  <c r="BB241" i="7"/>
  <c r="AZ244" i="7"/>
  <c r="BA244" i="7"/>
  <c r="BB244" i="7"/>
  <c r="AZ247" i="7"/>
  <c r="BA247" i="7"/>
  <c r="BB247" i="7"/>
  <c r="BO118" i="7"/>
  <c r="BL118" i="7"/>
  <c r="BK118" i="7"/>
  <c r="BG118" i="7"/>
  <c r="BK110" i="7"/>
  <c r="BI107" i="7"/>
  <c r="BM105" i="7"/>
  <c r="BK105" i="7"/>
  <c r="BI105" i="7"/>
  <c r="BM377" i="7"/>
  <c r="BL377" i="7"/>
  <c r="BK377" i="7"/>
  <c r="BJ377" i="7"/>
  <c r="BI377" i="7"/>
  <c r="BH377" i="7"/>
  <c r="BG377" i="7"/>
  <c r="BF381" i="7"/>
  <c r="BQ280" i="7"/>
  <c r="BG280" i="7"/>
  <c r="BT205" i="7"/>
  <c r="BT206" i="7"/>
  <c r="BT207" i="7"/>
  <c r="BT208" i="7"/>
  <c r="BT209" i="7"/>
  <c r="BT210" i="7"/>
  <c r="BT211" i="7"/>
  <c r="BT212" i="7"/>
  <c r="BT213" i="7"/>
  <c r="BT214" i="7"/>
  <c r="BT215" i="7"/>
  <c r="BT216" i="7"/>
  <c r="BT217" i="7"/>
  <c r="BT218" i="7"/>
  <c r="BT219" i="7"/>
  <c r="BT220" i="7"/>
  <c r="BT221" i="7"/>
  <c r="BT222" i="7"/>
  <c r="BT223" i="7"/>
  <c r="BT224" i="7"/>
  <c r="BT225" i="7"/>
  <c r="BT226" i="7"/>
  <c r="BT227" i="7"/>
  <c r="BT228" i="7"/>
  <c r="BT229" i="7"/>
  <c r="BT230" i="7"/>
  <c r="BT231" i="7"/>
  <c r="BT232" i="7"/>
  <c r="BT233" i="7"/>
  <c r="BT234" i="7"/>
  <c r="BT235" i="7"/>
  <c r="BT236" i="7"/>
  <c r="BT237" i="7"/>
  <c r="BT238" i="7"/>
  <c r="BT239" i="7"/>
  <c r="BT240" i="7"/>
  <c r="BT241" i="7"/>
  <c r="BT242" i="7"/>
  <c r="BT243" i="7"/>
  <c r="BT244" i="7"/>
  <c r="BT245" i="7"/>
  <c r="BT246" i="7"/>
  <c r="BT247" i="7"/>
  <c r="BT248" i="7"/>
  <c r="BT249" i="7"/>
  <c r="BT250" i="7"/>
  <c r="BT251" i="7"/>
  <c r="BT252" i="7"/>
  <c r="BT253" i="7"/>
  <c r="BT254" i="7"/>
  <c r="BT255" i="7"/>
  <c r="BT256" i="7"/>
  <c r="BT257" i="7"/>
  <c r="BT258" i="7"/>
  <c r="BT260" i="7"/>
  <c r="BT262" i="7"/>
  <c r="BT264" i="7"/>
  <c r="BT265" i="7"/>
  <c r="BT266" i="7"/>
  <c r="BT267" i="7"/>
  <c r="BT268" i="7"/>
  <c r="BT269" i="7"/>
  <c r="BT270" i="7"/>
  <c r="BT272" i="7"/>
  <c r="BT273" i="7"/>
  <c r="BT274" i="7"/>
  <c r="BT275" i="7"/>
  <c r="BT276" i="7"/>
  <c r="BT277" i="7"/>
  <c r="BT278" i="7"/>
  <c r="BT279" i="7"/>
  <c r="BT280" i="7"/>
  <c r="BT281" i="7"/>
  <c r="BT282" i="7"/>
  <c r="BT283" i="7"/>
  <c r="BT284" i="7"/>
  <c r="BT285" i="7"/>
  <c r="BT286" i="7"/>
  <c r="BT287" i="7"/>
  <c r="BT288" i="7"/>
  <c r="BT289" i="7"/>
  <c r="BT290" i="7"/>
  <c r="BT291" i="7"/>
  <c r="BT292" i="7"/>
  <c r="BT293" i="7"/>
  <c r="BT294" i="7"/>
  <c r="BJ83" i="7"/>
  <c r="BI83" i="7"/>
  <c r="BH83" i="7"/>
  <c r="BF377" i="7"/>
  <c r="BN377" i="7"/>
  <c r="BO377" i="7"/>
  <c r="BP377" i="7"/>
  <c r="BQ377" i="7"/>
  <c r="BF378" i="7"/>
  <c r="BG378" i="7"/>
  <c r="BH378" i="7"/>
  <c r="BI378" i="7"/>
  <c r="BJ378" i="7"/>
  <c r="BK378" i="7"/>
  <c r="BL378" i="7"/>
  <c r="BM378" i="7"/>
  <c r="BN378" i="7"/>
  <c r="BO378" i="7"/>
  <c r="BP378" i="7"/>
  <c r="BQ378" i="7"/>
  <c r="BF379" i="7"/>
  <c r="BG379" i="7"/>
  <c r="BH379" i="7"/>
  <c r="BI379" i="7"/>
  <c r="BJ379" i="7"/>
  <c r="BK379" i="7"/>
  <c r="BL379" i="7"/>
  <c r="BM379" i="7"/>
  <c r="BN379" i="7"/>
  <c r="BO379" i="7"/>
  <c r="BP379" i="7"/>
  <c r="BQ379" i="7"/>
  <c r="BF380" i="7"/>
  <c r="BG380" i="7"/>
  <c r="BH380" i="7"/>
  <c r="BI380" i="7"/>
  <c r="BJ380" i="7"/>
  <c r="BK380" i="7"/>
  <c r="BL380" i="7"/>
  <c r="BM380" i="7"/>
  <c r="BN380" i="7"/>
  <c r="BO380" i="7"/>
  <c r="BP380" i="7"/>
  <c r="BQ380" i="7"/>
  <c r="BK381" i="7"/>
  <c r="BL381" i="7"/>
  <c r="BM381" i="7"/>
  <c r="BN381" i="7"/>
  <c r="BO381" i="7"/>
  <c r="BP381" i="7"/>
  <c r="BQ381" i="7"/>
  <c r="BF382" i="7"/>
  <c r="BG382" i="7"/>
  <c r="BH382" i="7"/>
  <c r="BI382" i="7"/>
  <c r="BJ382" i="7"/>
  <c r="BK382" i="7"/>
  <c r="BL382" i="7"/>
  <c r="BM382" i="7"/>
  <c r="BN382" i="7"/>
  <c r="BO382" i="7"/>
  <c r="BP382" i="7"/>
  <c r="BQ382" i="7"/>
  <c r="BF383" i="7"/>
  <c r="BG383" i="7"/>
  <c r="BH383" i="7"/>
  <c r="BI383" i="7"/>
  <c r="BJ383" i="7"/>
  <c r="BK383" i="7"/>
  <c r="BL383" i="7"/>
  <c r="BM383" i="7"/>
  <c r="BN383" i="7"/>
  <c r="BO383" i="7"/>
  <c r="BP383" i="7"/>
  <c r="BQ383" i="7"/>
  <c r="BF384" i="7"/>
  <c r="BG384" i="7"/>
  <c r="BH384" i="7"/>
  <c r="BI384" i="7"/>
  <c r="BJ384" i="7"/>
  <c r="BK384" i="7"/>
  <c r="BL384" i="7"/>
  <c r="BM384" i="7"/>
  <c r="BN384" i="7"/>
  <c r="BO384" i="7"/>
  <c r="BP384" i="7"/>
  <c r="BQ384" i="7"/>
  <c r="BF385" i="7"/>
  <c r="BG385" i="7"/>
  <c r="BH385" i="7"/>
  <c r="BI385" i="7"/>
  <c r="BJ385" i="7"/>
  <c r="BK385" i="7"/>
  <c r="BL385" i="7"/>
  <c r="BM385" i="7"/>
  <c r="BN385" i="7"/>
  <c r="BO385" i="7"/>
  <c r="BP385" i="7"/>
  <c r="BQ385" i="7"/>
  <c r="BF386" i="7"/>
  <c r="BG386" i="7"/>
  <c r="BH386" i="7"/>
  <c r="BI386" i="7"/>
  <c r="BJ386" i="7"/>
  <c r="BK386" i="7"/>
  <c r="BL386" i="7"/>
  <c r="BM386" i="7"/>
  <c r="BN386" i="7"/>
  <c r="BO386" i="7"/>
  <c r="BP386" i="7"/>
  <c r="BQ386" i="7"/>
  <c r="BF387" i="7"/>
  <c r="BG387" i="7"/>
  <c r="BH387" i="7"/>
  <c r="BI387" i="7"/>
  <c r="BJ387" i="7"/>
  <c r="BK387" i="7"/>
  <c r="BL387" i="7"/>
  <c r="BM387" i="7"/>
  <c r="BN387" i="7"/>
  <c r="BO387" i="7"/>
  <c r="BP387" i="7"/>
  <c r="BQ387" i="7"/>
  <c r="BF388" i="7"/>
  <c r="BG388" i="7"/>
  <c r="BH388" i="7"/>
  <c r="BI388" i="7"/>
  <c r="BJ388" i="7"/>
  <c r="BK388" i="7"/>
  <c r="BL388" i="7"/>
  <c r="BM388" i="7"/>
  <c r="BN388" i="7"/>
  <c r="BO388" i="7"/>
  <c r="BP388" i="7"/>
  <c r="BQ388" i="7"/>
  <c r="BF389" i="7"/>
  <c r="BG389" i="7"/>
  <c r="BH389" i="7"/>
  <c r="BI389" i="7"/>
  <c r="BJ389" i="7"/>
  <c r="BK389" i="7"/>
  <c r="BL389" i="7"/>
  <c r="BM389" i="7"/>
  <c r="BN389" i="7"/>
  <c r="BO389" i="7"/>
  <c r="BP389" i="7"/>
  <c r="BQ389" i="7"/>
  <c r="BG390" i="7"/>
  <c r="BH390" i="7"/>
  <c r="BI390" i="7"/>
  <c r="BJ390" i="7"/>
  <c r="BK390" i="7"/>
  <c r="BL390" i="7"/>
  <c r="BM390" i="7"/>
  <c r="BN390" i="7"/>
  <c r="BO390" i="7"/>
  <c r="BP390" i="7"/>
  <c r="BQ390" i="7"/>
  <c r="BQ130" i="7"/>
  <c r="BP130" i="7"/>
  <c r="BO130" i="7"/>
  <c r="BN130" i="7"/>
  <c r="BM130" i="7"/>
  <c r="BL130" i="7"/>
  <c r="BK130" i="7"/>
  <c r="BJ130" i="7"/>
  <c r="BI130" i="7"/>
  <c r="BH130" i="7"/>
  <c r="BG130" i="7"/>
  <c r="BF130" i="7"/>
  <c r="BQ129" i="7"/>
  <c r="BP129" i="7"/>
  <c r="BO129" i="7"/>
  <c r="BN129" i="7"/>
  <c r="BM129" i="7"/>
  <c r="BL129" i="7"/>
  <c r="BK129" i="7"/>
  <c r="BJ129" i="7"/>
  <c r="BI129" i="7"/>
  <c r="BH129" i="7"/>
  <c r="BG129" i="7"/>
  <c r="BF129" i="7"/>
  <c r="BQ128" i="7"/>
  <c r="BP128" i="7"/>
  <c r="BO128" i="7"/>
  <c r="BN128" i="7"/>
  <c r="BM128" i="7"/>
  <c r="BL128" i="7"/>
  <c r="BK128" i="7"/>
  <c r="BJ128" i="7"/>
  <c r="BI128" i="7"/>
  <c r="BH128" i="7"/>
  <c r="BG128" i="7"/>
  <c r="BF128" i="7"/>
  <c r="BQ127" i="7"/>
  <c r="BP127" i="7"/>
  <c r="BO127" i="7"/>
  <c r="BN127" i="7"/>
  <c r="BM127" i="7"/>
  <c r="BL127" i="7"/>
  <c r="BK127" i="7"/>
  <c r="BJ127" i="7"/>
  <c r="BI127" i="7"/>
  <c r="BH127" i="7"/>
  <c r="BG127" i="7"/>
  <c r="BF127" i="7"/>
  <c r="BQ126" i="7"/>
  <c r="BP126" i="7"/>
  <c r="BO126" i="7"/>
  <c r="BN126" i="7"/>
  <c r="BM126" i="7"/>
  <c r="BL126" i="7"/>
  <c r="BK126" i="7"/>
  <c r="BJ126" i="7"/>
  <c r="BI126" i="7"/>
  <c r="BH126" i="7"/>
  <c r="BG126" i="7"/>
  <c r="BF126" i="7"/>
  <c r="BQ125" i="7"/>
  <c r="BP125" i="7"/>
  <c r="BO125" i="7"/>
  <c r="BN125" i="7"/>
  <c r="BM125" i="7"/>
  <c r="BL125" i="7"/>
  <c r="BK125" i="7"/>
  <c r="BJ125" i="7"/>
  <c r="BI125" i="7"/>
  <c r="BH125" i="7"/>
  <c r="BG125" i="7"/>
  <c r="BF125" i="7"/>
  <c r="BQ124" i="7"/>
  <c r="BP124" i="7"/>
  <c r="BO124" i="7"/>
  <c r="BN124" i="7"/>
  <c r="BM124" i="7"/>
  <c r="BL124" i="7"/>
  <c r="BK124" i="7"/>
  <c r="BJ124" i="7"/>
  <c r="BI124" i="7"/>
  <c r="BH124" i="7"/>
  <c r="BG124" i="7"/>
  <c r="BF124" i="7"/>
  <c r="BQ123" i="7"/>
  <c r="BP123" i="7"/>
  <c r="BO123" i="7"/>
  <c r="BN123" i="7"/>
  <c r="BM123" i="7"/>
  <c r="BL123" i="7"/>
  <c r="BK123" i="7"/>
  <c r="BJ123" i="7"/>
  <c r="BI123" i="7"/>
  <c r="BH123" i="7"/>
  <c r="BG123" i="7"/>
  <c r="BF123" i="7"/>
  <c r="BQ121" i="7"/>
  <c r="BP121" i="7"/>
  <c r="BO121" i="7"/>
  <c r="BN121" i="7"/>
  <c r="BM121" i="7"/>
  <c r="BL121" i="7"/>
  <c r="BK121" i="7"/>
  <c r="BJ121" i="7"/>
  <c r="BI121" i="7"/>
  <c r="BH121" i="7"/>
  <c r="BG121" i="7"/>
  <c r="BF121" i="7"/>
  <c r="BQ120" i="7"/>
  <c r="BP120" i="7"/>
  <c r="BO120" i="7"/>
  <c r="BN120" i="7"/>
  <c r="BM120" i="7"/>
  <c r="BL120" i="7"/>
  <c r="BK120" i="7"/>
  <c r="BJ120" i="7"/>
  <c r="BI120" i="7"/>
  <c r="BH120" i="7"/>
  <c r="BG120" i="7"/>
  <c r="BF120" i="7"/>
  <c r="BQ119" i="7"/>
  <c r="BP119" i="7"/>
  <c r="BO119" i="7"/>
  <c r="BN119" i="7"/>
  <c r="BM119" i="7"/>
  <c r="BL119" i="7"/>
  <c r="BK119" i="7"/>
  <c r="BJ119" i="7"/>
  <c r="BI119" i="7"/>
  <c r="BH119" i="7"/>
  <c r="BG119" i="7"/>
  <c r="BF119" i="7"/>
  <c r="BQ118" i="7"/>
  <c r="BN118" i="7"/>
  <c r="BQ117" i="7"/>
  <c r="BP117" i="7"/>
  <c r="BO117" i="7"/>
  <c r="BN117" i="7"/>
  <c r="BM117" i="7"/>
  <c r="BL117" i="7"/>
  <c r="BK117" i="7"/>
  <c r="BJ117" i="7"/>
  <c r="BI117" i="7"/>
  <c r="BH117" i="7"/>
  <c r="BG117" i="7"/>
  <c r="BF117" i="7"/>
  <c r="BQ116" i="7"/>
  <c r="BP116" i="7"/>
  <c r="BO116" i="7"/>
  <c r="BN116" i="7"/>
  <c r="BM116" i="7"/>
  <c r="BL116" i="7"/>
  <c r="BK116" i="7"/>
  <c r="BJ116" i="7"/>
  <c r="BI116" i="7"/>
  <c r="BH116" i="7"/>
  <c r="BG116" i="7"/>
  <c r="BF116" i="7"/>
  <c r="BP115" i="7"/>
  <c r="BQ114" i="7"/>
  <c r="BP114" i="7"/>
  <c r="BO114" i="7"/>
  <c r="BN114" i="7"/>
  <c r="BM114" i="7"/>
  <c r="BL114" i="7"/>
  <c r="BK114" i="7"/>
  <c r="BJ114" i="7"/>
  <c r="BI114" i="7"/>
  <c r="BH114" i="7"/>
  <c r="BG114" i="7"/>
  <c r="BF114" i="7"/>
  <c r="BN113" i="7"/>
  <c r="BM113" i="7"/>
  <c r="BL113" i="7"/>
  <c r="BK113" i="7"/>
  <c r="BJ113" i="7"/>
  <c r="BQ112" i="7"/>
  <c r="BP112" i="7"/>
  <c r="BO112" i="7"/>
  <c r="BN112" i="7"/>
  <c r="BM112" i="7"/>
  <c r="BL112" i="7"/>
  <c r="BK112" i="7"/>
  <c r="BJ112" i="7"/>
  <c r="BI112" i="7"/>
  <c r="BH112" i="7"/>
  <c r="BG112" i="7"/>
  <c r="BF112" i="7"/>
  <c r="BQ111" i="7"/>
  <c r="BP111" i="7"/>
  <c r="BO111" i="7"/>
  <c r="BN111" i="7"/>
  <c r="BM111" i="7"/>
  <c r="BL111" i="7"/>
  <c r="BK111" i="7"/>
  <c r="BJ111" i="7"/>
  <c r="BI111" i="7"/>
  <c r="BH111" i="7"/>
  <c r="BG111" i="7"/>
  <c r="BF111" i="7"/>
  <c r="BQ110" i="7"/>
  <c r="BP110" i="7"/>
  <c r="BQ109" i="7"/>
  <c r="BP109" i="7"/>
  <c r="BO109" i="7"/>
  <c r="BN109" i="7"/>
  <c r="BM109" i="7"/>
  <c r="BL109" i="7"/>
  <c r="BK109" i="7"/>
  <c r="BJ109" i="7"/>
  <c r="BI109" i="7"/>
  <c r="BH109" i="7"/>
  <c r="BG109" i="7"/>
  <c r="BF109" i="7"/>
  <c r="BQ108" i="7"/>
  <c r="BP108" i="7"/>
  <c r="BO108" i="7"/>
  <c r="BN108" i="7"/>
  <c r="BM108" i="7"/>
  <c r="BL108" i="7"/>
  <c r="BK108" i="7"/>
  <c r="BJ108" i="7"/>
  <c r="BI108" i="7"/>
  <c r="BH108" i="7"/>
  <c r="BG108" i="7"/>
  <c r="BF108" i="7"/>
  <c r="BQ106" i="7"/>
  <c r="BP106" i="7"/>
  <c r="BO106" i="7"/>
  <c r="BN106" i="7"/>
  <c r="BM106" i="7"/>
  <c r="BL106" i="7"/>
  <c r="BK106" i="7"/>
  <c r="BJ106" i="7"/>
  <c r="BI106" i="7"/>
  <c r="BH106" i="7"/>
  <c r="BG106" i="7"/>
  <c r="BF106" i="7"/>
  <c r="BQ105" i="7"/>
  <c r="BP105" i="7"/>
  <c r="BO105" i="7"/>
  <c r="BN105" i="7"/>
  <c r="BL105" i="7"/>
  <c r="BJ105" i="7"/>
  <c r="BH105" i="7"/>
  <c r="BG105" i="7"/>
  <c r="BF105" i="7"/>
  <c r="BQ104" i="7"/>
  <c r="BP104" i="7"/>
  <c r="BO104" i="7"/>
  <c r="BN104" i="7"/>
  <c r="BM104" i="7"/>
  <c r="BL104" i="7"/>
  <c r="BK104" i="7"/>
  <c r="BJ104" i="7"/>
  <c r="BI104" i="7"/>
  <c r="BH104" i="7"/>
  <c r="BG104" i="7"/>
  <c r="BF104" i="7"/>
  <c r="BQ102" i="7"/>
  <c r="BP102" i="7"/>
  <c r="BO102" i="7"/>
  <c r="BN102" i="7"/>
  <c r="BM102" i="7"/>
  <c r="BL102" i="7"/>
  <c r="BK102" i="7"/>
  <c r="BJ102" i="7"/>
  <c r="BI102" i="7"/>
  <c r="BH102" i="7"/>
  <c r="BG102" i="7"/>
  <c r="BF102" i="7"/>
  <c r="BF101" i="7"/>
  <c r="BQ100" i="7"/>
  <c r="BP100" i="7"/>
  <c r="BO100" i="7"/>
  <c r="BN100" i="7"/>
  <c r="BM100" i="7"/>
  <c r="BL100" i="7"/>
  <c r="BK100" i="7"/>
  <c r="BJ100" i="7"/>
  <c r="BI100" i="7"/>
  <c r="BH100" i="7"/>
  <c r="BG100" i="7"/>
  <c r="BF100" i="7"/>
  <c r="BQ95" i="7"/>
  <c r="BP95" i="7"/>
  <c r="BO95" i="7"/>
  <c r="BN95" i="7"/>
  <c r="BM95" i="7"/>
  <c r="BL95" i="7"/>
  <c r="BK95" i="7"/>
  <c r="BJ95" i="7"/>
  <c r="BI95" i="7"/>
  <c r="BH95" i="7"/>
  <c r="BG95" i="7"/>
  <c r="BF95" i="7"/>
  <c r="BQ94" i="7"/>
  <c r="BP94" i="7"/>
  <c r="BO94" i="7"/>
  <c r="BN94" i="7"/>
  <c r="BM94" i="7"/>
  <c r="BL94" i="7"/>
  <c r="BK94" i="7"/>
  <c r="BJ94" i="7"/>
  <c r="BI94" i="7"/>
  <c r="BH94" i="7"/>
  <c r="BG94" i="7"/>
  <c r="BF94" i="7"/>
  <c r="BQ93" i="7"/>
  <c r="BP93" i="7"/>
  <c r="BO93" i="7"/>
  <c r="BN93" i="7"/>
  <c r="BM93" i="7"/>
  <c r="BL93" i="7"/>
  <c r="BK93" i="7"/>
  <c r="BJ93" i="7"/>
  <c r="BI93" i="7"/>
  <c r="BH93" i="7"/>
  <c r="BG93" i="7"/>
  <c r="BF93" i="7"/>
  <c r="BQ92" i="7"/>
  <c r="BP92" i="7"/>
  <c r="BO92" i="7"/>
  <c r="BN92" i="7"/>
  <c r="BM92" i="7"/>
  <c r="BL92" i="7"/>
  <c r="BK92" i="7"/>
  <c r="BJ92" i="7"/>
  <c r="BI92" i="7"/>
  <c r="BH92" i="7"/>
  <c r="BG92" i="7"/>
  <c r="BF92" i="7"/>
  <c r="BQ91" i="7"/>
  <c r="BP91" i="7"/>
  <c r="BO91" i="7"/>
  <c r="BN91" i="7"/>
  <c r="BM91" i="7"/>
  <c r="BL91" i="7"/>
  <c r="BK91" i="7"/>
  <c r="BJ91" i="7"/>
  <c r="BI91" i="7"/>
  <c r="BH91" i="7"/>
  <c r="BG91" i="7"/>
  <c r="BF91" i="7"/>
  <c r="BJ90" i="7"/>
  <c r="BG90" i="7"/>
  <c r="BQ89" i="7"/>
  <c r="BP89" i="7"/>
  <c r="BO89" i="7"/>
  <c r="BN89" i="7"/>
  <c r="BM89" i="7"/>
  <c r="BL89" i="7"/>
  <c r="BK89" i="7"/>
  <c r="BJ89" i="7"/>
  <c r="BI89" i="7"/>
  <c r="BH89" i="7"/>
  <c r="BG89" i="7"/>
  <c r="BF89" i="7"/>
  <c r="BQ88" i="7"/>
  <c r="BP88" i="7"/>
  <c r="BO88" i="7"/>
  <c r="BN88" i="7"/>
  <c r="BM88" i="7"/>
  <c r="BL88" i="7"/>
  <c r="BK88" i="7"/>
  <c r="BF88" i="7"/>
  <c r="BQ87" i="7"/>
  <c r="BP87" i="7"/>
  <c r="BO87" i="7"/>
  <c r="BN87" i="7"/>
  <c r="BM87" i="7"/>
  <c r="BL87" i="7"/>
  <c r="BK87" i="7"/>
  <c r="BJ87" i="7"/>
  <c r="BI87" i="7"/>
  <c r="BH87" i="7"/>
  <c r="BG87" i="7"/>
  <c r="BF87" i="7"/>
  <c r="BQ86" i="7"/>
  <c r="BP86" i="7"/>
  <c r="BO86" i="7"/>
  <c r="BN86" i="7"/>
  <c r="BM86" i="7"/>
  <c r="BL86" i="7"/>
  <c r="BK86" i="7"/>
  <c r="BJ86" i="7"/>
  <c r="BI86" i="7"/>
  <c r="BH86" i="7"/>
  <c r="BG86" i="7"/>
  <c r="BF86" i="7"/>
  <c r="BQ85" i="7"/>
  <c r="BP85" i="7"/>
  <c r="BO85" i="7"/>
  <c r="BN85" i="7"/>
  <c r="BM85" i="7"/>
  <c r="BL85" i="7"/>
  <c r="BK85" i="7"/>
  <c r="BJ85" i="7"/>
  <c r="BI85" i="7"/>
  <c r="BH85" i="7"/>
  <c r="BG85" i="7"/>
  <c r="BF85" i="7"/>
  <c r="BQ84" i="7"/>
  <c r="BP84" i="7"/>
  <c r="BO84" i="7"/>
  <c r="BN84" i="7"/>
  <c r="BM84" i="7"/>
  <c r="BL84" i="7"/>
  <c r="BK84" i="7"/>
  <c r="BJ84" i="7"/>
  <c r="BI84" i="7"/>
  <c r="BH84" i="7"/>
  <c r="BG84" i="7"/>
  <c r="BF84" i="7"/>
  <c r="BQ83" i="7"/>
  <c r="BP83" i="7"/>
  <c r="BO83" i="7"/>
  <c r="BN83" i="7"/>
  <c r="BM83" i="7"/>
  <c r="BL83" i="7"/>
  <c r="BK83" i="7"/>
  <c r="BG83" i="7"/>
  <c r="BF83" i="7"/>
  <c r="BQ82" i="7"/>
  <c r="BP82" i="7"/>
  <c r="BO82" i="7"/>
  <c r="BN82" i="7"/>
  <c r="BM82" i="7"/>
  <c r="BL82" i="7"/>
  <c r="BK82" i="7"/>
  <c r="BJ82" i="7"/>
  <c r="BI82" i="7"/>
  <c r="BH82" i="7"/>
  <c r="BG82" i="7"/>
  <c r="BF82" i="7"/>
  <c r="BQ81" i="7"/>
  <c r="BP81" i="7"/>
  <c r="BO81" i="7"/>
  <c r="BN81" i="7"/>
  <c r="BM81" i="7"/>
  <c r="BL81" i="7"/>
  <c r="BK81" i="7"/>
  <c r="BJ81" i="7"/>
  <c r="BI81" i="7"/>
  <c r="BH81" i="7"/>
  <c r="BG81" i="7"/>
  <c r="BF81" i="7"/>
  <c r="BQ78" i="7"/>
  <c r="BP78" i="7"/>
  <c r="BO78" i="7"/>
  <c r="BN78" i="7"/>
  <c r="BM78" i="7"/>
  <c r="BL78" i="7"/>
  <c r="BK78" i="7"/>
  <c r="BJ78" i="7"/>
  <c r="BI78" i="7"/>
  <c r="BH78" i="7"/>
  <c r="BG78" i="7"/>
  <c r="BF78" i="7"/>
  <c r="BQ77" i="7"/>
  <c r="BP77" i="7"/>
  <c r="BO77" i="7"/>
  <c r="BN77" i="7"/>
  <c r="BM77" i="7"/>
  <c r="BL77" i="7"/>
  <c r="BK77" i="7"/>
  <c r="BJ77" i="7"/>
  <c r="BI77" i="7"/>
  <c r="BH77" i="7"/>
  <c r="BG77" i="7"/>
  <c r="BF77" i="7"/>
  <c r="BQ76" i="7"/>
  <c r="BP76" i="7"/>
  <c r="BO76" i="7"/>
  <c r="BN76" i="7"/>
  <c r="BM76" i="7"/>
  <c r="BL76" i="7"/>
  <c r="BK76" i="7"/>
  <c r="BJ76" i="7"/>
  <c r="BI76" i="7"/>
  <c r="BH76" i="7"/>
  <c r="BG76" i="7"/>
  <c r="BF76" i="7"/>
  <c r="BQ75" i="7"/>
  <c r="BP75" i="7"/>
  <c r="BO75" i="7"/>
  <c r="BN75" i="7"/>
  <c r="BM75" i="7"/>
  <c r="BL75" i="7"/>
  <c r="BK75" i="7"/>
  <c r="BJ75" i="7"/>
  <c r="BI75" i="7"/>
  <c r="BH75" i="7"/>
  <c r="BG75" i="7"/>
  <c r="BF75" i="7"/>
  <c r="BQ73" i="7"/>
  <c r="BP73" i="7"/>
  <c r="BO73" i="7"/>
  <c r="BN73" i="7"/>
  <c r="BM73" i="7"/>
  <c r="BL73" i="7"/>
  <c r="BK73" i="7"/>
  <c r="BJ73" i="7"/>
  <c r="BI73" i="7"/>
  <c r="BH73" i="7"/>
  <c r="BG73" i="7"/>
  <c r="BF73" i="7"/>
  <c r="BQ72" i="7"/>
  <c r="BP72" i="7"/>
  <c r="BO72" i="7"/>
  <c r="BN72" i="7"/>
  <c r="BM72" i="7"/>
  <c r="BL72" i="7"/>
  <c r="BK72" i="7"/>
  <c r="BJ72" i="7"/>
  <c r="BI72" i="7"/>
  <c r="BH72" i="7"/>
  <c r="BG72" i="7"/>
  <c r="BF72" i="7"/>
  <c r="BQ71" i="7"/>
  <c r="BP71" i="7"/>
  <c r="BO71" i="7"/>
  <c r="BN71" i="7"/>
  <c r="BM71" i="7"/>
  <c r="BL71" i="7"/>
  <c r="BK71" i="7"/>
  <c r="BJ71" i="7"/>
  <c r="BI71" i="7"/>
  <c r="BH71" i="7"/>
  <c r="BG71" i="7"/>
  <c r="BF71" i="7"/>
  <c r="BQ70" i="7"/>
  <c r="BP70" i="7"/>
  <c r="BO70" i="7"/>
  <c r="BN70" i="7"/>
  <c r="BM70" i="7"/>
  <c r="BL70" i="7"/>
  <c r="BK70" i="7"/>
  <c r="BJ70" i="7"/>
  <c r="BI70" i="7"/>
  <c r="BH70" i="7"/>
  <c r="BG70" i="7"/>
  <c r="BF70" i="7"/>
  <c r="BQ69" i="7"/>
  <c r="BP69" i="7"/>
  <c r="BO69" i="7"/>
  <c r="BN69" i="7"/>
  <c r="BM69" i="7"/>
  <c r="BL69" i="7"/>
  <c r="BK69" i="7"/>
  <c r="BJ69" i="7"/>
  <c r="BI69" i="7"/>
  <c r="BH69" i="7"/>
  <c r="BG69" i="7"/>
  <c r="BF69" i="7"/>
  <c r="BQ68" i="7"/>
  <c r="BP68" i="7"/>
  <c r="BO68" i="7"/>
  <c r="BN68" i="7"/>
  <c r="BM68" i="7"/>
  <c r="BL68" i="7"/>
  <c r="BK68" i="7"/>
  <c r="BJ68" i="7"/>
  <c r="BI68" i="7"/>
  <c r="BH68" i="7"/>
  <c r="BG68" i="7"/>
  <c r="BF68" i="7"/>
  <c r="BS148" i="12"/>
  <c r="BS149" i="12"/>
  <c r="BS150" i="12"/>
  <c r="BS155" i="12"/>
  <c r="BS156" i="12"/>
  <c r="BS157" i="12"/>
  <c r="BS159" i="12"/>
  <c r="BS160" i="12"/>
  <c r="BS161" i="12"/>
  <c r="BS162" i="12"/>
  <c r="BS163" i="12"/>
  <c r="BS164" i="12"/>
  <c r="BS165" i="12"/>
  <c r="BS166" i="12"/>
  <c r="BS167" i="12"/>
  <c r="BS168" i="12"/>
  <c r="BS169" i="12"/>
  <c r="BS170" i="12"/>
  <c r="BS171" i="12"/>
  <c r="BS173" i="12"/>
  <c r="BS174" i="12"/>
  <c r="BS175" i="12"/>
  <c r="BS176" i="12"/>
  <c r="BS183" i="12"/>
  <c r="BS191" i="12"/>
  <c r="BS197" i="12"/>
  <c r="BS198" i="12"/>
  <c r="BS199" i="12"/>
  <c r="BS200" i="12"/>
  <c r="BS202" i="12"/>
  <c r="BS147" i="12"/>
  <c r="BN282" i="12"/>
  <c r="BO282" i="12"/>
  <c r="BP282" i="12"/>
  <c r="BQ282" i="12"/>
  <c r="BN283" i="12"/>
  <c r="BO283" i="12"/>
  <c r="BP283" i="12"/>
  <c r="BQ283" i="12"/>
  <c r="BN284" i="12"/>
  <c r="BO284" i="12"/>
  <c r="BP284" i="12"/>
  <c r="BQ284" i="12"/>
  <c r="BN285" i="12"/>
  <c r="BO285" i="12"/>
  <c r="BP285" i="12"/>
  <c r="BQ285" i="12"/>
  <c r="BN286" i="12"/>
  <c r="BO286" i="12"/>
  <c r="BP286" i="12"/>
  <c r="BQ286" i="12"/>
  <c r="BN287" i="12"/>
  <c r="BO287" i="12"/>
  <c r="BP287" i="12"/>
  <c r="BQ287" i="12"/>
  <c r="BN288" i="12"/>
  <c r="BO288" i="12"/>
  <c r="BP288" i="12"/>
  <c r="BQ288" i="12"/>
  <c r="BN289" i="12"/>
  <c r="BO289" i="12"/>
  <c r="BP289" i="12"/>
  <c r="BQ289" i="12"/>
  <c r="BN290" i="12"/>
  <c r="BO290" i="12"/>
  <c r="BP290" i="12"/>
  <c r="BQ290" i="12"/>
  <c r="BN291" i="12"/>
  <c r="BO291" i="12"/>
  <c r="BP291" i="12"/>
  <c r="BQ291" i="12"/>
  <c r="BN292" i="12"/>
  <c r="BO292" i="12"/>
  <c r="BP292" i="12"/>
  <c r="BQ292" i="12"/>
  <c r="BN206" i="12"/>
  <c r="BO206" i="12"/>
  <c r="BP206" i="12"/>
  <c r="BQ206" i="12"/>
  <c r="BN207" i="12"/>
  <c r="BO207" i="12"/>
  <c r="BP207" i="12"/>
  <c r="BQ207" i="12"/>
  <c r="BN208" i="12"/>
  <c r="BO208" i="12"/>
  <c r="BP208" i="12"/>
  <c r="BQ208" i="12"/>
  <c r="BN209" i="12"/>
  <c r="BO209" i="12"/>
  <c r="BP209" i="12"/>
  <c r="BQ209" i="12"/>
  <c r="BN210" i="12"/>
  <c r="BO210" i="12"/>
  <c r="BP210" i="12"/>
  <c r="BQ210" i="12"/>
  <c r="BN211" i="12"/>
  <c r="BO211" i="12"/>
  <c r="BP211" i="12"/>
  <c r="BQ211" i="12"/>
  <c r="BN212" i="12"/>
  <c r="BO212" i="12"/>
  <c r="BP212" i="12"/>
  <c r="BQ212" i="12"/>
  <c r="BN213" i="12"/>
  <c r="BO213" i="12"/>
  <c r="BP213" i="12"/>
  <c r="BQ213" i="12"/>
  <c r="BN214" i="12"/>
  <c r="BO214" i="12"/>
  <c r="BP214" i="12"/>
  <c r="BQ214" i="12"/>
  <c r="BN215" i="12"/>
  <c r="BO215" i="12"/>
  <c r="BP215" i="12"/>
  <c r="BQ215" i="12"/>
  <c r="BN216" i="12"/>
  <c r="BO216" i="12"/>
  <c r="BP216" i="12"/>
  <c r="BQ216" i="12"/>
  <c r="BS217" i="12"/>
  <c r="C139" i="64"/>
  <c r="BG88" i="7"/>
  <c r="BG283" i="7"/>
  <c r="BL101" i="7"/>
  <c r="BL280" i="7"/>
  <c r="BL103" i="7"/>
  <c r="BJ88" i="7"/>
  <c r="BJ283" i="7"/>
  <c r="BK283" i="7"/>
  <c r="BP101" i="7"/>
  <c r="BP280" i="7"/>
  <c r="BL283" i="7"/>
  <c r="BL74" i="7"/>
  <c r="BL281" i="7"/>
  <c r="BM283" i="7"/>
  <c r="BM74" i="7"/>
  <c r="BM281" i="7"/>
  <c r="BN283" i="7"/>
  <c r="BM103" i="7"/>
  <c r="BN74" i="7"/>
  <c r="BN281" i="7"/>
  <c r="BO283" i="7"/>
  <c r="BK103" i="7"/>
  <c r="BG74" i="7"/>
  <c r="BG281" i="7"/>
  <c r="BO101" i="7"/>
  <c r="BO280" i="7"/>
  <c r="BJ74" i="7"/>
  <c r="BJ281" i="7"/>
  <c r="BF283" i="7"/>
  <c r="BH74" i="7"/>
  <c r="BH281" i="7"/>
  <c r="BH90" i="7"/>
  <c r="BL90" i="7"/>
  <c r="BG101" i="7"/>
  <c r="BM90" i="7"/>
  <c r="BF103" i="7"/>
  <c r="BF280" i="7"/>
  <c r="BF74" i="7"/>
  <c r="BF281" i="7"/>
  <c r="BO103" i="7"/>
  <c r="BP103" i="7"/>
  <c r="BI90" i="7"/>
  <c r="BN90" i="7"/>
  <c r="BG103" i="7"/>
  <c r="BH88" i="7"/>
  <c r="BH283" i="7"/>
  <c r="BM101" i="7"/>
  <c r="BM280" i="7"/>
  <c r="BN101" i="7"/>
  <c r="BN280" i="7"/>
  <c r="BO74" i="7"/>
  <c r="BO281" i="7"/>
  <c r="BQ283" i="7"/>
  <c r="BK90" i="7"/>
  <c r="BQ101" i="7"/>
  <c r="BO90" i="7"/>
  <c r="BH101" i="7"/>
  <c r="BH280" i="7"/>
  <c r="BH103" i="7"/>
  <c r="BK101" i="7"/>
  <c r="BK280" i="7"/>
  <c r="BP283" i="7"/>
  <c r="BQ103" i="7"/>
  <c r="BP90" i="7"/>
  <c r="BI101" i="7"/>
  <c r="BI280" i="7"/>
  <c r="BI103" i="7"/>
  <c r="BI88" i="7"/>
  <c r="BI283" i="7"/>
  <c r="BI74" i="7"/>
  <c r="BI281" i="7"/>
  <c r="BK74" i="7"/>
  <c r="BK281" i="7"/>
  <c r="BN103" i="7"/>
  <c r="BF90" i="7"/>
  <c r="BP74" i="7"/>
  <c r="BP281" i="7"/>
  <c r="BQ74" i="7"/>
  <c r="BQ281" i="7"/>
  <c r="BQ90" i="7"/>
  <c r="BJ101" i="7"/>
  <c r="BJ280" i="7"/>
  <c r="BJ103" i="7"/>
  <c r="BQ122" i="7"/>
  <c r="BP122" i="7"/>
  <c r="BO122" i="7"/>
  <c r="BN122" i="7"/>
  <c r="BM122" i="7"/>
  <c r="BL122" i="7"/>
  <c r="BK122" i="7"/>
  <c r="BJ122" i="7"/>
  <c r="BI122" i="7"/>
  <c r="BH122" i="7"/>
  <c r="BG122" i="7"/>
  <c r="BF122" i="7"/>
  <c r="BP118" i="7"/>
  <c r="BM118" i="7"/>
  <c r="BJ118" i="7"/>
  <c r="BI118" i="7"/>
  <c r="BH118" i="7"/>
  <c r="BF118" i="7"/>
  <c r="BQ113" i="7"/>
  <c r="BP113" i="7"/>
  <c r="BO113" i="7"/>
  <c r="BI113" i="7"/>
  <c r="BH113" i="7"/>
  <c r="BG113" i="7"/>
  <c r="BF113" i="7"/>
  <c r="BO110" i="7"/>
  <c r="BN110" i="7"/>
  <c r="BM110" i="7"/>
  <c r="BL110" i="7"/>
  <c r="BJ110" i="7"/>
  <c r="BI110" i="7"/>
  <c r="BH110" i="7"/>
  <c r="BG110" i="7"/>
  <c r="BF110" i="7"/>
  <c r="BQ107" i="7"/>
  <c r="BO107" i="7"/>
  <c r="BN107" i="7"/>
  <c r="BM107" i="7"/>
  <c r="BK107" i="7"/>
  <c r="BG107" i="7"/>
  <c r="BF107" i="7"/>
  <c r="BI381" i="7"/>
  <c r="BH381" i="7"/>
  <c r="BF390" i="7"/>
  <c r="BJ381" i="7"/>
  <c r="BG381" i="7"/>
  <c r="AT243" i="41"/>
  <c r="AU243" i="41"/>
  <c r="AV243" i="41"/>
  <c r="BB178" i="12"/>
  <c r="V53" i="64"/>
  <c r="V36" i="36"/>
  <c r="V35" i="36"/>
  <c r="V34" i="36"/>
  <c r="V33" i="36"/>
  <c r="V32" i="36"/>
  <c r="V31" i="36"/>
  <c r="V30" i="36"/>
  <c r="V29" i="36"/>
  <c r="V28" i="36"/>
  <c r="V27" i="36"/>
  <c r="V26" i="36"/>
  <c r="V25" i="36"/>
  <c r="U36" i="36"/>
  <c r="U35" i="36"/>
  <c r="U34" i="36"/>
  <c r="U33" i="36"/>
  <c r="U32" i="36"/>
  <c r="U31" i="36"/>
  <c r="U30" i="36"/>
  <c r="U29" i="36"/>
  <c r="U28" i="36"/>
  <c r="U27" i="36"/>
  <c r="U26" i="36"/>
  <c r="U25" i="36"/>
  <c r="T36" i="36"/>
  <c r="T35" i="36"/>
  <c r="T34" i="36"/>
  <c r="T32" i="36"/>
  <c r="T31" i="36"/>
  <c r="T30" i="36"/>
  <c r="T29" i="36"/>
  <c r="T28" i="36"/>
  <c r="T27" i="36"/>
  <c r="T26" i="36"/>
  <c r="T25" i="36"/>
  <c r="R36" i="36"/>
  <c r="R34" i="36"/>
  <c r="R35" i="36"/>
  <c r="R33" i="36"/>
  <c r="R32" i="36"/>
  <c r="R31" i="36"/>
  <c r="R30" i="36"/>
  <c r="R29" i="36"/>
  <c r="R28" i="36"/>
  <c r="R27" i="36"/>
  <c r="R26" i="36"/>
  <c r="R25" i="36"/>
  <c r="Q36" i="36"/>
  <c r="Q35" i="36"/>
  <c r="Q34" i="36"/>
  <c r="Q33" i="36"/>
  <c r="Q32" i="36"/>
  <c r="Q31" i="36"/>
  <c r="Q30" i="36"/>
  <c r="Q29" i="36"/>
  <c r="Q28" i="36"/>
  <c r="Q27" i="36"/>
  <c r="Q26" i="36"/>
  <c r="Q25" i="36"/>
  <c r="N36" i="36"/>
  <c r="N35" i="36"/>
  <c r="N34" i="36"/>
  <c r="N33" i="36"/>
  <c r="N32" i="36"/>
  <c r="N31" i="36"/>
  <c r="N30" i="36"/>
  <c r="N29" i="36"/>
  <c r="N28" i="36"/>
  <c r="N27" i="36"/>
  <c r="N26" i="36"/>
  <c r="N25" i="36"/>
  <c r="AF230" i="41"/>
  <c r="AC230" i="41"/>
  <c r="Z230" i="41"/>
  <c r="BB235" i="7"/>
  <c r="BB233" i="7"/>
  <c r="BA233" i="7"/>
  <c r="BB231" i="7"/>
  <c r="BA231" i="7"/>
  <c r="BB214" i="7"/>
  <c r="BA214" i="7"/>
  <c r="J52" i="64"/>
  <c r="BA287" i="7"/>
  <c r="L52" i="64"/>
  <c r="J53" i="64"/>
  <c r="BB287" i="7"/>
  <c r="L53" i="64"/>
  <c r="U53" i="64"/>
  <c r="V57" i="64"/>
  <c r="T33" i="36"/>
  <c r="BA224" i="7"/>
  <c r="BB203" i="7"/>
  <c r="AZ203" i="7"/>
  <c r="BB224" i="7"/>
  <c r="AZ224" i="7"/>
  <c r="BB222" i="7"/>
  <c r="BA222" i="7"/>
  <c r="AZ222" i="7"/>
  <c r="AZ241" i="7"/>
  <c r="BA285" i="7"/>
  <c r="H52" i="64"/>
  <c r="Z52" i="64"/>
  <c r="L51" i="64"/>
  <c r="J51" i="64"/>
  <c r="AZ287" i="7"/>
  <c r="I52" i="64"/>
  <c r="BA284" i="7"/>
  <c r="H51" i="64"/>
  <c r="Z51" i="64"/>
  <c r="AZ285" i="7"/>
  <c r="H53" i="64"/>
  <c r="BB285" i="7"/>
  <c r="AZ284" i="7"/>
  <c r="AZ294" i="7"/>
  <c r="I51" i="64"/>
  <c r="I53" i="64"/>
  <c r="BB294" i="7"/>
  <c r="BB284" i="7"/>
  <c r="BA294" i="7"/>
  <c r="U57" i="64"/>
  <c r="V58" i="64"/>
  <c r="AB52" i="64"/>
  <c r="AB53" i="64"/>
  <c r="M228" i="41"/>
  <c r="AT210" i="41"/>
  <c r="J209" i="41"/>
  <c r="AE160" i="41"/>
  <c r="AY202" i="12"/>
  <c r="BA202" i="12"/>
  <c r="AZ202" i="12"/>
  <c r="BA200" i="12"/>
  <c r="AZ200" i="12"/>
  <c r="AY200" i="12"/>
  <c r="AY203" i="7"/>
  <c r="AZ129" i="7"/>
  <c r="BA129" i="7"/>
  <c r="AY129" i="7"/>
  <c r="BE129" i="7"/>
  <c r="BD129" i="7"/>
  <c r="BC129" i="7"/>
  <c r="BB129" i="7"/>
  <c r="G52" i="64"/>
  <c r="G53" i="64"/>
  <c r="Z53" i="64"/>
  <c r="U58" i="64"/>
  <c r="G51" i="64"/>
  <c r="AB51" i="64"/>
  <c r="AQ160" i="41"/>
  <c r="AN160" i="41"/>
  <c r="AK160" i="41"/>
  <c r="AH160" i="41"/>
  <c r="AB160" i="41"/>
  <c r="Y160" i="41"/>
  <c r="V160" i="41"/>
  <c r="AQ159" i="41"/>
  <c r="AN159" i="41"/>
  <c r="AK159" i="41"/>
  <c r="AH159" i="41"/>
  <c r="AE159" i="41"/>
  <c r="AB159" i="41"/>
  <c r="Y159" i="41"/>
  <c r="V159" i="41"/>
  <c r="AQ158" i="41"/>
  <c r="AN158" i="41"/>
  <c r="AK158" i="41"/>
  <c r="AH158" i="41"/>
  <c r="AE158" i="41"/>
  <c r="AB158" i="41"/>
  <c r="Y158" i="41"/>
  <c r="V158" i="41"/>
  <c r="AV168" i="41"/>
  <c r="AU168" i="41"/>
  <c r="AQ168" i="41"/>
  <c r="AN168" i="41"/>
  <c r="AK168" i="41"/>
  <c r="AH168" i="41"/>
  <c r="AE168" i="41"/>
  <c r="AB168" i="41"/>
  <c r="Y168" i="41"/>
  <c r="V168" i="41"/>
  <c r="S168" i="41"/>
  <c r="P168" i="41"/>
  <c r="M168" i="41"/>
  <c r="J168" i="41"/>
  <c r="AV167" i="41"/>
  <c r="AU167" i="41"/>
  <c r="AQ167" i="41"/>
  <c r="AN167" i="41"/>
  <c r="AK167" i="41"/>
  <c r="AH167" i="41"/>
  <c r="AE167" i="41"/>
  <c r="AB167" i="41"/>
  <c r="Y167" i="41"/>
  <c r="V167" i="41"/>
  <c r="S167" i="41"/>
  <c r="P167" i="41"/>
  <c r="M167" i="41"/>
  <c r="J167" i="41"/>
  <c r="AV166" i="41"/>
  <c r="AU166" i="41"/>
  <c r="AQ166" i="41"/>
  <c r="AN166" i="41"/>
  <c r="AK166" i="41"/>
  <c r="AH166" i="41"/>
  <c r="AE166" i="41"/>
  <c r="AB166" i="41"/>
  <c r="Y166" i="41"/>
  <c r="V166" i="41"/>
  <c r="S166" i="41"/>
  <c r="P166" i="41"/>
  <c r="M166" i="41"/>
  <c r="J166" i="41"/>
  <c r="AV165" i="41"/>
  <c r="AU165" i="41"/>
  <c r="AQ165" i="41"/>
  <c r="AN165" i="41"/>
  <c r="AK165" i="41"/>
  <c r="AH165" i="41"/>
  <c r="AE165" i="41"/>
  <c r="AB165" i="41"/>
  <c r="Y165" i="41"/>
  <c r="V165" i="41"/>
  <c r="S165" i="41"/>
  <c r="P165" i="41"/>
  <c r="M165" i="41"/>
  <c r="J165" i="41"/>
  <c r="AV164" i="41"/>
  <c r="AU164" i="41"/>
  <c r="AQ164" i="41"/>
  <c r="AN164" i="41"/>
  <c r="AK164" i="41"/>
  <c r="AH164" i="41"/>
  <c r="AE164" i="41"/>
  <c r="AB164" i="41"/>
  <c r="Y164" i="41"/>
  <c r="V164" i="41"/>
  <c r="S164" i="41"/>
  <c r="P164" i="41"/>
  <c r="M164" i="41"/>
  <c r="J164" i="41"/>
  <c r="AV163" i="41"/>
  <c r="AU163" i="41"/>
  <c r="AQ163" i="41"/>
  <c r="AN163" i="41"/>
  <c r="AK163" i="41"/>
  <c r="AH163" i="41"/>
  <c r="AE163" i="41"/>
  <c r="AB163" i="41"/>
  <c r="Y163" i="41"/>
  <c r="V163" i="41"/>
  <c r="S163" i="41"/>
  <c r="P163" i="41"/>
  <c r="M163" i="41"/>
  <c r="J163" i="41"/>
  <c r="AV162" i="41"/>
  <c r="AU162" i="41"/>
  <c r="AQ162" i="41"/>
  <c r="AN162" i="41"/>
  <c r="AK162" i="41"/>
  <c r="AH162" i="41"/>
  <c r="AE162" i="41"/>
  <c r="AB162" i="41"/>
  <c r="Y162" i="41"/>
  <c r="V162" i="41"/>
  <c r="S162" i="41"/>
  <c r="P162" i="41"/>
  <c r="M162" i="41"/>
  <c r="J162" i="41"/>
  <c r="AQ161" i="41"/>
  <c r="AN161" i="41"/>
  <c r="AK161" i="41"/>
  <c r="AH161" i="41"/>
  <c r="AE161" i="41"/>
  <c r="AB161" i="41"/>
  <c r="Y161" i="41"/>
  <c r="V161" i="41"/>
  <c r="S161" i="41"/>
  <c r="P161" i="41"/>
  <c r="M161" i="41"/>
  <c r="J161" i="41"/>
  <c r="AX241" i="7"/>
  <c r="AY241" i="7"/>
  <c r="AX244" i="7"/>
  <c r="AY244" i="7"/>
  <c r="AT168" i="41"/>
  <c r="AT164" i="41"/>
  <c r="AT165" i="41"/>
  <c r="AT166" i="41"/>
  <c r="AT163" i="41"/>
  <c r="AT162" i="41"/>
  <c r="AT167" i="41"/>
  <c r="AV224" i="7"/>
  <c r="H35" i="36"/>
  <c r="H56" i="36"/>
  <c r="AI56" i="36"/>
  <c r="M113" i="58"/>
  <c r="H33" i="36"/>
  <c r="K113" i="58"/>
  <c r="H53" i="58"/>
  <c r="H74" i="58"/>
  <c r="J94" i="58"/>
  <c r="AY224" i="7"/>
  <c r="AX224" i="7"/>
  <c r="AW224" i="7"/>
  <c r="N112" i="58"/>
  <c r="I54" i="58"/>
  <c r="I75" i="58"/>
  <c r="K95" i="58"/>
  <c r="AY222" i="7"/>
  <c r="AX222" i="7"/>
  <c r="AW222" i="7"/>
  <c r="BM213" i="12"/>
  <c r="BL213" i="12"/>
  <c r="BK213" i="12"/>
  <c r="BJ213" i="12"/>
  <c r="BI213" i="12"/>
  <c r="BH213" i="12"/>
  <c r="BG213" i="12"/>
  <c r="BF213" i="12"/>
  <c r="AS213" i="12"/>
  <c r="AR213" i="12"/>
  <c r="AQ213" i="12"/>
  <c r="AN213" i="12"/>
  <c r="AM213" i="12"/>
  <c r="AL213" i="12"/>
  <c r="AK213" i="12"/>
  <c r="AJ213" i="12"/>
  <c r="AI213" i="12"/>
  <c r="AH213" i="12"/>
  <c r="AG213" i="12"/>
  <c r="AF213" i="12"/>
  <c r="AE213" i="12"/>
  <c r="AD213" i="12"/>
  <c r="AC213" i="12"/>
  <c r="AB213" i="12"/>
  <c r="AA213" i="12"/>
  <c r="Z213" i="12"/>
  <c r="Y213" i="12"/>
  <c r="X213" i="12"/>
  <c r="W213" i="12"/>
  <c r="V213" i="12"/>
  <c r="U213" i="12"/>
  <c r="T213" i="12"/>
  <c r="S213" i="12"/>
  <c r="R213" i="12"/>
  <c r="Q213" i="12"/>
  <c r="P213" i="12"/>
  <c r="O213" i="12"/>
  <c r="N213" i="12"/>
  <c r="M213" i="12"/>
  <c r="L213" i="12"/>
  <c r="K213" i="12"/>
  <c r="J213" i="12"/>
  <c r="I213" i="12"/>
  <c r="H213" i="12"/>
  <c r="G213" i="12"/>
  <c r="BM215" i="12"/>
  <c r="BL215" i="12"/>
  <c r="BK215" i="12"/>
  <c r="BJ215" i="12"/>
  <c r="BI215" i="12"/>
  <c r="BH215" i="12"/>
  <c r="BG215" i="12"/>
  <c r="BF215" i="12"/>
  <c r="BE215" i="12"/>
  <c r="O111" i="58"/>
  <c r="BD215" i="12"/>
  <c r="N111" i="58"/>
  <c r="BC215" i="12"/>
  <c r="BB215" i="12"/>
  <c r="L111" i="58"/>
  <c r="BA215" i="12"/>
  <c r="K111" i="58"/>
  <c r="AZ215" i="12"/>
  <c r="J111" i="58"/>
  <c r="AY215" i="12"/>
  <c r="I111" i="58"/>
  <c r="AX215" i="12"/>
  <c r="H111" i="58"/>
  <c r="AV215" i="12"/>
  <c r="F111" i="58"/>
  <c r="AU215" i="12"/>
  <c r="E111" i="58"/>
  <c r="AT215" i="12"/>
  <c r="D111" i="58"/>
  <c r="AS215" i="12"/>
  <c r="AR215" i="12"/>
  <c r="AQ215" i="12"/>
  <c r="AP215" i="12"/>
  <c r="AO215" i="12"/>
  <c r="AN215" i="12"/>
  <c r="AM215" i="12"/>
  <c r="AL215" i="12"/>
  <c r="AK215" i="12"/>
  <c r="AJ215" i="12"/>
  <c r="AI215" i="12"/>
  <c r="AH215" i="12"/>
  <c r="AG215" i="12"/>
  <c r="AF215" i="12"/>
  <c r="AE215" i="12"/>
  <c r="AD215" i="12"/>
  <c r="AC215" i="12"/>
  <c r="AB215" i="12"/>
  <c r="AA215" i="12"/>
  <c r="Z215" i="12"/>
  <c r="Y215" i="12"/>
  <c r="X215" i="12"/>
  <c r="W215" i="12"/>
  <c r="V215" i="12"/>
  <c r="U215" i="12"/>
  <c r="T215" i="12"/>
  <c r="S215" i="12"/>
  <c r="R215" i="12"/>
  <c r="Q215" i="12"/>
  <c r="P215" i="12"/>
  <c r="O215" i="12"/>
  <c r="N215" i="12"/>
  <c r="M215" i="12"/>
  <c r="L215" i="12"/>
  <c r="K215" i="12"/>
  <c r="J215" i="12"/>
  <c r="I215" i="12"/>
  <c r="H215" i="12"/>
  <c r="G215" i="12"/>
  <c r="BM214" i="12"/>
  <c r="BL214" i="12"/>
  <c r="BK214" i="12"/>
  <c r="BJ214" i="12"/>
  <c r="BI214" i="12"/>
  <c r="BH214" i="12"/>
  <c r="BG214" i="12"/>
  <c r="BF214" i="12"/>
  <c r="BE214" i="12"/>
  <c r="O110" i="58"/>
  <c r="BD214" i="12"/>
  <c r="N110" i="58"/>
  <c r="BC214" i="12"/>
  <c r="BB214" i="12"/>
  <c r="L110" i="58"/>
  <c r="BA214" i="12"/>
  <c r="K110" i="58"/>
  <c r="AZ214" i="12"/>
  <c r="J110" i="58"/>
  <c r="AY214" i="12"/>
  <c r="I110" i="58"/>
  <c r="AX214" i="12"/>
  <c r="H110" i="58"/>
  <c r="AV214" i="12"/>
  <c r="F110" i="58"/>
  <c r="AU214" i="12"/>
  <c r="E110" i="58"/>
  <c r="AT214" i="12"/>
  <c r="D110" i="58"/>
  <c r="AS214" i="12"/>
  <c r="AR214" i="12"/>
  <c r="AQ214" i="12"/>
  <c r="AP214" i="12"/>
  <c r="AO214" i="12"/>
  <c r="AN214" i="12"/>
  <c r="AM214" i="12"/>
  <c r="AL214" i="12"/>
  <c r="AK214" i="12"/>
  <c r="AJ214" i="12"/>
  <c r="AI214" i="12"/>
  <c r="AH214" i="12"/>
  <c r="AG214" i="12"/>
  <c r="AF214" i="12"/>
  <c r="AE214" i="12"/>
  <c r="AD214" i="12"/>
  <c r="AC214" i="12"/>
  <c r="AB214" i="12"/>
  <c r="AA214" i="12"/>
  <c r="Z214" i="12"/>
  <c r="Y214" i="12"/>
  <c r="X214" i="12"/>
  <c r="W214" i="12"/>
  <c r="V214" i="12"/>
  <c r="U214" i="12"/>
  <c r="T214" i="12"/>
  <c r="S214" i="12"/>
  <c r="R214" i="12"/>
  <c r="Q214" i="12"/>
  <c r="P214" i="12"/>
  <c r="O214" i="12"/>
  <c r="N214" i="12"/>
  <c r="M214" i="12"/>
  <c r="L214" i="12"/>
  <c r="K214" i="12"/>
  <c r="J214" i="12"/>
  <c r="I214" i="12"/>
  <c r="H214" i="12"/>
  <c r="G214" i="12"/>
  <c r="AW215" i="12"/>
  <c r="G111" i="58"/>
  <c r="AW214" i="12"/>
  <c r="G110" i="58"/>
  <c r="O116" i="58"/>
  <c r="O120" i="58"/>
  <c r="N116" i="58"/>
  <c r="N120" i="58"/>
  <c r="M116" i="58"/>
  <c r="M120" i="58"/>
  <c r="L116" i="58"/>
  <c r="L120" i="58"/>
  <c r="K116" i="58"/>
  <c r="K120" i="58"/>
  <c r="J116" i="58"/>
  <c r="J120" i="58"/>
  <c r="I116" i="58"/>
  <c r="I120" i="58"/>
  <c r="H116" i="58"/>
  <c r="H120" i="58"/>
  <c r="G116" i="58"/>
  <c r="G120" i="58"/>
  <c r="F116" i="58"/>
  <c r="F120" i="58"/>
  <c r="E116" i="58"/>
  <c r="E120" i="58"/>
  <c r="D116" i="58"/>
  <c r="D120" i="58"/>
  <c r="AS288" i="7"/>
  <c r="AR288" i="7"/>
  <c r="AQ288" i="7"/>
  <c r="AP288" i="7"/>
  <c r="AO288" i="7"/>
  <c r="AN288" i="7"/>
  <c r="AM288" i="7"/>
  <c r="AL288" i="7"/>
  <c r="AK288" i="7"/>
  <c r="AJ288" i="7"/>
  <c r="AI288" i="7"/>
  <c r="AH288" i="7"/>
  <c r="AG288" i="7"/>
  <c r="AF288" i="7"/>
  <c r="AE288" i="7"/>
  <c r="AD288" i="7"/>
  <c r="AC288" i="7"/>
  <c r="AB288" i="7"/>
  <c r="AA288" i="7"/>
  <c r="Z288" i="7"/>
  <c r="Y288" i="7"/>
  <c r="X288" i="7"/>
  <c r="W288" i="7"/>
  <c r="V288" i="7"/>
  <c r="U288" i="7"/>
  <c r="T288" i="7"/>
  <c r="S288" i="7"/>
  <c r="R288" i="7"/>
  <c r="Q288" i="7"/>
  <c r="P288" i="7"/>
  <c r="O288" i="7"/>
  <c r="N288" i="7"/>
  <c r="M288" i="7"/>
  <c r="L288" i="7"/>
  <c r="K288" i="7"/>
  <c r="J288" i="7"/>
  <c r="I288" i="7"/>
  <c r="H288" i="7"/>
  <c r="D115" i="58"/>
  <c r="AS287" i="7"/>
  <c r="AR287" i="7"/>
  <c r="AQ287" i="7"/>
  <c r="AP287" i="7"/>
  <c r="AO287" i="7"/>
  <c r="AN287" i="7"/>
  <c r="AM287" i="7"/>
  <c r="AL287" i="7"/>
  <c r="AK287" i="7"/>
  <c r="AJ287" i="7"/>
  <c r="AI287" i="7"/>
  <c r="AH287" i="7"/>
  <c r="AG287" i="7"/>
  <c r="AF287" i="7"/>
  <c r="AE287" i="7"/>
  <c r="AD287" i="7"/>
  <c r="AC287" i="7"/>
  <c r="AB287" i="7"/>
  <c r="AA287" i="7"/>
  <c r="Z287" i="7"/>
  <c r="Y287" i="7"/>
  <c r="X287" i="7"/>
  <c r="W287" i="7"/>
  <c r="V287" i="7"/>
  <c r="U287" i="7"/>
  <c r="T287" i="7"/>
  <c r="S287" i="7"/>
  <c r="R287" i="7"/>
  <c r="Q287" i="7"/>
  <c r="P287" i="7"/>
  <c r="O287" i="7"/>
  <c r="N287" i="7"/>
  <c r="M287" i="7"/>
  <c r="L287" i="7"/>
  <c r="K287" i="7"/>
  <c r="J287" i="7"/>
  <c r="I287" i="7"/>
  <c r="H287" i="7"/>
  <c r="O114" i="58"/>
  <c r="N114" i="58"/>
  <c r="M114" i="58"/>
  <c r="L114" i="58"/>
  <c r="K114" i="58"/>
  <c r="J114" i="58"/>
  <c r="I114" i="58"/>
  <c r="H114" i="58"/>
  <c r="G114" i="58"/>
  <c r="F114" i="58"/>
  <c r="D114" i="58"/>
  <c r="AS286" i="7"/>
  <c r="AR286" i="7"/>
  <c r="AQ286" i="7"/>
  <c r="AP286" i="7"/>
  <c r="AO286" i="7"/>
  <c r="AN286" i="7"/>
  <c r="AM286" i="7"/>
  <c r="AL286" i="7"/>
  <c r="AK286" i="7"/>
  <c r="AJ286" i="7"/>
  <c r="AI286" i="7"/>
  <c r="AH286" i="7"/>
  <c r="AG286" i="7"/>
  <c r="AF286" i="7"/>
  <c r="AE286" i="7"/>
  <c r="AD286" i="7"/>
  <c r="AC286" i="7"/>
  <c r="AB286" i="7"/>
  <c r="AA286" i="7"/>
  <c r="Z286" i="7"/>
  <c r="Y286" i="7"/>
  <c r="X286" i="7"/>
  <c r="W286" i="7"/>
  <c r="V286" i="7"/>
  <c r="U286" i="7"/>
  <c r="T286" i="7"/>
  <c r="S286" i="7"/>
  <c r="R286" i="7"/>
  <c r="Q286" i="7"/>
  <c r="P286" i="7"/>
  <c r="O286" i="7"/>
  <c r="N286" i="7"/>
  <c r="M286" i="7"/>
  <c r="L286" i="7"/>
  <c r="K286" i="7"/>
  <c r="J286" i="7"/>
  <c r="I286" i="7"/>
  <c r="H286" i="7"/>
  <c r="O113" i="58"/>
  <c r="J113" i="58"/>
  <c r="E113" i="58"/>
  <c r="D113" i="58"/>
  <c r="AS285" i="7"/>
  <c r="AR285" i="7"/>
  <c r="AQ285" i="7"/>
  <c r="AP285" i="7"/>
  <c r="AO285" i="7"/>
  <c r="AN285" i="7"/>
  <c r="AM285" i="7"/>
  <c r="AL285" i="7"/>
  <c r="AK285" i="7"/>
  <c r="AJ285" i="7"/>
  <c r="AI285" i="7"/>
  <c r="AH285" i="7"/>
  <c r="AG285" i="7"/>
  <c r="AF285" i="7"/>
  <c r="AE285" i="7"/>
  <c r="AD285" i="7"/>
  <c r="AC285" i="7"/>
  <c r="AB285" i="7"/>
  <c r="AA285" i="7"/>
  <c r="Z285" i="7"/>
  <c r="Y285" i="7"/>
  <c r="X285" i="7"/>
  <c r="W285" i="7"/>
  <c r="V285" i="7"/>
  <c r="U285" i="7"/>
  <c r="T285" i="7"/>
  <c r="S285" i="7"/>
  <c r="R285" i="7"/>
  <c r="Q285" i="7"/>
  <c r="P285" i="7"/>
  <c r="O285" i="7"/>
  <c r="N285" i="7"/>
  <c r="M285" i="7"/>
  <c r="L285" i="7"/>
  <c r="K285" i="7"/>
  <c r="J285" i="7"/>
  <c r="I285" i="7"/>
  <c r="H285" i="7"/>
  <c r="O112" i="58"/>
  <c r="M112" i="58"/>
  <c r="L112" i="58"/>
  <c r="J112" i="58"/>
  <c r="F112" i="58"/>
  <c r="E112" i="58"/>
  <c r="D112" i="58"/>
  <c r="AS284" i="7"/>
  <c r="AR284" i="7"/>
  <c r="AQ284" i="7"/>
  <c r="AP284" i="7"/>
  <c r="AO284" i="7"/>
  <c r="AN284" i="7"/>
  <c r="AM284" i="7"/>
  <c r="AL284" i="7"/>
  <c r="AK284" i="7"/>
  <c r="AJ284" i="7"/>
  <c r="AI284" i="7"/>
  <c r="AH284" i="7"/>
  <c r="AG284" i="7"/>
  <c r="AF284" i="7"/>
  <c r="AE284" i="7"/>
  <c r="AD284" i="7"/>
  <c r="AC284" i="7"/>
  <c r="AB284" i="7"/>
  <c r="AA284" i="7"/>
  <c r="Z284" i="7"/>
  <c r="Y284" i="7"/>
  <c r="X284" i="7"/>
  <c r="W284" i="7"/>
  <c r="V284" i="7"/>
  <c r="U284" i="7"/>
  <c r="T284" i="7"/>
  <c r="S284" i="7"/>
  <c r="R284" i="7"/>
  <c r="Q284" i="7"/>
  <c r="P284" i="7"/>
  <c r="O284" i="7"/>
  <c r="N284" i="7"/>
  <c r="M284" i="7"/>
  <c r="L284" i="7"/>
  <c r="K284" i="7"/>
  <c r="J284" i="7"/>
  <c r="I284" i="7"/>
  <c r="H284" i="7"/>
  <c r="G288" i="7"/>
  <c r="G287" i="7"/>
  <c r="G286" i="7"/>
  <c r="G285" i="7"/>
  <c r="G284" i="7"/>
  <c r="G289" i="7"/>
  <c r="H289" i="7"/>
  <c r="I289" i="7"/>
  <c r="J289" i="7"/>
  <c r="K289" i="7"/>
  <c r="L289" i="7"/>
  <c r="M289" i="7"/>
  <c r="N289" i="7"/>
  <c r="O289" i="7"/>
  <c r="P289" i="7"/>
  <c r="Q289" i="7"/>
  <c r="R289" i="7"/>
  <c r="S289" i="7"/>
  <c r="T289" i="7"/>
  <c r="U289" i="7"/>
  <c r="V289" i="7"/>
  <c r="W289" i="7"/>
  <c r="X289" i="7"/>
  <c r="Y289" i="7"/>
  <c r="Z289" i="7"/>
  <c r="AA289" i="7"/>
  <c r="AB289" i="7"/>
  <c r="AC289" i="7"/>
  <c r="AD289" i="7"/>
  <c r="AE289" i="7"/>
  <c r="AF289" i="7"/>
  <c r="AG289" i="7"/>
  <c r="AH289" i="7"/>
  <c r="AI289" i="7"/>
  <c r="AJ289" i="7"/>
  <c r="AK289" i="7"/>
  <c r="AL289" i="7"/>
  <c r="AM289" i="7"/>
  <c r="AN289" i="7"/>
  <c r="AO289" i="7"/>
  <c r="AP289" i="7"/>
  <c r="AQ289" i="7"/>
  <c r="AR289" i="7"/>
  <c r="AS289" i="7"/>
  <c r="AT289" i="7"/>
  <c r="AV156" i="12"/>
  <c r="AV56" i="12"/>
  <c r="AI7" i="42"/>
  <c r="AI8" i="42"/>
  <c r="BR183" i="12"/>
  <c r="BT183" i="12"/>
  <c r="BR197" i="12"/>
  <c r="BT197" i="12"/>
  <c r="BR198" i="12"/>
  <c r="BT198" i="12"/>
  <c r="BR199" i="12"/>
  <c r="BT199" i="12"/>
  <c r="BR200" i="12"/>
  <c r="BT200" i="12"/>
  <c r="BR202" i="12"/>
  <c r="AI4" i="42"/>
  <c r="AI5" i="42"/>
  <c r="BR148" i="12"/>
  <c r="BT148" i="12"/>
  <c r="BR149" i="12"/>
  <c r="BT149" i="12"/>
  <c r="BR150" i="12"/>
  <c r="BT150" i="12"/>
  <c r="BR157" i="12"/>
  <c r="BT157" i="12"/>
  <c r="BR159" i="12"/>
  <c r="BT159" i="12"/>
  <c r="BR160" i="12"/>
  <c r="BT160" i="12"/>
  <c r="BR161" i="12"/>
  <c r="BT161" i="12"/>
  <c r="BR162" i="12"/>
  <c r="BT162" i="12"/>
  <c r="BR163" i="12"/>
  <c r="BT163" i="12"/>
  <c r="BR164" i="12"/>
  <c r="BT164" i="12"/>
  <c r="BR165" i="12"/>
  <c r="BT165" i="12"/>
  <c r="BR166" i="12"/>
  <c r="BT166" i="12"/>
  <c r="BR167" i="12"/>
  <c r="BT167" i="12"/>
  <c r="BR168" i="12"/>
  <c r="BT168" i="12"/>
  <c r="BR169" i="12"/>
  <c r="BT169" i="12"/>
  <c r="BR170" i="12"/>
  <c r="BT170" i="12"/>
  <c r="BR171" i="12"/>
  <c r="BT171" i="12"/>
  <c r="BR173" i="12"/>
  <c r="BT173" i="12"/>
  <c r="BR174" i="12"/>
  <c r="BT174" i="12"/>
  <c r="BR175" i="12"/>
  <c r="BT175" i="12"/>
  <c r="BR176" i="12"/>
  <c r="BT176" i="12"/>
  <c r="AE263" i="41"/>
  <c r="V238" i="41"/>
  <c r="AQ141" i="41"/>
  <c r="AQ139" i="41"/>
  <c r="AQ137" i="41"/>
  <c r="AN143" i="41"/>
  <c r="AN141" i="41"/>
  <c r="AN139" i="41"/>
  <c r="AN137" i="41"/>
  <c r="AK143" i="41"/>
  <c r="AK141" i="41"/>
  <c r="AK139" i="41"/>
  <c r="AK137" i="41"/>
  <c r="AH143" i="41"/>
  <c r="AH141" i="41"/>
  <c r="AH139" i="41"/>
  <c r="AH137" i="41"/>
  <c r="AE143" i="41"/>
  <c r="AE141" i="41"/>
  <c r="AE139" i="41"/>
  <c r="AE137" i="41"/>
  <c r="AB143" i="41"/>
  <c r="AB141" i="41"/>
  <c r="AB139" i="41"/>
  <c r="AB137" i="41"/>
  <c r="Y143" i="41"/>
  <c r="Y141" i="41"/>
  <c r="Y139" i="41"/>
  <c r="Y137" i="41"/>
  <c r="V143" i="41"/>
  <c r="V141" i="41"/>
  <c r="V139" i="41"/>
  <c r="V137" i="41"/>
  <c r="S143" i="41"/>
  <c r="S141" i="41"/>
  <c r="S139" i="41"/>
  <c r="S137" i="41"/>
  <c r="P143" i="41"/>
  <c r="P141" i="41"/>
  <c r="P139" i="41"/>
  <c r="P137" i="41"/>
  <c r="M141" i="41"/>
  <c r="M143" i="41"/>
  <c r="M139" i="41"/>
  <c r="AY233" i="7"/>
  <c r="AX233" i="7"/>
  <c r="AW233" i="7"/>
  <c r="AV233" i="7"/>
  <c r="AU233" i="7"/>
  <c r="AZ283" i="7"/>
  <c r="AY231" i="7"/>
  <c r="AX231" i="7"/>
  <c r="AW231" i="7"/>
  <c r="AV231" i="7"/>
  <c r="AU231" i="7"/>
  <c r="BE281" i="7"/>
  <c r="BD281" i="7"/>
  <c r="AY214" i="7"/>
  <c r="AX214" i="7"/>
  <c r="AW214" i="7"/>
  <c r="AV214" i="7"/>
  <c r="BE122" i="7"/>
  <c r="BD292" i="7"/>
  <c r="BC292" i="7"/>
  <c r="AY256" i="7"/>
  <c r="AY122" i="7"/>
  <c r="AX256" i="7"/>
  <c r="AX292" i="7"/>
  <c r="AW256" i="7"/>
  <c r="AV256" i="7"/>
  <c r="AV292" i="7"/>
  <c r="AU256" i="7"/>
  <c r="AU292" i="7"/>
  <c r="BD118" i="7"/>
  <c r="J34" i="37"/>
  <c r="BB118" i="7"/>
  <c r="AY252" i="7"/>
  <c r="AY291" i="7"/>
  <c r="AX252" i="7"/>
  <c r="AX291" i="7"/>
  <c r="AW252" i="7"/>
  <c r="AW118" i="7"/>
  <c r="AV252" i="7"/>
  <c r="AU252" i="7"/>
  <c r="AU118" i="7"/>
  <c r="BD113" i="7"/>
  <c r="BC113" i="7"/>
  <c r="BB293" i="7"/>
  <c r="BA113" i="7"/>
  <c r="AY247" i="7"/>
  <c r="AY293" i="7"/>
  <c r="AX247" i="7"/>
  <c r="AX113" i="7"/>
  <c r="AW247" i="7"/>
  <c r="AW113" i="7"/>
  <c r="AV247" i="7"/>
  <c r="AV293" i="7"/>
  <c r="AU247" i="7"/>
  <c r="AU113" i="7"/>
  <c r="BB110" i="7"/>
  <c r="AY110" i="7"/>
  <c r="AW244" i="7"/>
  <c r="AW110" i="7"/>
  <c r="AV244" i="7"/>
  <c r="AV290" i="7"/>
  <c r="AU244" i="7"/>
  <c r="AU290" i="7"/>
  <c r="BE289" i="7"/>
  <c r="BD289" i="7"/>
  <c r="BC289" i="7"/>
  <c r="BB289" i="7"/>
  <c r="BA289" i="7"/>
  <c r="AZ289" i="7"/>
  <c r="AY289" i="7"/>
  <c r="AX289" i="7"/>
  <c r="AW241" i="7"/>
  <c r="AW289" i="7"/>
  <c r="AV241" i="7"/>
  <c r="AV289" i="7"/>
  <c r="AU241" i="7"/>
  <c r="AU289" i="7"/>
  <c r="E58" i="58"/>
  <c r="D58" i="58"/>
  <c r="D79" i="58"/>
  <c r="F99" i="58"/>
  <c r="E57" i="58"/>
  <c r="D57" i="58"/>
  <c r="D78" i="58"/>
  <c r="F98" i="58"/>
  <c r="E56" i="58"/>
  <c r="D56" i="58"/>
  <c r="D77" i="58"/>
  <c r="F97" i="58"/>
  <c r="E55" i="58"/>
  <c r="D55" i="58"/>
  <c r="D76" i="58"/>
  <c r="F96" i="58"/>
  <c r="E54" i="58"/>
  <c r="D54" i="58"/>
  <c r="D75" i="58"/>
  <c r="F95" i="58"/>
  <c r="E53" i="58"/>
  <c r="D53" i="58"/>
  <c r="D74" i="58"/>
  <c r="F94" i="58"/>
  <c r="E52" i="58"/>
  <c r="D52" i="58"/>
  <c r="D73" i="58"/>
  <c r="F93" i="58"/>
  <c r="E51" i="58"/>
  <c r="D51" i="58"/>
  <c r="D72" i="58"/>
  <c r="F92" i="58"/>
  <c r="E50" i="58"/>
  <c r="D50" i="58"/>
  <c r="D71" i="58"/>
  <c r="F91" i="58"/>
  <c r="E49" i="58"/>
  <c r="D49" i="58"/>
  <c r="D70" i="58"/>
  <c r="F90" i="58"/>
  <c r="E48" i="58"/>
  <c r="D48" i="58"/>
  <c r="D69" i="58"/>
  <c r="F89" i="58"/>
  <c r="E47" i="58"/>
  <c r="D47" i="58"/>
  <c r="D68" i="58"/>
  <c r="F88" i="58"/>
  <c r="X58" i="58"/>
  <c r="X79" i="58"/>
  <c r="X99" i="58"/>
  <c r="W58" i="58"/>
  <c r="W79" i="58"/>
  <c r="W99" i="58"/>
  <c r="V58" i="58"/>
  <c r="T58" i="58"/>
  <c r="T79" i="58"/>
  <c r="S58" i="58"/>
  <c r="S79" i="58"/>
  <c r="R58" i="58"/>
  <c r="R79" i="58"/>
  <c r="Q58" i="58"/>
  <c r="P58" i="58"/>
  <c r="P79" i="58"/>
  <c r="O58" i="58"/>
  <c r="O79" i="58"/>
  <c r="N58" i="58"/>
  <c r="N79" i="58"/>
  <c r="M58" i="58"/>
  <c r="M79" i="58"/>
  <c r="M99" i="58"/>
  <c r="K58" i="58"/>
  <c r="K79" i="58"/>
  <c r="I58" i="58"/>
  <c r="I79" i="58"/>
  <c r="K99" i="58"/>
  <c r="H58" i="58"/>
  <c r="H79" i="58"/>
  <c r="J99" i="58"/>
  <c r="X57" i="58"/>
  <c r="X78" i="58"/>
  <c r="X98" i="58"/>
  <c r="W57" i="58"/>
  <c r="W78" i="58"/>
  <c r="W98" i="58"/>
  <c r="V57" i="58"/>
  <c r="V78" i="58"/>
  <c r="V98" i="58"/>
  <c r="T57" i="58"/>
  <c r="T78" i="58"/>
  <c r="S57" i="58"/>
  <c r="S78" i="58"/>
  <c r="R57" i="58"/>
  <c r="R78" i="58"/>
  <c r="Q57" i="58"/>
  <c r="P57" i="58"/>
  <c r="P78" i="58"/>
  <c r="O57" i="58"/>
  <c r="O78" i="58"/>
  <c r="N57" i="58"/>
  <c r="N78" i="58"/>
  <c r="M57" i="58"/>
  <c r="M78" i="58"/>
  <c r="M98" i="58"/>
  <c r="K57" i="58"/>
  <c r="K78" i="58"/>
  <c r="X56" i="58"/>
  <c r="X77" i="58"/>
  <c r="X97" i="58"/>
  <c r="W56" i="58"/>
  <c r="W77" i="58"/>
  <c r="W97" i="58"/>
  <c r="V56" i="58"/>
  <c r="V77" i="58"/>
  <c r="V97" i="58"/>
  <c r="T56" i="58"/>
  <c r="S56" i="58"/>
  <c r="S77" i="58"/>
  <c r="R56" i="58"/>
  <c r="R77" i="58"/>
  <c r="Q56" i="58"/>
  <c r="Q77" i="58"/>
  <c r="P56" i="58"/>
  <c r="P77" i="58"/>
  <c r="O56" i="58"/>
  <c r="O77" i="58"/>
  <c r="N56" i="58"/>
  <c r="M56" i="58"/>
  <c r="K56" i="58"/>
  <c r="K77" i="58"/>
  <c r="I56" i="58"/>
  <c r="I77" i="58"/>
  <c r="K97" i="58"/>
  <c r="H56" i="58"/>
  <c r="H77" i="58"/>
  <c r="J97" i="58"/>
  <c r="X55" i="58"/>
  <c r="W55" i="58"/>
  <c r="W76" i="58"/>
  <c r="W96" i="58"/>
  <c r="V55" i="58"/>
  <c r="V76" i="58"/>
  <c r="V96" i="58"/>
  <c r="T55" i="58"/>
  <c r="T76" i="58"/>
  <c r="S55" i="58"/>
  <c r="S76" i="58"/>
  <c r="R55" i="58"/>
  <c r="R76" i="58"/>
  <c r="Q55" i="58"/>
  <c r="P55" i="58"/>
  <c r="P76" i="58"/>
  <c r="O55" i="58"/>
  <c r="O76" i="58"/>
  <c r="N55" i="58"/>
  <c r="N76" i="58"/>
  <c r="M55" i="58"/>
  <c r="M76" i="58"/>
  <c r="M96" i="58"/>
  <c r="K55" i="58"/>
  <c r="K76" i="58"/>
  <c r="I55" i="58"/>
  <c r="I76" i="58"/>
  <c r="K96" i="58"/>
  <c r="X54" i="58"/>
  <c r="X75" i="58"/>
  <c r="X95" i="58"/>
  <c r="W54" i="58"/>
  <c r="V54" i="58"/>
  <c r="V75" i="58"/>
  <c r="V95" i="58"/>
  <c r="T54" i="58"/>
  <c r="T75" i="58"/>
  <c r="S54" i="58"/>
  <c r="S75" i="58"/>
  <c r="R54" i="58"/>
  <c r="R75" i="58"/>
  <c r="Q54" i="58"/>
  <c r="Q75" i="58"/>
  <c r="P54" i="58"/>
  <c r="P75" i="58"/>
  <c r="O54" i="58"/>
  <c r="O75" i="58"/>
  <c r="N54" i="58"/>
  <c r="N75" i="58"/>
  <c r="M54" i="58"/>
  <c r="M75" i="58"/>
  <c r="M95" i="58"/>
  <c r="K54" i="58"/>
  <c r="K75" i="58"/>
  <c r="H54" i="58"/>
  <c r="H75" i="58"/>
  <c r="J95" i="58"/>
  <c r="X53" i="58"/>
  <c r="X74" i="58"/>
  <c r="X94" i="58"/>
  <c r="W53" i="58"/>
  <c r="V53" i="58"/>
  <c r="V74" i="58"/>
  <c r="V94" i="58"/>
  <c r="T53" i="58"/>
  <c r="T74" i="58"/>
  <c r="S53" i="58"/>
  <c r="S74" i="58"/>
  <c r="R53" i="58"/>
  <c r="R74" i="58"/>
  <c r="Q53" i="58"/>
  <c r="P53" i="58"/>
  <c r="P74" i="58"/>
  <c r="O53" i="58"/>
  <c r="O74" i="58"/>
  <c r="N53" i="58"/>
  <c r="N74" i="58"/>
  <c r="M53" i="58"/>
  <c r="M74" i="58"/>
  <c r="M94" i="58"/>
  <c r="K53" i="58"/>
  <c r="K74" i="58"/>
  <c r="I53" i="58"/>
  <c r="I74" i="58"/>
  <c r="K94" i="58"/>
  <c r="X52" i="58"/>
  <c r="X73" i="58"/>
  <c r="X93" i="58"/>
  <c r="W52" i="58"/>
  <c r="W73" i="58"/>
  <c r="W93" i="58"/>
  <c r="V52" i="58"/>
  <c r="V73" i="58"/>
  <c r="V93" i="58"/>
  <c r="T52" i="58"/>
  <c r="T73" i="58"/>
  <c r="S52" i="58"/>
  <c r="S73" i="58"/>
  <c r="R52" i="58"/>
  <c r="R73" i="58"/>
  <c r="Q52" i="58"/>
  <c r="Q73" i="58"/>
  <c r="P52" i="58"/>
  <c r="P73" i="58"/>
  <c r="O52" i="58"/>
  <c r="O73" i="58"/>
  <c r="N52" i="58"/>
  <c r="N73" i="58"/>
  <c r="M52" i="58"/>
  <c r="K52" i="58"/>
  <c r="K73" i="58"/>
  <c r="X51" i="58"/>
  <c r="X72" i="58"/>
  <c r="X92" i="58"/>
  <c r="W51" i="58"/>
  <c r="V51" i="58"/>
  <c r="V72" i="58"/>
  <c r="V92" i="58"/>
  <c r="T51" i="58"/>
  <c r="T72" i="58"/>
  <c r="S51" i="58"/>
  <c r="S72" i="58"/>
  <c r="R51" i="58"/>
  <c r="R72" i="58"/>
  <c r="Q51" i="58"/>
  <c r="Q72" i="58"/>
  <c r="P51" i="58"/>
  <c r="P72" i="58"/>
  <c r="O51" i="58"/>
  <c r="O72" i="58"/>
  <c r="N51" i="58"/>
  <c r="N72" i="58"/>
  <c r="M51" i="58"/>
  <c r="K51" i="58"/>
  <c r="K72" i="58"/>
  <c r="X50" i="58"/>
  <c r="X71" i="58"/>
  <c r="X91" i="58"/>
  <c r="W50" i="58"/>
  <c r="V50" i="58"/>
  <c r="V71" i="58"/>
  <c r="V91" i="58"/>
  <c r="T50" i="58"/>
  <c r="T71" i="58"/>
  <c r="S50" i="58"/>
  <c r="S71" i="58"/>
  <c r="R50" i="58"/>
  <c r="R71" i="58"/>
  <c r="Q50" i="58"/>
  <c r="Q71" i="58"/>
  <c r="P50" i="58"/>
  <c r="P71" i="58"/>
  <c r="O50" i="58"/>
  <c r="O71" i="58"/>
  <c r="N50" i="58"/>
  <c r="M50" i="58"/>
  <c r="M71" i="58"/>
  <c r="M91" i="58"/>
  <c r="K50" i="58"/>
  <c r="K71" i="58"/>
  <c r="X49" i="58"/>
  <c r="X70" i="58"/>
  <c r="X90" i="58"/>
  <c r="W49" i="58"/>
  <c r="W70" i="58"/>
  <c r="W90" i="58"/>
  <c r="V49" i="58"/>
  <c r="V70" i="58"/>
  <c r="V90" i="58"/>
  <c r="T49" i="58"/>
  <c r="T70" i="58"/>
  <c r="S49" i="58"/>
  <c r="R49" i="58"/>
  <c r="R70" i="58"/>
  <c r="Q49" i="58"/>
  <c r="Q70" i="58"/>
  <c r="P49" i="58"/>
  <c r="P70" i="58"/>
  <c r="O49" i="58"/>
  <c r="O70" i="58"/>
  <c r="N49" i="58"/>
  <c r="N70" i="58"/>
  <c r="M49" i="58"/>
  <c r="M70" i="58"/>
  <c r="M90" i="58"/>
  <c r="K49" i="58"/>
  <c r="K70" i="58"/>
  <c r="I49" i="58"/>
  <c r="I70" i="58"/>
  <c r="K90" i="58"/>
  <c r="X48" i="58"/>
  <c r="X69" i="58"/>
  <c r="X89" i="58"/>
  <c r="W48" i="58"/>
  <c r="W69" i="58"/>
  <c r="W89" i="58"/>
  <c r="V48" i="58"/>
  <c r="V69" i="58"/>
  <c r="V89" i="58"/>
  <c r="T48" i="58"/>
  <c r="T69" i="58"/>
  <c r="S48" i="58"/>
  <c r="S69" i="58"/>
  <c r="R48" i="58"/>
  <c r="Q48" i="58"/>
  <c r="Q69" i="58"/>
  <c r="P48" i="58"/>
  <c r="P69" i="58"/>
  <c r="O48" i="58"/>
  <c r="O69" i="58"/>
  <c r="N48" i="58"/>
  <c r="N69" i="58"/>
  <c r="M48" i="58"/>
  <c r="I48" i="58"/>
  <c r="I69" i="58"/>
  <c r="K89" i="58"/>
  <c r="H48" i="58"/>
  <c r="H69" i="58"/>
  <c r="J89" i="58"/>
  <c r="X47" i="58"/>
  <c r="X68" i="58"/>
  <c r="X88" i="58"/>
  <c r="W47" i="58"/>
  <c r="W68" i="58"/>
  <c r="W88" i="58"/>
  <c r="V47" i="58"/>
  <c r="T47" i="58"/>
  <c r="T68" i="58"/>
  <c r="S47" i="58"/>
  <c r="S68" i="58"/>
  <c r="R47" i="58"/>
  <c r="R68" i="58"/>
  <c r="Q47" i="58"/>
  <c r="Q68" i="58"/>
  <c r="P47" i="58"/>
  <c r="P68" i="58"/>
  <c r="O47" i="58"/>
  <c r="N47" i="58"/>
  <c r="N68" i="58"/>
  <c r="M47" i="58"/>
  <c r="M68" i="58"/>
  <c r="M88" i="58"/>
  <c r="L47" i="58"/>
  <c r="L68" i="58"/>
  <c r="K47" i="58"/>
  <c r="K68" i="58"/>
  <c r="J47" i="58"/>
  <c r="J68" i="58"/>
  <c r="L88" i="58"/>
  <c r="I47" i="58"/>
  <c r="H47" i="58"/>
  <c r="H68" i="58"/>
  <c r="J88" i="58"/>
  <c r="F56" i="64"/>
  <c r="BD78" i="12"/>
  <c r="AN83" i="41"/>
  <c r="BC191" i="12"/>
  <c r="BC78" i="12"/>
  <c r="AK83" i="41"/>
  <c r="BB191" i="12"/>
  <c r="E33" i="37"/>
  <c r="E54" i="37"/>
  <c r="Y54" i="37"/>
  <c r="BA191" i="12"/>
  <c r="AZ191" i="12"/>
  <c r="AY191" i="12"/>
  <c r="F30" i="36"/>
  <c r="F51" i="36"/>
  <c r="AF51" i="36"/>
  <c r="AX191" i="12"/>
  <c r="F29" i="36"/>
  <c r="F50" i="36"/>
  <c r="AF50" i="36"/>
  <c r="AW191" i="12"/>
  <c r="AV191" i="12"/>
  <c r="AT191" i="12"/>
  <c r="AT78" i="12"/>
  <c r="J83" i="41"/>
  <c r="AU191" i="12"/>
  <c r="AU78" i="12"/>
  <c r="M83" i="41"/>
  <c r="AU156" i="12"/>
  <c r="AV155" i="12"/>
  <c r="AV55" i="12"/>
  <c r="P212" i="41"/>
  <c r="AU155" i="12"/>
  <c r="AU213" i="7"/>
  <c r="AQ214" i="41"/>
  <c r="AN214" i="41"/>
  <c r="AK214" i="41"/>
  <c r="AH214" i="41"/>
  <c r="AE214" i="41"/>
  <c r="AB214" i="41"/>
  <c r="Y214" i="41"/>
  <c r="V214" i="41"/>
  <c r="S214" i="41"/>
  <c r="P214" i="41"/>
  <c r="M214" i="41"/>
  <c r="S263" i="41"/>
  <c r="AQ240" i="41"/>
  <c r="AN240" i="41"/>
  <c r="AK240" i="41"/>
  <c r="AH240" i="41"/>
  <c r="AE240" i="41"/>
  <c r="AB240" i="41"/>
  <c r="Y240" i="41"/>
  <c r="V240" i="41"/>
  <c r="S240" i="41"/>
  <c r="P240" i="41"/>
  <c r="M240" i="41"/>
  <c r="J240" i="41"/>
  <c r="AQ206" i="41"/>
  <c r="AN206" i="41"/>
  <c r="AK206" i="41"/>
  <c r="AH206" i="41"/>
  <c r="AE206" i="41"/>
  <c r="AB206" i="41"/>
  <c r="Y206" i="41"/>
  <c r="V206" i="41"/>
  <c r="S206" i="41"/>
  <c r="P206" i="41"/>
  <c r="M206" i="41"/>
  <c r="J206" i="41"/>
  <c r="M209" i="41"/>
  <c r="P209" i="41"/>
  <c r="S209" i="41"/>
  <c r="V209" i="41"/>
  <c r="Y209" i="41"/>
  <c r="AB209" i="41"/>
  <c r="AE209" i="41"/>
  <c r="AH209" i="41"/>
  <c r="AK209" i="41"/>
  <c r="AN209" i="41"/>
  <c r="AQ209" i="41"/>
  <c r="AU206" i="41"/>
  <c r="AV206" i="41"/>
  <c r="AU207" i="41"/>
  <c r="AV207" i="41"/>
  <c r="AU208" i="41"/>
  <c r="AV208" i="41"/>
  <c r="AU209" i="41"/>
  <c r="AV209" i="41"/>
  <c r="AV240" i="41"/>
  <c r="AU240" i="41"/>
  <c r="BR211" i="7"/>
  <c r="AT208" i="41"/>
  <c r="AT207" i="41"/>
  <c r="AE216" i="12"/>
  <c r="AU228" i="41"/>
  <c r="L144" i="41"/>
  <c r="L145" i="41"/>
  <c r="L146" i="41"/>
  <c r="L147" i="41"/>
  <c r="L148" i="41"/>
  <c r="L149" i="41"/>
  <c r="L150" i="41"/>
  <c r="L151" i="41"/>
  <c r="L152" i="41"/>
  <c r="L153" i="41"/>
  <c r="L154" i="41"/>
  <c r="AQ228" i="41"/>
  <c r="AN228" i="41"/>
  <c r="AK228" i="41"/>
  <c r="AH228" i="41"/>
  <c r="AE228" i="41"/>
  <c r="AB228" i="41"/>
  <c r="Y228" i="41"/>
  <c r="V268" i="41"/>
  <c r="V267" i="41"/>
  <c r="V266" i="41"/>
  <c r="V263" i="41"/>
  <c r="V262" i="41"/>
  <c r="V261" i="41"/>
  <c r="V228" i="41"/>
  <c r="V205" i="41"/>
  <c r="V204" i="41"/>
  <c r="V203" i="41"/>
  <c r="V60" i="41"/>
  <c r="S228" i="41"/>
  <c r="P228" i="41"/>
  <c r="AB268" i="41"/>
  <c r="AB267" i="41"/>
  <c r="AB266" i="41"/>
  <c r="AB263" i="41"/>
  <c r="AB262" i="41"/>
  <c r="AB261" i="41"/>
  <c r="AB238" i="41"/>
  <c r="AB205" i="41"/>
  <c r="AB204" i="41"/>
  <c r="AB203" i="41"/>
  <c r="AB60" i="41"/>
  <c r="J228" i="41"/>
  <c r="J159" i="41"/>
  <c r="AV161" i="41"/>
  <c r="AU161" i="41"/>
  <c r="AV159" i="41"/>
  <c r="AU159" i="41"/>
  <c r="J160" i="41"/>
  <c r="AV160" i="41"/>
  <c r="AU160" i="41"/>
  <c r="AV158" i="41"/>
  <c r="AU158" i="41"/>
  <c r="I162" i="41"/>
  <c r="I160" i="41"/>
  <c r="I158" i="41"/>
  <c r="I137" i="41"/>
  <c r="K137" i="41"/>
  <c r="I138" i="41"/>
  <c r="K138" i="41"/>
  <c r="I139" i="41"/>
  <c r="K139" i="41"/>
  <c r="I140" i="41"/>
  <c r="J140" i="41"/>
  <c r="K140" i="41"/>
  <c r="I142" i="41"/>
  <c r="I143" i="41"/>
  <c r="K143" i="41"/>
  <c r="BT299" i="7"/>
  <c r="BT204" i="7"/>
  <c r="BT203" i="7"/>
  <c r="BT202" i="7"/>
  <c r="I3" i="41"/>
  <c r="AV3" i="41"/>
  <c r="I4" i="41"/>
  <c r="AV4" i="41"/>
  <c r="I5" i="41"/>
  <c r="AV5" i="41"/>
  <c r="I6" i="41"/>
  <c r="AV6" i="41"/>
  <c r="I7" i="41"/>
  <c r="AV7" i="41"/>
  <c r="I8" i="41"/>
  <c r="AV8" i="41"/>
  <c r="I9" i="41"/>
  <c r="AV9" i="41"/>
  <c r="I10" i="41"/>
  <c r="AV10" i="41"/>
  <c r="I11" i="41"/>
  <c r="AV11" i="41"/>
  <c r="I12" i="41"/>
  <c r="AV12" i="41"/>
  <c r="I13" i="41"/>
  <c r="AV13" i="41"/>
  <c r="I14" i="41"/>
  <c r="AV14" i="41"/>
  <c r="AT15" i="41"/>
  <c r="AV15" i="41"/>
  <c r="AT16" i="41"/>
  <c r="AV16" i="41"/>
  <c r="I17" i="41"/>
  <c r="AV17" i="41"/>
  <c r="I18" i="41"/>
  <c r="AV18" i="41"/>
  <c r="I19" i="41"/>
  <c r="AV19" i="41"/>
  <c r="I20" i="41"/>
  <c r="AV20" i="41"/>
  <c r="I21" i="41"/>
  <c r="AV21" i="41"/>
  <c r="I22" i="41"/>
  <c r="AV22" i="41"/>
  <c r="I23" i="41"/>
  <c r="AV23" i="41"/>
  <c r="I28" i="41"/>
  <c r="AU28" i="41"/>
  <c r="AV28" i="41"/>
  <c r="I29" i="41"/>
  <c r="AU29" i="41"/>
  <c r="AV29" i="41"/>
  <c r="I30" i="41"/>
  <c r="AU30" i="41"/>
  <c r="AV30" i="41"/>
  <c r="I31" i="41"/>
  <c r="AU31" i="41"/>
  <c r="AV31" i="41"/>
  <c r="I32" i="41"/>
  <c r="AU32" i="41"/>
  <c r="AV32" i="41"/>
  <c r="I33" i="41"/>
  <c r="AU33" i="41"/>
  <c r="AV33" i="41"/>
  <c r="I34" i="41"/>
  <c r="AU34" i="41"/>
  <c r="AV34" i="41"/>
  <c r="I35" i="41"/>
  <c r="AU35" i="41"/>
  <c r="AV35" i="41"/>
  <c r="I36" i="41"/>
  <c r="AU36" i="41"/>
  <c r="AV36" i="41"/>
  <c r="I37" i="41"/>
  <c r="AU37" i="41"/>
  <c r="AV37" i="41"/>
  <c r="I38" i="41"/>
  <c r="AU38" i="41"/>
  <c r="AV38" i="41"/>
  <c r="I39" i="41"/>
  <c r="AU39" i="41"/>
  <c r="AV39" i="41"/>
  <c r="I40" i="41"/>
  <c r="AU40" i="41"/>
  <c r="AV40" i="41"/>
  <c r="I41" i="41"/>
  <c r="AT41" i="41"/>
  <c r="AU41" i="41"/>
  <c r="AV41" i="41"/>
  <c r="AV45" i="41"/>
  <c r="AV46" i="41"/>
  <c r="AV47" i="41"/>
  <c r="AV48" i="41"/>
  <c r="AV49" i="41"/>
  <c r="AV51" i="41"/>
  <c r="AV52" i="41"/>
  <c r="AV53" i="41"/>
  <c r="AV54" i="41"/>
  <c r="AV55" i="41"/>
  <c r="AV58" i="41"/>
  <c r="AV59" i="41"/>
  <c r="J60" i="41"/>
  <c r="M60" i="41"/>
  <c r="P60" i="41"/>
  <c r="S60" i="41"/>
  <c r="Y60" i="41"/>
  <c r="AE60" i="41"/>
  <c r="AH60" i="41"/>
  <c r="AK60" i="41"/>
  <c r="AN60" i="41"/>
  <c r="AQ60" i="41"/>
  <c r="AV60" i="41"/>
  <c r="AV64" i="41"/>
  <c r="AT65" i="41"/>
  <c r="AT71" i="41"/>
  <c r="AV76" i="41"/>
  <c r="AV77" i="41"/>
  <c r="AV78" i="41"/>
  <c r="AV79" i="41"/>
  <c r="AV80" i="41"/>
  <c r="AV83" i="41"/>
  <c r="AU88" i="41"/>
  <c r="AV88" i="41"/>
  <c r="AU89" i="41"/>
  <c r="AV89" i="41"/>
  <c r="AU90" i="41"/>
  <c r="AV90" i="41"/>
  <c r="AU91" i="41"/>
  <c r="AV91" i="41"/>
  <c r="AU92" i="41"/>
  <c r="AV92" i="41"/>
  <c r="AU93" i="41"/>
  <c r="AV93" i="41"/>
  <c r="AU94" i="41"/>
  <c r="AV94" i="41"/>
  <c r="AU95" i="41"/>
  <c r="AV95" i="41"/>
  <c r="AU96" i="41"/>
  <c r="AV96" i="41"/>
  <c r="AU97" i="41"/>
  <c r="AV97" i="41"/>
  <c r="AU98" i="41"/>
  <c r="AV98" i="41"/>
  <c r="AT99" i="41"/>
  <c r="AU99" i="41"/>
  <c r="AV99" i="41"/>
  <c r="AT100" i="41"/>
  <c r="AU100" i="41"/>
  <c r="AV100" i="41"/>
  <c r="AT101" i="41"/>
  <c r="AU101" i="41"/>
  <c r="AV101" i="41"/>
  <c r="AV102" i="41"/>
  <c r="AV107" i="41"/>
  <c r="AV108" i="41"/>
  <c r="AV109" i="41"/>
  <c r="AV110" i="41"/>
  <c r="AV111" i="41"/>
  <c r="AU112" i="41"/>
  <c r="AV112" i="41"/>
  <c r="AU113" i="41"/>
  <c r="AV113" i="41"/>
  <c r="AU118" i="41"/>
  <c r="AV118" i="41"/>
  <c r="AU119" i="41"/>
  <c r="AV119" i="41"/>
  <c r="AU120" i="41"/>
  <c r="AV120" i="41"/>
  <c r="AU121" i="41"/>
  <c r="AV121" i="41"/>
  <c r="AU122" i="41"/>
  <c r="AV122" i="41"/>
  <c r="AU138" i="41"/>
  <c r="AV137" i="41"/>
  <c r="AV143" i="41"/>
  <c r="AV142" i="41"/>
  <c r="AV138" i="41"/>
  <c r="AU139" i="41"/>
  <c r="AV140" i="41"/>
  <c r="AU140" i="41"/>
  <c r="AU143" i="41"/>
  <c r="AT140" i="41"/>
  <c r="AV139" i="41"/>
  <c r="AR132" i="52"/>
  <c r="AQ132" i="52"/>
  <c r="AO132" i="52"/>
  <c r="AN132" i="52"/>
  <c r="AR131" i="52"/>
  <c r="AQ131" i="52"/>
  <c r="AO131" i="52"/>
  <c r="AN131" i="52"/>
  <c r="AR130" i="52"/>
  <c r="AQ130" i="52"/>
  <c r="AO130" i="52"/>
  <c r="AN130" i="52"/>
  <c r="AR129" i="52"/>
  <c r="AQ129" i="52"/>
  <c r="AO129" i="52"/>
  <c r="AN129" i="52"/>
  <c r="AR128" i="52"/>
  <c r="AQ128" i="52"/>
  <c r="AO128" i="52"/>
  <c r="AN128" i="52"/>
  <c r="AR124" i="52"/>
  <c r="AQ124" i="52"/>
  <c r="AO124" i="52"/>
  <c r="AN124" i="52"/>
  <c r="AR123" i="52"/>
  <c r="AQ123" i="52"/>
  <c r="AO123" i="52"/>
  <c r="AN123" i="52"/>
  <c r="AR122" i="52"/>
  <c r="AQ122" i="52"/>
  <c r="AO122" i="52"/>
  <c r="AN122" i="52"/>
  <c r="AR121" i="52"/>
  <c r="AQ121" i="52"/>
  <c r="AO121" i="52"/>
  <c r="AN121" i="52"/>
  <c r="AR120" i="52"/>
  <c r="AQ120" i="52"/>
  <c r="AO120" i="52"/>
  <c r="AN120" i="52"/>
  <c r="AR119" i="52"/>
  <c r="AQ119" i="52"/>
  <c r="AO119" i="52"/>
  <c r="AN119" i="52"/>
  <c r="AR118" i="52"/>
  <c r="AQ118" i="52"/>
  <c r="AO118" i="52"/>
  <c r="AN118" i="52"/>
  <c r="AR114" i="52"/>
  <c r="AQ114" i="52"/>
  <c r="AO114" i="52"/>
  <c r="AN114" i="52"/>
  <c r="AR113" i="52"/>
  <c r="AQ113" i="52"/>
  <c r="AP113" i="52"/>
  <c r="AO113" i="52"/>
  <c r="AN113" i="52"/>
  <c r="AM113" i="52"/>
  <c r="AR112" i="52"/>
  <c r="AQ112" i="52"/>
  <c r="AP112" i="52"/>
  <c r="AO112" i="52"/>
  <c r="AN112" i="52"/>
  <c r="AM112" i="52"/>
  <c r="AR111" i="52"/>
  <c r="AQ111" i="52"/>
  <c r="AP111" i="52"/>
  <c r="AO111" i="52"/>
  <c r="AN111" i="52"/>
  <c r="AM111" i="52"/>
  <c r="AR110" i="52"/>
  <c r="AQ110" i="52"/>
  <c r="AO110" i="52"/>
  <c r="AN110" i="52"/>
  <c r="AR109" i="52"/>
  <c r="AQ109" i="52"/>
  <c r="AO109" i="52"/>
  <c r="AN109" i="52"/>
  <c r="AR108" i="52"/>
  <c r="AQ108" i="52"/>
  <c r="AO108" i="52"/>
  <c r="AN108" i="52"/>
  <c r="AR107" i="52"/>
  <c r="AQ107" i="52"/>
  <c r="AO107" i="52"/>
  <c r="AN107" i="52"/>
  <c r="AR106" i="52"/>
  <c r="AQ106" i="52"/>
  <c r="AO106" i="52"/>
  <c r="AN106" i="52"/>
  <c r="AR105" i="52"/>
  <c r="AQ105" i="52"/>
  <c r="AO105" i="52"/>
  <c r="AN105" i="52"/>
  <c r="AR104" i="52"/>
  <c r="AQ104" i="52"/>
  <c r="AO104" i="52"/>
  <c r="AN104" i="52"/>
  <c r="AR103" i="52"/>
  <c r="AQ103" i="52"/>
  <c r="AO103" i="52"/>
  <c r="AN103" i="52"/>
  <c r="AR102" i="52"/>
  <c r="AQ102" i="52"/>
  <c r="AO102" i="52"/>
  <c r="AN102" i="52"/>
  <c r="AR101" i="52"/>
  <c r="AQ101" i="52"/>
  <c r="AO101" i="52"/>
  <c r="AN101" i="52"/>
  <c r="AR100" i="52"/>
  <c r="AQ100" i="52"/>
  <c r="AP100" i="52"/>
  <c r="AO100" i="52"/>
  <c r="AN100" i="52"/>
  <c r="AM100" i="52"/>
  <c r="AR99" i="52"/>
  <c r="AQ99" i="52"/>
  <c r="AO99" i="52"/>
  <c r="AN99" i="52"/>
  <c r="AR95" i="52"/>
  <c r="AQ95" i="52"/>
  <c r="AO95" i="52"/>
  <c r="AN95" i="52"/>
  <c r="AR94" i="52"/>
  <c r="AQ94" i="52"/>
  <c r="AO94" i="52"/>
  <c r="AN94" i="52"/>
  <c r="AR91" i="52"/>
  <c r="AQ91" i="52"/>
  <c r="AO91" i="52"/>
  <c r="AN91" i="52"/>
  <c r="AR90" i="52"/>
  <c r="AQ90" i="52"/>
  <c r="AO90" i="52"/>
  <c r="AN90" i="52"/>
  <c r="AR89" i="52"/>
  <c r="AQ89" i="52"/>
  <c r="AO89" i="52"/>
  <c r="AN89" i="52"/>
  <c r="AR88" i="52"/>
  <c r="AQ88" i="52"/>
  <c r="AO88" i="52"/>
  <c r="AN88" i="52"/>
  <c r="AR87" i="52"/>
  <c r="AQ87" i="52"/>
  <c r="AO87" i="52"/>
  <c r="AN87" i="52"/>
  <c r="AR82" i="52"/>
  <c r="AQ82" i="52"/>
  <c r="AP82" i="52"/>
  <c r="AO82" i="52"/>
  <c r="AN82" i="52"/>
  <c r="AM82" i="52"/>
  <c r="AR81" i="52"/>
  <c r="AQ81" i="52"/>
  <c r="AP81" i="52"/>
  <c r="AO81" i="52"/>
  <c r="AN81" i="52"/>
  <c r="AM81" i="52"/>
  <c r="AR80" i="52"/>
  <c r="AQ80" i="52"/>
  <c r="AO80" i="52"/>
  <c r="AN80" i="52"/>
  <c r="AR79" i="52"/>
  <c r="AQ79" i="52"/>
  <c r="AP79" i="52"/>
  <c r="AO79" i="52"/>
  <c r="AN79" i="52"/>
  <c r="AM79" i="52"/>
  <c r="AR78" i="52"/>
  <c r="AQ78" i="52"/>
  <c r="AO78" i="52"/>
  <c r="AN78" i="52"/>
  <c r="AR77" i="52"/>
  <c r="AQ77" i="52"/>
  <c r="AO77" i="52"/>
  <c r="AN77" i="52"/>
  <c r="AR74" i="52"/>
  <c r="AQ74" i="52"/>
  <c r="AO74" i="52"/>
  <c r="AN74" i="52"/>
  <c r="AR73" i="52"/>
  <c r="AQ73" i="52"/>
  <c r="AO73" i="52"/>
  <c r="AN73" i="52"/>
  <c r="AR72" i="52"/>
  <c r="AQ72" i="52"/>
  <c r="AO72" i="52"/>
  <c r="AN72" i="52"/>
  <c r="AR71" i="52"/>
  <c r="AQ71" i="52"/>
  <c r="AO71" i="52"/>
  <c r="AN71" i="52"/>
  <c r="AR70" i="52"/>
  <c r="AQ70" i="52"/>
  <c r="AO70" i="52"/>
  <c r="AN70" i="52"/>
  <c r="AR69" i="52"/>
  <c r="AQ69" i="52"/>
  <c r="AP69" i="52"/>
  <c r="AO69" i="52"/>
  <c r="AN69" i="52"/>
  <c r="AM69" i="52"/>
  <c r="AR68" i="52"/>
  <c r="AQ68" i="52"/>
  <c r="AO68" i="52"/>
  <c r="AN68" i="52"/>
  <c r="AR67" i="52"/>
  <c r="AQ67" i="52"/>
  <c r="AO67" i="52"/>
  <c r="AN67" i="52"/>
  <c r="AR66" i="52"/>
  <c r="AQ66" i="52"/>
  <c r="AO66" i="52"/>
  <c r="AN66" i="52"/>
  <c r="AR65" i="52"/>
  <c r="AQ65" i="52"/>
  <c r="AO65" i="52"/>
  <c r="AN65" i="52"/>
  <c r="AR64" i="52"/>
  <c r="AQ64" i="52"/>
  <c r="AO64" i="52"/>
  <c r="AN64" i="52"/>
  <c r="AR60" i="52"/>
  <c r="AQ60" i="52"/>
  <c r="AP60" i="52"/>
  <c r="AO60" i="52"/>
  <c r="AN60" i="52"/>
  <c r="AM60" i="52"/>
  <c r="AR59" i="52"/>
  <c r="AQ59" i="52"/>
  <c r="AP59" i="52"/>
  <c r="AO59" i="52"/>
  <c r="AN59" i="52"/>
  <c r="AM59" i="52"/>
  <c r="AR58" i="52"/>
  <c r="AQ58" i="52"/>
  <c r="AP58" i="52"/>
  <c r="AO58" i="52"/>
  <c r="AN58" i="52"/>
  <c r="AM58" i="52"/>
  <c r="AR57" i="52"/>
  <c r="AQ57" i="52"/>
  <c r="AP57" i="52"/>
  <c r="AO57" i="52"/>
  <c r="AN57" i="52"/>
  <c r="AM57" i="52"/>
  <c r="AR56" i="52"/>
  <c r="AQ56" i="52"/>
  <c r="AP56" i="52"/>
  <c r="AO56" i="52"/>
  <c r="AN56" i="52"/>
  <c r="AM56" i="52"/>
  <c r="AR55" i="52"/>
  <c r="AQ55" i="52"/>
  <c r="AO55" i="52"/>
  <c r="AN55" i="52"/>
  <c r="AR54" i="52"/>
  <c r="AQ54" i="52"/>
  <c r="AO54" i="52"/>
  <c r="AN54" i="52"/>
  <c r="AR53" i="52"/>
  <c r="AQ53" i="52"/>
  <c r="AP53" i="52"/>
  <c r="AO53" i="52"/>
  <c r="AN53" i="52"/>
  <c r="AM53" i="52"/>
  <c r="AR52" i="52"/>
  <c r="AQ52" i="52"/>
  <c r="AP52" i="52"/>
  <c r="AO52" i="52"/>
  <c r="AN52" i="52"/>
  <c r="AM52" i="52"/>
  <c r="AR51" i="52"/>
  <c r="AQ51" i="52"/>
  <c r="AP51" i="52"/>
  <c r="AO51" i="52"/>
  <c r="AN51" i="52"/>
  <c r="AM51" i="52"/>
  <c r="AR50" i="52"/>
  <c r="AQ50" i="52"/>
  <c r="AP50" i="52"/>
  <c r="AO50" i="52"/>
  <c r="AN50" i="52"/>
  <c r="AM50" i="52"/>
  <c r="AR49" i="52"/>
  <c r="AQ49" i="52"/>
  <c r="AP49" i="52"/>
  <c r="AO49" i="52"/>
  <c r="AN49" i="52"/>
  <c r="AM49" i="52"/>
  <c r="AR48" i="52"/>
  <c r="AQ48" i="52"/>
  <c r="AP48" i="52"/>
  <c r="AO48" i="52"/>
  <c r="AN48" i="52"/>
  <c r="AM48" i="52"/>
  <c r="AR47" i="52"/>
  <c r="AQ47" i="52"/>
  <c r="AP47" i="52"/>
  <c r="AO47" i="52"/>
  <c r="AN47" i="52"/>
  <c r="AM47" i="52"/>
  <c r="AR42" i="52"/>
  <c r="AQ42" i="52"/>
  <c r="AP42" i="52"/>
  <c r="AO42" i="52"/>
  <c r="AN42" i="52"/>
  <c r="AM42" i="52"/>
  <c r="AR41" i="52"/>
  <c r="AQ41" i="52"/>
  <c r="AP41" i="52"/>
  <c r="AO41" i="52"/>
  <c r="AN41" i="52"/>
  <c r="AM41" i="52"/>
  <c r="AR40" i="52"/>
  <c r="AQ40" i="52"/>
  <c r="AP40" i="52"/>
  <c r="AO40" i="52"/>
  <c r="AN40" i="52"/>
  <c r="AM40" i="52"/>
  <c r="AR39" i="52"/>
  <c r="AQ39" i="52"/>
  <c r="AP39" i="52"/>
  <c r="AO39" i="52"/>
  <c r="AN39" i="52"/>
  <c r="AM39" i="52"/>
  <c r="AR38" i="52"/>
  <c r="AQ38" i="52"/>
  <c r="AP38" i="52"/>
  <c r="AO38" i="52"/>
  <c r="AN38" i="52"/>
  <c r="AM38" i="52"/>
  <c r="AR37" i="52"/>
  <c r="AQ37" i="52"/>
  <c r="AP37" i="52"/>
  <c r="AO37" i="52"/>
  <c r="AN37" i="52"/>
  <c r="AM37" i="52"/>
  <c r="AR36" i="52"/>
  <c r="AQ36" i="52"/>
  <c r="AP36" i="52"/>
  <c r="AO36" i="52"/>
  <c r="AN36" i="52"/>
  <c r="AM36" i="52"/>
  <c r="AR35" i="52"/>
  <c r="AQ35" i="52"/>
  <c r="AP35" i="52"/>
  <c r="AO35" i="52"/>
  <c r="AN35" i="52"/>
  <c r="AM35" i="52"/>
  <c r="AR30" i="52"/>
  <c r="AQ30" i="52"/>
  <c r="AP30" i="52"/>
  <c r="AO30" i="52"/>
  <c r="AN30" i="52"/>
  <c r="AM30" i="52"/>
  <c r="AR29" i="52"/>
  <c r="AQ29" i="52"/>
  <c r="AP29" i="52"/>
  <c r="AO29" i="52"/>
  <c r="AN29" i="52"/>
  <c r="AM29" i="52"/>
  <c r="AR28" i="52"/>
  <c r="AQ28" i="52"/>
  <c r="AP28" i="52"/>
  <c r="AO28" i="52"/>
  <c r="AN28" i="52"/>
  <c r="AM28" i="52"/>
  <c r="AR27" i="52"/>
  <c r="AQ27" i="52"/>
  <c r="AP27" i="52"/>
  <c r="AO27" i="52"/>
  <c r="AN27" i="52"/>
  <c r="AM27" i="52"/>
  <c r="AR26" i="52"/>
  <c r="AQ26" i="52"/>
  <c r="AP26" i="52"/>
  <c r="AO26" i="52"/>
  <c r="AN26" i="52"/>
  <c r="AM26" i="52"/>
  <c r="AR25" i="52"/>
  <c r="AQ25" i="52"/>
  <c r="AP25" i="52"/>
  <c r="AO25" i="52"/>
  <c r="AN25" i="52"/>
  <c r="AM25" i="52"/>
  <c r="AR24" i="52"/>
  <c r="AQ24" i="52"/>
  <c r="AP24" i="52"/>
  <c r="AO24" i="52"/>
  <c r="AN24" i="52"/>
  <c r="AM24" i="52"/>
  <c r="AR23" i="52"/>
  <c r="AQ23" i="52"/>
  <c r="AO23" i="52"/>
  <c r="AN23" i="52"/>
  <c r="AM23" i="52"/>
  <c r="AR22" i="52"/>
  <c r="AQ22" i="52"/>
  <c r="AO22" i="52"/>
  <c r="AN22" i="52"/>
  <c r="AM22" i="52"/>
  <c r="AR21" i="52"/>
  <c r="AQ21" i="52"/>
  <c r="AO21" i="52"/>
  <c r="AN21" i="52"/>
  <c r="AM21" i="52"/>
  <c r="AR20" i="52"/>
  <c r="AQ20" i="52"/>
  <c r="AO20" i="52"/>
  <c r="AN20" i="52"/>
  <c r="AM20" i="52"/>
  <c r="AR19" i="52"/>
  <c r="AQ19" i="52"/>
  <c r="AO19" i="52"/>
  <c r="AN19" i="52"/>
  <c r="AM19" i="52"/>
  <c r="AR18" i="52"/>
  <c r="AQ18" i="52"/>
  <c r="AO18" i="52"/>
  <c r="AN18" i="52"/>
  <c r="AM18" i="52"/>
  <c r="AR17" i="52"/>
  <c r="AQ17" i="52"/>
  <c r="AO17" i="52"/>
  <c r="AN17" i="52"/>
  <c r="AM17" i="52"/>
  <c r="AR16" i="52"/>
  <c r="AQ16" i="52"/>
  <c r="AP16" i="52"/>
  <c r="AO16" i="52"/>
  <c r="AN16" i="52"/>
  <c r="AM16" i="52"/>
  <c r="AR15" i="52"/>
  <c r="AQ15" i="52"/>
  <c r="AP15" i="52"/>
  <c r="AO15" i="52"/>
  <c r="AN15" i="52"/>
  <c r="AM15" i="52"/>
  <c r="AR14" i="52"/>
  <c r="AQ14" i="52"/>
  <c r="AO14" i="52"/>
  <c r="AN14" i="52"/>
  <c r="AM14" i="52"/>
  <c r="AR13" i="52"/>
  <c r="AQ13" i="52"/>
  <c r="AO13" i="52"/>
  <c r="AN13" i="52"/>
  <c r="AM13" i="52"/>
  <c r="AR12" i="52"/>
  <c r="AQ12" i="52"/>
  <c r="AO12" i="52"/>
  <c r="AN12" i="52"/>
  <c r="AM12" i="52"/>
  <c r="AR11" i="52"/>
  <c r="AQ11" i="52"/>
  <c r="AO11" i="52"/>
  <c r="AN11" i="52"/>
  <c r="AM11" i="52"/>
  <c r="AR10" i="52"/>
  <c r="AQ10" i="52"/>
  <c r="AO10" i="52"/>
  <c r="AN10" i="52"/>
  <c r="AM10" i="52"/>
  <c r="AR9" i="52"/>
  <c r="AQ9" i="52"/>
  <c r="AO9" i="52"/>
  <c r="AN9" i="52"/>
  <c r="AM9" i="52"/>
  <c r="AR8" i="52"/>
  <c r="AQ8" i="52"/>
  <c r="AO8" i="52"/>
  <c r="AN8" i="52"/>
  <c r="AM8" i="52"/>
  <c r="AR7" i="52"/>
  <c r="AQ7" i="52"/>
  <c r="AP7" i="52"/>
  <c r="AO7" i="52"/>
  <c r="AN7" i="52"/>
  <c r="AM7" i="52"/>
  <c r="AR6" i="52"/>
  <c r="AQ6" i="52"/>
  <c r="AO6" i="52"/>
  <c r="AN6" i="52"/>
  <c r="AM6" i="52"/>
  <c r="AR5" i="52"/>
  <c r="AQ5" i="52"/>
  <c r="AO5" i="52"/>
  <c r="AN5" i="52"/>
  <c r="AM5" i="52"/>
  <c r="AR4" i="52"/>
  <c r="AQ4" i="52"/>
  <c r="AO4" i="52"/>
  <c r="AN4" i="52"/>
  <c r="AM4" i="52"/>
  <c r="AR3" i="52"/>
  <c r="AQ3" i="52"/>
  <c r="AO3" i="52"/>
  <c r="AN3" i="52"/>
  <c r="AM3" i="52"/>
  <c r="AR167" i="52"/>
  <c r="AQ167" i="52"/>
  <c r="AP167" i="52"/>
  <c r="AO167" i="52"/>
  <c r="AN167" i="52"/>
  <c r="AM167" i="52"/>
  <c r="AR166" i="52"/>
  <c r="AQ166" i="52"/>
  <c r="AP166" i="52"/>
  <c r="AO166" i="52"/>
  <c r="AN166" i="52"/>
  <c r="AM166" i="52"/>
  <c r="AR165" i="52"/>
  <c r="AQ165" i="52"/>
  <c r="AP165" i="52"/>
  <c r="AO165" i="52"/>
  <c r="AN165" i="52"/>
  <c r="AM165" i="52"/>
  <c r="AR163" i="52"/>
  <c r="AQ163" i="52"/>
  <c r="AP163" i="52"/>
  <c r="AO163" i="52"/>
  <c r="AN163" i="52"/>
  <c r="AM163" i="52"/>
  <c r="AR162" i="52"/>
  <c r="AQ162" i="52"/>
  <c r="AP162" i="52"/>
  <c r="AO162" i="52"/>
  <c r="AN162" i="52"/>
  <c r="AM162" i="52"/>
  <c r="AR161" i="52"/>
  <c r="AQ161" i="52"/>
  <c r="AP161" i="52"/>
  <c r="AO161" i="52"/>
  <c r="AN161" i="52"/>
  <c r="AM161" i="52"/>
  <c r="AR157" i="52"/>
  <c r="AQ157" i="52"/>
  <c r="AP157" i="52"/>
  <c r="AO157" i="52"/>
  <c r="AN157" i="52"/>
  <c r="AM157" i="52"/>
  <c r="AR156" i="52"/>
  <c r="AQ156" i="52"/>
  <c r="AP156" i="52"/>
  <c r="AO156" i="52"/>
  <c r="AN156" i="52"/>
  <c r="AM156" i="52"/>
  <c r="AR155" i="52"/>
  <c r="AQ155" i="52"/>
  <c r="AP155" i="52"/>
  <c r="AO155" i="52"/>
  <c r="AN155" i="52"/>
  <c r="AM155" i="52"/>
  <c r="AR154" i="52"/>
  <c r="AQ154" i="52"/>
  <c r="AP154" i="52"/>
  <c r="AO154" i="52"/>
  <c r="AN154" i="52"/>
  <c r="AM154" i="52"/>
  <c r="AR153" i="52"/>
  <c r="AQ153" i="52"/>
  <c r="AO153" i="52"/>
  <c r="AN153" i="52"/>
  <c r="AR152" i="52"/>
  <c r="AQ152" i="52"/>
  <c r="AP152" i="52"/>
  <c r="AO152" i="52"/>
  <c r="AN152" i="52"/>
  <c r="AM152" i="52"/>
  <c r="AR151" i="52"/>
  <c r="AQ151" i="52"/>
  <c r="AP151" i="52"/>
  <c r="AO151" i="52"/>
  <c r="AN151" i="52"/>
  <c r="AM151" i="52"/>
  <c r="AR150" i="52"/>
  <c r="AQ150" i="52"/>
  <c r="AP150" i="52"/>
  <c r="AO150" i="52"/>
  <c r="AN150" i="52"/>
  <c r="AM150" i="52"/>
  <c r="AS150" i="52"/>
  <c r="AR149" i="52"/>
  <c r="AQ149" i="52"/>
  <c r="AP149" i="52"/>
  <c r="AO149" i="52"/>
  <c r="AN149" i="52"/>
  <c r="AM149" i="52"/>
  <c r="AR148" i="52"/>
  <c r="AQ148" i="52"/>
  <c r="AP148" i="52"/>
  <c r="AO148" i="52"/>
  <c r="AN148" i="52"/>
  <c r="AM148" i="52"/>
  <c r="AR147" i="52"/>
  <c r="AQ147" i="52"/>
  <c r="AP147" i="52"/>
  <c r="AO147" i="52"/>
  <c r="AN147" i="52"/>
  <c r="AM147" i="52"/>
  <c r="AR146" i="52"/>
  <c r="AQ146" i="52"/>
  <c r="AP146" i="52"/>
  <c r="AO146" i="52"/>
  <c r="AN146" i="52"/>
  <c r="AM146" i="52"/>
  <c r="AR145" i="52"/>
  <c r="AQ145" i="52"/>
  <c r="AP145" i="52"/>
  <c r="AO145" i="52"/>
  <c r="AN145" i="52"/>
  <c r="AM145" i="52"/>
  <c r="AR141" i="52"/>
  <c r="AQ141" i="52"/>
  <c r="AP141" i="52"/>
  <c r="AO141" i="52"/>
  <c r="AN141" i="52"/>
  <c r="AM141" i="52"/>
  <c r="AS79" i="52"/>
  <c r="AS57" i="52"/>
  <c r="AS53" i="52"/>
  <c r="AS49" i="52"/>
  <c r="AS41" i="52"/>
  <c r="AS37" i="52"/>
  <c r="AS27" i="52"/>
  <c r="AS15" i="52"/>
  <c r="AS7" i="52"/>
  <c r="AJ167" i="52"/>
  <c r="AG167" i="52"/>
  <c r="AD167" i="52"/>
  <c r="AA167" i="52"/>
  <c r="X167" i="52"/>
  <c r="U167" i="52"/>
  <c r="R167" i="52"/>
  <c r="O167" i="52"/>
  <c r="L167" i="52"/>
  <c r="I167" i="52"/>
  <c r="J167" i="52"/>
  <c r="H167" i="52"/>
  <c r="AJ166" i="52"/>
  <c r="AG166" i="52"/>
  <c r="AD166" i="52"/>
  <c r="AA166" i="52"/>
  <c r="X166" i="52"/>
  <c r="U166" i="52"/>
  <c r="R166" i="52"/>
  <c r="O166" i="52"/>
  <c r="L166" i="52"/>
  <c r="I166" i="52"/>
  <c r="H166" i="52"/>
  <c r="O165" i="52"/>
  <c r="L165" i="52"/>
  <c r="I165" i="52"/>
  <c r="H165" i="52"/>
  <c r="W163" i="52"/>
  <c r="T163" i="52"/>
  <c r="H163" i="52"/>
  <c r="AJ162" i="52"/>
  <c r="AG162" i="52"/>
  <c r="AD162" i="52"/>
  <c r="AA162" i="52"/>
  <c r="X162" i="52"/>
  <c r="U162" i="52"/>
  <c r="R162" i="52"/>
  <c r="O162" i="52"/>
  <c r="Q162" i="52"/>
  <c r="L162" i="52"/>
  <c r="I162" i="52"/>
  <c r="K162" i="52"/>
  <c r="H162" i="52"/>
  <c r="AJ161" i="52"/>
  <c r="AG161" i="52"/>
  <c r="AD161" i="52"/>
  <c r="AA161" i="52"/>
  <c r="X161" i="52"/>
  <c r="U161" i="52"/>
  <c r="R161" i="52"/>
  <c r="O161" i="52"/>
  <c r="Q161" i="52"/>
  <c r="L161" i="52"/>
  <c r="N161" i="52"/>
  <c r="I161" i="52"/>
  <c r="K161" i="52"/>
  <c r="H161" i="52"/>
  <c r="AL157" i="52"/>
  <c r="AJ157" i="52"/>
  <c r="AI157" i="52"/>
  <c r="AG157" i="52"/>
  <c r="AF157" i="52"/>
  <c r="AD157" i="52"/>
  <c r="H155" i="52"/>
  <c r="H151" i="52"/>
  <c r="H150" i="52"/>
  <c r="H147" i="52"/>
  <c r="H146" i="52"/>
  <c r="H145" i="52"/>
  <c r="AS149" i="52"/>
  <c r="AS141" i="52"/>
  <c r="AJ132" i="52"/>
  <c r="AG132" i="52"/>
  <c r="AD132" i="52"/>
  <c r="AA132" i="52"/>
  <c r="X132" i="52"/>
  <c r="U132" i="52"/>
  <c r="R132" i="52"/>
  <c r="O132" i="52"/>
  <c r="L132" i="52"/>
  <c r="I132" i="52"/>
  <c r="AJ131" i="52"/>
  <c r="AG131" i="52"/>
  <c r="AD131" i="52"/>
  <c r="AA131" i="52"/>
  <c r="X131" i="52"/>
  <c r="U131" i="52"/>
  <c r="R131" i="52"/>
  <c r="O131" i="52"/>
  <c r="L131" i="52"/>
  <c r="I131" i="52"/>
  <c r="AJ130" i="52"/>
  <c r="AG130" i="52"/>
  <c r="AD130" i="52"/>
  <c r="AA130" i="52"/>
  <c r="X130" i="52"/>
  <c r="U130" i="52"/>
  <c r="R130" i="52"/>
  <c r="O130" i="52"/>
  <c r="L130" i="52"/>
  <c r="I130" i="52"/>
  <c r="AJ129" i="52"/>
  <c r="AG129" i="52"/>
  <c r="AD129" i="52"/>
  <c r="AA129" i="52"/>
  <c r="X129" i="52"/>
  <c r="U129" i="52"/>
  <c r="R129" i="52"/>
  <c r="O129" i="52"/>
  <c r="L129" i="52"/>
  <c r="I129" i="52"/>
  <c r="AJ128" i="52"/>
  <c r="AG128" i="52"/>
  <c r="AD128" i="52"/>
  <c r="AA128" i="52"/>
  <c r="X128" i="52"/>
  <c r="U128" i="52"/>
  <c r="R128" i="52"/>
  <c r="O128" i="52"/>
  <c r="L128" i="52"/>
  <c r="I128" i="52"/>
  <c r="O124" i="52"/>
  <c r="L124" i="52"/>
  <c r="I124" i="52"/>
  <c r="O123" i="52"/>
  <c r="L123" i="52"/>
  <c r="I123" i="52"/>
  <c r="O122" i="52"/>
  <c r="L122" i="52"/>
  <c r="I122" i="52"/>
  <c r="O121" i="52"/>
  <c r="L121" i="52"/>
  <c r="I121" i="52"/>
  <c r="O120" i="52"/>
  <c r="L120" i="52"/>
  <c r="I120" i="52"/>
  <c r="O119" i="52"/>
  <c r="L119" i="52"/>
  <c r="I119" i="52"/>
  <c r="O118" i="52"/>
  <c r="L118" i="52"/>
  <c r="I118" i="52"/>
  <c r="AK114" i="52"/>
  <c r="AH114" i="52"/>
  <c r="AE114" i="52"/>
  <c r="AB114" i="52"/>
  <c r="Y114" i="52"/>
  <c r="V114" i="52"/>
  <c r="S114" i="52"/>
  <c r="P114" i="52"/>
  <c r="M114" i="52"/>
  <c r="AS113" i="52"/>
  <c r="AS112" i="52"/>
  <c r="AS111" i="52"/>
  <c r="AS100" i="52"/>
  <c r="L94" i="52"/>
  <c r="I94" i="52"/>
  <c r="AS82" i="52"/>
  <c r="AS81" i="52"/>
  <c r="O80" i="52"/>
  <c r="L80" i="52"/>
  <c r="L74" i="52"/>
  <c r="I73" i="52"/>
  <c r="I72" i="52"/>
  <c r="I71" i="52"/>
  <c r="I70" i="52"/>
  <c r="L68" i="52"/>
  <c r="I67" i="52"/>
  <c r="I66" i="52"/>
  <c r="I65" i="52"/>
  <c r="I64" i="52"/>
  <c r="AS60" i="52"/>
  <c r="AS59" i="52"/>
  <c r="AS58" i="52"/>
  <c r="H57" i="52"/>
  <c r="AS56" i="52"/>
  <c r="H56" i="52"/>
  <c r="H55" i="52"/>
  <c r="H54" i="52"/>
  <c r="H53" i="52"/>
  <c r="AS52" i="52"/>
  <c r="H52" i="52"/>
  <c r="AS51" i="52"/>
  <c r="H51" i="52"/>
  <c r="AS50" i="52"/>
  <c r="H50" i="52"/>
  <c r="H49" i="52"/>
  <c r="AS48" i="52"/>
  <c r="H48" i="52"/>
  <c r="AS47" i="52"/>
  <c r="H47" i="52"/>
  <c r="AS42" i="52"/>
  <c r="H42" i="52"/>
  <c r="H41" i="52"/>
  <c r="AS40" i="52"/>
  <c r="H40" i="52"/>
  <c r="AS39" i="52"/>
  <c r="H39" i="52"/>
  <c r="AS38" i="52"/>
  <c r="H38" i="52"/>
  <c r="H37" i="52"/>
  <c r="AS36" i="52"/>
  <c r="H36" i="52"/>
  <c r="AS35" i="52"/>
  <c r="H35" i="52"/>
  <c r="AS30" i="52"/>
  <c r="H30" i="52"/>
  <c r="AS29" i="52"/>
  <c r="H29" i="52"/>
  <c r="AS28" i="52"/>
  <c r="H28" i="52"/>
  <c r="H27" i="52"/>
  <c r="AS26" i="52"/>
  <c r="H26" i="52"/>
  <c r="AS25" i="52"/>
  <c r="H25" i="52"/>
  <c r="AS24" i="52"/>
  <c r="H24" i="52"/>
  <c r="H23" i="52"/>
  <c r="H22" i="52"/>
  <c r="H21" i="52"/>
  <c r="H20" i="52"/>
  <c r="H19" i="52"/>
  <c r="H18" i="52"/>
  <c r="H17" i="52"/>
  <c r="AS16" i="52"/>
  <c r="H16" i="52"/>
  <c r="H15" i="52"/>
  <c r="H14" i="52"/>
  <c r="H13" i="52"/>
  <c r="H12" i="52"/>
  <c r="H11" i="52"/>
  <c r="H10" i="52"/>
  <c r="H9" i="52"/>
  <c r="H8" i="52"/>
  <c r="H7" i="52"/>
  <c r="H6" i="52"/>
  <c r="H5" i="52"/>
  <c r="H4" i="52"/>
  <c r="H3" i="52"/>
  <c r="AS152" i="52"/>
  <c r="AL88" i="7"/>
  <c r="AK88" i="7"/>
  <c r="AL87" i="7"/>
  <c r="AK87" i="7"/>
  <c r="AL69" i="7"/>
  <c r="AK69" i="7"/>
  <c r="AL68" i="7"/>
  <c r="AK68" i="7"/>
  <c r="AQ123" i="7"/>
  <c r="AP123" i="7"/>
  <c r="AO123" i="7"/>
  <c r="AN123" i="7"/>
  <c r="AM123" i="7"/>
  <c r="AL123" i="7"/>
  <c r="AK123" i="7"/>
  <c r="AJ123" i="7"/>
  <c r="AI123" i="7"/>
  <c r="AH123" i="7"/>
  <c r="AG123" i="7"/>
  <c r="AF123" i="7"/>
  <c r="AE123" i="7"/>
  <c r="AD123" i="7"/>
  <c r="AC123" i="7"/>
  <c r="AB123" i="7"/>
  <c r="AA123" i="7"/>
  <c r="Z123" i="7"/>
  <c r="Y123" i="7"/>
  <c r="X123" i="7"/>
  <c r="W123" i="7"/>
  <c r="V123" i="7"/>
  <c r="U123" i="7"/>
  <c r="T123" i="7"/>
  <c r="S123" i="7"/>
  <c r="R123" i="7"/>
  <c r="Q123" i="7"/>
  <c r="P123" i="7"/>
  <c r="O123" i="7"/>
  <c r="N123" i="7"/>
  <c r="M123" i="7"/>
  <c r="L123" i="7"/>
  <c r="K123" i="7"/>
  <c r="J123" i="7"/>
  <c r="I123" i="7"/>
  <c r="H123" i="7"/>
  <c r="G123" i="7"/>
  <c r="AQ122" i="7"/>
  <c r="AP122" i="7"/>
  <c r="AO122" i="7"/>
  <c r="AN122" i="7"/>
  <c r="AM122" i="7"/>
  <c r="AL122" i="7"/>
  <c r="AK122" i="7"/>
  <c r="AJ122" i="7"/>
  <c r="AI122" i="7"/>
  <c r="AH122" i="7"/>
  <c r="AG122" i="7"/>
  <c r="AF122" i="7"/>
  <c r="AE122" i="7"/>
  <c r="AD122" i="7"/>
  <c r="AC122" i="7"/>
  <c r="AB122" i="7"/>
  <c r="AA122" i="7"/>
  <c r="Z122" i="7"/>
  <c r="Y122" i="7"/>
  <c r="X122" i="7"/>
  <c r="W122" i="7"/>
  <c r="V122" i="7"/>
  <c r="U122" i="7"/>
  <c r="T122" i="7"/>
  <c r="S122" i="7"/>
  <c r="R122" i="7"/>
  <c r="Q122" i="7"/>
  <c r="P122" i="7"/>
  <c r="O122" i="7"/>
  <c r="N122" i="7"/>
  <c r="M122" i="7"/>
  <c r="L122" i="7"/>
  <c r="K122" i="7"/>
  <c r="J122" i="7"/>
  <c r="I122" i="7"/>
  <c r="H122" i="7"/>
  <c r="G122" i="7"/>
  <c r="AQ121" i="7"/>
  <c r="AP121" i="7"/>
  <c r="AO121" i="7"/>
  <c r="AN121" i="7"/>
  <c r="AM121" i="7"/>
  <c r="AL121" i="7"/>
  <c r="AK121" i="7"/>
  <c r="AJ121" i="7"/>
  <c r="AI121" i="7"/>
  <c r="AH121" i="7"/>
  <c r="AG121" i="7"/>
  <c r="AF121" i="7"/>
  <c r="AE121" i="7"/>
  <c r="AD121" i="7"/>
  <c r="AC121" i="7"/>
  <c r="AB121" i="7"/>
  <c r="AA121" i="7"/>
  <c r="Z121" i="7"/>
  <c r="Y121" i="7"/>
  <c r="X121" i="7"/>
  <c r="W121" i="7"/>
  <c r="V121" i="7"/>
  <c r="U121" i="7"/>
  <c r="T121" i="7"/>
  <c r="S121" i="7"/>
  <c r="R121" i="7"/>
  <c r="Q121" i="7"/>
  <c r="P121" i="7"/>
  <c r="O121" i="7"/>
  <c r="N121" i="7"/>
  <c r="M121" i="7"/>
  <c r="L121" i="7"/>
  <c r="K121" i="7"/>
  <c r="J121" i="7"/>
  <c r="I121" i="7"/>
  <c r="H121" i="7"/>
  <c r="G121" i="7"/>
  <c r="AQ120" i="7"/>
  <c r="AP120" i="7"/>
  <c r="AO120" i="7"/>
  <c r="AN120" i="7"/>
  <c r="AM120" i="7"/>
  <c r="AL120" i="7"/>
  <c r="AK120" i="7"/>
  <c r="AJ120" i="7"/>
  <c r="AI120" i="7"/>
  <c r="AH120" i="7"/>
  <c r="AG120" i="7"/>
  <c r="AF120" i="7"/>
  <c r="AE120" i="7"/>
  <c r="AD120" i="7"/>
  <c r="AC120" i="7"/>
  <c r="AB120" i="7"/>
  <c r="AA120" i="7"/>
  <c r="Z120" i="7"/>
  <c r="Y120" i="7"/>
  <c r="X120" i="7"/>
  <c r="W120" i="7"/>
  <c r="V120" i="7"/>
  <c r="U120" i="7"/>
  <c r="T120" i="7"/>
  <c r="S120" i="7"/>
  <c r="R120" i="7"/>
  <c r="Q120" i="7"/>
  <c r="P120" i="7"/>
  <c r="O120" i="7"/>
  <c r="N120" i="7"/>
  <c r="M120" i="7"/>
  <c r="L120" i="7"/>
  <c r="K120" i="7"/>
  <c r="J120" i="7"/>
  <c r="I120" i="7"/>
  <c r="H120" i="7"/>
  <c r="G120" i="7"/>
  <c r="AQ119" i="7"/>
  <c r="AP119" i="7"/>
  <c r="AO119" i="7"/>
  <c r="AN119" i="7"/>
  <c r="AM119" i="7"/>
  <c r="AL119" i="7"/>
  <c r="AK119" i="7"/>
  <c r="AJ119" i="7"/>
  <c r="AI119" i="7"/>
  <c r="AH119" i="7"/>
  <c r="AG119" i="7"/>
  <c r="AF119" i="7"/>
  <c r="AE119" i="7"/>
  <c r="AD119" i="7"/>
  <c r="AC119" i="7"/>
  <c r="AB119" i="7"/>
  <c r="AA119" i="7"/>
  <c r="Z119" i="7"/>
  <c r="Y119" i="7"/>
  <c r="X119" i="7"/>
  <c r="W119" i="7"/>
  <c r="V119" i="7"/>
  <c r="U119" i="7"/>
  <c r="T119" i="7"/>
  <c r="S119" i="7"/>
  <c r="R119" i="7"/>
  <c r="Q119" i="7"/>
  <c r="P119" i="7"/>
  <c r="O119" i="7"/>
  <c r="N119" i="7"/>
  <c r="M119" i="7"/>
  <c r="L119" i="7"/>
  <c r="K119" i="7"/>
  <c r="J119" i="7"/>
  <c r="I119" i="7"/>
  <c r="H119" i="7"/>
  <c r="G119" i="7"/>
  <c r="AQ118" i="7"/>
  <c r="AP118" i="7"/>
  <c r="AO118" i="7"/>
  <c r="AN118" i="7"/>
  <c r="AM118" i="7"/>
  <c r="AL118" i="7"/>
  <c r="AK118" i="7"/>
  <c r="AJ118" i="7"/>
  <c r="AI118" i="7"/>
  <c r="AH118" i="7"/>
  <c r="AG118" i="7"/>
  <c r="AF118" i="7"/>
  <c r="AE118" i="7"/>
  <c r="AD118" i="7"/>
  <c r="AC118" i="7"/>
  <c r="AB118" i="7"/>
  <c r="AA118" i="7"/>
  <c r="Z118" i="7"/>
  <c r="Y118" i="7"/>
  <c r="X118" i="7"/>
  <c r="W118" i="7"/>
  <c r="V118" i="7"/>
  <c r="U118" i="7"/>
  <c r="T118" i="7"/>
  <c r="S118" i="7"/>
  <c r="R118" i="7"/>
  <c r="Q118" i="7"/>
  <c r="P118" i="7"/>
  <c r="O118" i="7"/>
  <c r="N118" i="7"/>
  <c r="M118" i="7"/>
  <c r="L118" i="7"/>
  <c r="K118" i="7"/>
  <c r="J118" i="7"/>
  <c r="I118" i="7"/>
  <c r="H118" i="7"/>
  <c r="G118" i="7"/>
  <c r="AQ117" i="7"/>
  <c r="AP117" i="7"/>
  <c r="AO117" i="7"/>
  <c r="AN117" i="7"/>
  <c r="AM117" i="7"/>
  <c r="AL117" i="7"/>
  <c r="AK117" i="7"/>
  <c r="AJ117" i="7"/>
  <c r="AI117" i="7"/>
  <c r="AH117" i="7"/>
  <c r="AG117" i="7"/>
  <c r="AF117" i="7"/>
  <c r="AE117" i="7"/>
  <c r="AD117" i="7"/>
  <c r="AC117" i="7"/>
  <c r="AB117" i="7"/>
  <c r="AA117" i="7"/>
  <c r="Z117" i="7"/>
  <c r="Y117" i="7"/>
  <c r="X117" i="7"/>
  <c r="W117" i="7"/>
  <c r="V117" i="7"/>
  <c r="U117" i="7"/>
  <c r="T117" i="7"/>
  <c r="S117" i="7"/>
  <c r="R117" i="7"/>
  <c r="Q117" i="7"/>
  <c r="P117" i="7"/>
  <c r="O117" i="7"/>
  <c r="N117" i="7"/>
  <c r="M117" i="7"/>
  <c r="L117" i="7"/>
  <c r="K117" i="7"/>
  <c r="J117" i="7"/>
  <c r="I117" i="7"/>
  <c r="H117" i="7"/>
  <c r="G117" i="7"/>
  <c r="AQ116" i="7"/>
  <c r="AP116" i="7"/>
  <c r="AO116" i="7"/>
  <c r="AN116" i="7"/>
  <c r="AM116" i="7"/>
  <c r="AL116" i="7"/>
  <c r="AK116" i="7"/>
  <c r="AJ116" i="7"/>
  <c r="AI116" i="7"/>
  <c r="AH116" i="7"/>
  <c r="AG116" i="7"/>
  <c r="AF116" i="7"/>
  <c r="AE116" i="7"/>
  <c r="AD116" i="7"/>
  <c r="AC116" i="7"/>
  <c r="AB116" i="7"/>
  <c r="AA116" i="7"/>
  <c r="Z116" i="7"/>
  <c r="Y116" i="7"/>
  <c r="X116" i="7"/>
  <c r="W116" i="7"/>
  <c r="V116" i="7"/>
  <c r="U116" i="7"/>
  <c r="T116" i="7"/>
  <c r="S116" i="7"/>
  <c r="R116" i="7"/>
  <c r="Q116" i="7"/>
  <c r="P116" i="7"/>
  <c r="O116" i="7"/>
  <c r="N116" i="7"/>
  <c r="M116" i="7"/>
  <c r="L116" i="7"/>
  <c r="K116" i="7"/>
  <c r="J116" i="7"/>
  <c r="I116" i="7"/>
  <c r="H116" i="7"/>
  <c r="G116" i="7"/>
  <c r="AQ115" i="7"/>
  <c r="AP115" i="7"/>
  <c r="AO115" i="7"/>
  <c r="AN115" i="7"/>
  <c r="AM115" i="7"/>
  <c r="AL115" i="7"/>
  <c r="AK115" i="7"/>
  <c r="AJ115" i="7"/>
  <c r="AI115" i="7"/>
  <c r="AH115" i="7"/>
  <c r="AG115" i="7"/>
  <c r="AF115" i="7"/>
  <c r="AE115" i="7"/>
  <c r="AD115" i="7"/>
  <c r="AC115" i="7"/>
  <c r="AB115" i="7"/>
  <c r="AA115" i="7"/>
  <c r="Z115" i="7"/>
  <c r="Y115" i="7"/>
  <c r="X115" i="7"/>
  <c r="W115" i="7"/>
  <c r="V115" i="7"/>
  <c r="U115" i="7"/>
  <c r="T115" i="7"/>
  <c r="S115" i="7"/>
  <c r="R115" i="7"/>
  <c r="Q115" i="7"/>
  <c r="P115" i="7"/>
  <c r="O115" i="7"/>
  <c r="N115" i="7"/>
  <c r="M115" i="7"/>
  <c r="L115" i="7"/>
  <c r="K115" i="7"/>
  <c r="J115" i="7"/>
  <c r="I115" i="7"/>
  <c r="H115" i="7"/>
  <c r="G115" i="7"/>
  <c r="AQ114" i="7"/>
  <c r="AP114" i="7"/>
  <c r="AO114" i="7"/>
  <c r="AN114" i="7"/>
  <c r="AM114" i="7"/>
  <c r="AL114" i="7"/>
  <c r="AK114" i="7"/>
  <c r="AJ114" i="7"/>
  <c r="AI114" i="7"/>
  <c r="AH114" i="7"/>
  <c r="AG114" i="7"/>
  <c r="AF114" i="7"/>
  <c r="AE114" i="7"/>
  <c r="AD114" i="7"/>
  <c r="AC114" i="7"/>
  <c r="AB114" i="7"/>
  <c r="AA114" i="7"/>
  <c r="Z114" i="7"/>
  <c r="Y114" i="7"/>
  <c r="X114" i="7"/>
  <c r="W114" i="7"/>
  <c r="V114" i="7"/>
  <c r="U114" i="7"/>
  <c r="T114" i="7"/>
  <c r="S114" i="7"/>
  <c r="R114" i="7"/>
  <c r="Q114" i="7"/>
  <c r="P114" i="7"/>
  <c r="O114" i="7"/>
  <c r="N114" i="7"/>
  <c r="M114" i="7"/>
  <c r="L114" i="7"/>
  <c r="K114" i="7"/>
  <c r="J114" i="7"/>
  <c r="I114" i="7"/>
  <c r="H114" i="7"/>
  <c r="G114" i="7"/>
  <c r="AQ113" i="7"/>
  <c r="AP113" i="7"/>
  <c r="AO113" i="7"/>
  <c r="AN113" i="7"/>
  <c r="AM113" i="7"/>
  <c r="AL113" i="7"/>
  <c r="AK113" i="7"/>
  <c r="AJ113" i="7"/>
  <c r="AI113" i="7"/>
  <c r="AH113" i="7"/>
  <c r="AG113" i="7"/>
  <c r="AF113" i="7"/>
  <c r="AE113" i="7"/>
  <c r="AD113" i="7"/>
  <c r="AC113" i="7"/>
  <c r="AB113" i="7"/>
  <c r="AA113" i="7"/>
  <c r="Z113" i="7"/>
  <c r="Y113" i="7"/>
  <c r="X113" i="7"/>
  <c r="W113" i="7"/>
  <c r="V113" i="7"/>
  <c r="U113" i="7"/>
  <c r="T113" i="7"/>
  <c r="S113" i="7"/>
  <c r="R113" i="7"/>
  <c r="Q113" i="7"/>
  <c r="P113" i="7"/>
  <c r="O113" i="7"/>
  <c r="N113" i="7"/>
  <c r="M113" i="7"/>
  <c r="L113" i="7"/>
  <c r="K113" i="7"/>
  <c r="J113" i="7"/>
  <c r="I113" i="7"/>
  <c r="H113" i="7"/>
  <c r="G113" i="7"/>
  <c r="AQ112" i="7"/>
  <c r="AP112" i="7"/>
  <c r="AO112" i="7"/>
  <c r="AN112" i="7"/>
  <c r="AM112" i="7"/>
  <c r="AL112" i="7"/>
  <c r="AK112" i="7"/>
  <c r="AJ112" i="7"/>
  <c r="AI112" i="7"/>
  <c r="AH112" i="7"/>
  <c r="AG112" i="7"/>
  <c r="AF112" i="7"/>
  <c r="AE112" i="7"/>
  <c r="AD112" i="7"/>
  <c r="AC112" i="7"/>
  <c r="AB112" i="7"/>
  <c r="AA112" i="7"/>
  <c r="Z112" i="7"/>
  <c r="Y112" i="7"/>
  <c r="X112" i="7"/>
  <c r="W112" i="7"/>
  <c r="V112" i="7"/>
  <c r="U112" i="7"/>
  <c r="T112" i="7"/>
  <c r="S112" i="7"/>
  <c r="R112" i="7"/>
  <c r="Q112" i="7"/>
  <c r="P112" i="7"/>
  <c r="O112" i="7"/>
  <c r="N112" i="7"/>
  <c r="M112" i="7"/>
  <c r="L112" i="7"/>
  <c r="K112" i="7"/>
  <c r="J112" i="7"/>
  <c r="I112" i="7"/>
  <c r="H112" i="7"/>
  <c r="G112" i="7"/>
  <c r="AQ111" i="7"/>
  <c r="AP111" i="7"/>
  <c r="AO111" i="7"/>
  <c r="AN111" i="7"/>
  <c r="AM111" i="7"/>
  <c r="AL111" i="7"/>
  <c r="AK111" i="7"/>
  <c r="AJ111" i="7"/>
  <c r="AI111" i="7"/>
  <c r="AH111" i="7"/>
  <c r="AG111" i="7"/>
  <c r="AF111" i="7"/>
  <c r="AE111" i="7"/>
  <c r="AD111" i="7"/>
  <c r="AC111" i="7"/>
  <c r="AB111" i="7"/>
  <c r="AA111" i="7"/>
  <c r="Z111" i="7"/>
  <c r="Y111" i="7"/>
  <c r="X111" i="7"/>
  <c r="W111" i="7"/>
  <c r="V111" i="7"/>
  <c r="U111" i="7"/>
  <c r="T111" i="7"/>
  <c r="S111" i="7"/>
  <c r="R111" i="7"/>
  <c r="Q111" i="7"/>
  <c r="P111" i="7"/>
  <c r="O111" i="7"/>
  <c r="N111" i="7"/>
  <c r="M111" i="7"/>
  <c r="L111" i="7"/>
  <c r="K111" i="7"/>
  <c r="J111" i="7"/>
  <c r="I111" i="7"/>
  <c r="H111" i="7"/>
  <c r="G111" i="7"/>
  <c r="AQ110" i="7"/>
  <c r="AP110" i="7"/>
  <c r="AO110" i="7"/>
  <c r="AN110" i="7"/>
  <c r="AM110" i="7"/>
  <c r="AL110" i="7"/>
  <c r="AK110" i="7"/>
  <c r="AJ110" i="7"/>
  <c r="AI110" i="7"/>
  <c r="AH110" i="7"/>
  <c r="AG110" i="7"/>
  <c r="AF110" i="7"/>
  <c r="AE110" i="7"/>
  <c r="AD110" i="7"/>
  <c r="AC110" i="7"/>
  <c r="AB110" i="7"/>
  <c r="AA110" i="7"/>
  <c r="Z110" i="7"/>
  <c r="Y110" i="7"/>
  <c r="X110" i="7"/>
  <c r="W110" i="7"/>
  <c r="V110" i="7"/>
  <c r="U110" i="7"/>
  <c r="T110" i="7"/>
  <c r="S110" i="7"/>
  <c r="R110" i="7"/>
  <c r="Q110" i="7"/>
  <c r="P110" i="7"/>
  <c r="O110" i="7"/>
  <c r="N110" i="7"/>
  <c r="M110" i="7"/>
  <c r="L110" i="7"/>
  <c r="K110" i="7"/>
  <c r="J110" i="7"/>
  <c r="I110" i="7"/>
  <c r="H110" i="7"/>
  <c r="G110" i="7"/>
  <c r="AQ109" i="7"/>
  <c r="AP109" i="7"/>
  <c r="AO109" i="7"/>
  <c r="AN109" i="7"/>
  <c r="AM109" i="7"/>
  <c r="AL109" i="7"/>
  <c r="AK109" i="7"/>
  <c r="AJ109" i="7"/>
  <c r="AI109" i="7"/>
  <c r="AH109" i="7"/>
  <c r="AG109" i="7"/>
  <c r="AF109" i="7"/>
  <c r="AE109" i="7"/>
  <c r="AD109" i="7"/>
  <c r="AC109" i="7"/>
  <c r="AB109" i="7"/>
  <c r="AA109" i="7"/>
  <c r="Z109" i="7"/>
  <c r="Y109" i="7"/>
  <c r="X109" i="7"/>
  <c r="W109" i="7"/>
  <c r="V109" i="7"/>
  <c r="U109" i="7"/>
  <c r="T109" i="7"/>
  <c r="S109" i="7"/>
  <c r="R109" i="7"/>
  <c r="Q109" i="7"/>
  <c r="P109" i="7"/>
  <c r="O109" i="7"/>
  <c r="N109" i="7"/>
  <c r="M109" i="7"/>
  <c r="L109" i="7"/>
  <c r="K109" i="7"/>
  <c r="J109" i="7"/>
  <c r="I109" i="7"/>
  <c r="H109" i="7"/>
  <c r="G109" i="7"/>
  <c r="AQ108" i="7"/>
  <c r="AP108" i="7"/>
  <c r="AO108" i="7"/>
  <c r="AN108" i="7"/>
  <c r="AM108" i="7"/>
  <c r="AL108" i="7"/>
  <c r="AK108" i="7"/>
  <c r="AJ108" i="7"/>
  <c r="AI108" i="7"/>
  <c r="AH108" i="7"/>
  <c r="AG108" i="7"/>
  <c r="AF108" i="7"/>
  <c r="AE108" i="7"/>
  <c r="AD108" i="7"/>
  <c r="AC108" i="7"/>
  <c r="AB108" i="7"/>
  <c r="AA108" i="7"/>
  <c r="Z108" i="7"/>
  <c r="Y108" i="7"/>
  <c r="X108" i="7"/>
  <c r="W108" i="7"/>
  <c r="V108" i="7"/>
  <c r="U108" i="7"/>
  <c r="T108" i="7"/>
  <c r="S108" i="7"/>
  <c r="R108" i="7"/>
  <c r="Q108" i="7"/>
  <c r="P108" i="7"/>
  <c r="O108" i="7"/>
  <c r="N108" i="7"/>
  <c r="M108" i="7"/>
  <c r="L108" i="7"/>
  <c r="K108" i="7"/>
  <c r="J108" i="7"/>
  <c r="I108" i="7"/>
  <c r="H108" i="7"/>
  <c r="G108" i="7"/>
  <c r="AQ107" i="7"/>
  <c r="AP107" i="7"/>
  <c r="AO107" i="7"/>
  <c r="AN107" i="7"/>
  <c r="AM107" i="7"/>
  <c r="AL107" i="7"/>
  <c r="AK107" i="7"/>
  <c r="AJ107" i="7"/>
  <c r="AI107" i="7"/>
  <c r="AH107" i="7"/>
  <c r="AG107" i="7"/>
  <c r="AF107" i="7"/>
  <c r="AE107" i="7"/>
  <c r="AD107" i="7"/>
  <c r="AC107" i="7"/>
  <c r="AB107" i="7"/>
  <c r="AA107" i="7"/>
  <c r="Z107" i="7"/>
  <c r="Y107" i="7"/>
  <c r="X107" i="7"/>
  <c r="W107" i="7"/>
  <c r="V107" i="7"/>
  <c r="U107" i="7"/>
  <c r="T107" i="7"/>
  <c r="S107" i="7"/>
  <c r="R107" i="7"/>
  <c r="Q107" i="7"/>
  <c r="P107" i="7"/>
  <c r="O107" i="7"/>
  <c r="N107" i="7"/>
  <c r="M107" i="7"/>
  <c r="L107" i="7"/>
  <c r="K107" i="7"/>
  <c r="J107" i="7"/>
  <c r="I107" i="7"/>
  <c r="H107" i="7"/>
  <c r="G107" i="7"/>
  <c r="AQ106" i="7"/>
  <c r="AP106" i="7"/>
  <c r="AO106" i="7"/>
  <c r="AN106" i="7"/>
  <c r="AM106" i="7"/>
  <c r="AL106" i="7"/>
  <c r="AK106" i="7"/>
  <c r="AJ106" i="7"/>
  <c r="AI106" i="7"/>
  <c r="AH106" i="7"/>
  <c r="AG106" i="7"/>
  <c r="AF106" i="7"/>
  <c r="AE106" i="7"/>
  <c r="AD106" i="7"/>
  <c r="AC106" i="7"/>
  <c r="AB106" i="7"/>
  <c r="AA106" i="7"/>
  <c r="Z106" i="7"/>
  <c r="Y106" i="7"/>
  <c r="X106" i="7"/>
  <c r="W106" i="7"/>
  <c r="V106" i="7"/>
  <c r="U106" i="7"/>
  <c r="T106" i="7"/>
  <c r="S106" i="7"/>
  <c r="R106" i="7"/>
  <c r="Q106" i="7"/>
  <c r="P106" i="7"/>
  <c r="O106" i="7"/>
  <c r="N106" i="7"/>
  <c r="M106" i="7"/>
  <c r="L106" i="7"/>
  <c r="K106" i="7"/>
  <c r="J106" i="7"/>
  <c r="I106" i="7"/>
  <c r="H106" i="7"/>
  <c r="G106" i="7"/>
  <c r="AQ105" i="7"/>
  <c r="AP105" i="7"/>
  <c r="AO105" i="7"/>
  <c r="AN105" i="7"/>
  <c r="AM105" i="7"/>
  <c r="AL105" i="7"/>
  <c r="AK105" i="7"/>
  <c r="AJ105" i="7"/>
  <c r="AI105" i="7"/>
  <c r="AH105" i="7"/>
  <c r="AG105" i="7"/>
  <c r="AF105" i="7"/>
  <c r="AE105" i="7"/>
  <c r="AD105" i="7"/>
  <c r="AC105" i="7"/>
  <c r="AB105" i="7"/>
  <c r="AA105" i="7"/>
  <c r="Z105" i="7"/>
  <c r="Y105" i="7"/>
  <c r="X105" i="7"/>
  <c r="W105" i="7"/>
  <c r="V105" i="7"/>
  <c r="U105" i="7"/>
  <c r="T105" i="7"/>
  <c r="S105" i="7"/>
  <c r="R105" i="7"/>
  <c r="Q105" i="7"/>
  <c r="P105" i="7"/>
  <c r="O105" i="7"/>
  <c r="N105" i="7"/>
  <c r="M105" i="7"/>
  <c r="L105" i="7"/>
  <c r="K105" i="7"/>
  <c r="J105" i="7"/>
  <c r="I105" i="7"/>
  <c r="H105" i="7"/>
  <c r="G105" i="7"/>
  <c r="AQ104" i="7"/>
  <c r="AP104" i="7"/>
  <c r="AO104" i="7"/>
  <c r="AN104" i="7"/>
  <c r="AM104" i="7"/>
  <c r="AL104" i="7"/>
  <c r="AK104" i="7"/>
  <c r="AJ104" i="7"/>
  <c r="AI104" i="7"/>
  <c r="AH104" i="7"/>
  <c r="AG104" i="7"/>
  <c r="AF104" i="7"/>
  <c r="AE104" i="7"/>
  <c r="AD104" i="7"/>
  <c r="AC104" i="7"/>
  <c r="AB104" i="7"/>
  <c r="AA104" i="7"/>
  <c r="Z104" i="7"/>
  <c r="Y104" i="7"/>
  <c r="X104" i="7"/>
  <c r="W104" i="7"/>
  <c r="V104" i="7"/>
  <c r="U104" i="7"/>
  <c r="T104" i="7"/>
  <c r="S104" i="7"/>
  <c r="R104" i="7"/>
  <c r="Q104" i="7"/>
  <c r="P104" i="7"/>
  <c r="O104" i="7"/>
  <c r="N104" i="7"/>
  <c r="M104" i="7"/>
  <c r="L104" i="7"/>
  <c r="K104" i="7"/>
  <c r="J104" i="7"/>
  <c r="I104" i="7"/>
  <c r="H104" i="7"/>
  <c r="G104" i="7"/>
  <c r="AQ103" i="7"/>
  <c r="AP103" i="7"/>
  <c r="AO103" i="7"/>
  <c r="AN103" i="7"/>
  <c r="AM103" i="7"/>
  <c r="AL103" i="7"/>
  <c r="AK103" i="7"/>
  <c r="AJ103" i="7"/>
  <c r="AI103" i="7"/>
  <c r="AH103" i="7"/>
  <c r="AG103" i="7"/>
  <c r="AF103" i="7"/>
  <c r="AE103" i="7"/>
  <c r="AD103" i="7"/>
  <c r="AC103" i="7"/>
  <c r="AB103" i="7"/>
  <c r="AA103" i="7"/>
  <c r="Z103" i="7"/>
  <c r="Y103" i="7"/>
  <c r="X103" i="7"/>
  <c r="W103" i="7"/>
  <c r="V103" i="7"/>
  <c r="U103" i="7"/>
  <c r="T103" i="7"/>
  <c r="S103" i="7"/>
  <c r="R103" i="7"/>
  <c r="Q103" i="7"/>
  <c r="P103" i="7"/>
  <c r="O103" i="7"/>
  <c r="N103" i="7"/>
  <c r="M103" i="7"/>
  <c r="L103" i="7"/>
  <c r="K103" i="7"/>
  <c r="J103" i="7"/>
  <c r="I103" i="7"/>
  <c r="H103" i="7"/>
  <c r="G103" i="7"/>
  <c r="AQ102" i="7"/>
  <c r="AP102" i="7"/>
  <c r="AO102" i="7"/>
  <c r="AN102" i="7"/>
  <c r="AM102" i="7"/>
  <c r="AL102" i="7"/>
  <c r="AK102" i="7"/>
  <c r="AJ102" i="7"/>
  <c r="AI102" i="7"/>
  <c r="AH102" i="7"/>
  <c r="AG102" i="7"/>
  <c r="AF102" i="7"/>
  <c r="AE102" i="7"/>
  <c r="AD102" i="7"/>
  <c r="AC102" i="7"/>
  <c r="AB102" i="7"/>
  <c r="AA102" i="7"/>
  <c r="Z102" i="7"/>
  <c r="Y102" i="7"/>
  <c r="X102" i="7"/>
  <c r="W102" i="7"/>
  <c r="V102" i="7"/>
  <c r="U102" i="7"/>
  <c r="T102" i="7"/>
  <c r="S102" i="7"/>
  <c r="R102" i="7"/>
  <c r="Q102" i="7"/>
  <c r="P102" i="7"/>
  <c r="O102" i="7"/>
  <c r="N102" i="7"/>
  <c r="M102" i="7"/>
  <c r="L102" i="7"/>
  <c r="K102" i="7"/>
  <c r="J102" i="7"/>
  <c r="I102" i="7"/>
  <c r="H102" i="7"/>
  <c r="G102" i="7"/>
  <c r="AQ101" i="7"/>
  <c r="AP101" i="7"/>
  <c r="AO101" i="7"/>
  <c r="AN101" i="7"/>
  <c r="AM101" i="7"/>
  <c r="AL101" i="7"/>
  <c r="AK101" i="7"/>
  <c r="AJ101" i="7"/>
  <c r="AI101" i="7"/>
  <c r="AH101" i="7"/>
  <c r="AG101" i="7"/>
  <c r="AF101" i="7"/>
  <c r="AE101" i="7"/>
  <c r="AD101" i="7"/>
  <c r="AC101" i="7"/>
  <c r="AB101" i="7"/>
  <c r="AA101" i="7"/>
  <c r="Z101" i="7"/>
  <c r="Y101" i="7"/>
  <c r="X101" i="7"/>
  <c r="W101" i="7"/>
  <c r="V101" i="7"/>
  <c r="U101" i="7"/>
  <c r="T101" i="7"/>
  <c r="S101" i="7"/>
  <c r="R101" i="7"/>
  <c r="Q101" i="7"/>
  <c r="P101" i="7"/>
  <c r="O101" i="7"/>
  <c r="N101" i="7"/>
  <c r="M101" i="7"/>
  <c r="L101" i="7"/>
  <c r="K101" i="7"/>
  <c r="J101" i="7"/>
  <c r="I101" i="7"/>
  <c r="H101" i="7"/>
  <c r="G101" i="7"/>
  <c r="AQ100" i="7"/>
  <c r="AP100" i="7"/>
  <c r="AO100" i="7"/>
  <c r="AN100" i="7"/>
  <c r="AM100" i="7"/>
  <c r="AL100" i="7"/>
  <c r="AK100" i="7"/>
  <c r="AJ100" i="7"/>
  <c r="AI100" i="7"/>
  <c r="AH100" i="7"/>
  <c r="AG100" i="7"/>
  <c r="AF100" i="7"/>
  <c r="AE100" i="7"/>
  <c r="AD100" i="7"/>
  <c r="AC100" i="7"/>
  <c r="AB100" i="7"/>
  <c r="AA100" i="7"/>
  <c r="Z100" i="7"/>
  <c r="Y100" i="7"/>
  <c r="X100" i="7"/>
  <c r="W100" i="7"/>
  <c r="V100" i="7"/>
  <c r="U100" i="7"/>
  <c r="T100" i="7"/>
  <c r="S100" i="7"/>
  <c r="R100" i="7"/>
  <c r="Q100" i="7"/>
  <c r="P100" i="7"/>
  <c r="O100" i="7"/>
  <c r="N100" i="7"/>
  <c r="M100" i="7"/>
  <c r="L100" i="7"/>
  <c r="K100" i="7"/>
  <c r="J100" i="7"/>
  <c r="I100" i="7"/>
  <c r="H100" i="7"/>
  <c r="G100" i="7"/>
  <c r="AQ95" i="7"/>
  <c r="AP95" i="7"/>
  <c r="AO95" i="7"/>
  <c r="AN95" i="7"/>
  <c r="AM95" i="7"/>
  <c r="AL95" i="7"/>
  <c r="AK95" i="7"/>
  <c r="AJ95" i="7"/>
  <c r="AI95" i="7"/>
  <c r="AH95" i="7"/>
  <c r="AG95" i="7"/>
  <c r="AF95" i="7"/>
  <c r="AE95" i="7"/>
  <c r="AD95" i="7"/>
  <c r="AC95" i="7"/>
  <c r="AB95" i="7"/>
  <c r="AA95" i="7"/>
  <c r="Z95" i="7"/>
  <c r="Y95" i="7"/>
  <c r="X95" i="7"/>
  <c r="W95" i="7"/>
  <c r="V95" i="7"/>
  <c r="U95" i="7"/>
  <c r="T95" i="7"/>
  <c r="S95" i="7"/>
  <c r="R95" i="7"/>
  <c r="Q95" i="7"/>
  <c r="P95" i="7"/>
  <c r="O95" i="7"/>
  <c r="N95" i="7"/>
  <c r="M95" i="7"/>
  <c r="L95" i="7"/>
  <c r="K95" i="7"/>
  <c r="J95" i="7"/>
  <c r="I95" i="7"/>
  <c r="H95" i="7"/>
  <c r="G95" i="7"/>
  <c r="AQ94" i="7"/>
  <c r="AP94" i="7"/>
  <c r="AO94" i="7"/>
  <c r="AN94" i="7"/>
  <c r="AM94" i="7"/>
  <c r="AL94" i="7"/>
  <c r="AK94" i="7"/>
  <c r="AJ94" i="7"/>
  <c r="AI94" i="7"/>
  <c r="AH94" i="7"/>
  <c r="AG94" i="7"/>
  <c r="AF94" i="7"/>
  <c r="AE94" i="7"/>
  <c r="AD94" i="7"/>
  <c r="AC94" i="7"/>
  <c r="AB94" i="7"/>
  <c r="AA94" i="7"/>
  <c r="Z94" i="7"/>
  <c r="Y94" i="7"/>
  <c r="X94" i="7"/>
  <c r="W94" i="7"/>
  <c r="V94" i="7"/>
  <c r="U94" i="7"/>
  <c r="T94" i="7"/>
  <c r="S94" i="7"/>
  <c r="R94" i="7"/>
  <c r="Q94" i="7"/>
  <c r="P94" i="7"/>
  <c r="O94" i="7"/>
  <c r="N94" i="7"/>
  <c r="M94" i="7"/>
  <c r="L94" i="7"/>
  <c r="K94" i="7"/>
  <c r="J94" i="7"/>
  <c r="I94" i="7"/>
  <c r="H94" i="7"/>
  <c r="G94" i="7"/>
  <c r="AQ93" i="7"/>
  <c r="AP93" i="7"/>
  <c r="AO93" i="7"/>
  <c r="AN93" i="7"/>
  <c r="AM93" i="7"/>
  <c r="AL93" i="7"/>
  <c r="AK93" i="7"/>
  <c r="AJ93" i="7"/>
  <c r="AI93" i="7"/>
  <c r="AH93" i="7"/>
  <c r="AG93" i="7"/>
  <c r="AF93" i="7"/>
  <c r="AE93" i="7"/>
  <c r="AD93" i="7"/>
  <c r="AC93" i="7"/>
  <c r="AB93" i="7"/>
  <c r="AA93" i="7"/>
  <c r="Z93" i="7"/>
  <c r="Y93" i="7"/>
  <c r="X93" i="7"/>
  <c r="W93" i="7"/>
  <c r="V93" i="7"/>
  <c r="U93" i="7"/>
  <c r="T93" i="7"/>
  <c r="S93" i="7"/>
  <c r="R93" i="7"/>
  <c r="Q93" i="7"/>
  <c r="P93" i="7"/>
  <c r="O93" i="7"/>
  <c r="N93" i="7"/>
  <c r="M93" i="7"/>
  <c r="L93" i="7"/>
  <c r="K93" i="7"/>
  <c r="J93" i="7"/>
  <c r="I93" i="7"/>
  <c r="H93" i="7"/>
  <c r="G93" i="7"/>
  <c r="AQ92" i="7"/>
  <c r="AP92" i="7"/>
  <c r="AO92" i="7"/>
  <c r="AN92" i="7"/>
  <c r="AM92" i="7"/>
  <c r="AL92" i="7"/>
  <c r="AK92" i="7"/>
  <c r="AJ92" i="7"/>
  <c r="AI92" i="7"/>
  <c r="AH92" i="7"/>
  <c r="AG92" i="7"/>
  <c r="AF92" i="7"/>
  <c r="AE92" i="7"/>
  <c r="AD92" i="7"/>
  <c r="AC92" i="7"/>
  <c r="AB92" i="7"/>
  <c r="AA92" i="7"/>
  <c r="Z92" i="7"/>
  <c r="Y92" i="7"/>
  <c r="X92" i="7"/>
  <c r="W92" i="7"/>
  <c r="V92" i="7"/>
  <c r="U92" i="7"/>
  <c r="T92" i="7"/>
  <c r="S92" i="7"/>
  <c r="R92" i="7"/>
  <c r="Q92" i="7"/>
  <c r="P92" i="7"/>
  <c r="O92" i="7"/>
  <c r="N92" i="7"/>
  <c r="M92" i="7"/>
  <c r="L92" i="7"/>
  <c r="K92" i="7"/>
  <c r="J92" i="7"/>
  <c r="I92" i="7"/>
  <c r="H92" i="7"/>
  <c r="G92" i="7"/>
  <c r="AQ91" i="7"/>
  <c r="AP91" i="7"/>
  <c r="AO91" i="7"/>
  <c r="AN91" i="7"/>
  <c r="AM91" i="7"/>
  <c r="AL91" i="7"/>
  <c r="AK91" i="7"/>
  <c r="AJ91" i="7"/>
  <c r="AI91" i="7"/>
  <c r="AH91"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AQ90" i="7"/>
  <c r="AP90" i="7"/>
  <c r="AO90" i="7"/>
  <c r="AN90" i="7"/>
  <c r="AM90" i="7"/>
  <c r="AL90" i="7"/>
  <c r="AK90" i="7"/>
  <c r="AJ90" i="7"/>
  <c r="AI90" i="7"/>
  <c r="AH90" i="7"/>
  <c r="AG90" i="7"/>
  <c r="AF90" i="7"/>
  <c r="AE90" i="7"/>
  <c r="AD90" i="7"/>
  <c r="AC90" i="7"/>
  <c r="AB90" i="7"/>
  <c r="AA90" i="7"/>
  <c r="Z90" i="7"/>
  <c r="Y90" i="7"/>
  <c r="X90" i="7"/>
  <c r="W90" i="7"/>
  <c r="V90" i="7"/>
  <c r="U90" i="7"/>
  <c r="T90" i="7"/>
  <c r="S90" i="7"/>
  <c r="R90" i="7"/>
  <c r="Q90" i="7"/>
  <c r="P90" i="7"/>
  <c r="O90" i="7"/>
  <c r="N90" i="7"/>
  <c r="M90" i="7"/>
  <c r="L90" i="7"/>
  <c r="K90" i="7"/>
  <c r="J90" i="7"/>
  <c r="I90" i="7"/>
  <c r="H90" i="7"/>
  <c r="G90" i="7"/>
  <c r="AQ89" i="7"/>
  <c r="AP89" i="7"/>
  <c r="AO89" i="7"/>
  <c r="AN89" i="7"/>
  <c r="AM89" i="7"/>
  <c r="AL89" i="7"/>
  <c r="AK89" i="7"/>
  <c r="AJ89" i="7"/>
  <c r="AI89" i="7"/>
  <c r="AH89" i="7"/>
  <c r="AG89" i="7"/>
  <c r="AF89" i="7"/>
  <c r="AE89" i="7"/>
  <c r="AD89" i="7"/>
  <c r="AC89" i="7"/>
  <c r="AB89" i="7"/>
  <c r="AA89" i="7"/>
  <c r="Z89" i="7"/>
  <c r="Y89" i="7"/>
  <c r="X89" i="7"/>
  <c r="W89" i="7"/>
  <c r="V89" i="7"/>
  <c r="U89" i="7"/>
  <c r="T89" i="7"/>
  <c r="S89" i="7"/>
  <c r="R89" i="7"/>
  <c r="Q89" i="7"/>
  <c r="P89" i="7"/>
  <c r="O89" i="7"/>
  <c r="N89" i="7"/>
  <c r="M89" i="7"/>
  <c r="L89" i="7"/>
  <c r="K89" i="7"/>
  <c r="J89" i="7"/>
  <c r="I89" i="7"/>
  <c r="H89" i="7"/>
  <c r="G89" i="7"/>
  <c r="AQ88" i="7"/>
  <c r="AP88" i="7"/>
  <c r="AO88" i="7"/>
  <c r="AN88" i="7"/>
  <c r="AM88" i="7"/>
  <c r="AJ88" i="7"/>
  <c r="AI88" i="7"/>
  <c r="AH88" i="7"/>
  <c r="AG88" i="7"/>
  <c r="AF88" i="7"/>
  <c r="AE88" i="7"/>
  <c r="AD88" i="7"/>
  <c r="AC88" i="7"/>
  <c r="AB88" i="7"/>
  <c r="AA88" i="7"/>
  <c r="Z88" i="7"/>
  <c r="Y88" i="7"/>
  <c r="X88" i="7"/>
  <c r="W88" i="7"/>
  <c r="V88" i="7"/>
  <c r="U88" i="7"/>
  <c r="T88" i="7"/>
  <c r="S88" i="7"/>
  <c r="R88" i="7"/>
  <c r="Q88" i="7"/>
  <c r="P88" i="7"/>
  <c r="O88" i="7"/>
  <c r="N88" i="7"/>
  <c r="M88" i="7"/>
  <c r="L88" i="7"/>
  <c r="K88" i="7"/>
  <c r="J88" i="7"/>
  <c r="I88" i="7"/>
  <c r="H88" i="7"/>
  <c r="G88" i="7"/>
  <c r="AQ87" i="7"/>
  <c r="AP87" i="7"/>
  <c r="AO87" i="7"/>
  <c r="AN87" i="7"/>
  <c r="AM87" i="7"/>
  <c r="AJ87" i="7"/>
  <c r="AI87" i="7"/>
  <c r="AH87" i="7"/>
  <c r="AG87" i="7"/>
  <c r="AF87" i="7"/>
  <c r="AE87" i="7"/>
  <c r="AD87" i="7"/>
  <c r="AC87" i="7"/>
  <c r="AB87" i="7"/>
  <c r="AA87" i="7"/>
  <c r="Z87" i="7"/>
  <c r="Y87" i="7"/>
  <c r="X87" i="7"/>
  <c r="W87" i="7"/>
  <c r="V87" i="7"/>
  <c r="U87" i="7"/>
  <c r="T87" i="7"/>
  <c r="S87" i="7"/>
  <c r="R87" i="7"/>
  <c r="Q87" i="7"/>
  <c r="P87" i="7"/>
  <c r="O87" i="7"/>
  <c r="N87" i="7"/>
  <c r="M87" i="7"/>
  <c r="L87" i="7"/>
  <c r="K87" i="7"/>
  <c r="J87" i="7"/>
  <c r="I87" i="7"/>
  <c r="H87" i="7"/>
  <c r="G87" i="7"/>
  <c r="AQ86" i="7"/>
  <c r="AP86" i="7"/>
  <c r="AO86" i="7"/>
  <c r="AN86" i="7"/>
  <c r="AM86" i="7"/>
  <c r="AL86" i="7"/>
  <c r="AK86" i="7"/>
  <c r="AJ86" i="7"/>
  <c r="AI86" i="7"/>
  <c r="AH86" i="7"/>
  <c r="AG86" i="7"/>
  <c r="AF86" i="7"/>
  <c r="AE86" i="7"/>
  <c r="AD86" i="7"/>
  <c r="AC86" i="7"/>
  <c r="AB86" i="7"/>
  <c r="AA86" i="7"/>
  <c r="Z86" i="7"/>
  <c r="Y86" i="7"/>
  <c r="X86" i="7"/>
  <c r="W86" i="7"/>
  <c r="V86" i="7"/>
  <c r="U86" i="7"/>
  <c r="T86" i="7"/>
  <c r="S86" i="7"/>
  <c r="R86" i="7"/>
  <c r="Q86" i="7"/>
  <c r="P86" i="7"/>
  <c r="O86" i="7"/>
  <c r="N86" i="7"/>
  <c r="M86" i="7"/>
  <c r="L86" i="7"/>
  <c r="K86" i="7"/>
  <c r="J86" i="7"/>
  <c r="I86" i="7"/>
  <c r="H86" i="7"/>
  <c r="G86" i="7"/>
  <c r="AQ85" i="7"/>
  <c r="AP85" i="7"/>
  <c r="AO85" i="7"/>
  <c r="AN85" i="7"/>
  <c r="AM85" i="7"/>
  <c r="AL85" i="7"/>
  <c r="AK85" i="7"/>
  <c r="AJ85" i="7"/>
  <c r="AI85" i="7"/>
  <c r="AH85" i="7"/>
  <c r="AG85" i="7"/>
  <c r="AF85" i="7"/>
  <c r="AE85" i="7"/>
  <c r="AD85" i="7"/>
  <c r="AC85" i="7"/>
  <c r="AB85" i="7"/>
  <c r="AA85" i="7"/>
  <c r="Z85" i="7"/>
  <c r="Y85" i="7"/>
  <c r="X85" i="7"/>
  <c r="W85" i="7"/>
  <c r="V85" i="7"/>
  <c r="U85" i="7"/>
  <c r="T85" i="7"/>
  <c r="S85" i="7"/>
  <c r="R85" i="7"/>
  <c r="Q85" i="7"/>
  <c r="P85" i="7"/>
  <c r="O85" i="7"/>
  <c r="N85" i="7"/>
  <c r="M85" i="7"/>
  <c r="L85" i="7"/>
  <c r="K85" i="7"/>
  <c r="J85" i="7"/>
  <c r="I85" i="7"/>
  <c r="H85" i="7"/>
  <c r="G85" i="7"/>
  <c r="AQ84" i="7"/>
  <c r="AP84" i="7"/>
  <c r="AO84" i="7"/>
  <c r="AN84" i="7"/>
  <c r="AM84" i="7"/>
  <c r="AL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AQ83" i="7"/>
  <c r="AP83" i="7"/>
  <c r="AO83" i="7"/>
  <c r="AN83" i="7"/>
  <c r="AM83" i="7"/>
  <c r="AL83"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AQ82" i="7"/>
  <c r="AP82" i="7"/>
  <c r="AO82" i="7"/>
  <c r="AN82" i="7"/>
  <c r="AM82" i="7"/>
  <c r="AL82" i="7"/>
  <c r="AK82" i="7"/>
  <c r="AJ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AQ78" i="7"/>
  <c r="AP78" i="7"/>
  <c r="AO78" i="7"/>
  <c r="AN78" i="7"/>
  <c r="AM78" i="7"/>
  <c r="AL78" i="7"/>
  <c r="AK78" i="7"/>
  <c r="AJ78" i="7"/>
  <c r="AI78" i="7"/>
  <c r="AH78" i="7"/>
  <c r="AG78" i="7"/>
  <c r="AF78" i="7"/>
  <c r="AE78" i="7"/>
  <c r="AD78" i="7"/>
  <c r="AC78" i="7"/>
  <c r="AB78" i="7"/>
  <c r="AA78" i="7"/>
  <c r="Z78" i="7"/>
  <c r="Y78" i="7"/>
  <c r="X78" i="7"/>
  <c r="W78" i="7"/>
  <c r="V78" i="7"/>
  <c r="U78" i="7"/>
  <c r="T78" i="7"/>
  <c r="S78" i="7"/>
  <c r="R78" i="7"/>
  <c r="Q78" i="7"/>
  <c r="P78" i="7"/>
  <c r="O78" i="7"/>
  <c r="N78" i="7"/>
  <c r="M78" i="7"/>
  <c r="L78" i="7"/>
  <c r="K78" i="7"/>
  <c r="J78" i="7"/>
  <c r="I78" i="7"/>
  <c r="H78" i="7"/>
  <c r="G78" i="7"/>
  <c r="AQ77" i="7"/>
  <c r="AP77" i="7"/>
  <c r="AO77" i="7"/>
  <c r="AN77" i="7"/>
  <c r="AM77" i="7"/>
  <c r="AL77" i="7"/>
  <c r="AK77" i="7"/>
  <c r="AJ77" i="7"/>
  <c r="AI77" i="7"/>
  <c r="AH77" i="7"/>
  <c r="AG77" i="7"/>
  <c r="AF77" i="7"/>
  <c r="AE77" i="7"/>
  <c r="AD77" i="7"/>
  <c r="AC77" i="7"/>
  <c r="AB77" i="7"/>
  <c r="AA77" i="7"/>
  <c r="Z77" i="7"/>
  <c r="Y77" i="7"/>
  <c r="X77" i="7"/>
  <c r="W77" i="7"/>
  <c r="V77" i="7"/>
  <c r="U77" i="7"/>
  <c r="T77" i="7"/>
  <c r="S77" i="7"/>
  <c r="R77" i="7"/>
  <c r="Q77" i="7"/>
  <c r="P77" i="7"/>
  <c r="O77" i="7"/>
  <c r="N77" i="7"/>
  <c r="M77" i="7"/>
  <c r="L77" i="7"/>
  <c r="K77" i="7"/>
  <c r="J77" i="7"/>
  <c r="I77" i="7"/>
  <c r="H77" i="7"/>
  <c r="G77" i="7"/>
  <c r="AQ76" i="7"/>
  <c r="AP76" i="7"/>
  <c r="AO76" i="7"/>
  <c r="AN76" i="7"/>
  <c r="AM76" i="7"/>
  <c r="AL76" i="7"/>
  <c r="AK76" i="7"/>
  <c r="AJ76" i="7"/>
  <c r="AI76" i="7"/>
  <c r="AH76" i="7"/>
  <c r="AG76" i="7"/>
  <c r="AF76" i="7"/>
  <c r="AE76" i="7"/>
  <c r="AD76" i="7"/>
  <c r="AC76" i="7"/>
  <c r="AB76" i="7"/>
  <c r="AA76" i="7"/>
  <c r="Z76" i="7"/>
  <c r="Y76" i="7"/>
  <c r="X76" i="7"/>
  <c r="W76" i="7"/>
  <c r="V76" i="7"/>
  <c r="U76" i="7"/>
  <c r="T76" i="7"/>
  <c r="S76" i="7"/>
  <c r="R76" i="7"/>
  <c r="Q76" i="7"/>
  <c r="P76" i="7"/>
  <c r="O76" i="7"/>
  <c r="N76" i="7"/>
  <c r="M76" i="7"/>
  <c r="L76" i="7"/>
  <c r="K76" i="7"/>
  <c r="J76" i="7"/>
  <c r="I76" i="7"/>
  <c r="H76" i="7"/>
  <c r="G76" i="7"/>
  <c r="AQ75" i="7"/>
  <c r="AP75" i="7"/>
  <c r="AO75" i="7"/>
  <c r="AN75" i="7"/>
  <c r="AM75" i="7"/>
  <c r="AL75" i="7"/>
  <c r="AK75" i="7"/>
  <c r="AJ75" i="7"/>
  <c r="AI75" i="7"/>
  <c r="AH75" i="7"/>
  <c r="AG75" i="7"/>
  <c r="AF75" i="7"/>
  <c r="AE75" i="7"/>
  <c r="AD75" i="7"/>
  <c r="AC75" i="7"/>
  <c r="AB75" i="7"/>
  <c r="AA75" i="7"/>
  <c r="Z75" i="7"/>
  <c r="Y75" i="7"/>
  <c r="X75" i="7"/>
  <c r="W75" i="7"/>
  <c r="V75" i="7"/>
  <c r="U75" i="7"/>
  <c r="T75" i="7"/>
  <c r="S75" i="7"/>
  <c r="R75" i="7"/>
  <c r="Q75" i="7"/>
  <c r="P75" i="7"/>
  <c r="O75" i="7"/>
  <c r="N75" i="7"/>
  <c r="M75" i="7"/>
  <c r="L75" i="7"/>
  <c r="K75" i="7"/>
  <c r="J75" i="7"/>
  <c r="I75" i="7"/>
  <c r="H75" i="7"/>
  <c r="G75" i="7"/>
  <c r="AQ74" i="7"/>
  <c r="AP74" i="7"/>
  <c r="AO74" i="7"/>
  <c r="AN74" i="7"/>
  <c r="AM74" i="7"/>
  <c r="AL74" i="7"/>
  <c r="AK74" i="7"/>
  <c r="AJ74" i="7"/>
  <c r="AI74" i="7"/>
  <c r="AH74" i="7"/>
  <c r="AG74" i="7"/>
  <c r="AF74" i="7"/>
  <c r="AE74" i="7"/>
  <c r="AD74" i="7"/>
  <c r="AC74" i="7"/>
  <c r="AB74" i="7"/>
  <c r="AA74" i="7"/>
  <c r="Z74" i="7"/>
  <c r="Y74" i="7"/>
  <c r="X74" i="7"/>
  <c r="W74" i="7"/>
  <c r="V74" i="7"/>
  <c r="U74" i="7"/>
  <c r="T74" i="7"/>
  <c r="S74" i="7"/>
  <c r="R74" i="7"/>
  <c r="Q74" i="7"/>
  <c r="P74" i="7"/>
  <c r="O74" i="7"/>
  <c r="N74" i="7"/>
  <c r="M74" i="7"/>
  <c r="L74" i="7"/>
  <c r="K74" i="7"/>
  <c r="J74" i="7"/>
  <c r="I74" i="7"/>
  <c r="H74" i="7"/>
  <c r="G74" i="7"/>
  <c r="AQ73" i="7"/>
  <c r="AP73" i="7"/>
  <c r="AO73" i="7"/>
  <c r="AN73" i="7"/>
  <c r="AM73" i="7"/>
  <c r="AL73"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J73" i="7"/>
  <c r="I73" i="7"/>
  <c r="H73" i="7"/>
  <c r="G73" i="7"/>
  <c r="AQ72" i="7"/>
  <c r="AP72" i="7"/>
  <c r="AO72" i="7"/>
  <c r="AN72" i="7"/>
  <c r="AM72" i="7"/>
  <c r="AL72" i="7"/>
  <c r="AK72" i="7"/>
  <c r="AJ72" i="7"/>
  <c r="AI72" i="7"/>
  <c r="AH72" i="7"/>
  <c r="AG72" i="7"/>
  <c r="AF72" i="7"/>
  <c r="AE72" i="7"/>
  <c r="AD72" i="7"/>
  <c r="AC72" i="7"/>
  <c r="AB72" i="7"/>
  <c r="AA72" i="7"/>
  <c r="Z72" i="7"/>
  <c r="Y72" i="7"/>
  <c r="X72" i="7"/>
  <c r="W72" i="7"/>
  <c r="V72" i="7"/>
  <c r="U72" i="7"/>
  <c r="T72" i="7"/>
  <c r="S72" i="7"/>
  <c r="R72" i="7"/>
  <c r="Q72" i="7"/>
  <c r="P72" i="7"/>
  <c r="O72" i="7"/>
  <c r="N72" i="7"/>
  <c r="M72" i="7"/>
  <c r="L72" i="7"/>
  <c r="K72" i="7"/>
  <c r="J72" i="7"/>
  <c r="I72" i="7"/>
  <c r="H72" i="7"/>
  <c r="G72" i="7"/>
  <c r="AQ71" i="7"/>
  <c r="AP71" i="7"/>
  <c r="AO71" i="7"/>
  <c r="AN71" i="7"/>
  <c r="AM71" i="7"/>
  <c r="AL71" i="7"/>
  <c r="AK71" i="7"/>
  <c r="AJ71" i="7"/>
  <c r="AI71" i="7"/>
  <c r="AH71" i="7"/>
  <c r="AG71" i="7"/>
  <c r="AF71" i="7"/>
  <c r="AE71" i="7"/>
  <c r="AD71" i="7"/>
  <c r="AC71" i="7"/>
  <c r="AB71" i="7"/>
  <c r="AA71" i="7"/>
  <c r="Z71" i="7"/>
  <c r="Y71" i="7"/>
  <c r="X71" i="7"/>
  <c r="W71" i="7"/>
  <c r="V71" i="7"/>
  <c r="U71" i="7"/>
  <c r="T71" i="7"/>
  <c r="S71" i="7"/>
  <c r="R71" i="7"/>
  <c r="Q71" i="7"/>
  <c r="P71" i="7"/>
  <c r="O71" i="7"/>
  <c r="N71" i="7"/>
  <c r="M71" i="7"/>
  <c r="L71" i="7"/>
  <c r="K71" i="7"/>
  <c r="J71" i="7"/>
  <c r="I71" i="7"/>
  <c r="H71" i="7"/>
  <c r="G71" i="7"/>
  <c r="AQ70" i="7"/>
  <c r="AP70" i="7"/>
  <c r="AO70" i="7"/>
  <c r="AN70" i="7"/>
  <c r="AM70" i="7"/>
  <c r="AL70"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J70" i="7"/>
  <c r="I70" i="7"/>
  <c r="H70" i="7"/>
  <c r="G70" i="7"/>
  <c r="AQ69" i="7"/>
  <c r="AP69" i="7"/>
  <c r="AO69" i="7"/>
  <c r="AN69" i="7"/>
  <c r="AM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I69" i="7"/>
  <c r="H69" i="7"/>
  <c r="G69" i="7"/>
  <c r="AP68" i="7"/>
  <c r="AO68" i="7"/>
  <c r="AN68" i="7"/>
  <c r="AM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S91" i="12"/>
  <c r="T91" i="12"/>
  <c r="U91" i="12"/>
  <c r="V91" i="12"/>
  <c r="W91" i="12"/>
  <c r="X91" i="12"/>
  <c r="Y91" i="12"/>
  <c r="Z91" i="12"/>
  <c r="AA91" i="12"/>
  <c r="AB91" i="12"/>
  <c r="AC91" i="12"/>
  <c r="AD91" i="12"/>
  <c r="AE91" i="12"/>
  <c r="AF91" i="12"/>
  <c r="AG91" i="12"/>
  <c r="AH91" i="12"/>
  <c r="AI91" i="12"/>
  <c r="AJ91" i="12"/>
  <c r="AK91" i="12"/>
  <c r="AL91" i="12"/>
  <c r="AM91" i="12"/>
  <c r="AN91" i="12"/>
  <c r="AO91" i="12"/>
  <c r="AP91" i="12"/>
  <c r="AQ91" i="12"/>
  <c r="AR91" i="12"/>
  <c r="AS91" i="12"/>
  <c r="AT91" i="12"/>
  <c r="J121" i="41"/>
  <c r="AU91" i="12"/>
  <c r="M121" i="41"/>
  <c r="AV91" i="12"/>
  <c r="P258" i="41"/>
  <c r="AW91" i="12"/>
  <c r="AX91" i="12"/>
  <c r="AY91" i="12"/>
  <c r="Y121" i="41"/>
  <c r="AZ91" i="12"/>
  <c r="AB258" i="41"/>
  <c r="BA91" i="12"/>
  <c r="AE258" i="41"/>
  <c r="BB91" i="12"/>
  <c r="AH258" i="41"/>
  <c r="BC91" i="12"/>
  <c r="BD91" i="12"/>
  <c r="AN258" i="41"/>
  <c r="BE91" i="12"/>
  <c r="AQ121" i="41"/>
  <c r="AW187" i="12"/>
  <c r="AX187" i="12"/>
  <c r="AY187" i="12"/>
  <c r="AZ187" i="12"/>
  <c r="BA187" i="12"/>
  <c r="BB187" i="12"/>
  <c r="BC187" i="12"/>
  <c r="BD187" i="12"/>
  <c r="BE187" i="12"/>
  <c r="AQ68" i="7"/>
  <c r="AR68" i="7"/>
  <c r="AS68" i="7"/>
  <c r="AP3" i="15"/>
  <c r="AP3" i="52"/>
  <c r="AT68" i="7"/>
  <c r="J3" i="41"/>
  <c r="AU68" i="7"/>
  <c r="M3" i="41"/>
  <c r="AV68" i="7"/>
  <c r="P3" i="41"/>
  <c r="AW68" i="7"/>
  <c r="S3" i="41"/>
  <c r="AX68" i="7"/>
  <c r="V3" i="41"/>
  <c r="AY68" i="7"/>
  <c r="AZ68" i="7"/>
  <c r="AB3" i="41"/>
  <c r="BA68" i="7"/>
  <c r="AE3" i="41"/>
  <c r="BB68" i="7"/>
  <c r="AH3" i="41"/>
  <c r="BC68" i="7"/>
  <c r="AK3" i="41"/>
  <c r="BD68" i="7"/>
  <c r="AN3" i="41"/>
  <c r="BE68" i="7"/>
  <c r="AR69" i="7"/>
  <c r="AS69" i="7"/>
  <c r="AP5" i="15"/>
  <c r="AT69" i="7"/>
  <c r="J5" i="41"/>
  <c r="AU69" i="7"/>
  <c r="M5" i="41"/>
  <c r="AV69" i="7"/>
  <c r="P5" i="41"/>
  <c r="AW69" i="7"/>
  <c r="S5" i="41"/>
  <c r="AX69" i="7"/>
  <c r="V5" i="41"/>
  <c r="AY69" i="7"/>
  <c r="AZ69" i="7"/>
  <c r="AB5" i="41"/>
  <c r="BA69" i="7"/>
  <c r="AE5" i="41"/>
  <c r="BB69" i="7"/>
  <c r="AH12" i="41"/>
  <c r="BC69" i="7"/>
  <c r="BD69" i="7"/>
  <c r="BE69" i="7"/>
  <c r="AR70" i="7"/>
  <c r="AS70" i="7"/>
  <c r="AP4" i="15"/>
  <c r="AT70" i="7"/>
  <c r="J4" i="41"/>
  <c r="J133" i="41"/>
  <c r="AU70" i="7"/>
  <c r="M4" i="41"/>
  <c r="M133" i="41"/>
  <c r="AV70" i="7"/>
  <c r="P4" i="41"/>
  <c r="P133" i="41"/>
  <c r="AW70" i="7"/>
  <c r="S4" i="41"/>
  <c r="AX70" i="7"/>
  <c r="V4" i="41"/>
  <c r="V133" i="41"/>
  <c r="AY70" i="7"/>
  <c r="AZ70" i="7"/>
  <c r="AB4" i="41"/>
  <c r="AB133" i="41"/>
  <c r="BA70" i="7"/>
  <c r="AE4" i="41"/>
  <c r="AE133" i="41"/>
  <c r="BB70" i="7"/>
  <c r="BC70" i="7"/>
  <c r="AK4" i="41"/>
  <c r="AK133" i="41"/>
  <c r="BD70" i="7"/>
  <c r="AN4" i="41"/>
  <c r="AN133" i="41"/>
  <c r="BE70" i="7"/>
  <c r="AQ4" i="41"/>
  <c r="AQ133" i="41"/>
  <c r="AR71" i="7"/>
  <c r="AS71" i="7"/>
  <c r="AP17" i="15"/>
  <c r="AT71" i="7"/>
  <c r="J17" i="41"/>
  <c r="J143" i="41"/>
  <c r="AU71" i="7"/>
  <c r="AV71" i="7"/>
  <c r="P17" i="41"/>
  <c r="AW71" i="7"/>
  <c r="S17" i="41"/>
  <c r="AX71" i="7"/>
  <c r="V17" i="41"/>
  <c r="AY71" i="7"/>
  <c r="Y17" i="41"/>
  <c r="AZ71" i="7"/>
  <c r="BA71" i="7"/>
  <c r="AE17" i="41"/>
  <c r="BB71" i="7"/>
  <c r="AH17" i="41"/>
  <c r="BC71" i="7"/>
  <c r="AK17" i="41"/>
  <c r="BD71" i="7"/>
  <c r="AN17" i="41"/>
  <c r="BE71" i="7"/>
  <c r="AQ17" i="41"/>
  <c r="AR72" i="7"/>
  <c r="AS72" i="7"/>
  <c r="AT72" i="7"/>
  <c r="AU72" i="7"/>
  <c r="AV72" i="7"/>
  <c r="AW72" i="7"/>
  <c r="AX72" i="7"/>
  <c r="AY72" i="7"/>
  <c r="AZ72" i="7"/>
  <c r="BA72" i="7"/>
  <c r="BB72" i="7"/>
  <c r="BC72" i="7"/>
  <c r="BD72" i="7"/>
  <c r="BE72" i="7"/>
  <c r="AR73" i="7"/>
  <c r="AS73" i="7"/>
  <c r="AP19" i="15"/>
  <c r="AT73" i="7"/>
  <c r="J19" i="41"/>
  <c r="AU73" i="7"/>
  <c r="AV73" i="7"/>
  <c r="AW73" i="7"/>
  <c r="AX73" i="7"/>
  <c r="V19" i="41"/>
  <c r="AY73" i="7"/>
  <c r="Y19" i="41"/>
  <c r="AZ73" i="7"/>
  <c r="AB19" i="41"/>
  <c r="BA73" i="7"/>
  <c r="AE19" i="41"/>
  <c r="BB73" i="7"/>
  <c r="AH19" i="41"/>
  <c r="BC73" i="7"/>
  <c r="AK19" i="41"/>
  <c r="BD73" i="7"/>
  <c r="AN19" i="41"/>
  <c r="BE73" i="7"/>
  <c r="AQ19" i="41"/>
  <c r="AR74" i="7"/>
  <c r="AS74" i="7"/>
  <c r="AT74" i="7"/>
  <c r="AU74" i="7"/>
  <c r="AV74" i="7"/>
  <c r="AW74" i="7"/>
  <c r="AX74" i="7"/>
  <c r="AY74" i="7"/>
  <c r="AZ74" i="7"/>
  <c r="BA74" i="7"/>
  <c r="BB74" i="7"/>
  <c r="BC74" i="7"/>
  <c r="BD74" i="7"/>
  <c r="BE74" i="7"/>
  <c r="AR75" i="7"/>
  <c r="AS75" i="7"/>
  <c r="AT75" i="7"/>
  <c r="J7" i="41"/>
  <c r="J138" i="41"/>
  <c r="AU75" i="7"/>
  <c r="M7" i="41"/>
  <c r="AV75" i="7"/>
  <c r="P7" i="41"/>
  <c r="AW75" i="7"/>
  <c r="S7" i="41"/>
  <c r="AX75" i="7"/>
  <c r="V7" i="41"/>
  <c r="AY75" i="7"/>
  <c r="Y7" i="41"/>
  <c r="AZ75" i="7"/>
  <c r="BA75" i="7"/>
  <c r="AE7" i="41"/>
  <c r="BB75" i="7"/>
  <c r="AH7" i="41"/>
  <c r="BC75" i="7"/>
  <c r="AK7" i="41"/>
  <c r="BD75" i="7"/>
  <c r="AN7" i="41"/>
  <c r="BE75" i="7"/>
  <c r="AQ7" i="41"/>
  <c r="AR76" i="7"/>
  <c r="AS76" i="7"/>
  <c r="AT76" i="7"/>
  <c r="AU76" i="7"/>
  <c r="AV76" i="7"/>
  <c r="AW76" i="7"/>
  <c r="AX76" i="7"/>
  <c r="AY76" i="7"/>
  <c r="AZ76" i="7"/>
  <c r="BA76" i="7"/>
  <c r="BB76" i="7"/>
  <c r="BC76" i="7"/>
  <c r="BD76" i="7"/>
  <c r="BE76" i="7"/>
  <c r="AR77" i="7"/>
  <c r="AS77" i="7"/>
  <c r="AP6" i="15"/>
  <c r="AT77" i="7"/>
  <c r="AU77" i="7"/>
  <c r="M6" i="41"/>
  <c r="AV77" i="7"/>
  <c r="P6" i="41"/>
  <c r="AW77" i="7"/>
  <c r="S6" i="41"/>
  <c r="AX77" i="7"/>
  <c r="V6" i="41"/>
  <c r="AY77" i="7"/>
  <c r="Y6" i="41"/>
  <c r="AZ77" i="7"/>
  <c r="AB6" i="41"/>
  <c r="BA77" i="7"/>
  <c r="AE6" i="41"/>
  <c r="BB77" i="7"/>
  <c r="AH6" i="41"/>
  <c r="BC77" i="7"/>
  <c r="AK6" i="41"/>
  <c r="BD77" i="7"/>
  <c r="AN6" i="41"/>
  <c r="BE77" i="7"/>
  <c r="AQ6" i="41"/>
  <c r="AR78" i="7"/>
  <c r="AS78" i="7"/>
  <c r="AT78" i="7"/>
  <c r="AU78" i="7"/>
  <c r="AV78" i="7"/>
  <c r="AW78" i="7"/>
  <c r="AX78" i="7"/>
  <c r="AY78" i="7"/>
  <c r="AZ78" i="7"/>
  <c r="BA78" i="7"/>
  <c r="BB78" i="7"/>
  <c r="BC78" i="7"/>
  <c r="BD78" i="7"/>
  <c r="BE78" i="7"/>
  <c r="AR81" i="7"/>
  <c r="AS81" i="7"/>
  <c r="AT81" i="7"/>
  <c r="I3" i="40"/>
  <c r="AU81" i="7"/>
  <c r="L3" i="40"/>
  <c r="AV81" i="7"/>
  <c r="AW81" i="7"/>
  <c r="R3" i="40"/>
  <c r="AX81" i="7"/>
  <c r="U3" i="40"/>
  <c r="AY81" i="7"/>
  <c r="X3" i="40"/>
  <c r="AZ81" i="7"/>
  <c r="AA3" i="40"/>
  <c r="BA81" i="7"/>
  <c r="AD3" i="40"/>
  <c r="BB81" i="7"/>
  <c r="AG3" i="40"/>
  <c r="BC81" i="7"/>
  <c r="AJ3" i="40"/>
  <c r="BD81" i="7"/>
  <c r="AM3" i="40"/>
  <c r="BE81" i="7"/>
  <c r="AP3" i="40"/>
  <c r="AR82" i="7"/>
  <c r="AS82" i="7"/>
  <c r="AT82" i="7"/>
  <c r="I8" i="40"/>
  <c r="AU82" i="7"/>
  <c r="L8" i="40"/>
  <c r="AV82" i="7"/>
  <c r="O8" i="40"/>
  <c r="AW82" i="7"/>
  <c r="R13" i="40"/>
  <c r="AX82" i="7"/>
  <c r="U8" i="40"/>
  <c r="AY82" i="7"/>
  <c r="X8" i="40"/>
  <c r="AZ82" i="7"/>
  <c r="AA8" i="40"/>
  <c r="BA82" i="7"/>
  <c r="AD13" i="40"/>
  <c r="AD15" i="40"/>
  <c r="BB82" i="7"/>
  <c r="AG4" i="40"/>
  <c r="BC82" i="7"/>
  <c r="AJ8" i="40"/>
  <c r="BD82" i="7"/>
  <c r="AM8" i="40"/>
  <c r="BE82" i="7"/>
  <c r="AP4" i="40"/>
  <c r="AR83" i="7"/>
  <c r="AS83" i="7"/>
  <c r="AT83" i="7"/>
  <c r="AU83" i="7"/>
  <c r="AV83" i="7"/>
  <c r="AW83" i="7"/>
  <c r="AX83" i="7"/>
  <c r="AY83" i="7"/>
  <c r="AZ83" i="7"/>
  <c r="BA83" i="7"/>
  <c r="BB83" i="7"/>
  <c r="BC83" i="7"/>
  <c r="BD83" i="7"/>
  <c r="BE83" i="7"/>
  <c r="AR84" i="7"/>
  <c r="AS84" i="7"/>
  <c r="AT84" i="7"/>
  <c r="AU84" i="7"/>
  <c r="AV84" i="7"/>
  <c r="AW84" i="7"/>
  <c r="AX84" i="7"/>
  <c r="AY84" i="7"/>
  <c r="AZ84" i="7"/>
  <c r="BA84" i="7"/>
  <c r="BB84" i="7"/>
  <c r="BC84" i="7"/>
  <c r="BD84" i="7"/>
  <c r="BE84" i="7"/>
  <c r="AR85" i="7"/>
  <c r="AS85" i="7"/>
  <c r="AP20" i="15"/>
  <c r="AP20" i="52"/>
  <c r="AT85" i="7"/>
  <c r="J20" i="41"/>
  <c r="J142" i="41"/>
  <c r="AU85" i="7"/>
  <c r="M20" i="41"/>
  <c r="AV85" i="7"/>
  <c r="P20" i="41"/>
  <c r="AW85" i="7"/>
  <c r="S20" i="41"/>
  <c r="AX85" i="7"/>
  <c r="V20" i="41"/>
  <c r="AY85" i="7"/>
  <c r="Y20" i="41"/>
  <c r="AZ85" i="7"/>
  <c r="BA85" i="7"/>
  <c r="AE20" i="41"/>
  <c r="BB85" i="7"/>
  <c r="AH20" i="41"/>
  <c r="BC85" i="7"/>
  <c r="AK20" i="41"/>
  <c r="BD85" i="7"/>
  <c r="AN20" i="41"/>
  <c r="BE85" i="7"/>
  <c r="AQ20" i="41"/>
  <c r="AR86" i="7"/>
  <c r="AS86" i="7"/>
  <c r="AT86" i="7"/>
  <c r="AU86" i="7"/>
  <c r="AV86" i="7"/>
  <c r="AW86" i="7"/>
  <c r="AX86" i="7"/>
  <c r="AY86" i="7"/>
  <c r="AZ86" i="7"/>
  <c r="BA86" i="7"/>
  <c r="BB86" i="7"/>
  <c r="BC86" i="7"/>
  <c r="BD86" i="7"/>
  <c r="BE86" i="7"/>
  <c r="AR87" i="7"/>
  <c r="AS87" i="7"/>
  <c r="AP13" i="15"/>
  <c r="AS13" i="15"/>
  <c r="AT87" i="7"/>
  <c r="J13" i="41"/>
  <c r="AU87" i="7"/>
  <c r="M13" i="41"/>
  <c r="AV87" i="7"/>
  <c r="AW87" i="7"/>
  <c r="S13" i="41"/>
  <c r="AX87" i="7"/>
  <c r="V13" i="41"/>
  <c r="AY87" i="7"/>
  <c r="Y13" i="41"/>
  <c r="AZ87" i="7"/>
  <c r="BA87" i="7"/>
  <c r="AE13" i="41"/>
  <c r="BB87" i="7"/>
  <c r="AH13" i="41"/>
  <c r="BC87" i="7"/>
  <c r="AK13" i="41"/>
  <c r="BD87" i="7"/>
  <c r="BE87" i="7"/>
  <c r="AQ13" i="41"/>
  <c r="AR88" i="7"/>
  <c r="AS88" i="7"/>
  <c r="AP23" i="15"/>
  <c r="AP23" i="52"/>
  <c r="AT88" i="7"/>
  <c r="AU88" i="7"/>
  <c r="M23" i="41"/>
  <c r="AV88" i="7"/>
  <c r="P23" i="41"/>
  <c r="AZ88" i="7"/>
  <c r="AB23" i="41"/>
  <c r="BB88" i="7"/>
  <c r="AH23" i="41"/>
  <c r="BC88" i="7"/>
  <c r="BD88" i="7"/>
  <c r="AN23" i="41"/>
  <c r="BE88" i="7"/>
  <c r="AQ23" i="41"/>
  <c r="AR89" i="7"/>
  <c r="AS89" i="7"/>
  <c r="AP14" i="15"/>
  <c r="AT89" i="7"/>
  <c r="J14" i="41"/>
  <c r="AU89" i="7"/>
  <c r="M14" i="41"/>
  <c r="AV89" i="7"/>
  <c r="P14" i="41"/>
  <c r="AW89" i="7"/>
  <c r="S14" i="41"/>
  <c r="AX89" i="7"/>
  <c r="V14" i="41"/>
  <c r="AY89" i="7"/>
  <c r="AZ89" i="7"/>
  <c r="AB14" i="41"/>
  <c r="BA89" i="7"/>
  <c r="AE14" i="41"/>
  <c r="BB89" i="7"/>
  <c r="AH14" i="41"/>
  <c r="BC89" i="7"/>
  <c r="AK14" i="41"/>
  <c r="BD89" i="7"/>
  <c r="AN14" i="41"/>
  <c r="BE89" i="7"/>
  <c r="AQ14" i="41"/>
  <c r="AR90" i="7"/>
  <c r="AS90" i="7"/>
  <c r="AP21" i="15"/>
  <c r="AS21" i="15"/>
  <c r="AT90" i="7"/>
  <c r="J21" i="41"/>
  <c r="AU90" i="7"/>
  <c r="M21" i="41"/>
  <c r="AZ90" i="7"/>
  <c r="AB21" i="41"/>
  <c r="BA90" i="7"/>
  <c r="AE21" i="41"/>
  <c r="BC90" i="7"/>
  <c r="AK21" i="41"/>
  <c r="BE90" i="7"/>
  <c r="AQ21" i="41"/>
  <c r="AR91" i="7"/>
  <c r="AS91" i="7"/>
  <c r="AT91" i="7"/>
  <c r="AU91" i="7"/>
  <c r="M22" i="41"/>
  <c r="AV91" i="7"/>
  <c r="P22" i="41"/>
  <c r="AW91" i="7"/>
  <c r="S22" i="41"/>
  <c r="AX91" i="7"/>
  <c r="V22" i="41"/>
  <c r="AY91" i="7"/>
  <c r="Y22" i="41"/>
  <c r="AZ91" i="7"/>
  <c r="AB22" i="41"/>
  <c r="BA91" i="7"/>
  <c r="AE22" i="41"/>
  <c r="BB91" i="7"/>
  <c r="AH22" i="41"/>
  <c r="BC91" i="7"/>
  <c r="AK22" i="41"/>
  <c r="BD91" i="7"/>
  <c r="AN22" i="41"/>
  <c r="BE91" i="7"/>
  <c r="AQ22" i="41"/>
  <c r="AR92" i="7"/>
  <c r="AS92" i="7"/>
  <c r="AT92" i="7"/>
  <c r="AU92" i="7"/>
  <c r="AV92" i="7"/>
  <c r="AW92" i="7"/>
  <c r="AX92" i="7"/>
  <c r="AY92" i="7"/>
  <c r="AZ92" i="7"/>
  <c r="BA92" i="7"/>
  <c r="BB92" i="7"/>
  <c r="BC92" i="7"/>
  <c r="BD92" i="7"/>
  <c r="BE92" i="7"/>
  <c r="AR93" i="7"/>
  <c r="AS93" i="7"/>
  <c r="AP22" i="15"/>
  <c r="AP22" i="52"/>
  <c r="AT93" i="7"/>
  <c r="J22" i="41"/>
  <c r="AU93" i="7"/>
  <c r="AV93" i="7"/>
  <c r="AW93" i="7"/>
  <c r="AX93" i="7"/>
  <c r="AY93" i="7"/>
  <c r="AZ93" i="7"/>
  <c r="BA93" i="7"/>
  <c r="BB93" i="7"/>
  <c r="BC93" i="7"/>
  <c r="BD93" i="7"/>
  <c r="BE93" i="7"/>
  <c r="AR94" i="7"/>
  <c r="AS94" i="7"/>
  <c r="AT94" i="7"/>
  <c r="AU94" i="7"/>
  <c r="AV94" i="7"/>
  <c r="AW94" i="7"/>
  <c r="AX94" i="7"/>
  <c r="AY94" i="7"/>
  <c r="AZ94" i="7"/>
  <c r="BA94" i="7"/>
  <c r="BB94" i="7"/>
  <c r="BC94" i="7"/>
  <c r="BD94" i="7"/>
  <c r="BE94" i="7"/>
  <c r="AR95" i="7"/>
  <c r="AS95" i="7"/>
  <c r="AP18" i="15"/>
  <c r="AP18" i="52"/>
  <c r="AT95" i="7"/>
  <c r="J18" i="41"/>
  <c r="J136" i="41"/>
  <c r="AU95" i="7"/>
  <c r="M18" i="41"/>
  <c r="M136" i="41"/>
  <c r="AV95" i="7"/>
  <c r="P18" i="41"/>
  <c r="P136" i="41"/>
  <c r="AW95" i="7"/>
  <c r="S18" i="41"/>
  <c r="S136" i="41"/>
  <c r="AX95" i="7"/>
  <c r="AY95" i="7"/>
  <c r="Y18" i="41"/>
  <c r="Y136" i="41"/>
  <c r="AZ95" i="7"/>
  <c r="AB18" i="41"/>
  <c r="AB136" i="41"/>
  <c r="BA95" i="7"/>
  <c r="BB95" i="7"/>
  <c r="AH18" i="41"/>
  <c r="AH136" i="41"/>
  <c r="BC95" i="7"/>
  <c r="BD95" i="7"/>
  <c r="BE95" i="7"/>
  <c r="AQ18" i="41"/>
  <c r="AQ136" i="41"/>
  <c r="AR100" i="7"/>
  <c r="AS100" i="7"/>
  <c r="AP8" i="15"/>
  <c r="AP8" i="52"/>
  <c r="AT100" i="7"/>
  <c r="J8" i="41"/>
  <c r="AU100" i="7"/>
  <c r="AV100" i="7"/>
  <c r="P8" i="41"/>
  <c r="AW100" i="7"/>
  <c r="AX100" i="7"/>
  <c r="AY100" i="7"/>
  <c r="AZ100" i="7"/>
  <c r="BA100" i="7"/>
  <c r="BB100" i="7"/>
  <c r="AH8" i="41"/>
  <c r="BC100" i="7"/>
  <c r="AK8" i="41"/>
  <c r="BD100" i="7"/>
  <c r="BE100" i="7"/>
  <c r="AR101" i="7"/>
  <c r="AS101" i="7"/>
  <c r="AP10" i="15"/>
  <c r="AT101" i="7"/>
  <c r="AU101" i="7"/>
  <c r="AV101" i="7"/>
  <c r="P10" i="41"/>
  <c r="AW101" i="7"/>
  <c r="S10" i="41"/>
  <c r="AX101" i="7"/>
  <c r="AY101" i="7"/>
  <c r="Y10" i="41"/>
  <c r="AZ101" i="7"/>
  <c r="BA101" i="7"/>
  <c r="AE10" i="41"/>
  <c r="BB101" i="7"/>
  <c r="AH10" i="41"/>
  <c r="BC101" i="7"/>
  <c r="BD101" i="7"/>
  <c r="BE101" i="7"/>
  <c r="AQ10" i="41"/>
  <c r="AR102" i="7"/>
  <c r="AS102" i="7"/>
  <c r="AP9" i="15"/>
  <c r="AP9" i="52"/>
  <c r="AT102" i="7"/>
  <c r="J9" i="41"/>
  <c r="AU102" i="7"/>
  <c r="AV102" i="7"/>
  <c r="P9" i="41"/>
  <c r="AW102" i="7"/>
  <c r="AX102" i="7"/>
  <c r="V9" i="41"/>
  <c r="AY102" i="7"/>
  <c r="Y9" i="41"/>
  <c r="AZ102" i="7"/>
  <c r="AB9" i="41"/>
  <c r="BA102" i="7"/>
  <c r="AE9" i="41"/>
  <c r="BB102" i="7"/>
  <c r="AH9" i="41"/>
  <c r="BC102" i="7"/>
  <c r="AK9" i="41"/>
  <c r="BD102" i="7"/>
  <c r="BE102" i="7"/>
  <c r="AQ9" i="41"/>
  <c r="AR103" i="7"/>
  <c r="AS103" i="7"/>
  <c r="AP11" i="15"/>
  <c r="AP11" i="52"/>
  <c r="AT103" i="7"/>
  <c r="J11" i="41"/>
  <c r="AU103" i="7"/>
  <c r="AV103" i="7"/>
  <c r="P11" i="41"/>
  <c r="AW103" i="7"/>
  <c r="S11" i="41"/>
  <c r="AX103" i="7"/>
  <c r="V11" i="41"/>
  <c r="AY103" i="7"/>
  <c r="Y11" i="41"/>
  <c r="AZ103" i="7"/>
  <c r="AB11" i="41"/>
  <c r="BA103" i="7"/>
  <c r="BB103" i="7"/>
  <c r="AH11" i="41"/>
  <c r="BC103" i="7"/>
  <c r="BD103" i="7"/>
  <c r="AN11" i="41"/>
  <c r="BE103" i="7"/>
  <c r="AQ11" i="41"/>
  <c r="AR106" i="7"/>
  <c r="AS106" i="7"/>
  <c r="AT106" i="7"/>
  <c r="AU106" i="7"/>
  <c r="M36" i="41"/>
  <c r="M152" i="41"/>
  <c r="AV106" i="7"/>
  <c r="P36" i="41"/>
  <c r="P152" i="41"/>
  <c r="AW106" i="7"/>
  <c r="S36" i="41"/>
  <c r="S152" i="41"/>
  <c r="AX106" i="7"/>
  <c r="V36" i="41"/>
  <c r="V152" i="41"/>
  <c r="AY106" i="7"/>
  <c r="BA106" i="7"/>
  <c r="AE36" i="41"/>
  <c r="AE152" i="41"/>
  <c r="BB106" i="7"/>
  <c r="AH36" i="41"/>
  <c r="AH152" i="41"/>
  <c r="BC106" i="7"/>
  <c r="AK36" i="41"/>
  <c r="AK152" i="41"/>
  <c r="BD106" i="7"/>
  <c r="AN36" i="41"/>
  <c r="AN152" i="41"/>
  <c r="AR109" i="7"/>
  <c r="AS109" i="7"/>
  <c r="AT109" i="7"/>
  <c r="J35" i="41"/>
  <c r="J151" i="41"/>
  <c r="AU109" i="7"/>
  <c r="M35" i="41"/>
  <c r="AV109" i="7"/>
  <c r="P35" i="41"/>
  <c r="P151" i="41"/>
  <c r="AW109" i="7"/>
  <c r="S35" i="41"/>
  <c r="S151" i="41"/>
  <c r="AX109" i="7"/>
  <c r="V35" i="41"/>
  <c r="V151" i="41"/>
  <c r="AY109" i="7"/>
  <c r="Y35" i="41"/>
  <c r="Y151" i="41"/>
  <c r="AZ109" i="7"/>
  <c r="BA109" i="7"/>
  <c r="BB109" i="7"/>
  <c r="AH35" i="41"/>
  <c r="AH151" i="41"/>
  <c r="BC109" i="7"/>
  <c r="AK35" i="41"/>
  <c r="AK151" i="41"/>
  <c r="BD109" i="7"/>
  <c r="AN35" i="41"/>
  <c r="AN151" i="41"/>
  <c r="BE109" i="7"/>
  <c r="AR114" i="7"/>
  <c r="AS114" i="7"/>
  <c r="AR115" i="7"/>
  <c r="AS115" i="7"/>
  <c r="AT119" i="7"/>
  <c r="AU119" i="7"/>
  <c r="AV119" i="7"/>
  <c r="AW119" i="7"/>
  <c r="AX119" i="7"/>
  <c r="AY119" i="7"/>
  <c r="AZ119" i="7"/>
  <c r="BA119" i="7"/>
  <c r="BB119" i="7"/>
  <c r="BC119" i="7"/>
  <c r="BD119" i="7"/>
  <c r="BE119" i="7"/>
  <c r="AT123" i="7"/>
  <c r="AU123" i="7"/>
  <c r="AV123" i="7"/>
  <c r="AW123" i="7"/>
  <c r="AX123" i="7"/>
  <c r="AY123" i="7"/>
  <c r="AZ123" i="7"/>
  <c r="BA123" i="7"/>
  <c r="BB123" i="7"/>
  <c r="BC123" i="7"/>
  <c r="BD123" i="7"/>
  <c r="BE123" i="7"/>
  <c r="AQ124" i="7"/>
  <c r="AJ118" i="52"/>
  <c r="AR124" i="7"/>
  <c r="AM118" i="15"/>
  <c r="AM118" i="52"/>
  <c r="AS124" i="7"/>
  <c r="AP118" i="15"/>
  <c r="AP118" i="52"/>
  <c r="AQ125" i="7"/>
  <c r="AJ119" i="52"/>
  <c r="AR125" i="7"/>
  <c r="AM119" i="15"/>
  <c r="AM119" i="52"/>
  <c r="AS125" i="7"/>
  <c r="AP119" i="15"/>
  <c r="AP119" i="52"/>
  <c r="AQ126" i="7"/>
  <c r="AJ120" i="52"/>
  <c r="AR126" i="7"/>
  <c r="AM120" i="15"/>
  <c r="AM120" i="52"/>
  <c r="AS126" i="7"/>
  <c r="AP120" i="15"/>
  <c r="AP120" i="52"/>
  <c r="AQ127" i="7"/>
  <c r="AJ121" i="52"/>
  <c r="AR127" i="7"/>
  <c r="AM121" i="15"/>
  <c r="AM121" i="52"/>
  <c r="AS127" i="7"/>
  <c r="AP121" i="15"/>
  <c r="AP121" i="52"/>
  <c r="AQ128" i="7"/>
  <c r="AJ122" i="52"/>
  <c r="AR128" i="7"/>
  <c r="AM122" i="15"/>
  <c r="AM122" i="52"/>
  <c r="AS128" i="7"/>
  <c r="AP122" i="15"/>
  <c r="AP122" i="52"/>
  <c r="AQ129" i="7"/>
  <c r="AJ123" i="52"/>
  <c r="AR129" i="7"/>
  <c r="AM123" i="15"/>
  <c r="AM123" i="52"/>
  <c r="AS129" i="7"/>
  <c r="AP123" i="15"/>
  <c r="AP123" i="52"/>
  <c r="AQ130" i="7"/>
  <c r="AJ124" i="52"/>
  <c r="AR130" i="7"/>
  <c r="AM124" i="15"/>
  <c r="AM124" i="52"/>
  <c r="AS130" i="7"/>
  <c r="AP124" i="15"/>
  <c r="AP124" i="52"/>
  <c r="AQ187" i="12"/>
  <c r="AQ216" i="12"/>
  <c r="AT187" i="12"/>
  <c r="AU187" i="12"/>
  <c r="AV187" i="12"/>
  <c r="AV269" i="41"/>
  <c r="AU269" i="41"/>
  <c r="AV268" i="41"/>
  <c r="AU268" i="41"/>
  <c r="AV267" i="41"/>
  <c r="AU267" i="41"/>
  <c r="AV266" i="41"/>
  <c r="AU266" i="41"/>
  <c r="AV264" i="41"/>
  <c r="AU264" i="41"/>
  <c r="AV263" i="41"/>
  <c r="AU263" i="41"/>
  <c r="AV262" i="41"/>
  <c r="AU262" i="41"/>
  <c r="AV261" i="41"/>
  <c r="AU261" i="41"/>
  <c r="M261" i="41"/>
  <c r="P261" i="41"/>
  <c r="S261" i="41"/>
  <c r="Y261" i="41"/>
  <c r="AE261" i="41"/>
  <c r="AH261" i="41"/>
  <c r="AK261" i="41"/>
  <c r="AN261" i="41"/>
  <c r="AQ261" i="41"/>
  <c r="M262" i="41"/>
  <c r="P262" i="41"/>
  <c r="S262" i="41"/>
  <c r="Y262" i="41"/>
  <c r="AE262" i="41"/>
  <c r="AH262" i="41"/>
  <c r="AK262" i="41"/>
  <c r="AN262" i="41"/>
  <c r="AQ262" i="41"/>
  <c r="M263" i="41"/>
  <c r="P263" i="41"/>
  <c r="Y263" i="41"/>
  <c r="AH263" i="41"/>
  <c r="AK263" i="41"/>
  <c r="AN263" i="41"/>
  <c r="AQ263" i="41"/>
  <c r="M266" i="41"/>
  <c r="P266" i="41"/>
  <c r="S266" i="41"/>
  <c r="Y266" i="41"/>
  <c r="AE266" i="41"/>
  <c r="AH266" i="41"/>
  <c r="AK266" i="41"/>
  <c r="AN266" i="41"/>
  <c r="AQ266" i="41"/>
  <c r="M267" i="41"/>
  <c r="P267" i="41"/>
  <c r="S267" i="41"/>
  <c r="Y267" i="41"/>
  <c r="AE267" i="41"/>
  <c r="AH267" i="41"/>
  <c r="AK267" i="41"/>
  <c r="AN267" i="41"/>
  <c r="AQ267" i="41"/>
  <c r="M268" i="41"/>
  <c r="P268" i="41"/>
  <c r="S268" i="41"/>
  <c r="Y268" i="41"/>
  <c r="AE268" i="41"/>
  <c r="AH268" i="41"/>
  <c r="AK268" i="41"/>
  <c r="AN268" i="41"/>
  <c r="AQ268" i="41"/>
  <c r="J268" i="41"/>
  <c r="J267" i="41"/>
  <c r="J266" i="41"/>
  <c r="J263" i="41"/>
  <c r="J262" i="41"/>
  <c r="J261" i="41"/>
  <c r="AV259" i="41"/>
  <c r="AU259" i="41"/>
  <c r="AV258" i="41"/>
  <c r="AU258" i="41"/>
  <c r="AV257" i="41"/>
  <c r="AU257" i="41"/>
  <c r="AV256" i="41"/>
  <c r="AU256" i="41"/>
  <c r="AV255" i="41"/>
  <c r="AU255" i="41"/>
  <c r="AV249" i="41"/>
  <c r="AU249" i="41"/>
  <c r="AV248" i="41"/>
  <c r="AU248" i="41"/>
  <c r="AV242" i="41"/>
  <c r="AU242" i="41"/>
  <c r="AT242" i="41"/>
  <c r="AV238" i="41"/>
  <c r="AU238" i="41"/>
  <c r="AV236" i="41"/>
  <c r="AU236" i="41"/>
  <c r="AV234" i="41"/>
  <c r="AU234" i="41"/>
  <c r="AV232" i="41"/>
  <c r="AU232" i="41"/>
  <c r="AT232" i="41"/>
  <c r="AV230" i="41"/>
  <c r="AU230" i="41"/>
  <c r="AT230" i="41"/>
  <c r="AV228" i="41"/>
  <c r="AV226" i="41"/>
  <c r="AU226" i="41"/>
  <c r="AT226" i="41"/>
  <c r="AV225" i="41"/>
  <c r="AU225" i="41"/>
  <c r="AT225" i="41"/>
  <c r="AV222" i="41"/>
  <c r="AU222" i="41"/>
  <c r="AT222" i="41"/>
  <c r="AV221" i="41"/>
  <c r="AU221" i="41"/>
  <c r="AT221" i="41"/>
  <c r="AV220" i="41"/>
  <c r="AU220" i="41"/>
  <c r="AT220" i="41"/>
  <c r="AV219" i="41"/>
  <c r="AU219" i="41"/>
  <c r="AT219" i="41"/>
  <c r="AV218" i="41"/>
  <c r="AU218" i="41"/>
  <c r="AT218" i="41"/>
  <c r="AV217" i="41"/>
  <c r="AU217" i="41"/>
  <c r="AT217" i="41"/>
  <c r="AV216" i="41"/>
  <c r="AU216" i="41"/>
  <c r="AT216" i="41"/>
  <c r="AV215" i="41"/>
  <c r="AU215" i="41"/>
  <c r="AT215" i="41"/>
  <c r="AV214" i="41"/>
  <c r="AU214" i="41"/>
  <c r="AV213" i="41"/>
  <c r="AU213" i="41"/>
  <c r="AV212" i="41"/>
  <c r="AU212" i="41"/>
  <c r="AU187" i="41"/>
  <c r="AV187" i="41"/>
  <c r="AU188" i="41"/>
  <c r="AV188" i="41"/>
  <c r="AU189" i="41"/>
  <c r="AV189" i="41"/>
  <c r="AU190" i="41"/>
  <c r="AV190" i="41"/>
  <c r="AV210" i="41"/>
  <c r="AU210" i="41"/>
  <c r="AV205" i="41"/>
  <c r="AU205" i="41"/>
  <c r="AV204" i="41"/>
  <c r="AU204" i="41"/>
  <c r="AV203" i="41"/>
  <c r="AU203" i="41"/>
  <c r="AV202" i="41"/>
  <c r="AU202" i="41"/>
  <c r="AT202" i="41"/>
  <c r="AV201" i="41"/>
  <c r="AU201" i="41"/>
  <c r="AT201" i="41"/>
  <c r="AV200" i="41"/>
  <c r="AU200" i="41"/>
  <c r="AT200" i="41"/>
  <c r="AV199" i="41"/>
  <c r="AU199" i="41"/>
  <c r="AT199" i="41"/>
  <c r="AV198" i="41"/>
  <c r="AU198" i="41"/>
  <c r="AV197" i="41"/>
  <c r="AU197" i="41"/>
  <c r="AV196" i="41"/>
  <c r="AU196" i="41"/>
  <c r="AV195" i="41"/>
  <c r="AU195" i="41"/>
  <c r="AV194" i="41"/>
  <c r="AU194" i="41"/>
  <c r="AV193" i="41"/>
  <c r="AU193" i="41"/>
  <c r="AV192" i="41"/>
  <c r="AU192" i="41"/>
  <c r="AV191" i="41"/>
  <c r="AU191" i="41"/>
  <c r="AT187" i="41"/>
  <c r="AV184" i="41"/>
  <c r="AU184" i="41"/>
  <c r="AV183" i="41"/>
  <c r="AU183" i="41"/>
  <c r="AV180" i="41"/>
  <c r="AU180" i="41"/>
  <c r="AV179" i="41"/>
  <c r="AU179" i="41"/>
  <c r="AV178" i="41"/>
  <c r="AU178" i="41"/>
  <c r="AV177" i="41"/>
  <c r="AU177" i="41"/>
  <c r="AV176" i="41"/>
  <c r="AU176" i="41"/>
  <c r="AV175" i="41"/>
  <c r="AU175" i="41"/>
  <c r="AV174" i="41"/>
  <c r="AU174" i="41"/>
  <c r="AV173" i="41"/>
  <c r="AU173" i="41"/>
  <c r="M203" i="41"/>
  <c r="P203" i="41"/>
  <c r="S203" i="41"/>
  <c r="Y203" i="41"/>
  <c r="AE203" i="41"/>
  <c r="AH203" i="41"/>
  <c r="AK203" i="41"/>
  <c r="AN203" i="41"/>
  <c r="AQ203" i="41"/>
  <c r="M204" i="41"/>
  <c r="P204" i="41"/>
  <c r="S204" i="41"/>
  <c r="Y204" i="41"/>
  <c r="AE204" i="41"/>
  <c r="AH204" i="41"/>
  <c r="AK204" i="41"/>
  <c r="AN204" i="41"/>
  <c r="AQ204" i="41"/>
  <c r="M205" i="41"/>
  <c r="P205" i="41"/>
  <c r="S205" i="41"/>
  <c r="Y205" i="41"/>
  <c r="AE205" i="41"/>
  <c r="AH205" i="41"/>
  <c r="AK205" i="41"/>
  <c r="AN205" i="41"/>
  <c r="AQ205" i="41"/>
  <c r="M236" i="41"/>
  <c r="P236" i="41"/>
  <c r="S236" i="41"/>
  <c r="M238" i="41"/>
  <c r="P238" i="41"/>
  <c r="S238" i="41"/>
  <c r="Y238" i="41"/>
  <c r="AE238" i="41"/>
  <c r="AH238" i="41"/>
  <c r="AK238" i="41"/>
  <c r="AN238" i="41"/>
  <c r="AQ238" i="41"/>
  <c r="AI216" i="12"/>
  <c r="AJ216" i="12"/>
  <c r="AK216" i="12"/>
  <c r="AL216" i="12"/>
  <c r="AM216" i="12"/>
  <c r="AN216" i="12"/>
  <c r="AR216" i="12"/>
  <c r="AS216" i="12"/>
  <c r="BF216" i="12"/>
  <c r="BG216" i="12"/>
  <c r="BH216" i="12"/>
  <c r="BI216" i="12"/>
  <c r="BJ216" i="12"/>
  <c r="BK216" i="12"/>
  <c r="BL216" i="12"/>
  <c r="BM216" i="12"/>
  <c r="AH216" i="12"/>
  <c r="AJ209" i="12"/>
  <c r="AK209" i="12"/>
  <c r="AL209" i="12"/>
  <c r="AM209" i="12"/>
  <c r="AN209" i="12"/>
  <c r="AO209" i="12"/>
  <c r="AP209" i="12"/>
  <c r="AQ209" i="12"/>
  <c r="AR209" i="12"/>
  <c r="AS209" i="12"/>
  <c r="AT209" i="12"/>
  <c r="AU209" i="12"/>
  <c r="AV209" i="12"/>
  <c r="AW209" i="12"/>
  <c r="AX209" i="12"/>
  <c r="AY209" i="12"/>
  <c r="AZ209" i="12"/>
  <c r="BA209" i="12"/>
  <c r="BB209" i="12"/>
  <c r="BC209" i="12"/>
  <c r="BD209" i="12"/>
  <c r="BE209" i="12"/>
  <c r="BG209" i="12"/>
  <c r="BH209" i="12"/>
  <c r="BI209" i="12"/>
  <c r="BJ209" i="12"/>
  <c r="BK209" i="12"/>
  <c r="BL209" i="12"/>
  <c r="BM209" i="12"/>
  <c r="AI209" i="12"/>
  <c r="J238" i="41"/>
  <c r="J236" i="41"/>
  <c r="BQ91" i="12"/>
  <c r="BM91" i="12"/>
  <c r="BL91" i="12"/>
  <c r="BK91" i="12"/>
  <c r="BJ91" i="12"/>
  <c r="BI91" i="12"/>
  <c r="BH91" i="12"/>
  <c r="BG91" i="12"/>
  <c r="BF91" i="12"/>
  <c r="R91" i="12"/>
  <c r="Q91" i="12"/>
  <c r="P91" i="12"/>
  <c r="O91" i="12"/>
  <c r="N91" i="12"/>
  <c r="M91" i="12"/>
  <c r="L91" i="12"/>
  <c r="K91" i="12"/>
  <c r="J91" i="12"/>
  <c r="I91" i="12"/>
  <c r="H91" i="12"/>
  <c r="G91" i="12"/>
  <c r="AX107" i="7"/>
  <c r="AY107" i="7"/>
  <c r="BA107" i="7"/>
  <c r="BB107" i="7"/>
  <c r="BC107" i="7"/>
  <c r="BD107" i="7"/>
  <c r="AX110" i="7"/>
  <c r="AZ110" i="7"/>
  <c r="BA110" i="7"/>
  <c r="BC110" i="7"/>
  <c r="BD110" i="7"/>
  <c r="BE110" i="7"/>
  <c r="AR107" i="7"/>
  <c r="AS107" i="7"/>
  <c r="AT107" i="7"/>
  <c r="AP55" i="15"/>
  <c r="AP55" i="52"/>
  <c r="AP54" i="15"/>
  <c r="AP54" i="52"/>
  <c r="AM55" i="15"/>
  <c r="AM55" i="52"/>
  <c r="AS55" i="52"/>
  <c r="AM54" i="15"/>
  <c r="AM54" i="52"/>
  <c r="AS54" i="52"/>
  <c r="AR110" i="7"/>
  <c r="AS110" i="7"/>
  <c r="AT110" i="7"/>
  <c r="AS81" i="15"/>
  <c r="AS82" i="15"/>
  <c r="AG130" i="15"/>
  <c r="AS60" i="15"/>
  <c r="AS58" i="15"/>
  <c r="AS59" i="15"/>
  <c r="AT51" i="12"/>
  <c r="J177" i="41"/>
  <c r="AQ47" i="12"/>
  <c r="AJ64" i="52"/>
  <c r="AQ48" i="12"/>
  <c r="AJ65" i="52"/>
  <c r="AQ49" i="12"/>
  <c r="AJ66" i="52"/>
  <c r="AQ50" i="12"/>
  <c r="AJ67" i="52"/>
  <c r="AQ51" i="12"/>
  <c r="AJ70" i="52"/>
  <c r="AQ52" i="12"/>
  <c r="AJ71" i="52"/>
  <c r="AQ53" i="12"/>
  <c r="AJ72" i="52"/>
  <c r="AQ54" i="12"/>
  <c r="AJ73" i="52"/>
  <c r="AQ55" i="12"/>
  <c r="AJ87" i="52"/>
  <c r="AR55" i="12"/>
  <c r="AM87" i="15"/>
  <c r="AM87" i="52"/>
  <c r="AS55" i="12"/>
  <c r="AP87" i="15"/>
  <c r="AP87" i="52"/>
  <c r="AT55" i="12"/>
  <c r="AQ56" i="12"/>
  <c r="AJ88" i="52"/>
  <c r="AR56" i="12"/>
  <c r="AM88" i="15"/>
  <c r="AM88" i="52"/>
  <c r="AS56" i="12"/>
  <c r="AP88" i="15"/>
  <c r="AP88" i="52"/>
  <c r="AT56" i="12"/>
  <c r="J77" i="41"/>
  <c r="AQ57" i="12"/>
  <c r="AJ89" i="52"/>
  <c r="AR57" i="12"/>
  <c r="AM89" i="15"/>
  <c r="AM89" i="52"/>
  <c r="AS57" i="12"/>
  <c r="AT57" i="12"/>
  <c r="AU57" i="12"/>
  <c r="AQ58" i="12"/>
  <c r="AJ90" i="52"/>
  <c r="AR58" i="12"/>
  <c r="AM90" i="15"/>
  <c r="AM90" i="52"/>
  <c r="AS58" i="12"/>
  <c r="AP90" i="15"/>
  <c r="AP90" i="52"/>
  <c r="AT58" i="12"/>
  <c r="J79" i="41"/>
  <c r="AU58" i="12"/>
  <c r="M79" i="41"/>
  <c r="AQ59" i="12"/>
  <c r="AJ99" i="52"/>
  <c r="AR59" i="12"/>
  <c r="AM99" i="15"/>
  <c r="AT59" i="12"/>
  <c r="J88" i="41"/>
  <c r="AU59" i="12"/>
  <c r="M190" i="41"/>
  <c r="AQ60" i="12"/>
  <c r="AJ101" i="52"/>
  <c r="AR60" i="12"/>
  <c r="AM101" i="15"/>
  <c r="AM101" i="52"/>
  <c r="AT60" i="12"/>
  <c r="J89" i="41"/>
  <c r="AU60" i="12"/>
  <c r="M189" i="41"/>
  <c r="AQ61" i="12"/>
  <c r="AJ102" i="52"/>
  <c r="AR61" i="12"/>
  <c r="AM102" i="15"/>
  <c r="AM102" i="52"/>
  <c r="AT61" i="12"/>
  <c r="AU61" i="12"/>
  <c r="M90" i="41"/>
  <c r="AQ62" i="12"/>
  <c r="AJ103" i="52"/>
  <c r="AR62" i="12"/>
  <c r="AM103" i="15"/>
  <c r="AM103" i="52"/>
  <c r="AT62" i="12"/>
  <c r="J91" i="41"/>
  <c r="AU62" i="12"/>
  <c r="M91" i="41"/>
  <c r="AQ63" i="12"/>
  <c r="AJ104" i="52"/>
  <c r="AR63" i="12"/>
  <c r="AM104" i="15"/>
  <c r="AM104" i="52"/>
  <c r="AT63" i="12"/>
  <c r="J92" i="41"/>
  <c r="AU63" i="12"/>
  <c r="M92" i="41"/>
  <c r="AQ64" i="12"/>
  <c r="AJ105" i="52"/>
  <c r="AR64" i="12"/>
  <c r="AM105" i="15"/>
  <c r="AM105" i="52"/>
  <c r="AT64" i="12"/>
  <c r="J93" i="41"/>
  <c r="AU64" i="12"/>
  <c r="AQ65" i="12"/>
  <c r="AJ106" i="15"/>
  <c r="AR65" i="12"/>
  <c r="AM106" i="15"/>
  <c r="AM106" i="52"/>
  <c r="AT65" i="12"/>
  <c r="J94" i="41"/>
  <c r="AU65" i="12"/>
  <c r="M195" i="41"/>
  <c r="AQ66" i="12"/>
  <c r="AJ107" i="52"/>
  <c r="AR66" i="12"/>
  <c r="AM107" i="15"/>
  <c r="AM107" i="52"/>
  <c r="AT66" i="12"/>
  <c r="J95" i="41"/>
  <c r="AU66" i="12"/>
  <c r="M196" i="41"/>
  <c r="AQ67" i="12"/>
  <c r="AJ108" i="52"/>
  <c r="AR67" i="12"/>
  <c r="AM108" i="15"/>
  <c r="AM108" i="52"/>
  <c r="AT67" i="12"/>
  <c r="J96" i="41"/>
  <c r="AU67" i="12"/>
  <c r="M96" i="41"/>
  <c r="AQ68" i="12"/>
  <c r="AJ109" i="52"/>
  <c r="AR68" i="12"/>
  <c r="AM109" i="15"/>
  <c r="AM109" i="52"/>
  <c r="AT68" i="12"/>
  <c r="J97" i="41"/>
  <c r="AU68" i="12"/>
  <c r="M97" i="41"/>
  <c r="AQ69" i="12"/>
  <c r="AJ110" i="52"/>
  <c r="AR69" i="12"/>
  <c r="AM110" i="15"/>
  <c r="AM110" i="52"/>
  <c r="AT69" i="12"/>
  <c r="J98" i="41"/>
  <c r="AU69" i="12"/>
  <c r="M193" i="41"/>
  <c r="AQ71" i="12"/>
  <c r="AJ24" i="14"/>
  <c r="AR71" i="12"/>
  <c r="AS71" i="12"/>
  <c r="AP24" i="14"/>
  <c r="AT71" i="12"/>
  <c r="AU71" i="12"/>
  <c r="L24" i="40"/>
  <c r="AQ72" i="12"/>
  <c r="AJ25" i="14"/>
  <c r="AR72" i="12"/>
  <c r="AM25" i="14"/>
  <c r="AS72" i="12"/>
  <c r="AP25" i="14"/>
  <c r="AT72" i="12"/>
  <c r="AU72" i="12"/>
  <c r="L25" i="40"/>
  <c r="AQ73" i="12"/>
  <c r="AR73" i="12"/>
  <c r="AS73" i="12"/>
  <c r="AT73" i="12"/>
  <c r="AU73" i="12"/>
  <c r="L23" i="40"/>
  <c r="AQ74" i="12"/>
  <c r="AJ20" i="14"/>
  <c r="AR74" i="12"/>
  <c r="AS74" i="12"/>
  <c r="AT74" i="12"/>
  <c r="AU74" i="12"/>
  <c r="L20" i="40"/>
  <c r="AR75" i="12"/>
  <c r="AM19" i="14"/>
  <c r="AS75" i="12"/>
  <c r="AP19" i="14"/>
  <c r="AT75" i="12"/>
  <c r="AU75" i="12"/>
  <c r="AQ76" i="12"/>
  <c r="AJ77" i="52"/>
  <c r="AR76" i="12"/>
  <c r="AM77" i="15"/>
  <c r="AM77" i="52"/>
  <c r="AS76" i="12"/>
  <c r="AP77" i="15"/>
  <c r="AP77" i="52"/>
  <c r="AT76" i="12"/>
  <c r="J183" i="41"/>
  <c r="AU76" i="12"/>
  <c r="M183" i="41"/>
  <c r="AR47" i="12"/>
  <c r="AM64" i="15"/>
  <c r="AM64" i="52"/>
  <c r="AS47" i="12"/>
  <c r="AT47" i="12"/>
  <c r="J45" i="41"/>
  <c r="AU47" i="12"/>
  <c r="AV47" i="12"/>
  <c r="AR48" i="12"/>
  <c r="AM65" i="15"/>
  <c r="AM65" i="52"/>
  <c r="AS48" i="12"/>
  <c r="AP65" i="15"/>
  <c r="AT48" i="12"/>
  <c r="J174" i="41"/>
  <c r="AU48" i="12"/>
  <c r="M174" i="41"/>
  <c r="AV48" i="12"/>
  <c r="P174" i="41"/>
  <c r="AR49" i="12"/>
  <c r="AM66" i="15"/>
  <c r="AM66" i="52"/>
  <c r="AS49" i="12"/>
  <c r="AP66" i="15"/>
  <c r="AP66" i="52"/>
  <c r="AT49" i="12"/>
  <c r="AU49" i="12"/>
  <c r="M47" i="41"/>
  <c r="AV49" i="12"/>
  <c r="P47" i="41"/>
  <c r="AR50" i="12"/>
  <c r="AM67" i="15"/>
  <c r="AM67" i="52"/>
  <c r="AS50" i="12"/>
  <c r="AP67" i="15"/>
  <c r="AP67" i="52"/>
  <c r="AT50" i="12"/>
  <c r="J176" i="41"/>
  <c r="AU50" i="12"/>
  <c r="M176" i="41"/>
  <c r="AV50" i="12"/>
  <c r="AR51" i="12"/>
  <c r="AM70" i="15"/>
  <c r="AM70" i="52"/>
  <c r="AS51" i="12"/>
  <c r="AP70" i="15"/>
  <c r="AP70" i="52"/>
  <c r="AU51" i="12"/>
  <c r="M51" i="41"/>
  <c r="AV51" i="12"/>
  <c r="P177" i="41"/>
  <c r="AR52" i="12"/>
  <c r="AM71" i="15"/>
  <c r="AM71" i="52"/>
  <c r="AS52" i="12"/>
  <c r="AP71" i="15"/>
  <c r="AT52" i="12"/>
  <c r="J52" i="41"/>
  <c r="AU52" i="12"/>
  <c r="AV52" i="12"/>
  <c r="P178" i="41"/>
  <c r="AR53" i="12"/>
  <c r="AM72" i="15"/>
  <c r="AM72" i="52"/>
  <c r="AS53" i="12"/>
  <c r="AP72" i="15"/>
  <c r="AP72" i="52"/>
  <c r="AT53" i="12"/>
  <c r="J179" i="41"/>
  <c r="AU53" i="12"/>
  <c r="M53" i="41"/>
  <c r="AV53" i="12"/>
  <c r="AR54" i="12"/>
  <c r="AM73" i="15"/>
  <c r="AM73" i="52"/>
  <c r="AS54" i="12"/>
  <c r="AP73" i="15"/>
  <c r="AP73" i="52"/>
  <c r="AT54" i="12"/>
  <c r="J180" i="41"/>
  <c r="AU54" i="12"/>
  <c r="M180" i="41"/>
  <c r="AV54" i="12"/>
  <c r="P54" i="41"/>
  <c r="AV57" i="12"/>
  <c r="P78" i="41"/>
  <c r="AV58" i="12"/>
  <c r="P79" i="41"/>
  <c r="BQ93" i="12"/>
  <c r="BM93" i="12"/>
  <c r="BL93" i="12"/>
  <c r="BK93" i="12"/>
  <c r="BJ93" i="12"/>
  <c r="BI93" i="12"/>
  <c r="BH93" i="12"/>
  <c r="BG93" i="12"/>
  <c r="BF93" i="12"/>
  <c r="BE93" i="12"/>
  <c r="BD93" i="12"/>
  <c r="BC93" i="12"/>
  <c r="BB93" i="12"/>
  <c r="BA93" i="12"/>
  <c r="AZ93" i="12"/>
  <c r="AY93" i="12"/>
  <c r="AX93" i="12"/>
  <c r="AW93" i="12"/>
  <c r="AV93" i="12"/>
  <c r="AU93" i="12"/>
  <c r="AT93" i="12"/>
  <c r="AS93" i="12"/>
  <c r="AR93" i="12"/>
  <c r="AQ93" i="12"/>
  <c r="AP93" i="12"/>
  <c r="AO93" i="12"/>
  <c r="AN93" i="12"/>
  <c r="AM93" i="12"/>
  <c r="AL93" i="12"/>
  <c r="AK93" i="12"/>
  <c r="AJ93" i="12"/>
  <c r="AI93" i="12"/>
  <c r="AH93" i="12"/>
  <c r="AG93" i="12"/>
  <c r="AF93" i="12"/>
  <c r="AD93" i="12"/>
  <c r="AC93" i="12"/>
  <c r="AB93" i="12"/>
  <c r="AA93" i="12"/>
  <c r="Z93" i="12"/>
  <c r="Y93" i="12"/>
  <c r="X93" i="12"/>
  <c r="W93" i="12"/>
  <c r="V93" i="12"/>
  <c r="U93" i="12"/>
  <c r="T93" i="12"/>
  <c r="S93" i="12"/>
  <c r="AE93" i="12"/>
  <c r="AS141" i="15"/>
  <c r="AV72" i="12"/>
  <c r="AS79" i="15"/>
  <c r="K136" i="41"/>
  <c r="K135" i="41"/>
  <c r="K134" i="41"/>
  <c r="K133" i="41"/>
  <c r="K132" i="41"/>
  <c r="K131" i="41"/>
  <c r="K130" i="41"/>
  <c r="I131" i="41"/>
  <c r="I132" i="41"/>
  <c r="I133" i="41"/>
  <c r="I134" i="41"/>
  <c r="I135" i="41"/>
  <c r="I136" i="41"/>
  <c r="I144" i="41"/>
  <c r="I145" i="41"/>
  <c r="I146" i="41"/>
  <c r="I147" i="41"/>
  <c r="I148" i="41"/>
  <c r="I149" i="41"/>
  <c r="I150" i="41"/>
  <c r="I151" i="41"/>
  <c r="I152" i="41"/>
  <c r="I153" i="41"/>
  <c r="I154" i="41"/>
  <c r="I155" i="41"/>
  <c r="I156" i="41"/>
  <c r="I130" i="41"/>
  <c r="AV155" i="41"/>
  <c r="AU156" i="41"/>
  <c r="AV156" i="41"/>
  <c r="AU155" i="41"/>
  <c r="AV131" i="41"/>
  <c r="AV133" i="41"/>
  <c r="AU144" i="41"/>
  <c r="AU152" i="41"/>
  <c r="AV132" i="41"/>
  <c r="AV136" i="41"/>
  <c r="AU148" i="41"/>
  <c r="AV130" i="41"/>
  <c r="AV146" i="41"/>
  <c r="AV154" i="41"/>
  <c r="AU147" i="41"/>
  <c r="AU151" i="41"/>
  <c r="AV144" i="41"/>
  <c r="AV148" i="41"/>
  <c r="AV152" i="41"/>
  <c r="AU153" i="41"/>
  <c r="AU149" i="41"/>
  <c r="AU130" i="41"/>
  <c r="AV145" i="41"/>
  <c r="AV149" i="41"/>
  <c r="AV134" i="41"/>
  <c r="AU146" i="41"/>
  <c r="AU150" i="41"/>
  <c r="AU154" i="41"/>
  <c r="AU145" i="41"/>
  <c r="AU135" i="41"/>
  <c r="AV147" i="41"/>
  <c r="AV151" i="41"/>
  <c r="AV135" i="41"/>
  <c r="AM46" i="44"/>
  <c r="S38" i="44"/>
  <c r="V36" i="44"/>
  <c r="V57" i="44"/>
  <c r="AW57" i="44"/>
  <c r="U36" i="44"/>
  <c r="U57" i="44"/>
  <c r="AV57" i="44"/>
  <c r="T36" i="44"/>
  <c r="T57" i="44"/>
  <c r="AU57" i="44"/>
  <c r="E36" i="44"/>
  <c r="D36" i="44"/>
  <c r="D57" i="44"/>
  <c r="AE57" i="44"/>
  <c r="V35" i="44"/>
  <c r="V56" i="44"/>
  <c r="AW56" i="44"/>
  <c r="U35" i="44"/>
  <c r="T35" i="44"/>
  <c r="T56" i="44"/>
  <c r="AU56" i="44"/>
  <c r="E35" i="44"/>
  <c r="D35" i="44"/>
  <c r="V34" i="44"/>
  <c r="V55" i="44"/>
  <c r="AW55" i="44"/>
  <c r="U34" i="44"/>
  <c r="U55" i="44"/>
  <c r="AV55" i="44"/>
  <c r="T34" i="44"/>
  <c r="T55" i="44"/>
  <c r="AU55" i="44"/>
  <c r="E34" i="44"/>
  <c r="D34" i="44"/>
  <c r="D55" i="44"/>
  <c r="AE55" i="44"/>
  <c r="V33" i="44"/>
  <c r="V54" i="44"/>
  <c r="AW54" i="44"/>
  <c r="U33" i="44"/>
  <c r="U54" i="44"/>
  <c r="AV54" i="44"/>
  <c r="T33" i="44"/>
  <c r="T54" i="44"/>
  <c r="AU54" i="44"/>
  <c r="E33" i="44"/>
  <c r="D33" i="44"/>
  <c r="D54" i="44"/>
  <c r="AE54" i="44"/>
  <c r="V32" i="44"/>
  <c r="V53" i="44"/>
  <c r="AW53" i="44"/>
  <c r="U32" i="44"/>
  <c r="U53" i="44"/>
  <c r="AV53" i="44"/>
  <c r="T32" i="44"/>
  <c r="T53" i="44"/>
  <c r="AU53" i="44"/>
  <c r="E32" i="44"/>
  <c r="D32" i="44"/>
  <c r="D53" i="44"/>
  <c r="AE53" i="44"/>
  <c r="V31" i="44"/>
  <c r="V52" i="44"/>
  <c r="AW52" i="44"/>
  <c r="U31" i="44"/>
  <c r="T31" i="44"/>
  <c r="T52" i="44"/>
  <c r="AU52" i="44"/>
  <c r="E31" i="44"/>
  <c r="D31" i="44"/>
  <c r="D52" i="44"/>
  <c r="AE52" i="44"/>
  <c r="V30" i="44"/>
  <c r="V51" i="44"/>
  <c r="AW51" i="44"/>
  <c r="U30" i="44"/>
  <c r="U51" i="44"/>
  <c r="AV51" i="44"/>
  <c r="T30" i="44"/>
  <c r="T51" i="44"/>
  <c r="AU51" i="44"/>
  <c r="E30" i="44"/>
  <c r="D30" i="44"/>
  <c r="D51" i="44"/>
  <c r="AE51" i="44"/>
  <c r="V29" i="44"/>
  <c r="V50" i="44"/>
  <c r="AW50" i="44"/>
  <c r="U29" i="44"/>
  <c r="U50" i="44"/>
  <c r="AV50" i="44"/>
  <c r="T29" i="44"/>
  <c r="T50" i="44"/>
  <c r="AU50" i="44"/>
  <c r="E29" i="44"/>
  <c r="D29" i="44"/>
  <c r="D50" i="44"/>
  <c r="AE50" i="44"/>
  <c r="V28" i="44"/>
  <c r="V49" i="44"/>
  <c r="AW49" i="44"/>
  <c r="U28" i="44"/>
  <c r="U49" i="44"/>
  <c r="AV49" i="44"/>
  <c r="T28" i="44"/>
  <c r="E28" i="44"/>
  <c r="D28" i="44"/>
  <c r="D49" i="44"/>
  <c r="AE49" i="44"/>
  <c r="V27" i="44"/>
  <c r="V48" i="44"/>
  <c r="AW48" i="44"/>
  <c r="U27" i="44"/>
  <c r="U48" i="44"/>
  <c r="AV48" i="44"/>
  <c r="T27" i="44"/>
  <c r="T48" i="44"/>
  <c r="AU48" i="44"/>
  <c r="E27" i="44"/>
  <c r="D27" i="44"/>
  <c r="D48" i="44"/>
  <c r="AE48" i="44"/>
  <c r="V26" i="44"/>
  <c r="V47" i="44"/>
  <c r="AW47" i="44"/>
  <c r="U26" i="44"/>
  <c r="U47" i="44"/>
  <c r="AV47" i="44"/>
  <c r="T26" i="44"/>
  <c r="E26" i="44"/>
  <c r="D26" i="44"/>
  <c r="D47" i="44"/>
  <c r="AE47" i="44"/>
  <c r="V25" i="44"/>
  <c r="V46" i="44"/>
  <c r="AW46" i="44"/>
  <c r="U25" i="44"/>
  <c r="U46" i="44"/>
  <c r="AV46" i="44"/>
  <c r="T25" i="44"/>
  <c r="T46" i="44"/>
  <c r="AU46" i="44"/>
  <c r="E25" i="44"/>
  <c r="D25" i="44"/>
  <c r="D46" i="44"/>
  <c r="AE46" i="44"/>
  <c r="AT23" i="40"/>
  <c r="AU13" i="40"/>
  <c r="AU9" i="40"/>
  <c r="AU5" i="40"/>
  <c r="AT3" i="40"/>
  <c r="AU3" i="40"/>
  <c r="AU6" i="40"/>
  <c r="BR83" i="12"/>
  <c r="BR84" i="12"/>
  <c r="BR85" i="12"/>
  <c r="BR147" i="12"/>
  <c r="BT147" i="12"/>
  <c r="E36" i="36"/>
  <c r="E35" i="36"/>
  <c r="E34" i="36"/>
  <c r="E33" i="36"/>
  <c r="E32" i="36"/>
  <c r="E31" i="36"/>
  <c r="E30" i="36"/>
  <c r="E29" i="36"/>
  <c r="E28" i="36"/>
  <c r="E27" i="36"/>
  <c r="E26" i="36"/>
  <c r="E25" i="36"/>
  <c r="AP132" i="15"/>
  <c r="AP132" i="52"/>
  <c r="AM132" i="15"/>
  <c r="AM132" i="52"/>
  <c r="AJ132" i="15"/>
  <c r="AJ153" i="15"/>
  <c r="AG132" i="15"/>
  <c r="AG153" i="15"/>
  <c r="AD132" i="15"/>
  <c r="AD153" i="15"/>
  <c r="AA132" i="15"/>
  <c r="AA153" i="15"/>
  <c r="X132" i="15"/>
  <c r="X153" i="15"/>
  <c r="U132" i="15"/>
  <c r="U153" i="15"/>
  <c r="R132" i="15"/>
  <c r="R153" i="15"/>
  <c r="O132" i="15"/>
  <c r="O153" i="15"/>
  <c r="L132" i="15"/>
  <c r="I132" i="15"/>
  <c r="B18" i="42"/>
  <c r="D36" i="36"/>
  <c r="D57" i="36"/>
  <c r="AE57" i="36"/>
  <c r="D35" i="36"/>
  <c r="D56" i="36"/>
  <c r="AE56" i="36"/>
  <c r="D34" i="36"/>
  <c r="D33" i="36"/>
  <c r="D32" i="36"/>
  <c r="D31" i="36"/>
  <c r="D52" i="36"/>
  <c r="AE52" i="36"/>
  <c r="D30" i="36"/>
  <c r="D51" i="36"/>
  <c r="AE51" i="36"/>
  <c r="D29" i="36"/>
  <c r="D50" i="36"/>
  <c r="AE50" i="36"/>
  <c r="D28" i="36"/>
  <c r="D49" i="36"/>
  <c r="AE49" i="36"/>
  <c r="D27" i="36"/>
  <c r="D48" i="36"/>
  <c r="AE48" i="36"/>
  <c r="D26" i="36"/>
  <c r="D47" i="36"/>
  <c r="AE47" i="36"/>
  <c r="D25" i="36"/>
  <c r="D46" i="36"/>
  <c r="AE46" i="36"/>
  <c r="S38" i="36"/>
  <c r="BD87" i="12"/>
  <c r="BC87" i="12"/>
  <c r="BB87" i="12"/>
  <c r="BA87" i="12"/>
  <c r="AZ87" i="12"/>
  <c r="AY87" i="12"/>
  <c r="AX87" i="12"/>
  <c r="AW87" i="12"/>
  <c r="AV87" i="12"/>
  <c r="AU87" i="12"/>
  <c r="AT87" i="12"/>
  <c r="AS87" i="12"/>
  <c r="AR87" i="12"/>
  <c r="AQ87" i="12"/>
  <c r="AP87" i="12"/>
  <c r="AO87" i="12"/>
  <c r="AN87" i="12"/>
  <c r="AM87" i="12"/>
  <c r="AL87" i="12"/>
  <c r="AK87" i="12"/>
  <c r="AJ87" i="12"/>
  <c r="AI87" i="12"/>
  <c r="AH87" i="12"/>
  <c r="AG87" i="12"/>
  <c r="AF87" i="12"/>
  <c r="AE87" i="12"/>
  <c r="AD87" i="12"/>
  <c r="AC87" i="12"/>
  <c r="AB87" i="12"/>
  <c r="AA87" i="12"/>
  <c r="Z87" i="12"/>
  <c r="Y87" i="12"/>
  <c r="X87" i="12"/>
  <c r="W87" i="12"/>
  <c r="V87" i="12"/>
  <c r="U87" i="12"/>
  <c r="T87" i="12"/>
  <c r="S87" i="12"/>
  <c r="BD86" i="12"/>
  <c r="BC86" i="12"/>
  <c r="BB86" i="12"/>
  <c r="BA86" i="12"/>
  <c r="AZ86" i="12"/>
  <c r="AY86" i="12"/>
  <c r="AX86" i="12"/>
  <c r="AW86" i="12"/>
  <c r="AV86" i="12"/>
  <c r="AU86" i="12"/>
  <c r="AT86" i="12"/>
  <c r="AS86" i="12"/>
  <c r="AR86" i="12"/>
  <c r="AQ86" i="12"/>
  <c r="AP86" i="12"/>
  <c r="AO86" i="12"/>
  <c r="AN86" i="12"/>
  <c r="AM86" i="12"/>
  <c r="AL86" i="12"/>
  <c r="AK86" i="12"/>
  <c r="AJ86" i="12"/>
  <c r="AI86" i="12"/>
  <c r="AH86" i="12"/>
  <c r="AG86" i="12"/>
  <c r="AF86" i="12"/>
  <c r="AE86" i="12"/>
  <c r="AD86" i="12"/>
  <c r="AC86" i="12"/>
  <c r="AB86" i="12"/>
  <c r="AA86" i="12"/>
  <c r="Z86" i="12"/>
  <c r="Y86" i="12"/>
  <c r="X86" i="12"/>
  <c r="W86" i="12"/>
  <c r="V86" i="12"/>
  <c r="U86" i="12"/>
  <c r="T86" i="12"/>
  <c r="S86" i="12"/>
  <c r="BD92" i="12"/>
  <c r="AN259" i="41"/>
  <c r="BC92" i="12"/>
  <c r="AK259" i="41"/>
  <c r="BB92" i="12"/>
  <c r="AH122" i="41"/>
  <c r="BA92" i="12"/>
  <c r="AE122" i="41"/>
  <c r="AZ92" i="12"/>
  <c r="AB259" i="41"/>
  <c r="AY92" i="12"/>
  <c r="Y259" i="41"/>
  <c r="AX92" i="12"/>
  <c r="V122" i="41"/>
  <c r="AW92" i="12"/>
  <c r="S259" i="41"/>
  <c r="AV92" i="12"/>
  <c r="P122" i="41"/>
  <c r="AU92" i="12"/>
  <c r="M122" i="41"/>
  <c r="AT92" i="12"/>
  <c r="J259" i="41"/>
  <c r="AS92" i="12"/>
  <c r="CF16" i="12"/>
  <c r="AR92" i="12"/>
  <c r="CF15" i="12"/>
  <c r="AQ92" i="12"/>
  <c r="CF14" i="12"/>
  <c r="AP92" i="12"/>
  <c r="CF13" i="12"/>
  <c r="AO92" i="12"/>
  <c r="CF12" i="12"/>
  <c r="AN92" i="12"/>
  <c r="CF11" i="12"/>
  <c r="AM92" i="12"/>
  <c r="CF10" i="12"/>
  <c r="AL92" i="12"/>
  <c r="CF9" i="12"/>
  <c r="AK92" i="12"/>
  <c r="CF8" i="12"/>
  <c r="AJ92" i="12"/>
  <c r="CF7" i="12"/>
  <c r="AI92" i="12"/>
  <c r="CF6" i="12"/>
  <c r="AH92" i="12"/>
  <c r="CF5" i="12"/>
  <c r="AG92" i="12"/>
  <c r="AF92" i="12"/>
  <c r="AE92" i="12"/>
  <c r="AD92" i="12"/>
  <c r="AC92" i="12"/>
  <c r="AB92" i="12"/>
  <c r="AA92" i="12"/>
  <c r="Z92" i="12"/>
  <c r="Y92" i="12"/>
  <c r="X92" i="12"/>
  <c r="W92" i="12"/>
  <c r="V92" i="12"/>
  <c r="U92" i="12"/>
  <c r="T92" i="12"/>
  <c r="S92" i="12"/>
  <c r="BD90" i="12"/>
  <c r="AN120" i="41"/>
  <c r="BC90" i="12"/>
  <c r="AK120" i="41"/>
  <c r="BB90" i="12"/>
  <c r="AH120" i="41"/>
  <c r="BA90" i="12"/>
  <c r="AE120" i="41"/>
  <c r="AZ90" i="12"/>
  <c r="AB257" i="41"/>
  <c r="AY90" i="12"/>
  <c r="Y257" i="41"/>
  <c r="AX90" i="12"/>
  <c r="V257" i="41"/>
  <c r="AW90" i="12"/>
  <c r="S257" i="41"/>
  <c r="AV90" i="12"/>
  <c r="P257" i="41"/>
  <c r="AU90" i="12"/>
  <c r="M120" i="41"/>
  <c r="AT90" i="12"/>
  <c r="J120" i="41"/>
  <c r="AS90" i="12"/>
  <c r="AR90" i="12"/>
  <c r="AQ90" i="12"/>
  <c r="AP90" i="12"/>
  <c r="AO90" i="12"/>
  <c r="AN90" i="12"/>
  <c r="AM90" i="12"/>
  <c r="AL90" i="12"/>
  <c r="AK90" i="12"/>
  <c r="AJ90" i="12"/>
  <c r="AI90" i="12"/>
  <c r="AH90" i="12"/>
  <c r="AG90" i="12"/>
  <c r="AF90" i="12"/>
  <c r="AE90" i="12"/>
  <c r="AD90" i="12"/>
  <c r="AC90" i="12"/>
  <c r="AB90" i="12"/>
  <c r="AA90" i="12"/>
  <c r="Z90" i="12"/>
  <c r="Y90" i="12"/>
  <c r="X90" i="12"/>
  <c r="W90" i="12"/>
  <c r="V90" i="12"/>
  <c r="U90" i="12"/>
  <c r="T90" i="12"/>
  <c r="S90" i="12"/>
  <c r="BD89" i="12"/>
  <c r="AN119" i="41"/>
  <c r="BC89" i="12"/>
  <c r="AK256" i="41"/>
  <c r="BB89" i="12"/>
  <c r="AH119" i="41"/>
  <c r="BA89" i="12"/>
  <c r="AE256" i="41"/>
  <c r="AZ89" i="12"/>
  <c r="AY89" i="12"/>
  <c r="Y119" i="41"/>
  <c r="AX89" i="12"/>
  <c r="AW89" i="12"/>
  <c r="S256" i="41"/>
  <c r="AV89" i="12"/>
  <c r="P256" i="41"/>
  <c r="AU89" i="12"/>
  <c r="M119" i="41"/>
  <c r="AT89" i="12"/>
  <c r="J256" i="41"/>
  <c r="AS89" i="12"/>
  <c r="AR89" i="12"/>
  <c r="AQ89" i="12"/>
  <c r="AP89" i="12"/>
  <c r="AO89" i="12"/>
  <c r="AN89" i="12"/>
  <c r="AM89" i="12"/>
  <c r="AL89" i="12"/>
  <c r="AK89" i="12"/>
  <c r="AJ89" i="12"/>
  <c r="AI89" i="12"/>
  <c r="AH89" i="12"/>
  <c r="AG89" i="12"/>
  <c r="AF89" i="12"/>
  <c r="AE89" i="12"/>
  <c r="AD89" i="12"/>
  <c r="AC89" i="12"/>
  <c r="AB89" i="12"/>
  <c r="AA89" i="12"/>
  <c r="Z89" i="12"/>
  <c r="Y89" i="12"/>
  <c r="X89" i="12"/>
  <c r="W89" i="12"/>
  <c r="V89" i="12"/>
  <c r="U89" i="12"/>
  <c r="T89" i="12"/>
  <c r="S89" i="12"/>
  <c r="BD88" i="12"/>
  <c r="AN118" i="41"/>
  <c r="BC88" i="12"/>
  <c r="AK118" i="41"/>
  <c r="BB88" i="12"/>
  <c r="AH118" i="41"/>
  <c r="BA88" i="12"/>
  <c r="AE118" i="41"/>
  <c r="AZ88" i="12"/>
  <c r="AB118" i="41"/>
  <c r="AY88" i="12"/>
  <c r="Y255" i="41"/>
  <c r="AX88" i="12"/>
  <c r="V255" i="41"/>
  <c r="AW88" i="12"/>
  <c r="S118" i="41"/>
  <c r="AV88" i="12"/>
  <c r="P118" i="41"/>
  <c r="AU88" i="12"/>
  <c r="M255" i="41"/>
  <c r="AT88" i="12"/>
  <c r="J255" i="41"/>
  <c r="AS88" i="12"/>
  <c r="AR88" i="12"/>
  <c r="AQ88" i="12"/>
  <c r="AP88" i="12"/>
  <c r="AO88" i="12"/>
  <c r="AN88" i="12"/>
  <c r="AM88" i="12"/>
  <c r="AL88" i="12"/>
  <c r="AK88" i="12"/>
  <c r="AJ88" i="12"/>
  <c r="AI88" i="12"/>
  <c r="AH88" i="12"/>
  <c r="AG88" i="12"/>
  <c r="AF88" i="12"/>
  <c r="AE88" i="12"/>
  <c r="AD88" i="12"/>
  <c r="AC88" i="12"/>
  <c r="AB88" i="12"/>
  <c r="AA88" i="12"/>
  <c r="Z88" i="12"/>
  <c r="Y88" i="12"/>
  <c r="X88" i="12"/>
  <c r="W88" i="12"/>
  <c r="V88" i="12"/>
  <c r="U88" i="12"/>
  <c r="T88" i="12"/>
  <c r="S88" i="12"/>
  <c r="BD82" i="12"/>
  <c r="BC82" i="12"/>
  <c r="BB82" i="12"/>
  <c r="BA82" i="12"/>
  <c r="AZ82" i="12"/>
  <c r="AY82" i="12"/>
  <c r="AX82" i="12"/>
  <c r="AW82" i="12"/>
  <c r="AV82" i="12"/>
  <c r="AU82" i="12"/>
  <c r="AT82" i="12"/>
  <c r="AS82" i="12"/>
  <c r="AP95" i="15"/>
  <c r="AP95" i="52"/>
  <c r="AR82" i="12"/>
  <c r="AM95" i="15"/>
  <c r="AM95" i="52"/>
  <c r="AQ82" i="12"/>
  <c r="AJ95" i="52"/>
  <c r="AP82" i="12"/>
  <c r="AG95" i="52"/>
  <c r="AO82" i="12"/>
  <c r="AD95" i="52"/>
  <c r="AN82" i="12"/>
  <c r="AA95" i="52"/>
  <c r="AM82" i="12"/>
  <c r="X95" i="52"/>
  <c r="AL82" i="12"/>
  <c r="U95" i="52"/>
  <c r="AK82" i="12"/>
  <c r="R95" i="52"/>
  <c r="AJ82" i="12"/>
  <c r="O95" i="52"/>
  <c r="AI82" i="12"/>
  <c r="AH82" i="12"/>
  <c r="AG82" i="12"/>
  <c r="AF82" i="12"/>
  <c r="AE82" i="12"/>
  <c r="AD82" i="12"/>
  <c r="AC82" i="12"/>
  <c r="AB82" i="12"/>
  <c r="AA82" i="12"/>
  <c r="Z82" i="12"/>
  <c r="Y82" i="12"/>
  <c r="X82" i="12"/>
  <c r="W82" i="12"/>
  <c r="V82" i="12"/>
  <c r="U82" i="12"/>
  <c r="T82" i="12"/>
  <c r="S82" i="12"/>
  <c r="AS78" i="12"/>
  <c r="AP94" i="15"/>
  <c r="AP94" i="52"/>
  <c r="AR78" i="12"/>
  <c r="AM94" i="15"/>
  <c r="AM94" i="52"/>
  <c r="AQ78" i="12"/>
  <c r="AJ94" i="52"/>
  <c r="AP78" i="12"/>
  <c r="AG94" i="52"/>
  <c r="AO78" i="12"/>
  <c r="AD94" i="52"/>
  <c r="AN78" i="12"/>
  <c r="AA94" i="52"/>
  <c r="AM78" i="12"/>
  <c r="X94" i="52"/>
  <c r="AL78" i="12"/>
  <c r="U94" i="52"/>
  <c r="AK78" i="12"/>
  <c r="R94" i="52"/>
  <c r="AJ78" i="12"/>
  <c r="O94" i="52"/>
  <c r="AI78" i="12"/>
  <c r="AH78" i="12"/>
  <c r="AG78" i="12"/>
  <c r="AF78" i="12"/>
  <c r="AE78" i="12"/>
  <c r="AD78" i="12"/>
  <c r="AC78" i="12"/>
  <c r="AB78" i="12"/>
  <c r="AA78" i="12"/>
  <c r="Z78" i="12"/>
  <c r="Y78" i="12"/>
  <c r="X78" i="12"/>
  <c r="W78" i="12"/>
  <c r="V78" i="12"/>
  <c r="U78" i="12"/>
  <c r="T78" i="12"/>
  <c r="S78" i="12"/>
  <c r="BD77" i="12"/>
  <c r="AN184" i="41"/>
  <c r="BC77" i="12"/>
  <c r="AK184" i="41"/>
  <c r="BB77" i="12"/>
  <c r="AH59" i="41"/>
  <c r="BA77" i="12"/>
  <c r="AE184" i="41"/>
  <c r="AZ77" i="12"/>
  <c r="AB59" i="41"/>
  <c r="AY77" i="12"/>
  <c r="Y59" i="41"/>
  <c r="AX77" i="12"/>
  <c r="V59" i="41"/>
  <c r="AW77" i="12"/>
  <c r="S184" i="41"/>
  <c r="AV77" i="12"/>
  <c r="P184" i="41"/>
  <c r="AU77" i="12"/>
  <c r="M184" i="41"/>
  <c r="AT77" i="12"/>
  <c r="J184" i="41"/>
  <c r="AS77" i="12"/>
  <c r="AP78" i="15"/>
  <c r="AP78" i="52"/>
  <c r="AR77" i="12"/>
  <c r="AM78" i="15"/>
  <c r="AM78" i="52"/>
  <c r="AQ77" i="12"/>
  <c r="AJ78" i="52"/>
  <c r="AP77" i="12"/>
  <c r="AG78" i="52"/>
  <c r="AO77" i="12"/>
  <c r="AD78" i="52"/>
  <c r="AN77" i="12"/>
  <c r="AA78" i="52"/>
  <c r="AM77" i="12"/>
  <c r="AL77" i="12"/>
  <c r="U78" i="52"/>
  <c r="AK77" i="12"/>
  <c r="AJ77" i="12"/>
  <c r="AI77" i="12"/>
  <c r="AH77" i="12"/>
  <c r="AG77" i="12"/>
  <c r="AF77" i="12"/>
  <c r="AE77" i="12"/>
  <c r="AD77" i="12"/>
  <c r="AC77" i="12"/>
  <c r="AB77" i="12"/>
  <c r="AA77" i="12"/>
  <c r="Z77" i="12"/>
  <c r="Y77" i="12"/>
  <c r="X77" i="12"/>
  <c r="W77" i="12"/>
  <c r="V77" i="12"/>
  <c r="U77" i="12"/>
  <c r="T77" i="12"/>
  <c r="S77" i="12"/>
  <c r="BD76" i="12"/>
  <c r="AN58" i="41"/>
  <c r="BC76" i="12"/>
  <c r="AK58" i="41"/>
  <c r="BB76" i="12"/>
  <c r="AH58" i="41"/>
  <c r="BA76" i="12"/>
  <c r="AE58" i="41"/>
  <c r="AZ76" i="12"/>
  <c r="AY76" i="12"/>
  <c r="Y58" i="41"/>
  <c r="AX76" i="12"/>
  <c r="V183" i="41"/>
  <c r="AW76" i="12"/>
  <c r="S183" i="41"/>
  <c r="AV76" i="12"/>
  <c r="P183" i="41"/>
  <c r="AP76" i="12"/>
  <c r="AG77" i="52"/>
  <c r="AO76" i="12"/>
  <c r="AD77" i="15"/>
  <c r="AN76" i="12"/>
  <c r="AA77" i="52"/>
  <c r="AM76" i="12"/>
  <c r="X77" i="52"/>
  <c r="AL76" i="12"/>
  <c r="U77" i="52"/>
  <c r="AK76" i="12"/>
  <c r="R77" i="52"/>
  <c r="R80" i="52"/>
  <c r="AJ76" i="12"/>
  <c r="AI76" i="12"/>
  <c r="AH76" i="12"/>
  <c r="AG76" i="12"/>
  <c r="AF76" i="12"/>
  <c r="AE76" i="12"/>
  <c r="AD76" i="12"/>
  <c r="AC76" i="12"/>
  <c r="AB76" i="12"/>
  <c r="AA76" i="12"/>
  <c r="Z76" i="12"/>
  <c r="Y76" i="12"/>
  <c r="X76" i="12"/>
  <c r="W76" i="12"/>
  <c r="V76" i="12"/>
  <c r="U76" i="12"/>
  <c r="T76" i="12"/>
  <c r="S76" i="12"/>
  <c r="BD75" i="12"/>
  <c r="BC75" i="12"/>
  <c r="BB75" i="12"/>
  <c r="BA75" i="12"/>
  <c r="AZ75" i="12"/>
  <c r="AY75" i="12"/>
  <c r="AX75" i="12"/>
  <c r="AW75" i="12"/>
  <c r="AV75" i="12"/>
  <c r="AN75" i="12"/>
  <c r="AA19" i="14"/>
  <c r="AM75" i="12"/>
  <c r="AL75" i="12"/>
  <c r="U19" i="14"/>
  <c r="AK75" i="12"/>
  <c r="R19" i="14"/>
  <c r="AJ75" i="12"/>
  <c r="AI75" i="12"/>
  <c r="L19" i="14"/>
  <c r="AH75" i="12"/>
  <c r="I19" i="14"/>
  <c r="AG75" i="12"/>
  <c r="AF75" i="12"/>
  <c r="AE75" i="12"/>
  <c r="AD75" i="12"/>
  <c r="AC75" i="12"/>
  <c r="AB75" i="12"/>
  <c r="AA75" i="12"/>
  <c r="Z75" i="12"/>
  <c r="Y75" i="12"/>
  <c r="X75" i="12"/>
  <c r="W75" i="12"/>
  <c r="V75" i="12"/>
  <c r="U75" i="12"/>
  <c r="T75" i="12"/>
  <c r="S75" i="12"/>
  <c r="BD74" i="12"/>
  <c r="BC74" i="12"/>
  <c r="BB74" i="12"/>
  <c r="BA74" i="12"/>
  <c r="AZ74" i="12"/>
  <c r="AY74" i="12"/>
  <c r="AX74" i="12"/>
  <c r="AW74" i="12"/>
  <c r="AV74" i="12"/>
  <c r="AP74" i="12"/>
  <c r="AG20" i="14"/>
  <c r="AO74" i="12"/>
  <c r="AD20" i="14"/>
  <c r="AN74" i="12"/>
  <c r="AA20" i="14"/>
  <c r="AM74" i="12"/>
  <c r="X20" i="14"/>
  <c r="AL74" i="12"/>
  <c r="U20" i="14"/>
  <c r="AK74" i="12"/>
  <c r="R20" i="14"/>
  <c r="AJ74" i="12"/>
  <c r="O20" i="14"/>
  <c r="AI74" i="12"/>
  <c r="L20" i="14"/>
  <c r="N20" i="14"/>
  <c r="AH74" i="12"/>
  <c r="I20" i="14"/>
  <c r="K20" i="14"/>
  <c r="AG74" i="12"/>
  <c r="AF74" i="12"/>
  <c r="AE74" i="12"/>
  <c r="AD74" i="12"/>
  <c r="AC74" i="12"/>
  <c r="AB74" i="12"/>
  <c r="AA74" i="12"/>
  <c r="Z74" i="12"/>
  <c r="Y74" i="12"/>
  <c r="X74" i="12"/>
  <c r="W74" i="12"/>
  <c r="V74" i="12"/>
  <c r="U74" i="12"/>
  <c r="T74" i="12"/>
  <c r="S74" i="12"/>
  <c r="BD73" i="12"/>
  <c r="BC73" i="12"/>
  <c r="BB73" i="12"/>
  <c r="BA73" i="12"/>
  <c r="AZ73" i="12"/>
  <c r="AY73" i="12"/>
  <c r="AX73" i="12"/>
  <c r="AW73" i="12"/>
  <c r="AV73" i="12"/>
  <c r="AP73" i="12"/>
  <c r="AO73" i="12"/>
  <c r="AN73" i="12"/>
  <c r="AM73" i="12"/>
  <c r="AL73" i="12"/>
  <c r="AK73" i="12"/>
  <c r="AJ73" i="12"/>
  <c r="O23" i="14"/>
  <c r="AI73" i="12"/>
  <c r="L23" i="14"/>
  <c r="AH73" i="12"/>
  <c r="I23" i="14"/>
  <c r="AG73" i="12"/>
  <c r="AF73" i="12"/>
  <c r="AE73" i="12"/>
  <c r="AD73" i="12"/>
  <c r="AC73" i="12"/>
  <c r="AB73" i="12"/>
  <c r="AA73" i="12"/>
  <c r="Z73" i="12"/>
  <c r="Y73" i="12"/>
  <c r="X73" i="12"/>
  <c r="W73" i="12"/>
  <c r="V73" i="12"/>
  <c r="U73" i="12"/>
  <c r="T73" i="12"/>
  <c r="S73" i="12"/>
  <c r="BD72" i="12"/>
  <c r="BC72" i="12"/>
  <c r="BB72" i="12"/>
  <c r="BA72" i="12"/>
  <c r="AZ72" i="12"/>
  <c r="AY72" i="12"/>
  <c r="AX72" i="12"/>
  <c r="AW72" i="12"/>
  <c r="AP72" i="12"/>
  <c r="AG25" i="14"/>
  <c r="AO72" i="12"/>
  <c r="AD25" i="14"/>
  <c r="AN72" i="12"/>
  <c r="AA25" i="14"/>
  <c r="AM72" i="12"/>
  <c r="X25" i="14"/>
  <c r="AL72" i="12"/>
  <c r="U25" i="14"/>
  <c r="AK72" i="12"/>
  <c r="R25" i="14"/>
  <c r="AJ72" i="12"/>
  <c r="AI72" i="12"/>
  <c r="AH72" i="12"/>
  <c r="I25" i="14"/>
  <c r="AG72" i="12"/>
  <c r="AF72" i="12"/>
  <c r="AE72" i="12"/>
  <c r="AD72" i="12"/>
  <c r="AC72" i="12"/>
  <c r="AB72" i="12"/>
  <c r="AA72" i="12"/>
  <c r="Z72" i="12"/>
  <c r="Y72" i="12"/>
  <c r="X72" i="12"/>
  <c r="W72" i="12"/>
  <c r="V72" i="12"/>
  <c r="U72" i="12"/>
  <c r="T72" i="12"/>
  <c r="S72" i="12"/>
  <c r="BD71" i="12"/>
  <c r="BC71" i="12"/>
  <c r="BB71" i="12"/>
  <c r="BA71" i="12"/>
  <c r="AZ71" i="12"/>
  <c r="AY71" i="12"/>
  <c r="AX71" i="12"/>
  <c r="AW71" i="12"/>
  <c r="AV71" i="12"/>
  <c r="AP71" i="12"/>
  <c r="AG24" i="14"/>
  <c r="AO71" i="12"/>
  <c r="AN71" i="12"/>
  <c r="AA24" i="14"/>
  <c r="AM71" i="12"/>
  <c r="X24" i="14"/>
  <c r="AL71" i="12"/>
  <c r="AK71" i="12"/>
  <c r="R24" i="14"/>
  <c r="AJ71" i="12"/>
  <c r="O24" i="14"/>
  <c r="AI71" i="12"/>
  <c r="L24" i="14"/>
  <c r="AH71" i="12"/>
  <c r="I24" i="14"/>
  <c r="AG71" i="12"/>
  <c r="AF71" i="12"/>
  <c r="AE71" i="12"/>
  <c r="AD71" i="12"/>
  <c r="AC71" i="12"/>
  <c r="AB71" i="12"/>
  <c r="AA71" i="12"/>
  <c r="Z71" i="12"/>
  <c r="Y71" i="12"/>
  <c r="X71" i="12"/>
  <c r="W71" i="12"/>
  <c r="V71" i="12"/>
  <c r="U71" i="12"/>
  <c r="T71" i="12"/>
  <c r="S71" i="12"/>
  <c r="AP70" i="12"/>
  <c r="AO70" i="12"/>
  <c r="AN70" i="12"/>
  <c r="AM70" i="12"/>
  <c r="AL70" i="12"/>
  <c r="AK70" i="12"/>
  <c r="AJ70" i="12"/>
  <c r="AI70" i="12"/>
  <c r="AH70" i="12"/>
  <c r="AG70" i="12"/>
  <c r="AF70" i="12"/>
  <c r="AE70" i="12"/>
  <c r="AD70" i="12"/>
  <c r="AC70" i="12"/>
  <c r="AB70" i="12"/>
  <c r="AA70" i="12"/>
  <c r="Z70" i="12"/>
  <c r="Y70" i="12"/>
  <c r="X70" i="12"/>
  <c r="W70" i="12"/>
  <c r="V70" i="12"/>
  <c r="U70" i="12"/>
  <c r="T70" i="12"/>
  <c r="S70" i="12"/>
  <c r="BD69" i="12"/>
  <c r="AN98" i="41"/>
  <c r="BC69" i="12"/>
  <c r="AK98" i="41"/>
  <c r="BB69" i="12"/>
  <c r="AH98" i="41"/>
  <c r="BA69" i="12"/>
  <c r="AE193" i="41"/>
  <c r="AZ69" i="12"/>
  <c r="AB193" i="41"/>
  <c r="AY69" i="12"/>
  <c r="Y98" i="41"/>
  <c r="AX69" i="12"/>
  <c r="V98" i="41"/>
  <c r="AW69" i="12"/>
  <c r="S98" i="41"/>
  <c r="AV69" i="12"/>
  <c r="P193" i="41"/>
  <c r="AP69" i="12"/>
  <c r="AG110" i="52"/>
  <c r="AO69" i="12"/>
  <c r="AD110" i="15"/>
  <c r="AN69" i="12"/>
  <c r="AA110" i="15"/>
  <c r="AM69" i="12"/>
  <c r="X110" i="52"/>
  <c r="AL69" i="12"/>
  <c r="U110" i="52"/>
  <c r="AK69" i="12"/>
  <c r="R110" i="52"/>
  <c r="AJ69" i="12"/>
  <c r="O110" i="52"/>
  <c r="AI69" i="12"/>
  <c r="L110" i="52"/>
  <c r="AH69" i="12"/>
  <c r="AG69" i="12"/>
  <c r="AF69" i="12"/>
  <c r="AE69" i="12"/>
  <c r="AD69" i="12"/>
  <c r="AC69" i="12"/>
  <c r="AB69" i="12"/>
  <c r="AA69" i="12"/>
  <c r="Z69" i="12"/>
  <c r="Y69" i="12"/>
  <c r="X69" i="12"/>
  <c r="W69" i="12"/>
  <c r="V69" i="12"/>
  <c r="U69" i="12"/>
  <c r="T69" i="12"/>
  <c r="S69" i="12"/>
  <c r="BD68" i="12"/>
  <c r="AN192" i="41"/>
  <c r="BC68" i="12"/>
  <c r="AK97" i="41"/>
  <c r="BB68" i="12"/>
  <c r="AH192" i="41"/>
  <c r="BA68" i="12"/>
  <c r="AE97" i="41"/>
  <c r="AZ68" i="12"/>
  <c r="AB97" i="41"/>
  <c r="AY68" i="12"/>
  <c r="Y97" i="41"/>
  <c r="AX68" i="12"/>
  <c r="V97" i="41"/>
  <c r="AW68" i="12"/>
  <c r="S192" i="41"/>
  <c r="AV68" i="12"/>
  <c r="P97" i="41"/>
  <c r="AP68" i="12"/>
  <c r="AG109" i="52"/>
  <c r="AO68" i="12"/>
  <c r="AD109" i="52"/>
  <c r="AN68" i="12"/>
  <c r="AA109" i="52"/>
  <c r="AM68" i="12"/>
  <c r="X109" i="15"/>
  <c r="AL68" i="12"/>
  <c r="U109" i="52"/>
  <c r="AK68" i="12"/>
  <c r="R109" i="15"/>
  <c r="AJ68" i="12"/>
  <c r="O109" i="52"/>
  <c r="AI68" i="12"/>
  <c r="L109" i="52"/>
  <c r="AH68" i="12"/>
  <c r="AG68" i="12"/>
  <c r="AF68" i="12"/>
  <c r="AE68" i="12"/>
  <c r="AD68" i="12"/>
  <c r="AC68" i="12"/>
  <c r="AB68" i="12"/>
  <c r="AA68" i="12"/>
  <c r="Z68" i="12"/>
  <c r="Y68" i="12"/>
  <c r="X68" i="12"/>
  <c r="W68" i="12"/>
  <c r="V68" i="12"/>
  <c r="U68" i="12"/>
  <c r="T68" i="12"/>
  <c r="S68" i="12"/>
  <c r="BD67" i="12"/>
  <c r="AN96" i="41"/>
  <c r="BC67" i="12"/>
  <c r="AK96" i="41"/>
  <c r="BB67" i="12"/>
  <c r="AH198" i="41"/>
  <c r="BA67" i="12"/>
  <c r="AE96" i="41"/>
  <c r="AZ67" i="12"/>
  <c r="AY67" i="12"/>
  <c r="Y198" i="41"/>
  <c r="AX67" i="12"/>
  <c r="V198" i="41"/>
  <c r="AW67" i="12"/>
  <c r="S96" i="41"/>
  <c r="AV67" i="12"/>
  <c r="P96" i="41"/>
  <c r="AP67" i="12"/>
  <c r="AG108" i="52"/>
  <c r="AO67" i="12"/>
  <c r="AD108" i="52"/>
  <c r="AN67" i="12"/>
  <c r="AA108" i="52"/>
  <c r="AM67" i="12"/>
  <c r="X108" i="52"/>
  <c r="AL67" i="12"/>
  <c r="U108" i="52"/>
  <c r="AK67" i="12"/>
  <c r="R108" i="52"/>
  <c r="AJ67" i="12"/>
  <c r="O108" i="52"/>
  <c r="AI67" i="12"/>
  <c r="L108" i="15"/>
  <c r="AH67" i="12"/>
  <c r="AG67" i="12"/>
  <c r="AF67" i="12"/>
  <c r="AE67" i="12"/>
  <c r="AD67" i="12"/>
  <c r="AC67" i="12"/>
  <c r="AB67" i="12"/>
  <c r="AA67" i="12"/>
  <c r="Z67" i="12"/>
  <c r="Y67" i="12"/>
  <c r="X67" i="12"/>
  <c r="W67" i="12"/>
  <c r="V67" i="12"/>
  <c r="U67" i="12"/>
  <c r="T67" i="12"/>
  <c r="S67" i="12"/>
  <c r="BD66" i="12"/>
  <c r="AN95" i="41"/>
  <c r="BC66" i="12"/>
  <c r="AK95" i="41"/>
  <c r="BB66" i="12"/>
  <c r="AH95" i="41"/>
  <c r="BA66" i="12"/>
  <c r="AE95" i="41"/>
  <c r="AZ66" i="12"/>
  <c r="AY66" i="12"/>
  <c r="Y95" i="41"/>
  <c r="AX66" i="12"/>
  <c r="V196" i="41"/>
  <c r="AW66" i="12"/>
  <c r="S95" i="41"/>
  <c r="AV66" i="12"/>
  <c r="P95" i="41"/>
  <c r="AP66" i="12"/>
  <c r="AG107" i="52"/>
  <c r="AO66" i="12"/>
  <c r="AD107" i="52"/>
  <c r="AN66" i="12"/>
  <c r="AA107" i="52"/>
  <c r="AM66" i="12"/>
  <c r="X107" i="52"/>
  <c r="AL66" i="12"/>
  <c r="U107" i="52"/>
  <c r="AK66" i="12"/>
  <c r="R107" i="52"/>
  <c r="AJ66" i="12"/>
  <c r="O107" i="52"/>
  <c r="AI66" i="12"/>
  <c r="L107" i="52"/>
  <c r="AH66" i="12"/>
  <c r="AG66" i="12"/>
  <c r="AF66" i="12"/>
  <c r="AE66" i="12"/>
  <c r="AD66" i="12"/>
  <c r="AC66" i="12"/>
  <c r="AB66" i="12"/>
  <c r="AA66" i="12"/>
  <c r="Z66" i="12"/>
  <c r="Y66" i="12"/>
  <c r="X66" i="12"/>
  <c r="W66" i="12"/>
  <c r="V66" i="12"/>
  <c r="U66" i="12"/>
  <c r="T66" i="12"/>
  <c r="S66" i="12"/>
  <c r="BD65" i="12"/>
  <c r="AN195" i="41"/>
  <c r="BC65" i="12"/>
  <c r="AK94" i="41"/>
  <c r="BB65" i="12"/>
  <c r="AH195" i="41"/>
  <c r="BA65" i="12"/>
  <c r="AE195" i="41"/>
  <c r="AZ65" i="12"/>
  <c r="AB195" i="41"/>
  <c r="AY65" i="12"/>
  <c r="Y94" i="41"/>
  <c r="AX65" i="12"/>
  <c r="V94" i="41"/>
  <c r="AW65" i="12"/>
  <c r="S195" i="41"/>
  <c r="AV65" i="12"/>
  <c r="P94" i="41"/>
  <c r="AP65" i="12"/>
  <c r="AG106" i="15"/>
  <c r="AO65" i="12"/>
  <c r="AD106" i="52"/>
  <c r="AN65" i="12"/>
  <c r="AA106" i="52"/>
  <c r="AM65" i="12"/>
  <c r="X106" i="52"/>
  <c r="AL65" i="12"/>
  <c r="U106" i="52"/>
  <c r="AK65" i="12"/>
  <c r="R106" i="52"/>
  <c r="AJ65" i="12"/>
  <c r="O106" i="52"/>
  <c r="AI65" i="12"/>
  <c r="L106" i="52"/>
  <c r="AH65" i="12"/>
  <c r="AG65" i="12"/>
  <c r="AF65" i="12"/>
  <c r="AE65" i="12"/>
  <c r="AD65" i="12"/>
  <c r="AC65" i="12"/>
  <c r="AB65" i="12"/>
  <c r="AA65" i="12"/>
  <c r="Z65" i="12"/>
  <c r="Y65" i="12"/>
  <c r="X65" i="12"/>
  <c r="W65" i="12"/>
  <c r="V65" i="12"/>
  <c r="U65" i="12"/>
  <c r="T65" i="12"/>
  <c r="S65" i="12"/>
  <c r="BD64" i="12"/>
  <c r="AN93" i="41"/>
  <c r="BC64" i="12"/>
  <c r="AK93" i="41"/>
  <c r="BB64" i="12"/>
  <c r="AH194" i="41"/>
  <c r="BA64" i="12"/>
  <c r="AE93" i="41"/>
  <c r="AZ64" i="12"/>
  <c r="AB93" i="41"/>
  <c r="AY64" i="12"/>
  <c r="AX64" i="12"/>
  <c r="V194" i="41"/>
  <c r="AW64" i="12"/>
  <c r="S93" i="41"/>
  <c r="AV64" i="12"/>
  <c r="P93" i="41"/>
  <c r="AP64" i="12"/>
  <c r="AG105" i="52"/>
  <c r="AO64" i="12"/>
  <c r="AD105" i="15"/>
  <c r="AN64" i="12"/>
  <c r="AA105" i="52"/>
  <c r="AM64" i="12"/>
  <c r="X105" i="52"/>
  <c r="AL64" i="12"/>
  <c r="U105" i="52"/>
  <c r="AK64" i="12"/>
  <c r="R105" i="52"/>
  <c r="AJ64" i="12"/>
  <c r="O105" i="52"/>
  <c r="AI64" i="12"/>
  <c r="L105" i="52"/>
  <c r="AH64" i="12"/>
  <c r="AG64" i="12"/>
  <c r="AF64" i="12"/>
  <c r="AE64" i="12"/>
  <c r="AD64" i="12"/>
  <c r="AC64" i="12"/>
  <c r="AB64" i="12"/>
  <c r="AA64" i="12"/>
  <c r="Z64" i="12"/>
  <c r="Y64" i="12"/>
  <c r="X64" i="12"/>
  <c r="W64" i="12"/>
  <c r="V64" i="12"/>
  <c r="U64" i="12"/>
  <c r="T64" i="12"/>
  <c r="S64" i="12"/>
  <c r="BD63" i="12"/>
  <c r="AN191" i="41"/>
  <c r="BC63" i="12"/>
  <c r="AK92" i="41"/>
  <c r="BB63" i="12"/>
  <c r="AH191" i="41"/>
  <c r="BA63" i="12"/>
  <c r="AE92" i="41"/>
  <c r="AZ63" i="12"/>
  <c r="AY63" i="12"/>
  <c r="Y92" i="41"/>
  <c r="AX63" i="12"/>
  <c r="V92" i="41"/>
  <c r="AW63" i="12"/>
  <c r="S92" i="41"/>
  <c r="AV63" i="12"/>
  <c r="P92" i="41"/>
  <c r="AP63" i="12"/>
  <c r="AG104" i="52"/>
  <c r="AO63" i="12"/>
  <c r="AD104" i="52"/>
  <c r="AN63" i="12"/>
  <c r="AA104" i="52"/>
  <c r="AM63" i="12"/>
  <c r="X104" i="52"/>
  <c r="AL63" i="12"/>
  <c r="U104" i="52"/>
  <c r="AK63" i="12"/>
  <c r="R104" i="52"/>
  <c r="AJ63" i="12"/>
  <c r="O104" i="52"/>
  <c r="AI63" i="12"/>
  <c r="L104" i="52"/>
  <c r="AH63" i="12"/>
  <c r="AG63" i="12"/>
  <c r="AF63" i="12"/>
  <c r="AE63" i="12"/>
  <c r="AD63" i="12"/>
  <c r="AC63" i="12"/>
  <c r="AB63" i="12"/>
  <c r="AA63" i="12"/>
  <c r="Z63" i="12"/>
  <c r="Y63" i="12"/>
  <c r="X63" i="12"/>
  <c r="W63" i="12"/>
  <c r="V63" i="12"/>
  <c r="U63" i="12"/>
  <c r="T63" i="12"/>
  <c r="S63" i="12"/>
  <c r="BD62" i="12"/>
  <c r="AN91" i="41"/>
  <c r="BC62" i="12"/>
  <c r="AK91" i="41"/>
  <c r="BB62" i="12"/>
  <c r="AH197" i="41"/>
  <c r="BA62" i="12"/>
  <c r="AE91" i="41"/>
  <c r="AZ62" i="12"/>
  <c r="AY62" i="12"/>
  <c r="AX62" i="12"/>
  <c r="V91" i="41"/>
  <c r="AW62" i="12"/>
  <c r="S197" i="41"/>
  <c r="AV62" i="12"/>
  <c r="P197" i="41"/>
  <c r="AP62" i="12"/>
  <c r="AG103" i="52"/>
  <c r="AO62" i="12"/>
  <c r="AD103" i="52"/>
  <c r="AN62" i="12"/>
  <c r="AA103" i="52"/>
  <c r="AM62" i="12"/>
  <c r="X103" i="52"/>
  <c r="AL62" i="12"/>
  <c r="U103" i="52"/>
  <c r="AK62" i="12"/>
  <c r="R103" i="52"/>
  <c r="AJ62" i="12"/>
  <c r="O103" i="52"/>
  <c r="AI62" i="12"/>
  <c r="L103" i="52"/>
  <c r="AH62" i="12"/>
  <c r="AG62" i="12"/>
  <c r="AF62" i="12"/>
  <c r="AE62" i="12"/>
  <c r="AD62" i="12"/>
  <c r="AC62" i="12"/>
  <c r="AB62" i="12"/>
  <c r="AA62" i="12"/>
  <c r="Z62" i="12"/>
  <c r="Y62" i="12"/>
  <c r="X62" i="12"/>
  <c r="W62" i="12"/>
  <c r="V62" i="12"/>
  <c r="U62" i="12"/>
  <c r="T62" i="12"/>
  <c r="S62" i="12"/>
  <c r="BD61" i="12"/>
  <c r="AN188" i="41"/>
  <c r="BC61" i="12"/>
  <c r="AK90" i="41"/>
  <c r="BB61" i="12"/>
  <c r="AH90" i="41"/>
  <c r="BA61" i="12"/>
  <c r="AE90" i="41"/>
  <c r="AZ61" i="12"/>
  <c r="AB90" i="41"/>
  <c r="AY61" i="12"/>
  <c r="AX61" i="12"/>
  <c r="V90" i="41"/>
  <c r="AW61" i="12"/>
  <c r="S90" i="41"/>
  <c r="AV61" i="12"/>
  <c r="P188" i="41"/>
  <c r="AP61" i="12"/>
  <c r="AG102" i="52"/>
  <c r="AO61" i="12"/>
  <c r="AD102" i="52"/>
  <c r="AN61" i="12"/>
  <c r="AA102" i="52"/>
  <c r="AM61" i="12"/>
  <c r="X102" i="52"/>
  <c r="AL61" i="12"/>
  <c r="U102" i="52"/>
  <c r="AK61" i="12"/>
  <c r="R102" i="52"/>
  <c r="AJ61" i="12"/>
  <c r="O102" i="52"/>
  <c r="AI61" i="12"/>
  <c r="L102" i="52"/>
  <c r="AH61" i="12"/>
  <c r="AG61" i="12"/>
  <c r="AF61" i="12"/>
  <c r="AE61" i="12"/>
  <c r="AD61" i="12"/>
  <c r="AC61" i="12"/>
  <c r="AB61" i="12"/>
  <c r="AA61" i="12"/>
  <c r="Z61" i="12"/>
  <c r="Y61" i="12"/>
  <c r="X61" i="12"/>
  <c r="W61" i="12"/>
  <c r="V61" i="12"/>
  <c r="U61" i="12"/>
  <c r="T61" i="12"/>
  <c r="S61" i="12"/>
  <c r="BD60" i="12"/>
  <c r="AN189" i="41"/>
  <c r="BC60" i="12"/>
  <c r="AK89" i="41"/>
  <c r="BB60" i="12"/>
  <c r="BA60" i="12"/>
  <c r="AE189" i="41"/>
  <c r="AZ60" i="12"/>
  <c r="AB89" i="41"/>
  <c r="AY60" i="12"/>
  <c r="Y189" i="41"/>
  <c r="AX60" i="12"/>
  <c r="V89" i="41"/>
  <c r="AW60" i="12"/>
  <c r="S189" i="41"/>
  <c r="AV60" i="12"/>
  <c r="P189" i="41"/>
  <c r="AP60" i="12"/>
  <c r="AG101" i="52"/>
  <c r="AO60" i="12"/>
  <c r="AD101" i="52"/>
  <c r="AN60" i="12"/>
  <c r="AA101" i="52"/>
  <c r="AM60" i="12"/>
  <c r="X101" i="52"/>
  <c r="AL60" i="12"/>
  <c r="U101" i="52"/>
  <c r="AK60" i="12"/>
  <c r="R101" i="52"/>
  <c r="AJ60" i="12"/>
  <c r="O101" i="52"/>
  <c r="AI60" i="12"/>
  <c r="L101" i="52"/>
  <c r="AH60" i="12"/>
  <c r="AG60" i="12"/>
  <c r="AF60" i="12"/>
  <c r="AE60" i="12"/>
  <c r="AD60" i="12"/>
  <c r="AC60" i="12"/>
  <c r="AB60" i="12"/>
  <c r="AA60" i="12"/>
  <c r="Z60" i="12"/>
  <c r="Y60" i="12"/>
  <c r="X60" i="12"/>
  <c r="W60" i="12"/>
  <c r="V60" i="12"/>
  <c r="U60" i="12"/>
  <c r="T60" i="12"/>
  <c r="S60" i="12"/>
  <c r="BD59" i="12"/>
  <c r="AN190" i="41"/>
  <c r="BC59" i="12"/>
  <c r="AK88" i="41"/>
  <c r="BB59" i="12"/>
  <c r="AH190" i="41"/>
  <c r="BA59" i="12"/>
  <c r="AE88" i="41"/>
  <c r="AZ59" i="12"/>
  <c r="AY59" i="12"/>
  <c r="Y88" i="41"/>
  <c r="AX59" i="12"/>
  <c r="V190" i="41"/>
  <c r="AW59" i="12"/>
  <c r="S190" i="41"/>
  <c r="AV59" i="12"/>
  <c r="P190" i="41"/>
  <c r="AP59" i="12"/>
  <c r="AG99" i="52"/>
  <c r="AO59" i="12"/>
  <c r="AD99" i="15"/>
  <c r="AN59" i="12"/>
  <c r="AA99" i="52"/>
  <c r="AM59" i="12"/>
  <c r="X99" i="52"/>
  <c r="AL59" i="12"/>
  <c r="U99" i="52"/>
  <c r="AK59" i="12"/>
  <c r="R99" i="52"/>
  <c r="AJ59" i="12"/>
  <c r="O99" i="52"/>
  <c r="AI59" i="12"/>
  <c r="L99" i="52"/>
  <c r="AH59" i="12"/>
  <c r="AG59" i="12"/>
  <c r="AF59" i="12"/>
  <c r="AE59" i="12"/>
  <c r="AD59" i="12"/>
  <c r="AC59" i="12"/>
  <c r="AB59" i="12"/>
  <c r="AA59" i="12"/>
  <c r="Z59" i="12"/>
  <c r="Y59" i="12"/>
  <c r="X59" i="12"/>
  <c r="W59" i="12"/>
  <c r="V59" i="12"/>
  <c r="U59" i="12"/>
  <c r="T59" i="12"/>
  <c r="S59" i="12"/>
  <c r="BD58" i="12"/>
  <c r="AN79" i="41"/>
  <c r="BC58" i="12"/>
  <c r="AK79" i="41"/>
  <c r="BB58" i="12"/>
  <c r="AH79" i="41"/>
  <c r="BA58" i="12"/>
  <c r="AE79" i="41"/>
  <c r="AZ58" i="12"/>
  <c r="AB79" i="41"/>
  <c r="AY58" i="12"/>
  <c r="Y79" i="41"/>
  <c r="AX58" i="12"/>
  <c r="V79" i="41"/>
  <c r="AW58" i="12"/>
  <c r="AP58" i="12"/>
  <c r="AG90" i="52"/>
  <c r="AO58" i="12"/>
  <c r="AD90" i="52"/>
  <c r="AN58" i="12"/>
  <c r="AA90" i="52"/>
  <c r="AM58" i="12"/>
  <c r="X90" i="15"/>
  <c r="AL58" i="12"/>
  <c r="CG9" i="12"/>
  <c r="AK58" i="12"/>
  <c r="R90" i="52"/>
  <c r="AJ58" i="12"/>
  <c r="O90" i="52"/>
  <c r="AI58" i="12"/>
  <c r="L90" i="52"/>
  <c r="AH58" i="12"/>
  <c r="I90" i="15"/>
  <c r="AG58" i="12"/>
  <c r="AF58" i="12"/>
  <c r="AE58" i="12"/>
  <c r="AD58" i="12"/>
  <c r="AC58" i="12"/>
  <c r="AB58" i="12"/>
  <c r="AA58" i="12"/>
  <c r="Z58" i="12"/>
  <c r="Y58" i="12"/>
  <c r="X58" i="12"/>
  <c r="W58" i="12"/>
  <c r="V58" i="12"/>
  <c r="U58" i="12"/>
  <c r="T58" i="12"/>
  <c r="S58" i="12"/>
  <c r="BD57" i="12"/>
  <c r="AN78" i="41"/>
  <c r="BC57" i="12"/>
  <c r="AK78" i="41"/>
  <c r="BB57" i="12"/>
  <c r="AH78" i="41"/>
  <c r="BA57" i="12"/>
  <c r="AE78" i="41"/>
  <c r="AZ57" i="12"/>
  <c r="AB78" i="41"/>
  <c r="AY57" i="12"/>
  <c r="AX57" i="12"/>
  <c r="V78" i="41"/>
  <c r="AW57" i="12"/>
  <c r="S78" i="41"/>
  <c r="AP57" i="12"/>
  <c r="AG89" i="52"/>
  <c r="AO57" i="12"/>
  <c r="AD89" i="52"/>
  <c r="AN57" i="12"/>
  <c r="AA89" i="52"/>
  <c r="AM57" i="12"/>
  <c r="X89" i="52"/>
  <c r="AL57" i="12"/>
  <c r="U89" i="52"/>
  <c r="AK57" i="12"/>
  <c r="R89" i="52"/>
  <c r="AJ57" i="12"/>
  <c r="O89" i="52"/>
  <c r="AI57" i="12"/>
  <c r="L89" i="52"/>
  <c r="AH57" i="12"/>
  <c r="I89" i="52"/>
  <c r="AG57" i="12"/>
  <c r="AF57" i="12"/>
  <c r="AE57" i="12"/>
  <c r="AD57" i="12"/>
  <c r="AC57" i="12"/>
  <c r="AB57" i="12"/>
  <c r="AA57" i="12"/>
  <c r="Z57" i="12"/>
  <c r="Y57" i="12"/>
  <c r="X57" i="12"/>
  <c r="W57" i="12"/>
  <c r="V57" i="12"/>
  <c r="U57" i="12"/>
  <c r="T57" i="12"/>
  <c r="S57" i="12"/>
  <c r="BD56" i="12"/>
  <c r="AN213" i="41"/>
  <c r="BC56" i="12"/>
  <c r="AK213" i="41"/>
  <c r="BB56" i="12"/>
  <c r="AH77" i="41"/>
  <c r="BA56" i="12"/>
  <c r="AE77" i="41"/>
  <c r="AZ56" i="12"/>
  <c r="AB213" i="41"/>
  <c r="AY56" i="12"/>
  <c r="Y213" i="41"/>
  <c r="AX56" i="12"/>
  <c r="AW56" i="12"/>
  <c r="S77" i="41"/>
  <c r="AP56" i="12"/>
  <c r="AG88" i="15"/>
  <c r="AO56" i="12"/>
  <c r="AD88" i="52"/>
  <c r="AN56" i="12"/>
  <c r="AA88" i="52"/>
  <c r="AM56" i="12"/>
  <c r="X88" i="52"/>
  <c r="AL56" i="12"/>
  <c r="U88" i="52"/>
  <c r="AK56" i="12"/>
  <c r="R88" i="52"/>
  <c r="AJ56" i="12"/>
  <c r="O88" i="52"/>
  <c r="AI56" i="12"/>
  <c r="L88" i="52"/>
  <c r="AH56" i="12"/>
  <c r="I88" i="52"/>
  <c r="AG56" i="12"/>
  <c r="AF56" i="12"/>
  <c r="AE56" i="12"/>
  <c r="AD56" i="12"/>
  <c r="AC56" i="12"/>
  <c r="AB56" i="12"/>
  <c r="AA56" i="12"/>
  <c r="Z56" i="12"/>
  <c r="Y56" i="12"/>
  <c r="X56" i="12"/>
  <c r="W56" i="12"/>
  <c r="V56" i="12"/>
  <c r="U56" i="12"/>
  <c r="T56" i="12"/>
  <c r="S56" i="12"/>
  <c r="BD55" i="12"/>
  <c r="AN212" i="41"/>
  <c r="BC55" i="12"/>
  <c r="AK76" i="41"/>
  <c r="BB55" i="12"/>
  <c r="AH212" i="41"/>
  <c r="BA55" i="12"/>
  <c r="AE76" i="41"/>
  <c r="AZ55" i="12"/>
  <c r="AY55" i="12"/>
  <c r="Y212" i="41"/>
  <c r="AX55" i="12"/>
  <c r="V212" i="41"/>
  <c r="AW55" i="12"/>
  <c r="S212" i="41"/>
  <c r="AP55" i="12"/>
  <c r="AG87" i="52"/>
  <c r="AO55" i="12"/>
  <c r="AD87" i="52"/>
  <c r="AN55" i="12"/>
  <c r="AA87" i="52"/>
  <c r="AM55" i="12"/>
  <c r="X87" i="52"/>
  <c r="AL55" i="12"/>
  <c r="U87" i="52"/>
  <c r="AK55" i="12"/>
  <c r="R87" i="15"/>
  <c r="AJ55" i="12"/>
  <c r="O87" i="52"/>
  <c r="AI55" i="12"/>
  <c r="L87" i="52"/>
  <c r="AH55" i="12"/>
  <c r="I87" i="52"/>
  <c r="AG55" i="12"/>
  <c r="AF55" i="12"/>
  <c r="AE55" i="12"/>
  <c r="AD55" i="12"/>
  <c r="AC55" i="12"/>
  <c r="AB55" i="12"/>
  <c r="AA55" i="12"/>
  <c r="Z55" i="12"/>
  <c r="Y55" i="12"/>
  <c r="X55" i="12"/>
  <c r="W55" i="12"/>
  <c r="V55" i="12"/>
  <c r="U55" i="12"/>
  <c r="T55" i="12"/>
  <c r="S55" i="12"/>
  <c r="BD54" i="12"/>
  <c r="AN180" i="41"/>
  <c r="BC54" i="12"/>
  <c r="AK180" i="41"/>
  <c r="BB54" i="12"/>
  <c r="AH180" i="41"/>
  <c r="BA54" i="12"/>
  <c r="AE54" i="41"/>
  <c r="AZ54" i="12"/>
  <c r="AB54" i="41"/>
  <c r="AY54" i="12"/>
  <c r="Y180" i="41"/>
  <c r="AX54" i="12"/>
  <c r="V180" i="41"/>
  <c r="AW54" i="12"/>
  <c r="S180" i="41"/>
  <c r="AP54" i="12"/>
  <c r="AG73" i="52"/>
  <c r="AO54" i="12"/>
  <c r="AD73" i="52"/>
  <c r="AN54" i="12"/>
  <c r="AA73" i="52"/>
  <c r="AM54" i="12"/>
  <c r="X73" i="15"/>
  <c r="AL54" i="12"/>
  <c r="U73" i="52"/>
  <c r="AK54" i="12"/>
  <c r="R73" i="52"/>
  <c r="AJ54" i="12"/>
  <c r="O73" i="52"/>
  <c r="AI54" i="12"/>
  <c r="AH54" i="12"/>
  <c r="AG54" i="12"/>
  <c r="AF54" i="12"/>
  <c r="AE54" i="12"/>
  <c r="AD54" i="12"/>
  <c r="AC54" i="12"/>
  <c r="AB54" i="12"/>
  <c r="AA54" i="12"/>
  <c r="Z54" i="12"/>
  <c r="Y54" i="12"/>
  <c r="X54" i="12"/>
  <c r="W54" i="12"/>
  <c r="V54" i="12"/>
  <c r="U54" i="12"/>
  <c r="T54" i="12"/>
  <c r="S54" i="12"/>
  <c r="BD53" i="12"/>
  <c r="AN179" i="41"/>
  <c r="BC53" i="12"/>
  <c r="AK179" i="41"/>
  <c r="BB53" i="12"/>
  <c r="AH179" i="41"/>
  <c r="BA53" i="12"/>
  <c r="AE53" i="41"/>
  <c r="AZ53" i="12"/>
  <c r="AY53" i="12"/>
  <c r="Y179" i="41"/>
  <c r="AX53" i="12"/>
  <c r="V53" i="41"/>
  <c r="AW53" i="12"/>
  <c r="AP53" i="12"/>
  <c r="AG72" i="52"/>
  <c r="AO53" i="12"/>
  <c r="AD72" i="52"/>
  <c r="AN53" i="12"/>
  <c r="AA72" i="52"/>
  <c r="AM53" i="12"/>
  <c r="X72" i="52"/>
  <c r="AL53" i="12"/>
  <c r="U72" i="52"/>
  <c r="AK53" i="12"/>
  <c r="R72" i="52"/>
  <c r="AJ53" i="12"/>
  <c r="O72" i="52"/>
  <c r="AI53" i="12"/>
  <c r="AH53" i="12"/>
  <c r="AG53" i="12"/>
  <c r="AF53" i="12"/>
  <c r="AE53" i="12"/>
  <c r="AD53" i="12"/>
  <c r="AC53" i="12"/>
  <c r="AB53" i="12"/>
  <c r="AA53" i="12"/>
  <c r="Z53" i="12"/>
  <c r="Y53" i="12"/>
  <c r="X53" i="12"/>
  <c r="W53" i="12"/>
  <c r="V53" i="12"/>
  <c r="U53" i="12"/>
  <c r="T53" i="12"/>
  <c r="S53" i="12"/>
  <c r="BD52" i="12"/>
  <c r="AN178" i="41"/>
  <c r="BC52" i="12"/>
  <c r="AK52" i="41"/>
  <c r="BB52" i="12"/>
  <c r="AH52" i="41"/>
  <c r="BA52" i="12"/>
  <c r="AE52" i="41"/>
  <c r="AZ52" i="12"/>
  <c r="AB178" i="41"/>
  <c r="AY52" i="12"/>
  <c r="Y178" i="41"/>
  <c r="AX52" i="12"/>
  <c r="V178" i="41"/>
  <c r="AW52" i="12"/>
  <c r="S52" i="41"/>
  <c r="AP52" i="12"/>
  <c r="AG71" i="15"/>
  <c r="AO52" i="12"/>
  <c r="AD71" i="15"/>
  <c r="AN52" i="12"/>
  <c r="AA71" i="52"/>
  <c r="AM52" i="12"/>
  <c r="X71" i="52"/>
  <c r="AL52" i="12"/>
  <c r="U71" i="15"/>
  <c r="AK52" i="12"/>
  <c r="R71" i="52"/>
  <c r="AJ52" i="12"/>
  <c r="O71" i="52"/>
  <c r="AI52" i="12"/>
  <c r="AH52" i="12"/>
  <c r="AG52" i="12"/>
  <c r="AF52" i="12"/>
  <c r="AE52" i="12"/>
  <c r="AD52" i="12"/>
  <c r="AC52" i="12"/>
  <c r="AB52" i="12"/>
  <c r="AA52" i="12"/>
  <c r="Z52" i="12"/>
  <c r="Y52" i="12"/>
  <c r="X52" i="12"/>
  <c r="W52" i="12"/>
  <c r="V52" i="12"/>
  <c r="U52" i="12"/>
  <c r="T52" i="12"/>
  <c r="S52" i="12"/>
  <c r="BD51" i="12"/>
  <c r="AN177" i="41"/>
  <c r="BC51" i="12"/>
  <c r="AK177" i="41"/>
  <c r="BB51" i="12"/>
  <c r="AH51" i="41"/>
  <c r="BA51" i="12"/>
  <c r="AE51" i="41"/>
  <c r="AZ51" i="12"/>
  <c r="AY51" i="12"/>
  <c r="Y51" i="41"/>
  <c r="AX51" i="12"/>
  <c r="V177" i="41"/>
  <c r="AW51" i="12"/>
  <c r="S177" i="41"/>
  <c r="AP51" i="12"/>
  <c r="AG70" i="52"/>
  <c r="AO51" i="12"/>
  <c r="AD70" i="52"/>
  <c r="AN51" i="12"/>
  <c r="AA70" i="52"/>
  <c r="AM51" i="12"/>
  <c r="X70" i="52"/>
  <c r="AL51" i="12"/>
  <c r="U70" i="52"/>
  <c r="AK51" i="12"/>
  <c r="R70" i="52"/>
  <c r="AJ51" i="12"/>
  <c r="O70" i="52"/>
  <c r="AI51" i="12"/>
  <c r="AH51" i="12"/>
  <c r="AG51" i="12"/>
  <c r="AF51" i="12"/>
  <c r="AE51" i="12"/>
  <c r="AD51" i="12"/>
  <c r="AC51" i="12"/>
  <c r="AB51" i="12"/>
  <c r="AA51" i="12"/>
  <c r="Z51" i="12"/>
  <c r="Y51" i="12"/>
  <c r="X51" i="12"/>
  <c r="W51" i="12"/>
  <c r="V51" i="12"/>
  <c r="U51" i="12"/>
  <c r="T51" i="12"/>
  <c r="S51" i="12"/>
  <c r="BD50" i="12"/>
  <c r="AN176" i="41"/>
  <c r="BC50" i="12"/>
  <c r="AK48" i="41"/>
  <c r="BB50" i="12"/>
  <c r="AH48" i="41"/>
  <c r="BA50" i="12"/>
  <c r="AE48" i="41"/>
  <c r="AZ50" i="12"/>
  <c r="AY50" i="12"/>
  <c r="Y48" i="41"/>
  <c r="AX50" i="12"/>
  <c r="V176" i="41"/>
  <c r="AW50" i="12"/>
  <c r="S48" i="41"/>
  <c r="AP50" i="12"/>
  <c r="AG67" i="52"/>
  <c r="AO50" i="12"/>
  <c r="AD67" i="52"/>
  <c r="AN50" i="12"/>
  <c r="AA67" i="52"/>
  <c r="AM50" i="12"/>
  <c r="X67" i="52"/>
  <c r="AL50" i="12"/>
  <c r="U67" i="52"/>
  <c r="AK50" i="12"/>
  <c r="R67" i="52"/>
  <c r="AJ50" i="12"/>
  <c r="O67" i="52"/>
  <c r="AI50" i="12"/>
  <c r="AH50" i="12"/>
  <c r="AG50" i="12"/>
  <c r="AF50" i="12"/>
  <c r="AE50" i="12"/>
  <c r="AD50" i="12"/>
  <c r="AC50" i="12"/>
  <c r="AB50" i="12"/>
  <c r="AA50" i="12"/>
  <c r="Z50" i="12"/>
  <c r="Y50" i="12"/>
  <c r="X50" i="12"/>
  <c r="W50" i="12"/>
  <c r="V50" i="12"/>
  <c r="U50" i="12"/>
  <c r="T50" i="12"/>
  <c r="S50" i="12"/>
  <c r="BD49" i="12"/>
  <c r="AN47" i="41"/>
  <c r="BC49" i="12"/>
  <c r="AK175" i="41"/>
  <c r="BB49" i="12"/>
  <c r="AH47" i="41"/>
  <c r="BA49" i="12"/>
  <c r="AE47" i="41"/>
  <c r="AZ49" i="12"/>
  <c r="AY49" i="12"/>
  <c r="Y47" i="41"/>
  <c r="AX49" i="12"/>
  <c r="V47" i="41"/>
  <c r="AW49" i="12"/>
  <c r="S175" i="41"/>
  <c r="AP49" i="12"/>
  <c r="AG66" i="52"/>
  <c r="AO49" i="12"/>
  <c r="AD66" i="15"/>
  <c r="AN49" i="12"/>
  <c r="AA66" i="52"/>
  <c r="AM49" i="12"/>
  <c r="X66" i="52"/>
  <c r="AL49" i="12"/>
  <c r="U66" i="15"/>
  <c r="AK49" i="12"/>
  <c r="R66" i="52"/>
  <c r="AJ49" i="12"/>
  <c r="O66" i="52"/>
  <c r="AI49" i="12"/>
  <c r="AH49" i="12"/>
  <c r="AG49" i="12"/>
  <c r="AF49" i="12"/>
  <c r="AE49" i="12"/>
  <c r="AD49" i="12"/>
  <c r="AC49" i="12"/>
  <c r="AB49" i="12"/>
  <c r="AA49" i="12"/>
  <c r="Z49" i="12"/>
  <c r="Y49" i="12"/>
  <c r="X49" i="12"/>
  <c r="W49" i="12"/>
  <c r="V49" i="12"/>
  <c r="U49" i="12"/>
  <c r="T49" i="12"/>
  <c r="S49" i="12"/>
  <c r="BD48" i="12"/>
  <c r="AN46" i="41"/>
  <c r="BC48" i="12"/>
  <c r="AK46" i="41"/>
  <c r="BB48" i="12"/>
  <c r="AH46" i="41"/>
  <c r="BA48" i="12"/>
  <c r="AZ48" i="12"/>
  <c r="AB174" i="41"/>
  <c r="AY48" i="12"/>
  <c r="AX48" i="12"/>
  <c r="V46" i="41"/>
  <c r="AW48" i="12"/>
  <c r="S174" i="41"/>
  <c r="AP48" i="12"/>
  <c r="AG65" i="52"/>
  <c r="AO48" i="12"/>
  <c r="AD65" i="52"/>
  <c r="AN48" i="12"/>
  <c r="AA65" i="52"/>
  <c r="AM48" i="12"/>
  <c r="AL48" i="12"/>
  <c r="U65" i="52"/>
  <c r="AK48" i="12"/>
  <c r="R65" i="52"/>
  <c r="AJ48" i="12"/>
  <c r="O65" i="52"/>
  <c r="AI48" i="12"/>
  <c r="AH48" i="12"/>
  <c r="AG48" i="12"/>
  <c r="AF48" i="12"/>
  <c r="AE48" i="12"/>
  <c r="AD48" i="12"/>
  <c r="AC48" i="12"/>
  <c r="AB48" i="12"/>
  <c r="AA48" i="12"/>
  <c r="Z48" i="12"/>
  <c r="Y48" i="12"/>
  <c r="X48" i="12"/>
  <c r="W48" i="12"/>
  <c r="V48" i="12"/>
  <c r="U48" i="12"/>
  <c r="T48" i="12"/>
  <c r="S48" i="12"/>
  <c r="BD47" i="12"/>
  <c r="AN45" i="41"/>
  <c r="BC47" i="12"/>
  <c r="AK45" i="41"/>
  <c r="BB47" i="12"/>
  <c r="AH45" i="41"/>
  <c r="BA47" i="12"/>
  <c r="AZ47" i="12"/>
  <c r="AY47" i="12"/>
  <c r="AX47" i="12"/>
  <c r="AW47" i="12"/>
  <c r="S173" i="41"/>
  <c r="AP47" i="12"/>
  <c r="AG64" i="52"/>
  <c r="AO47" i="12"/>
  <c r="AD64" i="52"/>
  <c r="AN47" i="12"/>
  <c r="AA64" i="52"/>
  <c r="AM47" i="12"/>
  <c r="X64" i="52"/>
  <c r="AL47" i="12"/>
  <c r="U64" i="52"/>
  <c r="AK47" i="12"/>
  <c r="R64" i="52"/>
  <c r="AJ47" i="12"/>
  <c r="O64" i="52"/>
  <c r="AI47" i="12"/>
  <c r="AH47" i="12"/>
  <c r="AG47" i="12"/>
  <c r="AF47" i="12"/>
  <c r="AE47" i="12"/>
  <c r="AD47" i="12"/>
  <c r="AC47" i="12"/>
  <c r="AB47" i="12"/>
  <c r="AA47" i="12"/>
  <c r="Z47" i="12"/>
  <c r="Y47" i="12"/>
  <c r="X47" i="12"/>
  <c r="W47" i="12"/>
  <c r="V47" i="12"/>
  <c r="U47" i="12"/>
  <c r="T47" i="12"/>
  <c r="S47" i="12"/>
  <c r="BQ87" i="12"/>
  <c r="BM87" i="12"/>
  <c r="BL87" i="12"/>
  <c r="BK87" i="12"/>
  <c r="BJ87" i="12"/>
  <c r="BI87" i="12"/>
  <c r="BH87" i="12"/>
  <c r="BG87" i="12"/>
  <c r="BF87" i="12"/>
  <c r="BE87" i="12"/>
  <c r="BQ86" i="12"/>
  <c r="BM86" i="12"/>
  <c r="BL86" i="12"/>
  <c r="BK86" i="12"/>
  <c r="BJ86" i="12"/>
  <c r="BI86" i="12"/>
  <c r="BH86" i="12"/>
  <c r="BG86" i="12"/>
  <c r="BF86" i="12"/>
  <c r="BE86" i="12"/>
  <c r="BQ92" i="12"/>
  <c r="BM92" i="12"/>
  <c r="BL92" i="12"/>
  <c r="BK92" i="12"/>
  <c r="BJ92" i="12"/>
  <c r="BI92" i="12"/>
  <c r="BH92" i="12"/>
  <c r="BG92" i="12"/>
  <c r="BF92" i="12"/>
  <c r="BE92" i="12"/>
  <c r="AQ259" i="41"/>
  <c r="BQ90" i="12"/>
  <c r="BM90" i="12"/>
  <c r="BL90" i="12"/>
  <c r="BK90" i="12"/>
  <c r="BJ90" i="12"/>
  <c r="BI90" i="12"/>
  <c r="BH90" i="12"/>
  <c r="BG90" i="12"/>
  <c r="BF90" i="12"/>
  <c r="BE90" i="12"/>
  <c r="AQ120" i="41"/>
  <c r="BQ89" i="12"/>
  <c r="BM89" i="12"/>
  <c r="BL89" i="12"/>
  <c r="BK89" i="12"/>
  <c r="BJ89" i="12"/>
  <c r="BI89" i="12"/>
  <c r="BH89" i="12"/>
  <c r="BG89" i="12"/>
  <c r="BF89" i="12"/>
  <c r="BE89" i="12"/>
  <c r="AQ256" i="41"/>
  <c r="BQ88" i="12"/>
  <c r="BM88" i="12"/>
  <c r="BL88" i="12"/>
  <c r="BK88" i="12"/>
  <c r="BJ88" i="12"/>
  <c r="BI88" i="12"/>
  <c r="BH88" i="12"/>
  <c r="BG88" i="12"/>
  <c r="BF88" i="12"/>
  <c r="BE88" i="12"/>
  <c r="AQ118" i="41"/>
  <c r="BQ82" i="12"/>
  <c r="BM82" i="12"/>
  <c r="BL82" i="12"/>
  <c r="BK82" i="12"/>
  <c r="BJ82" i="12"/>
  <c r="BI82" i="12"/>
  <c r="BH82" i="12"/>
  <c r="BG82" i="12"/>
  <c r="BF82" i="12"/>
  <c r="BE82" i="12"/>
  <c r="BQ78" i="12"/>
  <c r="BM78" i="12"/>
  <c r="BL78" i="12"/>
  <c r="BK78" i="12"/>
  <c r="BJ78" i="12"/>
  <c r="BI78" i="12"/>
  <c r="BH78" i="12"/>
  <c r="BG78" i="12"/>
  <c r="BF78" i="12"/>
  <c r="BQ77" i="12"/>
  <c r="BM77" i="12"/>
  <c r="BL77" i="12"/>
  <c r="BK77" i="12"/>
  <c r="BJ77" i="12"/>
  <c r="BI77" i="12"/>
  <c r="BH77" i="12"/>
  <c r="BG77" i="12"/>
  <c r="BF77" i="12"/>
  <c r="BE77" i="12"/>
  <c r="AQ184" i="41"/>
  <c r="BQ76" i="12"/>
  <c r="BM76" i="12"/>
  <c r="BL76" i="12"/>
  <c r="BK76" i="12"/>
  <c r="BJ76" i="12"/>
  <c r="BI76" i="12"/>
  <c r="BH76" i="12"/>
  <c r="BG76" i="12"/>
  <c r="BF76" i="12"/>
  <c r="BE76" i="12"/>
  <c r="AQ183" i="41"/>
  <c r="BQ75" i="12"/>
  <c r="BM75" i="12"/>
  <c r="BL75" i="12"/>
  <c r="BK75" i="12"/>
  <c r="BJ75" i="12"/>
  <c r="BI75" i="12"/>
  <c r="BH75" i="12"/>
  <c r="BG75" i="12"/>
  <c r="BF75" i="12"/>
  <c r="BE75" i="12"/>
  <c r="BQ74" i="12"/>
  <c r="BM74" i="12"/>
  <c r="BL74" i="12"/>
  <c r="BK74" i="12"/>
  <c r="BJ74" i="12"/>
  <c r="BI74" i="12"/>
  <c r="BH74" i="12"/>
  <c r="BG74" i="12"/>
  <c r="BF74" i="12"/>
  <c r="BE74" i="12"/>
  <c r="BQ73" i="12"/>
  <c r="BM73" i="12"/>
  <c r="BL73" i="12"/>
  <c r="BK73" i="12"/>
  <c r="BJ73" i="12"/>
  <c r="BI73" i="12"/>
  <c r="BH73" i="12"/>
  <c r="BG73" i="12"/>
  <c r="BF73" i="12"/>
  <c r="BE73" i="12"/>
  <c r="BQ72" i="12"/>
  <c r="BM72" i="12"/>
  <c r="BL72" i="12"/>
  <c r="BK72" i="12"/>
  <c r="BJ72" i="12"/>
  <c r="BI72" i="12"/>
  <c r="BH72" i="12"/>
  <c r="BG72" i="12"/>
  <c r="BF72" i="12"/>
  <c r="BE72" i="12"/>
  <c r="BQ71" i="12"/>
  <c r="BM71" i="12"/>
  <c r="BL71" i="12"/>
  <c r="BK71" i="12"/>
  <c r="BJ71" i="12"/>
  <c r="BI71" i="12"/>
  <c r="BH71" i="12"/>
  <c r="BG71" i="12"/>
  <c r="BF71" i="12"/>
  <c r="BE71" i="12"/>
  <c r="BQ70" i="12"/>
  <c r="BM70" i="12"/>
  <c r="BL70" i="12"/>
  <c r="BK70" i="12"/>
  <c r="BJ70" i="12"/>
  <c r="BI70" i="12"/>
  <c r="BH70" i="12"/>
  <c r="BG70" i="12"/>
  <c r="BF70" i="12"/>
  <c r="BQ69" i="12"/>
  <c r="BM69" i="12"/>
  <c r="BL69" i="12"/>
  <c r="BK69" i="12"/>
  <c r="BJ69" i="12"/>
  <c r="BI69" i="12"/>
  <c r="BH69" i="12"/>
  <c r="BG69" i="12"/>
  <c r="BF69" i="12"/>
  <c r="BE69" i="12"/>
  <c r="AQ98" i="41"/>
  <c r="BQ68" i="12"/>
  <c r="BM68" i="12"/>
  <c r="BL68" i="12"/>
  <c r="BK68" i="12"/>
  <c r="BJ68" i="12"/>
  <c r="BI68" i="12"/>
  <c r="BH68" i="12"/>
  <c r="BG68" i="12"/>
  <c r="BF68" i="12"/>
  <c r="BE68" i="12"/>
  <c r="AQ97" i="41"/>
  <c r="BQ67" i="12"/>
  <c r="BM67" i="12"/>
  <c r="BL67" i="12"/>
  <c r="BK67" i="12"/>
  <c r="BJ67" i="12"/>
  <c r="BI67" i="12"/>
  <c r="BH67" i="12"/>
  <c r="BG67" i="12"/>
  <c r="BF67" i="12"/>
  <c r="BE67" i="12"/>
  <c r="AQ198" i="41"/>
  <c r="BQ66" i="12"/>
  <c r="BM66" i="12"/>
  <c r="BL66" i="12"/>
  <c r="BK66" i="12"/>
  <c r="BJ66" i="12"/>
  <c r="BI66" i="12"/>
  <c r="BH66" i="12"/>
  <c r="BG66" i="12"/>
  <c r="BF66" i="12"/>
  <c r="BE66" i="12"/>
  <c r="AQ196" i="41"/>
  <c r="BQ65" i="12"/>
  <c r="BM65" i="12"/>
  <c r="BL65" i="12"/>
  <c r="BK65" i="12"/>
  <c r="BJ65" i="12"/>
  <c r="BI65" i="12"/>
  <c r="BH65" i="12"/>
  <c r="BG65" i="12"/>
  <c r="BF65" i="12"/>
  <c r="BE65" i="12"/>
  <c r="AQ195" i="41"/>
  <c r="BQ64" i="12"/>
  <c r="BM64" i="12"/>
  <c r="BL64" i="12"/>
  <c r="BK64" i="12"/>
  <c r="BJ64" i="12"/>
  <c r="BI64" i="12"/>
  <c r="BH64" i="12"/>
  <c r="BG64" i="12"/>
  <c r="BF64" i="12"/>
  <c r="BE64" i="12"/>
  <c r="AQ93" i="41"/>
  <c r="BQ63" i="12"/>
  <c r="BM63" i="12"/>
  <c r="BL63" i="12"/>
  <c r="BK63" i="12"/>
  <c r="BJ63" i="12"/>
  <c r="BI63" i="12"/>
  <c r="BH63" i="12"/>
  <c r="BG63" i="12"/>
  <c r="BF63" i="12"/>
  <c r="BE63" i="12"/>
  <c r="AQ191" i="41"/>
  <c r="BQ62" i="12"/>
  <c r="BM62" i="12"/>
  <c r="BL62" i="12"/>
  <c r="BK62" i="12"/>
  <c r="BJ62" i="12"/>
  <c r="BI62" i="12"/>
  <c r="BH62" i="12"/>
  <c r="BG62" i="12"/>
  <c r="BF62" i="12"/>
  <c r="BE62" i="12"/>
  <c r="AQ197" i="41"/>
  <c r="BQ61" i="12"/>
  <c r="BM61" i="12"/>
  <c r="BL61" i="12"/>
  <c r="BK61" i="12"/>
  <c r="BJ61" i="12"/>
  <c r="BI61" i="12"/>
  <c r="BH61" i="12"/>
  <c r="BG61" i="12"/>
  <c r="BF61" i="12"/>
  <c r="BE61" i="12"/>
  <c r="AQ188" i="41"/>
  <c r="BQ60" i="12"/>
  <c r="BM60" i="12"/>
  <c r="BL60" i="12"/>
  <c r="BK60" i="12"/>
  <c r="BJ60" i="12"/>
  <c r="BI60" i="12"/>
  <c r="BH60" i="12"/>
  <c r="BG60" i="12"/>
  <c r="BF60" i="12"/>
  <c r="BE60" i="12"/>
  <c r="AQ89" i="41"/>
  <c r="BQ59" i="12"/>
  <c r="BM59" i="12"/>
  <c r="BL59" i="12"/>
  <c r="BK59" i="12"/>
  <c r="BJ59" i="12"/>
  <c r="BI59" i="12"/>
  <c r="BH59" i="12"/>
  <c r="BG59" i="12"/>
  <c r="BF59" i="12"/>
  <c r="BE59" i="12"/>
  <c r="AQ88" i="41"/>
  <c r="BQ58" i="12"/>
  <c r="BM58" i="12"/>
  <c r="BL58" i="12"/>
  <c r="BK58" i="12"/>
  <c r="BJ58" i="12"/>
  <c r="BI58" i="12"/>
  <c r="BH58" i="12"/>
  <c r="BG58" i="12"/>
  <c r="BF58" i="12"/>
  <c r="BE58" i="12"/>
  <c r="AQ79" i="41"/>
  <c r="BQ57" i="12"/>
  <c r="BM57" i="12"/>
  <c r="BL57" i="12"/>
  <c r="BK57" i="12"/>
  <c r="BJ57" i="12"/>
  <c r="BI57" i="12"/>
  <c r="BH57" i="12"/>
  <c r="BG57" i="12"/>
  <c r="BF57" i="12"/>
  <c r="BE57" i="12"/>
  <c r="BQ56" i="12"/>
  <c r="BM56" i="12"/>
  <c r="BL56" i="12"/>
  <c r="BK56" i="12"/>
  <c r="BJ56" i="12"/>
  <c r="BI56" i="12"/>
  <c r="BH56" i="12"/>
  <c r="BG56" i="12"/>
  <c r="BF56" i="12"/>
  <c r="BE56" i="12"/>
  <c r="AQ77" i="41"/>
  <c r="BQ55" i="12"/>
  <c r="BM55" i="12"/>
  <c r="BL55" i="12"/>
  <c r="BK55" i="12"/>
  <c r="BJ55" i="12"/>
  <c r="BI55" i="12"/>
  <c r="BH55" i="12"/>
  <c r="BG55" i="12"/>
  <c r="BF55" i="12"/>
  <c r="BE55" i="12"/>
  <c r="AQ212" i="41"/>
  <c r="BQ54" i="12"/>
  <c r="BM54" i="12"/>
  <c r="BL54" i="12"/>
  <c r="BK54" i="12"/>
  <c r="BJ54" i="12"/>
  <c r="BI54" i="12"/>
  <c r="BH54" i="12"/>
  <c r="BG54" i="12"/>
  <c r="BF54" i="12"/>
  <c r="BE54" i="12"/>
  <c r="AQ180" i="41"/>
  <c r="BQ53" i="12"/>
  <c r="BM53" i="12"/>
  <c r="BL53" i="12"/>
  <c r="BK53" i="12"/>
  <c r="BJ53" i="12"/>
  <c r="BI53" i="12"/>
  <c r="BH53" i="12"/>
  <c r="BG53" i="12"/>
  <c r="BF53" i="12"/>
  <c r="BE53" i="12"/>
  <c r="AQ53" i="41"/>
  <c r="BQ52" i="12"/>
  <c r="BM52" i="12"/>
  <c r="BL52" i="12"/>
  <c r="BK52" i="12"/>
  <c r="BJ52" i="12"/>
  <c r="BI52" i="12"/>
  <c r="BH52" i="12"/>
  <c r="BG52" i="12"/>
  <c r="BF52" i="12"/>
  <c r="BE52" i="12"/>
  <c r="AQ52" i="41"/>
  <c r="BQ51" i="12"/>
  <c r="BM51" i="12"/>
  <c r="BL51" i="12"/>
  <c r="BK51" i="12"/>
  <c r="BJ51" i="12"/>
  <c r="BI51" i="12"/>
  <c r="BH51" i="12"/>
  <c r="BG51" i="12"/>
  <c r="BF51" i="12"/>
  <c r="BE51" i="12"/>
  <c r="AQ51" i="41"/>
  <c r="BQ50" i="12"/>
  <c r="BM50" i="12"/>
  <c r="BL50" i="12"/>
  <c r="BK50" i="12"/>
  <c r="BJ50" i="12"/>
  <c r="BI50" i="12"/>
  <c r="BH50" i="12"/>
  <c r="BG50" i="12"/>
  <c r="BF50" i="12"/>
  <c r="BE50" i="12"/>
  <c r="AQ48" i="41"/>
  <c r="BQ49" i="12"/>
  <c r="BM49" i="12"/>
  <c r="BL49" i="12"/>
  <c r="BK49" i="12"/>
  <c r="BJ49" i="12"/>
  <c r="BI49" i="12"/>
  <c r="BH49" i="12"/>
  <c r="BG49" i="12"/>
  <c r="BF49" i="12"/>
  <c r="BE49" i="12"/>
  <c r="AQ47" i="41"/>
  <c r="BQ48" i="12"/>
  <c r="BM48" i="12"/>
  <c r="BL48" i="12"/>
  <c r="BK48" i="12"/>
  <c r="BJ48" i="12"/>
  <c r="BI48" i="12"/>
  <c r="BH48" i="12"/>
  <c r="BG48" i="12"/>
  <c r="BF48" i="12"/>
  <c r="BE48" i="12"/>
  <c r="AQ174" i="41"/>
  <c r="BQ47" i="12"/>
  <c r="BM47" i="12"/>
  <c r="BL47" i="12"/>
  <c r="BK47" i="12"/>
  <c r="BJ47" i="12"/>
  <c r="BI47" i="12"/>
  <c r="BH47" i="12"/>
  <c r="BG47" i="12"/>
  <c r="BF47" i="12"/>
  <c r="BE47" i="12"/>
  <c r="AQ45" i="41"/>
  <c r="I19" i="40"/>
  <c r="I20" i="40"/>
  <c r="I23" i="40"/>
  <c r="I24" i="40"/>
  <c r="I25" i="40"/>
  <c r="O25" i="40"/>
  <c r="R25" i="40"/>
  <c r="U25" i="40"/>
  <c r="X25" i="40"/>
  <c r="AA25" i="40"/>
  <c r="AD25" i="40"/>
  <c r="AG25" i="40"/>
  <c r="AJ25" i="40"/>
  <c r="AM25" i="40"/>
  <c r="AP25" i="40"/>
  <c r="O24" i="40"/>
  <c r="R24" i="40"/>
  <c r="U24" i="40"/>
  <c r="X24" i="40"/>
  <c r="AA24" i="40"/>
  <c r="AD24" i="40"/>
  <c r="AG24" i="40"/>
  <c r="AJ24" i="40"/>
  <c r="AM24" i="40"/>
  <c r="AP24" i="40"/>
  <c r="O23" i="40"/>
  <c r="R23" i="40"/>
  <c r="U23" i="40"/>
  <c r="X23" i="40"/>
  <c r="AA23" i="40"/>
  <c r="AD23" i="40"/>
  <c r="AG23" i="40"/>
  <c r="AJ23" i="40"/>
  <c r="AM23" i="40"/>
  <c r="AP23" i="40"/>
  <c r="AM19" i="40"/>
  <c r="O19" i="40"/>
  <c r="R19" i="40"/>
  <c r="U19" i="40"/>
  <c r="X19" i="40"/>
  <c r="AA19" i="40"/>
  <c r="AD19" i="40"/>
  <c r="AG19" i="40"/>
  <c r="AJ19" i="40"/>
  <c r="AP19" i="40"/>
  <c r="O20" i="40"/>
  <c r="R20" i="40"/>
  <c r="U20" i="40"/>
  <c r="X20" i="40"/>
  <c r="AA20" i="40"/>
  <c r="AD20" i="40"/>
  <c r="AG20" i="40"/>
  <c r="AJ20" i="40"/>
  <c r="AM20" i="40"/>
  <c r="AP20" i="40"/>
  <c r="H25" i="40"/>
  <c r="H24" i="40"/>
  <c r="H23" i="40"/>
  <c r="W21" i="40"/>
  <c r="T21" i="40"/>
  <c r="H21" i="40"/>
  <c r="H20" i="40"/>
  <c r="H19" i="40"/>
  <c r="AU15" i="40"/>
  <c r="AR15" i="40"/>
  <c r="AO15" i="40"/>
  <c r="AL15" i="40"/>
  <c r="AI15" i="40"/>
  <c r="AF15" i="40"/>
  <c r="AS14" i="40"/>
  <c r="H13" i="40"/>
  <c r="AU10" i="40"/>
  <c r="AR10" i="40"/>
  <c r="AO10" i="40"/>
  <c r="AL10" i="40"/>
  <c r="AI10" i="40"/>
  <c r="AF10" i="40"/>
  <c r="AC10" i="40"/>
  <c r="Z10" i="40"/>
  <c r="W10" i="40"/>
  <c r="T10" i="40"/>
  <c r="Q10" i="40"/>
  <c r="N10" i="40"/>
  <c r="M10" i="40"/>
  <c r="K10" i="40"/>
  <c r="J10" i="40"/>
  <c r="H9" i="40"/>
  <c r="H8" i="40"/>
  <c r="AR6" i="40"/>
  <c r="AO6" i="40"/>
  <c r="AL6" i="40"/>
  <c r="AI6" i="40"/>
  <c r="AF6" i="40"/>
  <c r="AC6" i="40"/>
  <c r="Z6" i="40"/>
  <c r="W6" i="40"/>
  <c r="T6" i="40"/>
  <c r="Q6" i="40"/>
  <c r="N6" i="40"/>
  <c r="M6" i="40"/>
  <c r="K6" i="40"/>
  <c r="J6" i="40"/>
  <c r="H5" i="40"/>
  <c r="H4" i="40"/>
  <c r="H3" i="40"/>
  <c r="N36" i="37"/>
  <c r="N57" i="37"/>
  <c r="AH57" i="37"/>
  <c r="N35" i="37"/>
  <c r="N56" i="37"/>
  <c r="AH56" i="37"/>
  <c r="N34" i="37"/>
  <c r="N55" i="37"/>
  <c r="AH55" i="37"/>
  <c r="N33" i="37"/>
  <c r="N54" i="37"/>
  <c r="AH54" i="37"/>
  <c r="N32" i="37"/>
  <c r="N53" i="37"/>
  <c r="AH53" i="37"/>
  <c r="N31" i="37"/>
  <c r="N52" i="37"/>
  <c r="AH52" i="37"/>
  <c r="N30" i="37"/>
  <c r="N51" i="37"/>
  <c r="AH51" i="37"/>
  <c r="N29" i="37"/>
  <c r="N50" i="37"/>
  <c r="AH50" i="37"/>
  <c r="N28" i="37"/>
  <c r="N49" i="37"/>
  <c r="AH49" i="37"/>
  <c r="N27" i="37"/>
  <c r="N48" i="37"/>
  <c r="AH48" i="37"/>
  <c r="N26" i="37"/>
  <c r="N47" i="37"/>
  <c r="AH47" i="37"/>
  <c r="N25" i="37"/>
  <c r="N46" i="37"/>
  <c r="AH46" i="37"/>
  <c r="U57" i="36"/>
  <c r="AV57" i="36"/>
  <c r="U56" i="36"/>
  <c r="AV56" i="36"/>
  <c r="U55" i="36"/>
  <c r="AV55" i="36"/>
  <c r="U53" i="36"/>
  <c r="AV53" i="36"/>
  <c r="U51" i="36"/>
  <c r="AV51" i="36"/>
  <c r="U50" i="36"/>
  <c r="AV50" i="36"/>
  <c r="U49" i="36"/>
  <c r="AV49" i="36"/>
  <c r="U48" i="36"/>
  <c r="AV48" i="36"/>
  <c r="U47" i="36"/>
  <c r="AV47" i="36"/>
  <c r="U46" i="36"/>
  <c r="AV46" i="36"/>
  <c r="BC130" i="7"/>
  <c r="AK113" i="41"/>
  <c r="AZ130" i="7"/>
  <c r="AQ112" i="41"/>
  <c r="BE128" i="7"/>
  <c r="AQ111" i="41"/>
  <c r="BD128" i="7"/>
  <c r="AN111" i="41"/>
  <c r="BC128" i="7"/>
  <c r="AK111" i="41"/>
  <c r="BB128" i="7"/>
  <c r="AH111" i="41"/>
  <c r="BA128" i="7"/>
  <c r="AE111" i="41"/>
  <c r="AZ128" i="7"/>
  <c r="AY128" i="7"/>
  <c r="Y111" i="41"/>
  <c r="AX128" i="7"/>
  <c r="V111" i="41"/>
  <c r="AW128" i="7"/>
  <c r="AV128" i="7"/>
  <c r="P111" i="41"/>
  <c r="AU128" i="7"/>
  <c r="AT128" i="7"/>
  <c r="J111" i="41"/>
  <c r="BE127" i="7"/>
  <c r="BD127" i="7"/>
  <c r="AN110" i="41"/>
  <c r="BC127" i="7"/>
  <c r="AK110" i="41"/>
  <c r="BB127" i="7"/>
  <c r="BA127" i="7"/>
  <c r="AE110" i="41"/>
  <c r="AZ127" i="7"/>
  <c r="AB110" i="41"/>
  <c r="AY127" i="7"/>
  <c r="AX127" i="7"/>
  <c r="V110" i="41"/>
  <c r="AW127" i="7"/>
  <c r="S110" i="41"/>
  <c r="AV127" i="7"/>
  <c r="P110" i="41"/>
  <c r="AU127" i="7"/>
  <c r="AT127" i="7"/>
  <c r="J110" i="41"/>
  <c r="BE126" i="7"/>
  <c r="BD126" i="7"/>
  <c r="AN109" i="41"/>
  <c r="BC126" i="7"/>
  <c r="AK109" i="41"/>
  <c r="BB126" i="7"/>
  <c r="AH109" i="41"/>
  <c r="BA126" i="7"/>
  <c r="AE109" i="41"/>
  <c r="AZ126" i="7"/>
  <c r="AB109" i="41"/>
  <c r="AY126" i="7"/>
  <c r="Y109" i="41"/>
  <c r="AX126" i="7"/>
  <c r="V109" i="41"/>
  <c r="AW126" i="7"/>
  <c r="S109" i="41"/>
  <c r="AV126" i="7"/>
  <c r="P109" i="41"/>
  <c r="AU126" i="7"/>
  <c r="AT126" i="7"/>
  <c r="J109" i="41"/>
  <c r="BE125" i="7"/>
  <c r="BD125" i="7"/>
  <c r="AN108" i="41"/>
  <c r="BC125" i="7"/>
  <c r="AK108" i="41"/>
  <c r="BB125" i="7"/>
  <c r="AH108" i="41"/>
  <c r="BA125" i="7"/>
  <c r="AE108" i="41"/>
  <c r="AZ125" i="7"/>
  <c r="AB108" i="41"/>
  <c r="AY125" i="7"/>
  <c r="Y108" i="41"/>
  <c r="AX125" i="7"/>
  <c r="V108" i="41"/>
  <c r="AW125" i="7"/>
  <c r="S108" i="41"/>
  <c r="AV125" i="7"/>
  <c r="P108" i="41"/>
  <c r="AU125" i="7"/>
  <c r="AT125" i="7"/>
  <c r="J108" i="41"/>
  <c r="BE124" i="7"/>
  <c r="BD124" i="7"/>
  <c r="AN107" i="41"/>
  <c r="BC124" i="7"/>
  <c r="AK107" i="41"/>
  <c r="BB124" i="7"/>
  <c r="BA124" i="7"/>
  <c r="AE107" i="41"/>
  <c r="AZ124" i="7"/>
  <c r="AB107" i="41"/>
  <c r="AY124" i="7"/>
  <c r="Y107" i="41"/>
  <c r="AX124" i="7"/>
  <c r="AW124" i="7"/>
  <c r="S107" i="41"/>
  <c r="AV124" i="7"/>
  <c r="P107" i="41"/>
  <c r="AU124" i="7"/>
  <c r="M107" i="41"/>
  <c r="AT124" i="7"/>
  <c r="J107" i="41"/>
  <c r="AM46" i="36"/>
  <c r="V46" i="36"/>
  <c r="AW46" i="36"/>
  <c r="T46" i="36"/>
  <c r="AU46" i="36"/>
  <c r="C18" i="37"/>
  <c r="D18" i="37"/>
  <c r="E18" i="37"/>
  <c r="F18" i="37"/>
  <c r="G18" i="37"/>
  <c r="H18" i="37"/>
  <c r="I18" i="37"/>
  <c r="J18" i="37"/>
  <c r="K18" i="37"/>
  <c r="L18" i="37"/>
  <c r="M18" i="37"/>
  <c r="N18" i="37"/>
  <c r="O18" i="37"/>
  <c r="P18" i="37"/>
  <c r="Q18" i="37"/>
  <c r="R18" i="37"/>
  <c r="S18" i="37"/>
  <c r="T18" i="37"/>
  <c r="F25" i="37"/>
  <c r="F46" i="37"/>
  <c r="Z46" i="37"/>
  <c r="M25" i="37"/>
  <c r="M46" i="37"/>
  <c r="AG46" i="37"/>
  <c r="O25" i="37"/>
  <c r="O46" i="37"/>
  <c r="AI46" i="37"/>
  <c r="F26" i="37"/>
  <c r="F47" i="37"/>
  <c r="Z47" i="37"/>
  <c r="M26" i="37"/>
  <c r="M47" i="37"/>
  <c r="AG47" i="37"/>
  <c r="O26" i="37"/>
  <c r="O47" i="37"/>
  <c r="AI47" i="37"/>
  <c r="F27" i="37"/>
  <c r="F48" i="37"/>
  <c r="Z48" i="37"/>
  <c r="M27" i="37"/>
  <c r="M48" i="37"/>
  <c r="AG48" i="37"/>
  <c r="O27" i="37"/>
  <c r="O48" i="37"/>
  <c r="AI48" i="37"/>
  <c r="F28" i="37"/>
  <c r="F49" i="37"/>
  <c r="Z49" i="37"/>
  <c r="M28" i="37"/>
  <c r="M49" i="37"/>
  <c r="AG49" i="37"/>
  <c r="O28" i="37"/>
  <c r="O49" i="37"/>
  <c r="AI49" i="37"/>
  <c r="F29" i="37"/>
  <c r="F50" i="37"/>
  <c r="Z50" i="37"/>
  <c r="M29" i="37"/>
  <c r="M50" i="37"/>
  <c r="AG50" i="37"/>
  <c r="O29" i="37"/>
  <c r="O50" i="37"/>
  <c r="AI50" i="37"/>
  <c r="F30" i="37"/>
  <c r="F51" i="37"/>
  <c r="Z51" i="37"/>
  <c r="M30" i="37"/>
  <c r="M51" i="37"/>
  <c r="AG51" i="37"/>
  <c r="O30" i="37"/>
  <c r="O51" i="37"/>
  <c r="AI51" i="37"/>
  <c r="F31" i="37"/>
  <c r="F52" i="37"/>
  <c r="Z52" i="37"/>
  <c r="M31" i="37"/>
  <c r="M52" i="37"/>
  <c r="AG52" i="37"/>
  <c r="O31" i="37"/>
  <c r="O52" i="37"/>
  <c r="AI52" i="37"/>
  <c r="F32" i="37"/>
  <c r="F53" i="37"/>
  <c r="Z53" i="37"/>
  <c r="M32" i="37"/>
  <c r="M53" i="37"/>
  <c r="AG53" i="37"/>
  <c r="O32" i="37"/>
  <c r="O53" i="37"/>
  <c r="AI53" i="37"/>
  <c r="F33" i="37"/>
  <c r="F54" i="37"/>
  <c r="Z54" i="37"/>
  <c r="M33" i="37"/>
  <c r="M54" i="37"/>
  <c r="AG54" i="37"/>
  <c r="O33" i="37"/>
  <c r="O54" i="37"/>
  <c r="AI54" i="37"/>
  <c r="F34" i="37"/>
  <c r="F55" i="37"/>
  <c r="Z55" i="37"/>
  <c r="M34" i="37"/>
  <c r="M55" i="37"/>
  <c r="AG55" i="37"/>
  <c r="O34" i="37"/>
  <c r="O55" i="37"/>
  <c r="AI55" i="37"/>
  <c r="F35" i="37"/>
  <c r="F56" i="37"/>
  <c r="Z56" i="37"/>
  <c r="M35" i="37"/>
  <c r="M56" i="37"/>
  <c r="AG56" i="37"/>
  <c r="O35" i="37"/>
  <c r="O56" i="37"/>
  <c r="AI56" i="37"/>
  <c r="F36" i="37"/>
  <c r="F57" i="37"/>
  <c r="Z57" i="37"/>
  <c r="M36" i="37"/>
  <c r="M57" i="37"/>
  <c r="AG57" i="37"/>
  <c r="O36" i="37"/>
  <c r="O57" i="37"/>
  <c r="AI57" i="37"/>
  <c r="L38" i="37"/>
  <c r="T57" i="36"/>
  <c r="AU57" i="36"/>
  <c r="T56" i="36"/>
  <c r="AU56" i="36"/>
  <c r="V55" i="36"/>
  <c r="AW55" i="36"/>
  <c r="T55" i="36"/>
  <c r="AU55" i="36"/>
  <c r="V54" i="36"/>
  <c r="AW54" i="36"/>
  <c r="T54" i="36"/>
  <c r="AU54" i="36"/>
  <c r="V53" i="36"/>
  <c r="AW53" i="36"/>
  <c r="T53" i="36"/>
  <c r="AU53" i="36"/>
  <c r="V52" i="36"/>
  <c r="AW52" i="36"/>
  <c r="T52" i="36"/>
  <c r="AU52" i="36"/>
  <c r="V51" i="36"/>
  <c r="AW51" i="36"/>
  <c r="T51" i="36"/>
  <c r="AU51" i="36"/>
  <c r="V50" i="36"/>
  <c r="AW50" i="36"/>
  <c r="T50" i="36"/>
  <c r="AU50" i="36"/>
  <c r="V49" i="36"/>
  <c r="AW49" i="36"/>
  <c r="T49" i="36"/>
  <c r="AU49" i="36"/>
  <c r="V48" i="36"/>
  <c r="AW48" i="36"/>
  <c r="T48" i="36"/>
  <c r="AU48" i="36"/>
  <c r="V47" i="36"/>
  <c r="AW47" i="36"/>
  <c r="T47" i="36"/>
  <c r="AU47" i="36"/>
  <c r="G282" i="12"/>
  <c r="H282" i="12"/>
  <c r="I282" i="12"/>
  <c r="J282" i="12"/>
  <c r="K282" i="12"/>
  <c r="L282" i="12"/>
  <c r="M282" i="12"/>
  <c r="N282" i="12"/>
  <c r="O282" i="12"/>
  <c r="P282" i="12"/>
  <c r="Q282" i="12"/>
  <c r="R282" i="12"/>
  <c r="G283" i="12"/>
  <c r="H283" i="12"/>
  <c r="I283" i="12"/>
  <c r="J283" i="12"/>
  <c r="K283" i="12"/>
  <c r="L283" i="12"/>
  <c r="M283" i="12"/>
  <c r="N283" i="12"/>
  <c r="O283" i="12"/>
  <c r="P283" i="12"/>
  <c r="Q283" i="12"/>
  <c r="R283" i="12"/>
  <c r="G284" i="12"/>
  <c r="H284" i="12"/>
  <c r="I284" i="12"/>
  <c r="J284" i="12"/>
  <c r="K284" i="12"/>
  <c r="L284" i="12"/>
  <c r="M284" i="12"/>
  <c r="N284" i="12"/>
  <c r="O284" i="12"/>
  <c r="P284" i="12"/>
  <c r="Q284" i="12"/>
  <c r="R284" i="12"/>
  <c r="G285" i="12"/>
  <c r="H285" i="12"/>
  <c r="I285" i="12"/>
  <c r="J285" i="12"/>
  <c r="K285" i="12"/>
  <c r="L285" i="12"/>
  <c r="M285" i="12"/>
  <c r="N285" i="12"/>
  <c r="O285" i="12"/>
  <c r="P285" i="12"/>
  <c r="Q285" i="12"/>
  <c r="R285" i="12"/>
  <c r="G286" i="12"/>
  <c r="H286" i="12"/>
  <c r="I286" i="12"/>
  <c r="J286" i="12"/>
  <c r="K286" i="12"/>
  <c r="L286" i="12"/>
  <c r="M286" i="12"/>
  <c r="N286" i="12"/>
  <c r="O286" i="12"/>
  <c r="P286" i="12"/>
  <c r="Q286" i="12"/>
  <c r="R286" i="12"/>
  <c r="G287" i="12"/>
  <c r="H287" i="12"/>
  <c r="I287" i="12"/>
  <c r="J287" i="12"/>
  <c r="K287" i="12"/>
  <c r="L287" i="12"/>
  <c r="M287" i="12"/>
  <c r="N287" i="12"/>
  <c r="O287" i="12"/>
  <c r="P287" i="12"/>
  <c r="Q287" i="12"/>
  <c r="R287" i="12"/>
  <c r="G288" i="12"/>
  <c r="H288" i="12"/>
  <c r="I288" i="12"/>
  <c r="J288" i="12"/>
  <c r="K288" i="12"/>
  <c r="L288" i="12"/>
  <c r="M288" i="12"/>
  <c r="N288" i="12"/>
  <c r="O288" i="12"/>
  <c r="P288" i="12"/>
  <c r="Q288" i="12"/>
  <c r="R288" i="12"/>
  <c r="G289" i="12"/>
  <c r="H289" i="12"/>
  <c r="I289" i="12"/>
  <c r="J289" i="12"/>
  <c r="K289" i="12"/>
  <c r="L289" i="12"/>
  <c r="M289" i="12"/>
  <c r="N289" i="12"/>
  <c r="O289" i="12"/>
  <c r="P289" i="12"/>
  <c r="Q289" i="12"/>
  <c r="R289" i="12"/>
  <c r="G290" i="12"/>
  <c r="H290" i="12"/>
  <c r="I290" i="12"/>
  <c r="J290" i="12"/>
  <c r="K290" i="12"/>
  <c r="L290" i="12"/>
  <c r="M290" i="12"/>
  <c r="N290" i="12"/>
  <c r="O290" i="12"/>
  <c r="P290" i="12"/>
  <c r="Q290" i="12"/>
  <c r="R290" i="12"/>
  <c r="G291" i="12"/>
  <c r="H291" i="12"/>
  <c r="I291" i="12"/>
  <c r="J291" i="12"/>
  <c r="K291" i="12"/>
  <c r="L291" i="12"/>
  <c r="M291" i="12"/>
  <c r="N291" i="12"/>
  <c r="O291" i="12"/>
  <c r="P291" i="12"/>
  <c r="Q291" i="12"/>
  <c r="R291" i="12"/>
  <c r="G292" i="12"/>
  <c r="H292" i="12"/>
  <c r="I292" i="12"/>
  <c r="J292" i="12"/>
  <c r="K292" i="12"/>
  <c r="L292" i="12"/>
  <c r="M292" i="12"/>
  <c r="N292" i="12"/>
  <c r="O292" i="12"/>
  <c r="P292" i="12"/>
  <c r="Q292" i="12"/>
  <c r="R292" i="12"/>
  <c r="AB197" i="41"/>
  <c r="AX129" i="7"/>
  <c r="V112" i="41"/>
  <c r="AW130" i="7"/>
  <c r="AX130" i="7"/>
  <c r="AY130" i="7"/>
  <c r="Y113" i="41"/>
  <c r="BA130" i="7"/>
  <c r="BD130" i="7"/>
  <c r="BE130" i="7"/>
  <c r="AQ249" i="41"/>
  <c r="AW129" i="7"/>
  <c r="BB130" i="7"/>
  <c r="AH113" i="41"/>
  <c r="AT129" i="7"/>
  <c r="AT130" i="7"/>
  <c r="J249" i="41"/>
  <c r="AH248" i="41"/>
  <c r="AU129" i="7"/>
  <c r="AU130" i="7"/>
  <c r="AV129" i="7"/>
  <c r="AV130" i="7"/>
  <c r="P249" i="41"/>
  <c r="L28" i="36"/>
  <c r="L49" i="36"/>
  <c r="O28" i="36"/>
  <c r="O49" i="36"/>
  <c r="Q57" i="36"/>
  <c r="N57" i="36"/>
  <c r="M26" i="36"/>
  <c r="M47" i="36"/>
  <c r="P34" i="36"/>
  <c r="P55" i="36"/>
  <c r="M30" i="36"/>
  <c r="M51" i="36"/>
  <c r="L27" i="36"/>
  <c r="L48" i="36"/>
  <c r="P31" i="36"/>
  <c r="P52" i="36"/>
  <c r="L34" i="36"/>
  <c r="L55" i="36"/>
  <c r="L34" i="44"/>
  <c r="O26" i="36"/>
  <c r="O47" i="36"/>
  <c r="O26" i="44"/>
  <c r="Q55" i="36"/>
  <c r="Q34" i="44"/>
  <c r="Q55" i="44"/>
  <c r="R53" i="36"/>
  <c r="R32" i="44"/>
  <c r="R53" i="44"/>
  <c r="M27" i="36"/>
  <c r="M48" i="36"/>
  <c r="M27" i="44"/>
  <c r="M48" i="44"/>
  <c r="L31" i="36"/>
  <c r="L52" i="36"/>
  <c r="L31" i="44"/>
  <c r="L52" i="44"/>
  <c r="N56" i="36"/>
  <c r="N35" i="44"/>
  <c r="N56" i="44"/>
  <c r="R48" i="36"/>
  <c r="R27" i="44"/>
  <c r="R48" i="44"/>
  <c r="Q52" i="36"/>
  <c r="Q31" i="44"/>
  <c r="Q52" i="44"/>
  <c r="P27" i="36"/>
  <c r="P48" i="36"/>
  <c r="P27" i="44"/>
  <c r="P48" i="44"/>
  <c r="M28" i="36"/>
  <c r="M49" i="36"/>
  <c r="M28" i="44"/>
  <c r="M49" i="44"/>
  <c r="M36" i="36"/>
  <c r="M57" i="36"/>
  <c r="M36" i="44"/>
  <c r="M57" i="44"/>
  <c r="L32" i="36"/>
  <c r="L53" i="36"/>
  <c r="L32" i="44"/>
  <c r="L53" i="44"/>
  <c r="N49" i="36"/>
  <c r="N28" i="44"/>
  <c r="N49" i="44"/>
  <c r="N36" i="44"/>
  <c r="N57" i="44"/>
  <c r="O32" i="36"/>
  <c r="O53" i="36"/>
  <c r="O32" i="44"/>
  <c r="O53" i="44"/>
  <c r="R49" i="36"/>
  <c r="R28" i="44"/>
  <c r="R57" i="36"/>
  <c r="R36" i="44"/>
  <c r="R57" i="44"/>
  <c r="Q53" i="36"/>
  <c r="Q32" i="44"/>
  <c r="Q53" i="44"/>
  <c r="P28" i="36"/>
  <c r="P49" i="36"/>
  <c r="P28" i="44"/>
  <c r="P49" i="44"/>
  <c r="P36" i="36"/>
  <c r="P57" i="36"/>
  <c r="P36" i="44"/>
  <c r="P57" i="44"/>
  <c r="R51" i="36"/>
  <c r="R30" i="44"/>
  <c r="R51" i="44"/>
  <c r="O36" i="36"/>
  <c r="O36" i="44"/>
  <c r="O57" i="44"/>
  <c r="M35" i="36"/>
  <c r="M56" i="36"/>
  <c r="M35" i="44"/>
  <c r="M56" i="44"/>
  <c r="N48" i="36"/>
  <c r="N27" i="44"/>
  <c r="N48" i="44"/>
  <c r="O31" i="36"/>
  <c r="O52" i="36"/>
  <c r="O31" i="44"/>
  <c r="O52" i="44"/>
  <c r="R56" i="36"/>
  <c r="R35" i="44"/>
  <c r="R56" i="44"/>
  <c r="P35" i="36"/>
  <c r="P56" i="36"/>
  <c r="P35" i="44"/>
  <c r="P56" i="44"/>
  <c r="M29" i="36"/>
  <c r="M50" i="36"/>
  <c r="M29" i="44"/>
  <c r="M50" i="44"/>
  <c r="L25" i="36"/>
  <c r="L46" i="36"/>
  <c r="L25" i="44"/>
  <c r="L46" i="44"/>
  <c r="L33" i="36"/>
  <c r="L54" i="36"/>
  <c r="L33" i="44"/>
  <c r="L54" i="44"/>
  <c r="N29" i="44"/>
  <c r="N50" i="44"/>
  <c r="O25" i="36"/>
  <c r="O25" i="44"/>
  <c r="O46" i="44"/>
  <c r="O33" i="36"/>
  <c r="O33" i="44"/>
  <c r="O54" i="44"/>
  <c r="R50" i="36"/>
  <c r="R29" i="44"/>
  <c r="R50" i="44"/>
  <c r="Q46" i="36"/>
  <c r="Q25" i="44"/>
  <c r="Q46" i="44"/>
  <c r="Q54" i="36"/>
  <c r="Q33" i="44"/>
  <c r="Q54" i="44"/>
  <c r="P29" i="36"/>
  <c r="P50" i="36"/>
  <c r="P29" i="44"/>
  <c r="P50" i="44"/>
  <c r="L26" i="36"/>
  <c r="L47" i="36"/>
  <c r="L26" i="44"/>
  <c r="N30" i="44"/>
  <c r="N51" i="44"/>
  <c r="O34" i="36"/>
  <c r="O34" i="44"/>
  <c r="O55" i="44"/>
  <c r="Q47" i="36"/>
  <c r="Q26" i="44"/>
  <c r="Q47" i="44"/>
  <c r="P30" i="36"/>
  <c r="P51" i="36"/>
  <c r="P30" i="44"/>
  <c r="P51" i="44"/>
  <c r="N51" i="36"/>
  <c r="M31" i="36"/>
  <c r="M52" i="36"/>
  <c r="M31" i="44"/>
  <c r="M52" i="44"/>
  <c r="L27" i="44"/>
  <c r="L48" i="44"/>
  <c r="L35" i="36"/>
  <c r="L56" i="36"/>
  <c r="L35" i="44"/>
  <c r="L56" i="44"/>
  <c r="N52" i="36"/>
  <c r="N31" i="44"/>
  <c r="N52" i="44"/>
  <c r="O27" i="36"/>
  <c r="O48" i="36"/>
  <c r="O27" i="44"/>
  <c r="O48" i="44"/>
  <c r="O35" i="36"/>
  <c r="O56" i="36"/>
  <c r="O35" i="44"/>
  <c r="O56" i="44"/>
  <c r="R52" i="36"/>
  <c r="R31" i="44"/>
  <c r="R52" i="44"/>
  <c r="Q27" i="44"/>
  <c r="Q48" i="44"/>
  <c r="Q56" i="36"/>
  <c r="Q35" i="44"/>
  <c r="Q56" i="44"/>
  <c r="P31" i="44"/>
  <c r="P52" i="44"/>
  <c r="L28" i="44"/>
  <c r="L49" i="44"/>
  <c r="Q36" i="44"/>
  <c r="Q57" i="44"/>
  <c r="M32" i="44"/>
  <c r="M53" i="44"/>
  <c r="L36" i="36"/>
  <c r="L57" i="36"/>
  <c r="L36" i="44"/>
  <c r="N53" i="36"/>
  <c r="N32" i="44"/>
  <c r="N53" i="44"/>
  <c r="O28" i="44"/>
  <c r="O49" i="44"/>
  <c r="P32" i="44"/>
  <c r="P53" i="44"/>
  <c r="M32" i="36"/>
  <c r="M53" i="36"/>
  <c r="M25" i="36"/>
  <c r="M46" i="36"/>
  <c r="L39" i="44"/>
  <c r="M25" i="44"/>
  <c r="M46" i="44"/>
  <c r="M33" i="36"/>
  <c r="M54" i="36"/>
  <c r="M33" i="44"/>
  <c r="M54" i="44"/>
  <c r="L29" i="36"/>
  <c r="L50" i="36"/>
  <c r="L29" i="44"/>
  <c r="L50" i="44"/>
  <c r="N46" i="36"/>
  <c r="N25" i="44"/>
  <c r="N46" i="44"/>
  <c r="N54" i="36"/>
  <c r="N33" i="44"/>
  <c r="N54" i="44"/>
  <c r="O29" i="36"/>
  <c r="O50" i="36"/>
  <c r="O29" i="44"/>
  <c r="O50" i="44"/>
  <c r="R46" i="36"/>
  <c r="R25" i="44"/>
  <c r="R46" i="44"/>
  <c r="R54" i="36"/>
  <c r="R33" i="44"/>
  <c r="R54" i="44"/>
  <c r="Q50" i="36"/>
  <c r="Q29" i="44"/>
  <c r="Q50" i="44"/>
  <c r="P25" i="36"/>
  <c r="P46" i="36"/>
  <c r="P25" i="44"/>
  <c r="P46" i="44"/>
  <c r="P33" i="36"/>
  <c r="P54" i="36"/>
  <c r="P33" i="44"/>
  <c r="P54" i="44"/>
  <c r="M30" i="44"/>
  <c r="M51" i="44"/>
  <c r="Q49" i="36"/>
  <c r="Q28" i="44"/>
  <c r="Q49" i="44"/>
  <c r="P32" i="36"/>
  <c r="P53" i="36"/>
  <c r="M26" i="44"/>
  <c r="M34" i="36"/>
  <c r="M34" i="44"/>
  <c r="M55" i="44"/>
  <c r="L30" i="36"/>
  <c r="L51" i="36"/>
  <c r="L30" i="44"/>
  <c r="L51" i="44"/>
  <c r="N47" i="36"/>
  <c r="N26" i="44"/>
  <c r="N47" i="44"/>
  <c r="N55" i="36"/>
  <c r="N34" i="44"/>
  <c r="N55" i="44"/>
  <c r="O30" i="36"/>
  <c r="O51" i="36"/>
  <c r="O30" i="44"/>
  <c r="O51" i="44"/>
  <c r="R26" i="44"/>
  <c r="R47" i="44"/>
  <c r="R55" i="36"/>
  <c r="R34" i="44"/>
  <c r="R55" i="44"/>
  <c r="Q51" i="36"/>
  <c r="Q30" i="44"/>
  <c r="Q51" i="44"/>
  <c r="P26" i="36"/>
  <c r="P47" i="36"/>
  <c r="P26" i="44"/>
  <c r="P34" i="44"/>
  <c r="P55" i="44"/>
  <c r="L39" i="36"/>
  <c r="D25" i="37"/>
  <c r="D46" i="37"/>
  <c r="X46" i="37"/>
  <c r="N21" i="40"/>
  <c r="Q21" i="40"/>
  <c r="AT25" i="40"/>
  <c r="V56" i="36"/>
  <c r="AW56" i="36"/>
  <c r="AI6" i="42"/>
  <c r="AE112" i="41"/>
  <c r="AK248" i="41"/>
  <c r="AK112" i="41"/>
  <c r="AN248" i="41"/>
  <c r="D26" i="37"/>
  <c r="D47" i="37"/>
  <c r="X47" i="37"/>
  <c r="K21" i="40"/>
  <c r="BM292" i="12"/>
  <c r="BL292" i="12"/>
  <c r="BK292" i="12"/>
  <c r="BJ292" i="12"/>
  <c r="BI292" i="12"/>
  <c r="BH292" i="12"/>
  <c r="BG292" i="12"/>
  <c r="BF292" i="12"/>
  <c r="BE292" i="12"/>
  <c r="BD292" i="12"/>
  <c r="BC292" i="12"/>
  <c r="BB292" i="12"/>
  <c r="BA292" i="12"/>
  <c r="AZ292" i="12"/>
  <c r="AY292" i="12"/>
  <c r="AX292" i="12"/>
  <c r="AW292" i="12"/>
  <c r="AV292" i="12"/>
  <c r="AU292" i="12"/>
  <c r="AT292" i="12"/>
  <c r="AS292" i="12"/>
  <c r="AR292" i="12"/>
  <c r="AQ292" i="12"/>
  <c r="AP292" i="12"/>
  <c r="AO292" i="12"/>
  <c r="AN292" i="12"/>
  <c r="AM292" i="12"/>
  <c r="AL292" i="12"/>
  <c r="AK292" i="12"/>
  <c r="AJ292" i="12"/>
  <c r="AI292" i="12"/>
  <c r="AH292" i="12"/>
  <c r="AG292" i="12"/>
  <c r="AF292" i="12"/>
  <c r="AE292" i="12"/>
  <c r="AD292" i="12"/>
  <c r="AC292" i="12"/>
  <c r="AB292" i="12"/>
  <c r="AA292" i="12"/>
  <c r="Z292" i="12"/>
  <c r="Y292" i="12"/>
  <c r="X292" i="12"/>
  <c r="W292" i="12"/>
  <c r="V292" i="12"/>
  <c r="U292" i="12"/>
  <c r="T292" i="12"/>
  <c r="BM291" i="12"/>
  <c r="BL291" i="12"/>
  <c r="BK291" i="12"/>
  <c r="BJ291" i="12"/>
  <c r="BI291" i="12"/>
  <c r="BH291" i="12"/>
  <c r="BG291" i="12"/>
  <c r="BF291" i="12"/>
  <c r="BE291" i="12"/>
  <c r="BD291" i="12"/>
  <c r="BC291" i="12"/>
  <c r="BB291" i="12"/>
  <c r="BA291" i="12"/>
  <c r="AZ291" i="12"/>
  <c r="AY291" i="12"/>
  <c r="AX291" i="12"/>
  <c r="AW291" i="12"/>
  <c r="AV291" i="12"/>
  <c r="AU291" i="12"/>
  <c r="AT291" i="12"/>
  <c r="AS291" i="12"/>
  <c r="AR291" i="12"/>
  <c r="AQ291" i="12"/>
  <c r="AP291" i="12"/>
  <c r="AO291" i="12"/>
  <c r="AN291" i="12"/>
  <c r="AM291" i="12"/>
  <c r="AL291" i="12"/>
  <c r="AK291" i="12"/>
  <c r="AJ291" i="12"/>
  <c r="AI291" i="12"/>
  <c r="AH291" i="12"/>
  <c r="AG291" i="12"/>
  <c r="AF291" i="12"/>
  <c r="AE291" i="12"/>
  <c r="AD291" i="12"/>
  <c r="AC291" i="12"/>
  <c r="AB291" i="12"/>
  <c r="AA291" i="12"/>
  <c r="Z291" i="12"/>
  <c r="Y291" i="12"/>
  <c r="X291" i="12"/>
  <c r="W291" i="12"/>
  <c r="V291" i="12"/>
  <c r="U291" i="12"/>
  <c r="T291" i="12"/>
  <c r="S292" i="12"/>
  <c r="S291" i="12"/>
  <c r="AG216" i="12"/>
  <c r="AF216" i="12"/>
  <c r="AD216" i="12"/>
  <c r="AC216" i="12"/>
  <c r="AB216" i="12"/>
  <c r="AA216" i="12"/>
  <c r="Z216" i="12"/>
  <c r="Y216" i="12"/>
  <c r="X216" i="12"/>
  <c r="W216" i="12"/>
  <c r="V216" i="12"/>
  <c r="U216" i="12"/>
  <c r="T216" i="12"/>
  <c r="S216" i="12"/>
  <c r="BM290" i="12"/>
  <c r="BL290" i="12"/>
  <c r="BK290" i="12"/>
  <c r="BJ290" i="12"/>
  <c r="BI290" i="12"/>
  <c r="BH290" i="12"/>
  <c r="BG290" i="12"/>
  <c r="BF290" i="12"/>
  <c r="BE290" i="12"/>
  <c r="BD290" i="12"/>
  <c r="BC290" i="12"/>
  <c r="BB290" i="12"/>
  <c r="BA290" i="12"/>
  <c r="AZ290" i="12"/>
  <c r="AY290" i="12"/>
  <c r="AX290" i="12"/>
  <c r="AW290" i="12"/>
  <c r="AV290" i="12"/>
  <c r="AU290" i="12"/>
  <c r="AT290" i="12"/>
  <c r="AS290" i="12"/>
  <c r="AR290" i="12"/>
  <c r="AQ290" i="12"/>
  <c r="AP290" i="12"/>
  <c r="AO290" i="12"/>
  <c r="AN290" i="12"/>
  <c r="AM290" i="12"/>
  <c r="AL290" i="12"/>
  <c r="AK290" i="12"/>
  <c r="AJ290" i="12"/>
  <c r="AI290" i="12"/>
  <c r="AH290" i="12"/>
  <c r="AG290" i="12"/>
  <c r="AF290" i="12"/>
  <c r="AE290" i="12"/>
  <c r="AD290" i="12"/>
  <c r="AC290" i="12"/>
  <c r="AB290" i="12"/>
  <c r="AA290" i="12"/>
  <c r="Z290" i="12"/>
  <c r="Y290" i="12"/>
  <c r="X290" i="12"/>
  <c r="W290" i="12"/>
  <c r="V290" i="12"/>
  <c r="U290" i="12"/>
  <c r="T290" i="12"/>
  <c r="BM289" i="12"/>
  <c r="BL289" i="12"/>
  <c r="BK289" i="12"/>
  <c r="BJ289" i="12"/>
  <c r="BI289" i="12"/>
  <c r="BH289" i="12"/>
  <c r="BG289" i="12"/>
  <c r="BF289" i="12"/>
  <c r="BE289" i="12"/>
  <c r="BD289" i="12"/>
  <c r="BC289" i="12"/>
  <c r="BB289" i="12"/>
  <c r="BA289" i="12"/>
  <c r="AZ289" i="12"/>
  <c r="AY289" i="12"/>
  <c r="AX289" i="12"/>
  <c r="AW289" i="12"/>
  <c r="AV289" i="12"/>
  <c r="AU289" i="12"/>
  <c r="AT289" i="12"/>
  <c r="AS289" i="12"/>
  <c r="AR289" i="12"/>
  <c r="AQ289" i="12"/>
  <c r="AP289" i="12"/>
  <c r="AO289" i="12"/>
  <c r="AN289" i="12"/>
  <c r="AM289" i="12"/>
  <c r="AL289" i="12"/>
  <c r="AK289" i="12"/>
  <c r="AJ289" i="12"/>
  <c r="AI289" i="12"/>
  <c r="AH289" i="12"/>
  <c r="AG289" i="12"/>
  <c r="AF289" i="12"/>
  <c r="AE289" i="12"/>
  <c r="AD289" i="12"/>
  <c r="AC289" i="12"/>
  <c r="AB289" i="12"/>
  <c r="AA289" i="12"/>
  <c r="Z289" i="12"/>
  <c r="Y289" i="12"/>
  <c r="X289" i="12"/>
  <c r="W289" i="12"/>
  <c r="V289" i="12"/>
  <c r="U289" i="12"/>
  <c r="T289" i="12"/>
  <c r="BM288" i="12"/>
  <c r="BL288" i="12"/>
  <c r="BK288" i="12"/>
  <c r="BJ288" i="12"/>
  <c r="BI288" i="12"/>
  <c r="BH288" i="12"/>
  <c r="BG288" i="12"/>
  <c r="BF288" i="12"/>
  <c r="BE288" i="12"/>
  <c r="BD288" i="12"/>
  <c r="BC288" i="12"/>
  <c r="BB288" i="12"/>
  <c r="BA288" i="12"/>
  <c r="AZ288" i="12"/>
  <c r="AY288" i="12"/>
  <c r="AX288" i="12"/>
  <c r="AW288" i="12"/>
  <c r="AV288" i="12"/>
  <c r="AU288" i="12"/>
  <c r="AT288" i="12"/>
  <c r="AS288" i="12"/>
  <c r="AR288" i="12"/>
  <c r="AQ288" i="12"/>
  <c r="AP288" i="12"/>
  <c r="AO288" i="12"/>
  <c r="AN288" i="12"/>
  <c r="AM288" i="12"/>
  <c r="AL288" i="12"/>
  <c r="AK288" i="12"/>
  <c r="AJ288" i="12"/>
  <c r="AI288" i="12"/>
  <c r="AH288" i="12"/>
  <c r="AG288" i="12"/>
  <c r="AF288" i="12"/>
  <c r="AE288" i="12"/>
  <c r="AD288" i="12"/>
  <c r="AC288" i="12"/>
  <c r="AB288" i="12"/>
  <c r="AA288" i="12"/>
  <c r="Z288" i="12"/>
  <c r="Y288" i="12"/>
  <c r="X288" i="12"/>
  <c r="W288" i="12"/>
  <c r="V288" i="12"/>
  <c r="U288" i="12"/>
  <c r="T288" i="12"/>
  <c r="BM287" i="12"/>
  <c r="BL287" i="12"/>
  <c r="BK287" i="12"/>
  <c r="BJ287" i="12"/>
  <c r="BI287" i="12"/>
  <c r="BH287" i="12"/>
  <c r="BG287" i="12"/>
  <c r="BF287" i="12"/>
  <c r="BE287" i="12"/>
  <c r="BD287" i="12"/>
  <c r="BC287" i="12"/>
  <c r="BB287" i="12"/>
  <c r="BA287" i="12"/>
  <c r="AZ287" i="12"/>
  <c r="AY287" i="12"/>
  <c r="AX287" i="12"/>
  <c r="AW287" i="12"/>
  <c r="AV287" i="12"/>
  <c r="AU287" i="12"/>
  <c r="AT287" i="12"/>
  <c r="AS287" i="12"/>
  <c r="AR287" i="12"/>
  <c r="AQ287" i="12"/>
  <c r="AP287" i="12"/>
  <c r="AO287" i="12"/>
  <c r="AN287" i="12"/>
  <c r="AM287" i="12"/>
  <c r="AL287" i="12"/>
  <c r="AK287" i="12"/>
  <c r="AJ287" i="12"/>
  <c r="AI287" i="12"/>
  <c r="AH287" i="12"/>
  <c r="AG287" i="12"/>
  <c r="AF287" i="12"/>
  <c r="AE287" i="12"/>
  <c r="AD287" i="12"/>
  <c r="AC287" i="12"/>
  <c r="AB287" i="12"/>
  <c r="AA287" i="12"/>
  <c r="Z287" i="12"/>
  <c r="Y287" i="12"/>
  <c r="X287" i="12"/>
  <c r="W287" i="12"/>
  <c r="V287" i="12"/>
  <c r="U287" i="12"/>
  <c r="T287" i="12"/>
  <c r="BM286" i="12"/>
  <c r="BL286" i="12"/>
  <c r="BK286" i="12"/>
  <c r="BJ286" i="12"/>
  <c r="BI286" i="12"/>
  <c r="BH286" i="12"/>
  <c r="BG286" i="12"/>
  <c r="BF286" i="12"/>
  <c r="BE286" i="12"/>
  <c r="BD286" i="12"/>
  <c r="BC286" i="12"/>
  <c r="BB286" i="12"/>
  <c r="BA286" i="12"/>
  <c r="AZ286" i="12"/>
  <c r="AY286" i="12"/>
  <c r="AX286" i="12"/>
  <c r="AW286" i="12"/>
  <c r="AV286" i="12"/>
  <c r="AU286" i="12"/>
  <c r="AT286" i="12"/>
  <c r="AS286" i="12"/>
  <c r="AR286" i="12"/>
  <c r="AQ286" i="12"/>
  <c r="AP286" i="12"/>
  <c r="AO286" i="12"/>
  <c r="AN286" i="12"/>
  <c r="AM286" i="12"/>
  <c r="AL286" i="12"/>
  <c r="AK286" i="12"/>
  <c r="AJ286" i="12"/>
  <c r="AI286" i="12"/>
  <c r="AH286" i="12"/>
  <c r="AG286" i="12"/>
  <c r="AF286" i="12"/>
  <c r="AE286" i="12"/>
  <c r="AD286" i="12"/>
  <c r="AC286" i="12"/>
  <c r="AB286" i="12"/>
  <c r="AA286" i="12"/>
  <c r="Z286" i="12"/>
  <c r="Y286" i="12"/>
  <c r="X286" i="12"/>
  <c r="W286" i="12"/>
  <c r="V286" i="12"/>
  <c r="U286" i="12"/>
  <c r="T286" i="12"/>
  <c r="BM285" i="12"/>
  <c r="BL285" i="12"/>
  <c r="BK285" i="12"/>
  <c r="BJ285" i="12"/>
  <c r="BI285" i="12"/>
  <c r="BH285" i="12"/>
  <c r="BG285" i="12"/>
  <c r="BF285" i="12"/>
  <c r="BE285" i="12"/>
  <c r="BD285" i="12"/>
  <c r="BC285" i="12"/>
  <c r="BB285" i="12"/>
  <c r="BA285" i="12"/>
  <c r="AZ285" i="12"/>
  <c r="AY285" i="12"/>
  <c r="AX285" i="12"/>
  <c r="AW285" i="12"/>
  <c r="AV285" i="12"/>
  <c r="AU285" i="12"/>
  <c r="AT285" i="12"/>
  <c r="AS285" i="12"/>
  <c r="AR285" i="12"/>
  <c r="AQ285" i="12"/>
  <c r="AP285" i="12"/>
  <c r="AO285" i="12"/>
  <c r="AN285" i="12"/>
  <c r="AM285" i="12"/>
  <c r="AL285" i="12"/>
  <c r="AK285" i="12"/>
  <c r="AJ285" i="12"/>
  <c r="AI285" i="12"/>
  <c r="AH285" i="12"/>
  <c r="AG285" i="12"/>
  <c r="AF285" i="12"/>
  <c r="AE285" i="12"/>
  <c r="AD285" i="12"/>
  <c r="AC285" i="12"/>
  <c r="AB285" i="12"/>
  <c r="AA285" i="12"/>
  <c r="Z285" i="12"/>
  <c r="Y285" i="12"/>
  <c r="X285" i="12"/>
  <c r="W285" i="12"/>
  <c r="V285" i="12"/>
  <c r="U285" i="12"/>
  <c r="T285" i="12"/>
  <c r="BM284" i="12"/>
  <c r="BL284" i="12"/>
  <c r="BK284" i="12"/>
  <c r="BJ284" i="12"/>
  <c r="BI284" i="12"/>
  <c r="BH284" i="12"/>
  <c r="BG284" i="12"/>
  <c r="BF284" i="12"/>
  <c r="BE284" i="12"/>
  <c r="BD284" i="12"/>
  <c r="BC284" i="12"/>
  <c r="BB284" i="12"/>
  <c r="BA284" i="12"/>
  <c r="AZ284" i="12"/>
  <c r="AY284" i="12"/>
  <c r="AX284" i="12"/>
  <c r="AW284" i="12"/>
  <c r="AV284" i="12"/>
  <c r="AU284" i="12"/>
  <c r="AT284" i="12"/>
  <c r="AS284" i="12"/>
  <c r="AR284" i="12"/>
  <c r="AQ284" i="12"/>
  <c r="AP284" i="12"/>
  <c r="AO284" i="12"/>
  <c r="AN284" i="12"/>
  <c r="AM284" i="12"/>
  <c r="AL284" i="12"/>
  <c r="AK284" i="12"/>
  <c r="AJ284" i="12"/>
  <c r="AI284" i="12"/>
  <c r="AH284" i="12"/>
  <c r="AG284" i="12"/>
  <c r="AF284" i="12"/>
  <c r="AE284" i="12"/>
  <c r="AD284" i="12"/>
  <c r="AC284" i="12"/>
  <c r="AB284" i="12"/>
  <c r="AA284" i="12"/>
  <c r="Z284" i="12"/>
  <c r="Y284" i="12"/>
  <c r="X284" i="12"/>
  <c r="W284" i="12"/>
  <c r="V284" i="12"/>
  <c r="U284" i="12"/>
  <c r="T284" i="12"/>
  <c r="BM283" i="12"/>
  <c r="BL283" i="12"/>
  <c r="BK283" i="12"/>
  <c r="BJ283" i="12"/>
  <c r="BI283" i="12"/>
  <c r="BH283" i="12"/>
  <c r="BG283" i="12"/>
  <c r="BF283" i="12"/>
  <c r="BE283" i="12"/>
  <c r="BD283" i="12"/>
  <c r="BC283" i="12"/>
  <c r="BB283" i="12"/>
  <c r="BA283" i="12"/>
  <c r="AZ283" i="12"/>
  <c r="AY283" i="12"/>
  <c r="AX283" i="12"/>
  <c r="AW283" i="12"/>
  <c r="AV283" i="12"/>
  <c r="AU283" i="12"/>
  <c r="AT283" i="12"/>
  <c r="AS283" i="12"/>
  <c r="AR283" i="12"/>
  <c r="AQ283" i="12"/>
  <c r="AP283" i="12"/>
  <c r="AO283" i="12"/>
  <c r="AN283" i="12"/>
  <c r="AM283" i="12"/>
  <c r="AL283" i="12"/>
  <c r="AK283" i="12"/>
  <c r="AJ283" i="12"/>
  <c r="AI283" i="12"/>
  <c r="AH283" i="12"/>
  <c r="AG283" i="12"/>
  <c r="AF283" i="12"/>
  <c r="AE283" i="12"/>
  <c r="AD283" i="12"/>
  <c r="AC283" i="12"/>
  <c r="AB283" i="12"/>
  <c r="AA283" i="12"/>
  <c r="Z283" i="12"/>
  <c r="Y283" i="12"/>
  <c r="X283" i="12"/>
  <c r="W283" i="12"/>
  <c r="V283" i="12"/>
  <c r="U283" i="12"/>
  <c r="T283" i="12"/>
  <c r="BM282" i="12"/>
  <c r="BL282" i="12"/>
  <c r="BK282" i="12"/>
  <c r="BJ282" i="12"/>
  <c r="BI282" i="12"/>
  <c r="BH282" i="12"/>
  <c r="BG282" i="12"/>
  <c r="BF282" i="12"/>
  <c r="BE282" i="12"/>
  <c r="BD282" i="12"/>
  <c r="BC282" i="12"/>
  <c r="BB282" i="12"/>
  <c r="BA282" i="12"/>
  <c r="AZ282" i="12"/>
  <c r="AY282" i="12"/>
  <c r="AX282" i="12"/>
  <c r="AW282" i="12"/>
  <c r="AV282" i="12"/>
  <c r="AU282" i="12"/>
  <c r="AT282" i="12"/>
  <c r="AS282" i="12"/>
  <c r="AR282" i="12"/>
  <c r="AQ282" i="12"/>
  <c r="AP282" i="12"/>
  <c r="AO282" i="12"/>
  <c r="AN282" i="12"/>
  <c r="AM282" i="12"/>
  <c r="AL282" i="12"/>
  <c r="AK282" i="12"/>
  <c r="AJ282" i="12"/>
  <c r="AI282" i="12"/>
  <c r="AH282" i="12"/>
  <c r="AG282" i="12"/>
  <c r="AF282" i="12"/>
  <c r="AE282" i="12"/>
  <c r="AD282" i="12"/>
  <c r="AC282" i="12"/>
  <c r="AB282" i="12"/>
  <c r="AA282" i="12"/>
  <c r="Z282" i="12"/>
  <c r="Y282" i="12"/>
  <c r="X282" i="12"/>
  <c r="W282" i="12"/>
  <c r="V282" i="12"/>
  <c r="U282" i="12"/>
  <c r="T282" i="12"/>
  <c r="S290" i="12"/>
  <c r="S289" i="12"/>
  <c r="S282" i="12"/>
  <c r="S288" i="12"/>
  <c r="S287" i="12"/>
  <c r="S286" i="12"/>
  <c r="S285" i="12"/>
  <c r="S284" i="12"/>
  <c r="S283" i="12"/>
  <c r="BM212" i="12"/>
  <c r="BL212" i="12"/>
  <c r="BK212" i="12"/>
  <c r="BJ212" i="12"/>
  <c r="BI212" i="12"/>
  <c r="BH212" i="12"/>
  <c r="BG212" i="12"/>
  <c r="BF212" i="12"/>
  <c r="BE212" i="12"/>
  <c r="BD212" i="12"/>
  <c r="BC212" i="12"/>
  <c r="BB212" i="12"/>
  <c r="BA212" i="12"/>
  <c r="AZ212" i="12"/>
  <c r="AY212" i="12"/>
  <c r="AX212" i="12"/>
  <c r="AW212" i="12"/>
  <c r="AV212" i="12"/>
  <c r="AU212" i="12"/>
  <c r="AT212" i="12"/>
  <c r="AS212" i="12"/>
  <c r="AR212" i="12"/>
  <c r="AN212" i="12"/>
  <c r="AM212" i="12"/>
  <c r="AL212" i="12"/>
  <c r="AK212" i="12"/>
  <c r="AJ212" i="12"/>
  <c r="AI212" i="12"/>
  <c r="AH212" i="12"/>
  <c r="AG212" i="12"/>
  <c r="AF212" i="12"/>
  <c r="AE212" i="12"/>
  <c r="AD212" i="12"/>
  <c r="AC212" i="12"/>
  <c r="AB212" i="12"/>
  <c r="AA212" i="12"/>
  <c r="Z212" i="12"/>
  <c r="Y212" i="12"/>
  <c r="X212" i="12"/>
  <c r="W212" i="12"/>
  <c r="V212" i="12"/>
  <c r="U212" i="12"/>
  <c r="T212" i="12"/>
  <c r="BM211" i="12"/>
  <c r="BL211" i="12"/>
  <c r="BK211" i="12"/>
  <c r="BJ211" i="12"/>
  <c r="BI211" i="12"/>
  <c r="BH211" i="12"/>
  <c r="BG211" i="12"/>
  <c r="AS211" i="12"/>
  <c r="AR211" i="12"/>
  <c r="AQ211" i="12"/>
  <c r="AP211" i="12"/>
  <c r="AO211" i="12"/>
  <c r="AN211" i="12"/>
  <c r="AM211" i="12"/>
  <c r="AL211" i="12"/>
  <c r="AK211" i="12"/>
  <c r="AJ211" i="12"/>
  <c r="AI211" i="12"/>
  <c r="AH211" i="12"/>
  <c r="AG211" i="12"/>
  <c r="AF211" i="12"/>
  <c r="AE211" i="12"/>
  <c r="AD211" i="12"/>
  <c r="AC211" i="12"/>
  <c r="AB211" i="12"/>
  <c r="AA211" i="12"/>
  <c r="Z211" i="12"/>
  <c r="Y211" i="12"/>
  <c r="X211" i="12"/>
  <c r="W211" i="12"/>
  <c r="V211" i="12"/>
  <c r="U211" i="12"/>
  <c r="T211" i="12"/>
  <c r="BM210" i="12"/>
  <c r="BL210" i="12"/>
  <c r="BK210" i="12"/>
  <c r="BJ210" i="12"/>
  <c r="BI210" i="12"/>
  <c r="BH210" i="12"/>
  <c r="BG210" i="12"/>
  <c r="BE210" i="12"/>
  <c r="BD210" i="12"/>
  <c r="BC210" i="12"/>
  <c r="BB210" i="12"/>
  <c r="BA210" i="12"/>
  <c r="AZ210" i="12"/>
  <c r="AY210" i="12"/>
  <c r="AX210" i="12"/>
  <c r="AW210" i="12"/>
  <c r="AV210" i="12"/>
  <c r="AU210" i="12"/>
  <c r="AT210" i="12"/>
  <c r="AS210" i="12"/>
  <c r="AR210" i="12"/>
  <c r="AQ210" i="12"/>
  <c r="AP210" i="12"/>
  <c r="AO210" i="12"/>
  <c r="AN210" i="12"/>
  <c r="AM210" i="12"/>
  <c r="AL210" i="12"/>
  <c r="AK210" i="12"/>
  <c r="AJ210" i="12"/>
  <c r="AI210" i="12"/>
  <c r="AH210" i="12"/>
  <c r="AG210" i="12"/>
  <c r="AF210" i="12"/>
  <c r="AE210" i="12"/>
  <c r="AD210" i="12"/>
  <c r="AC210" i="12"/>
  <c r="AB210" i="12"/>
  <c r="AA210" i="12"/>
  <c r="Z210" i="12"/>
  <c r="Y210" i="12"/>
  <c r="X210" i="12"/>
  <c r="W210" i="12"/>
  <c r="V210" i="12"/>
  <c r="U210" i="12"/>
  <c r="T210" i="12"/>
  <c r="AH209" i="12"/>
  <c r="AG209" i="12"/>
  <c r="AF209" i="12"/>
  <c r="AE209" i="12"/>
  <c r="AD209" i="12"/>
  <c r="AC209" i="12"/>
  <c r="AB209" i="12"/>
  <c r="AA209" i="12"/>
  <c r="Z209" i="12"/>
  <c r="Y209" i="12"/>
  <c r="X209" i="12"/>
  <c r="W209" i="12"/>
  <c r="V209" i="12"/>
  <c r="U209" i="12"/>
  <c r="T209" i="12"/>
  <c r="BM208" i="12"/>
  <c r="BL208" i="12"/>
  <c r="BK208" i="12"/>
  <c r="BJ208" i="12"/>
  <c r="BI208" i="12"/>
  <c r="BH208" i="12"/>
  <c r="BG208" i="12"/>
  <c r="BE208" i="12"/>
  <c r="BD208" i="12"/>
  <c r="BC208" i="12"/>
  <c r="BB208" i="12"/>
  <c r="BA208" i="12"/>
  <c r="AZ208" i="12"/>
  <c r="AY208" i="12"/>
  <c r="AX208" i="12"/>
  <c r="AW208" i="12"/>
  <c r="AT208" i="12"/>
  <c r="AS208" i="12"/>
  <c r="AR208" i="12"/>
  <c r="AQ208" i="12"/>
  <c r="AP208" i="12"/>
  <c r="AO208" i="12"/>
  <c r="AN208" i="12"/>
  <c r="AM208" i="12"/>
  <c r="AL208" i="12"/>
  <c r="AK208" i="12"/>
  <c r="AJ208" i="12"/>
  <c r="AI208" i="12"/>
  <c r="AH208" i="12"/>
  <c r="AG208" i="12"/>
  <c r="AF208" i="12"/>
  <c r="AE208" i="12"/>
  <c r="AD208" i="12"/>
  <c r="AC208" i="12"/>
  <c r="AB208" i="12"/>
  <c r="AA208" i="12"/>
  <c r="Z208" i="12"/>
  <c r="Y208" i="12"/>
  <c r="X208" i="12"/>
  <c r="W208" i="12"/>
  <c r="V208" i="12"/>
  <c r="U208" i="12"/>
  <c r="T208" i="12"/>
  <c r="BM207" i="12"/>
  <c r="BL207" i="12"/>
  <c r="BK207" i="12"/>
  <c r="BJ207" i="12"/>
  <c r="BI207" i="12"/>
  <c r="BH207" i="12"/>
  <c r="BG207" i="12"/>
  <c r="BE207" i="12"/>
  <c r="BD207" i="12"/>
  <c r="BC207" i="12"/>
  <c r="BB207" i="12"/>
  <c r="BA207" i="12"/>
  <c r="AZ207" i="12"/>
  <c r="AY207" i="12"/>
  <c r="AX207" i="12"/>
  <c r="AW207" i="12"/>
  <c r="AV207" i="12"/>
  <c r="AU207" i="12"/>
  <c r="AT207" i="12"/>
  <c r="AS207" i="12"/>
  <c r="AR207" i="12"/>
  <c r="AQ207" i="12"/>
  <c r="AP207" i="12"/>
  <c r="AO207" i="12"/>
  <c r="AN207" i="12"/>
  <c r="AM207" i="12"/>
  <c r="AL207" i="12"/>
  <c r="AK207" i="12"/>
  <c r="AJ207" i="12"/>
  <c r="AI207" i="12"/>
  <c r="AH207" i="12"/>
  <c r="AG207" i="12"/>
  <c r="AF207" i="12"/>
  <c r="AE207" i="12"/>
  <c r="AD207" i="12"/>
  <c r="AC207" i="12"/>
  <c r="AB207" i="12"/>
  <c r="AA207" i="12"/>
  <c r="Z207" i="12"/>
  <c r="Y207" i="12"/>
  <c r="X207" i="12"/>
  <c r="W207" i="12"/>
  <c r="V207" i="12"/>
  <c r="U207" i="12"/>
  <c r="T207" i="12"/>
  <c r="BM206" i="12"/>
  <c r="BL206" i="12"/>
  <c r="BK206" i="12"/>
  <c r="BJ206" i="12"/>
  <c r="BI206" i="12"/>
  <c r="BH206" i="12"/>
  <c r="BG206" i="12"/>
  <c r="BE206" i="12"/>
  <c r="BD206" i="12"/>
  <c r="BC206" i="12"/>
  <c r="BB206" i="12"/>
  <c r="BA206" i="12"/>
  <c r="AZ206" i="12"/>
  <c r="AY206" i="12"/>
  <c r="AX206" i="12"/>
  <c r="AW206" i="12"/>
  <c r="AV206" i="12"/>
  <c r="AU206" i="12"/>
  <c r="AT206" i="12"/>
  <c r="AS206" i="12"/>
  <c r="AR206" i="12"/>
  <c r="AQ206" i="12"/>
  <c r="AP206" i="12"/>
  <c r="AO206" i="12"/>
  <c r="AN206" i="12"/>
  <c r="AM206" i="12"/>
  <c r="AL206" i="12"/>
  <c r="AK206" i="12"/>
  <c r="AJ206" i="12"/>
  <c r="AI206" i="12"/>
  <c r="AH206" i="12"/>
  <c r="AG206" i="12"/>
  <c r="AF206" i="12"/>
  <c r="AE206" i="12"/>
  <c r="AD206" i="12"/>
  <c r="AC206" i="12"/>
  <c r="AB206" i="12"/>
  <c r="AA206" i="12"/>
  <c r="Z206" i="12"/>
  <c r="Y206" i="12"/>
  <c r="X206" i="12"/>
  <c r="W206" i="12"/>
  <c r="V206" i="12"/>
  <c r="U206" i="12"/>
  <c r="T206" i="12"/>
  <c r="S212" i="12"/>
  <c r="S211" i="12"/>
  <c r="S210" i="12"/>
  <c r="S209" i="12"/>
  <c r="S208" i="12"/>
  <c r="S207" i="12"/>
  <c r="S206" i="12"/>
  <c r="AL15" i="14"/>
  <c r="BU147" i="12"/>
  <c r="D27" i="37"/>
  <c r="D48" i="37"/>
  <c r="X48" i="37"/>
  <c r="B18" i="35"/>
  <c r="BE390" i="7"/>
  <c r="BD390" i="7"/>
  <c r="BC390" i="7"/>
  <c r="BB390" i="7"/>
  <c r="BA390" i="7"/>
  <c r="AZ390" i="7"/>
  <c r="AY390" i="7"/>
  <c r="AX390" i="7"/>
  <c r="AW390" i="7"/>
  <c r="AV390" i="7"/>
  <c r="AU390" i="7"/>
  <c r="AS390" i="7"/>
  <c r="AR390" i="7"/>
  <c r="AQ390" i="7"/>
  <c r="AP390" i="7"/>
  <c r="AO390" i="7"/>
  <c r="AN390" i="7"/>
  <c r="AM390" i="7"/>
  <c r="AL390" i="7"/>
  <c r="BD122" i="7"/>
  <c r="BD112" i="7"/>
  <c r="AN40" i="41"/>
  <c r="AN145" i="41"/>
  <c r="BE121" i="7"/>
  <c r="AQ38" i="41"/>
  <c r="AQ154" i="41"/>
  <c r="BD121" i="7"/>
  <c r="BC121" i="7"/>
  <c r="AK38" i="41"/>
  <c r="AK154" i="41"/>
  <c r="BE120" i="7"/>
  <c r="AQ34" i="41"/>
  <c r="BD120" i="7"/>
  <c r="AN34" i="41"/>
  <c r="BC120" i="7"/>
  <c r="AK34" i="41"/>
  <c r="BE117" i="7"/>
  <c r="AQ37" i="41"/>
  <c r="AQ153" i="41"/>
  <c r="BD117" i="7"/>
  <c r="AN37" i="41"/>
  <c r="AN153" i="41"/>
  <c r="BC117" i="7"/>
  <c r="AK37" i="41"/>
  <c r="AK153" i="41"/>
  <c r="BE116" i="7"/>
  <c r="AQ33" i="41"/>
  <c r="BD116" i="7"/>
  <c r="AN33" i="41"/>
  <c r="BC116" i="7"/>
  <c r="BE115" i="7"/>
  <c r="AQ32" i="41"/>
  <c r="BD115" i="7"/>
  <c r="AN32" i="41"/>
  <c r="BC115" i="7"/>
  <c r="BE114" i="7"/>
  <c r="AQ31" i="41"/>
  <c r="BD114" i="7"/>
  <c r="AN31" i="41"/>
  <c r="BC114" i="7"/>
  <c r="BE113" i="7"/>
  <c r="BE112" i="7"/>
  <c r="AQ40" i="41"/>
  <c r="AQ145" i="41"/>
  <c r="BC112" i="7"/>
  <c r="BE111" i="7"/>
  <c r="BD111" i="7"/>
  <c r="AN39" i="41"/>
  <c r="AN144" i="41"/>
  <c r="BC111" i="7"/>
  <c r="AK39" i="41"/>
  <c r="AK144" i="41"/>
  <c r="BE108" i="7"/>
  <c r="BD108" i="7"/>
  <c r="AN28" i="41"/>
  <c r="AN146" i="41"/>
  <c r="BC108" i="7"/>
  <c r="AK28" i="41"/>
  <c r="AK146" i="41"/>
  <c r="BE106" i="7"/>
  <c r="AQ36" i="41"/>
  <c r="AQ152" i="41"/>
  <c r="BE105" i="7"/>
  <c r="AQ29" i="41"/>
  <c r="BD105" i="7"/>
  <c r="AN29" i="41"/>
  <c r="BC105" i="7"/>
  <c r="AK29" i="41"/>
  <c r="BE104" i="7"/>
  <c r="AQ30" i="41"/>
  <c r="BD104" i="7"/>
  <c r="BC104" i="7"/>
  <c r="AL377" i="7"/>
  <c r="AL378" i="7"/>
  <c r="AL379" i="7"/>
  <c r="AL380" i="7"/>
  <c r="AL381" i="7"/>
  <c r="AL382" i="7"/>
  <c r="AL383" i="7"/>
  <c r="AL384" i="7"/>
  <c r="AL385" i="7"/>
  <c r="AL386" i="7"/>
  <c r="AL387" i="7"/>
  <c r="AL388" i="7"/>
  <c r="AL389" i="7"/>
  <c r="BE389" i="7"/>
  <c r="BD389" i="7"/>
  <c r="BC389" i="7"/>
  <c r="BB389" i="7"/>
  <c r="BA389" i="7"/>
  <c r="AZ389" i="7"/>
  <c r="AY389" i="7"/>
  <c r="AX389" i="7"/>
  <c r="AW389" i="7"/>
  <c r="AV389" i="7"/>
  <c r="AU389" i="7"/>
  <c r="AT389" i="7"/>
  <c r="AS389" i="7"/>
  <c r="AR389" i="7"/>
  <c r="AQ389" i="7"/>
  <c r="AP389" i="7"/>
  <c r="AO389" i="7"/>
  <c r="AN389" i="7"/>
  <c r="AM389" i="7"/>
  <c r="BE388" i="7"/>
  <c r="BD388" i="7"/>
  <c r="BC388" i="7"/>
  <c r="BB388" i="7"/>
  <c r="BA388" i="7"/>
  <c r="AZ388" i="7"/>
  <c r="AY388" i="7"/>
  <c r="AX388" i="7"/>
  <c r="AW388" i="7"/>
  <c r="AV388" i="7"/>
  <c r="AU388" i="7"/>
  <c r="AT388" i="7"/>
  <c r="AS388" i="7"/>
  <c r="AR388" i="7"/>
  <c r="AQ388" i="7"/>
  <c r="AP388" i="7"/>
  <c r="AO388" i="7"/>
  <c r="AN388" i="7"/>
  <c r="AM388" i="7"/>
  <c r="BE387" i="7"/>
  <c r="BD387" i="7"/>
  <c r="BC387" i="7"/>
  <c r="BB387" i="7"/>
  <c r="BA387" i="7"/>
  <c r="AZ387" i="7"/>
  <c r="AY387" i="7"/>
  <c r="AX387" i="7"/>
  <c r="AW387" i="7"/>
  <c r="AV387" i="7"/>
  <c r="AU387" i="7"/>
  <c r="AT387" i="7"/>
  <c r="AS387" i="7"/>
  <c r="AR387" i="7"/>
  <c r="AQ387" i="7"/>
  <c r="AP387" i="7"/>
  <c r="AO387" i="7"/>
  <c r="AN387" i="7"/>
  <c r="AM387" i="7"/>
  <c r="BE386" i="7"/>
  <c r="BD386" i="7"/>
  <c r="BC386" i="7"/>
  <c r="BB386" i="7"/>
  <c r="BA386" i="7"/>
  <c r="AZ386" i="7"/>
  <c r="AY386" i="7"/>
  <c r="AX386" i="7"/>
  <c r="AW386" i="7"/>
  <c r="AV386" i="7"/>
  <c r="AU386" i="7"/>
  <c r="AT386" i="7"/>
  <c r="AS386" i="7"/>
  <c r="AR386" i="7"/>
  <c r="AQ386" i="7"/>
  <c r="AP386" i="7"/>
  <c r="AO386" i="7"/>
  <c r="AN386" i="7"/>
  <c r="AM386" i="7"/>
  <c r="BE385" i="7"/>
  <c r="BD385" i="7"/>
  <c r="BC385" i="7"/>
  <c r="BB385" i="7"/>
  <c r="BA385" i="7"/>
  <c r="AZ385" i="7"/>
  <c r="AY385" i="7"/>
  <c r="AX385" i="7"/>
  <c r="AW385" i="7"/>
  <c r="AV385" i="7"/>
  <c r="AU385" i="7"/>
  <c r="AT385" i="7"/>
  <c r="AS385" i="7"/>
  <c r="AR385" i="7"/>
  <c r="AQ385" i="7"/>
  <c r="AP385" i="7"/>
  <c r="AO385" i="7"/>
  <c r="AN385" i="7"/>
  <c r="AM385" i="7"/>
  <c r="BE384" i="7"/>
  <c r="BD384" i="7"/>
  <c r="BC384" i="7"/>
  <c r="BB384" i="7"/>
  <c r="BA384" i="7"/>
  <c r="AZ384" i="7"/>
  <c r="AY384" i="7"/>
  <c r="AX384" i="7"/>
  <c r="AW384" i="7"/>
  <c r="AV384" i="7"/>
  <c r="AU384" i="7"/>
  <c r="AT384" i="7"/>
  <c r="AS384" i="7"/>
  <c r="AR384" i="7"/>
  <c r="AQ384" i="7"/>
  <c r="AP384" i="7"/>
  <c r="AO384" i="7"/>
  <c r="AN384" i="7"/>
  <c r="AM384" i="7"/>
  <c r="BE383" i="7"/>
  <c r="BD383" i="7"/>
  <c r="BC383" i="7"/>
  <c r="BB383" i="7"/>
  <c r="BA383" i="7"/>
  <c r="AZ383" i="7"/>
  <c r="AY383" i="7"/>
  <c r="AX383" i="7"/>
  <c r="AW383" i="7"/>
  <c r="AV383" i="7"/>
  <c r="AU383" i="7"/>
  <c r="AT383" i="7"/>
  <c r="AS383" i="7"/>
  <c r="AR383" i="7"/>
  <c r="AQ383" i="7"/>
  <c r="AP383" i="7"/>
  <c r="AO383" i="7"/>
  <c r="AN383" i="7"/>
  <c r="AM383" i="7"/>
  <c r="BE382" i="7"/>
  <c r="BD382" i="7"/>
  <c r="BC382" i="7"/>
  <c r="BB382" i="7"/>
  <c r="BA382" i="7"/>
  <c r="AZ382" i="7"/>
  <c r="AY382" i="7"/>
  <c r="AX382" i="7"/>
  <c r="AW382" i="7"/>
  <c r="AV382" i="7"/>
  <c r="AU382" i="7"/>
  <c r="AT382" i="7"/>
  <c r="AS382" i="7"/>
  <c r="AR382" i="7"/>
  <c r="AQ382" i="7"/>
  <c r="AP382" i="7"/>
  <c r="AO382" i="7"/>
  <c r="AN382" i="7"/>
  <c r="AM382" i="7"/>
  <c r="BE381" i="7"/>
  <c r="BD381" i="7"/>
  <c r="BC381" i="7"/>
  <c r="BB381" i="7"/>
  <c r="BA381" i="7"/>
  <c r="AZ381" i="7"/>
  <c r="AY381" i="7"/>
  <c r="AX381" i="7"/>
  <c r="AW381" i="7"/>
  <c r="AV381" i="7"/>
  <c r="AU381" i="7"/>
  <c r="AS381" i="7"/>
  <c r="AR381" i="7"/>
  <c r="AQ381" i="7"/>
  <c r="AP381" i="7"/>
  <c r="AO381" i="7"/>
  <c r="AN381" i="7"/>
  <c r="AM381" i="7"/>
  <c r="BE380" i="7"/>
  <c r="BD380" i="7"/>
  <c r="BC380" i="7"/>
  <c r="BB380" i="7"/>
  <c r="BA380" i="7"/>
  <c r="AZ380" i="7"/>
  <c r="AY380" i="7"/>
  <c r="AX380" i="7"/>
  <c r="AW380" i="7"/>
  <c r="AV380" i="7"/>
  <c r="AU380" i="7"/>
  <c r="AT380" i="7"/>
  <c r="AS380" i="7"/>
  <c r="AR380" i="7"/>
  <c r="AQ380" i="7"/>
  <c r="AP380" i="7"/>
  <c r="AO380" i="7"/>
  <c r="AN380" i="7"/>
  <c r="AM380" i="7"/>
  <c r="BE379" i="7"/>
  <c r="BD379" i="7"/>
  <c r="BC379" i="7"/>
  <c r="BB379" i="7"/>
  <c r="BA379" i="7"/>
  <c r="AZ379" i="7"/>
  <c r="AY379" i="7"/>
  <c r="AX379" i="7"/>
  <c r="AW379" i="7"/>
  <c r="AV379" i="7"/>
  <c r="AU379" i="7"/>
  <c r="AT379" i="7"/>
  <c r="AS379" i="7"/>
  <c r="AR379" i="7"/>
  <c r="AQ379" i="7"/>
  <c r="AP379" i="7"/>
  <c r="AO379" i="7"/>
  <c r="AN379" i="7"/>
  <c r="AM379" i="7"/>
  <c r="BE378" i="7"/>
  <c r="BD378" i="7"/>
  <c r="BC378" i="7"/>
  <c r="BB378" i="7"/>
  <c r="BA378" i="7"/>
  <c r="AZ378" i="7"/>
  <c r="AY378" i="7"/>
  <c r="AX378" i="7"/>
  <c r="AW378" i="7"/>
  <c r="AV378" i="7"/>
  <c r="AU378" i="7"/>
  <c r="AS378" i="7"/>
  <c r="AR378" i="7"/>
  <c r="AQ378" i="7"/>
  <c r="AP378" i="7"/>
  <c r="AO378" i="7"/>
  <c r="AN378" i="7"/>
  <c r="AM378" i="7"/>
  <c r="BE377" i="7"/>
  <c r="BD377" i="7"/>
  <c r="BC377" i="7"/>
  <c r="BB377" i="7"/>
  <c r="BA377" i="7"/>
  <c r="AZ377" i="7"/>
  <c r="AY377" i="7"/>
  <c r="AX377" i="7"/>
  <c r="AW377" i="7"/>
  <c r="AV377" i="7"/>
  <c r="AU377" i="7"/>
  <c r="AT377" i="7"/>
  <c r="AS377" i="7"/>
  <c r="AR377" i="7"/>
  <c r="AQ377" i="7"/>
  <c r="AP377" i="7"/>
  <c r="AO377" i="7"/>
  <c r="AN377" i="7"/>
  <c r="AM377" i="7"/>
  <c r="BE107" i="7"/>
  <c r="BE282" i="7"/>
  <c r="BD282" i="7"/>
  <c r="I35" i="44"/>
  <c r="I56" i="44"/>
  <c r="AJ56" i="44"/>
  <c r="K35" i="44"/>
  <c r="I36" i="44"/>
  <c r="K36" i="44"/>
  <c r="H34" i="44"/>
  <c r="H55" i="44"/>
  <c r="AI55" i="44"/>
  <c r="H36" i="44"/>
  <c r="H57" i="44"/>
  <c r="AI57" i="44"/>
  <c r="I34" i="44"/>
  <c r="K34" i="44"/>
  <c r="K55" i="44"/>
  <c r="AL55" i="44"/>
  <c r="BC280" i="7"/>
  <c r="BE292" i="7"/>
  <c r="BE293" i="7"/>
  <c r="BD280" i="7"/>
  <c r="D28" i="37"/>
  <c r="H36" i="36"/>
  <c r="H57" i="36"/>
  <c r="AI57" i="36"/>
  <c r="H36" i="37"/>
  <c r="H57" i="37"/>
  <c r="AB57" i="37"/>
  <c r="H34" i="36"/>
  <c r="H55" i="36"/>
  <c r="AI55" i="36"/>
  <c r="H34" i="37"/>
  <c r="H55" i="37"/>
  <c r="AB55" i="37"/>
  <c r="K34" i="37"/>
  <c r="K34" i="36"/>
  <c r="K55" i="36"/>
  <c r="AL55" i="36"/>
  <c r="K36" i="36"/>
  <c r="K57" i="36"/>
  <c r="AL57" i="36"/>
  <c r="K36" i="37"/>
  <c r="K57" i="37"/>
  <c r="AE57" i="37"/>
  <c r="K35" i="36"/>
  <c r="K35" i="37"/>
  <c r="BD290" i="7"/>
  <c r="BC293" i="7"/>
  <c r="I34" i="36"/>
  <c r="I55" i="36"/>
  <c r="AJ55" i="36"/>
  <c r="I34" i="37"/>
  <c r="I55" i="37"/>
  <c r="AC55" i="37"/>
  <c r="I35" i="37"/>
  <c r="I56" i="37"/>
  <c r="AC56" i="37"/>
  <c r="I35" i="36"/>
  <c r="BC290" i="7"/>
  <c r="I36" i="37"/>
  <c r="I57" i="37"/>
  <c r="AC57" i="37"/>
  <c r="I36" i="36"/>
  <c r="BC283" i="7"/>
  <c r="BC281" i="7"/>
  <c r="BD291" i="7"/>
  <c r="BE291" i="7"/>
  <c r="BE290" i="7"/>
  <c r="AJ15" i="14"/>
  <c r="D29" i="37"/>
  <c r="AM15" i="14"/>
  <c r="AP15" i="14"/>
  <c r="AF15" i="14"/>
  <c r="AI15" i="14"/>
  <c r="AO15" i="14"/>
  <c r="AU15" i="14"/>
  <c r="AR15" i="14"/>
  <c r="D30" i="37"/>
  <c r="D51" i="37"/>
  <c r="X51" i="37"/>
  <c r="BC282" i="7"/>
  <c r="AD15" i="14"/>
  <c r="AS14" i="14"/>
  <c r="AG15" i="14"/>
  <c r="H13" i="14"/>
  <c r="AS13" i="14"/>
  <c r="D31" i="37"/>
  <c r="D52" i="37"/>
  <c r="X52" i="37"/>
  <c r="AS15" i="14"/>
  <c r="D32" i="37"/>
  <c r="AP174" i="12"/>
  <c r="AP213" i="12"/>
  <c r="AO174" i="12"/>
  <c r="AO216" i="12"/>
  <c r="AP131" i="15"/>
  <c r="AP131" i="52"/>
  <c r="AP130" i="15"/>
  <c r="AP130" i="52"/>
  <c r="AP129" i="15"/>
  <c r="AP129" i="52"/>
  <c r="AP128" i="15"/>
  <c r="AP128" i="52"/>
  <c r="AM131" i="15"/>
  <c r="AM131" i="52"/>
  <c r="AM130" i="15"/>
  <c r="AM130" i="52"/>
  <c r="AM129" i="15"/>
  <c r="AM129" i="52"/>
  <c r="AM128" i="15"/>
  <c r="AM128" i="52"/>
  <c r="AJ131" i="15"/>
  <c r="AJ130" i="15"/>
  <c r="AJ129" i="15"/>
  <c r="AJ128" i="15"/>
  <c r="AG131" i="15"/>
  <c r="AG129" i="15"/>
  <c r="AG128" i="15"/>
  <c r="AD131" i="15"/>
  <c r="AD130" i="15"/>
  <c r="AD129" i="15"/>
  <c r="AD128" i="15"/>
  <c r="AA131" i="15"/>
  <c r="AA130" i="15"/>
  <c r="AA129" i="15"/>
  <c r="AA128" i="15"/>
  <c r="X131" i="15"/>
  <c r="X130" i="15"/>
  <c r="X129" i="15"/>
  <c r="X128" i="15"/>
  <c r="U131" i="15"/>
  <c r="U130" i="15"/>
  <c r="U129" i="15"/>
  <c r="U128" i="15"/>
  <c r="R131" i="15"/>
  <c r="R130" i="15"/>
  <c r="R129" i="15"/>
  <c r="R128" i="15"/>
  <c r="O131" i="15"/>
  <c r="O130" i="15"/>
  <c r="O129" i="15"/>
  <c r="O128" i="15"/>
  <c r="L131" i="15"/>
  <c r="L130" i="15"/>
  <c r="L129" i="15"/>
  <c r="L128" i="15"/>
  <c r="I131" i="15"/>
  <c r="I130" i="15"/>
  <c r="I129" i="15"/>
  <c r="I128" i="15"/>
  <c r="BZ16" i="12"/>
  <c r="BY16" i="12"/>
  <c r="BX16" i="12"/>
  <c r="BZ15" i="12"/>
  <c r="BY15" i="12"/>
  <c r="BX15" i="12"/>
  <c r="BZ14" i="12"/>
  <c r="BY14" i="12"/>
  <c r="BZ13" i="12"/>
  <c r="BY13" i="12"/>
  <c r="BZ12" i="12"/>
  <c r="BY12" i="12"/>
  <c r="BZ11" i="12"/>
  <c r="BY11" i="12"/>
  <c r="BX11" i="12"/>
  <c r="BZ10" i="12"/>
  <c r="BY10" i="12"/>
  <c r="BX10" i="12"/>
  <c r="BZ9" i="12"/>
  <c r="BY9" i="12"/>
  <c r="BX9" i="12"/>
  <c r="BZ8" i="12"/>
  <c r="BY8" i="12"/>
  <c r="BX8" i="12"/>
  <c r="BZ7" i="12"/>
  <c r="BY7" i="12"/>
  <c r="BX7" i="12"/>
  <c r="BZ6" i="12"/>
  <c r="BY6" i="12"/>
  <c r="BX6" i="12"/>
  <c r="BZ5" i="12"/>
  <c r="BY5" i="12"/>
  <c r="BX5" i="12"/>
  <c r="BW16" i="12"/>
  <c r="BW15" i="12"/>
  <c r="BW14" i="12"/>
  <c r="BW13" i="12"/>
  <c r="BW12" i="12"/>
  <c r="BW11" i="12"/>
  <c r="BW10" i="12"/>
  <c r="BW9" i="12"/>
  <c r="BW8" i="12"/>
  <c r="BW7" i="12"/>
  <c r="BW6" i="12"/>
  <c r="BW5" i="12"/>
  <c r="AQ75" i="12"/>
  <c r="AJ19" i="14"/>
  <c r="AK385" i="7"/>
  <c r="D33" i="37"/>
  <c r="AQ212" i="12"/>
  <c r="BX14" i="12"/>
  <c r="AK377" i="7"/>
  <c r="AK386" i="7"/>
  <c r="AK383" i="7"/>
  <c r="AK380" i="7"/>
  <c r="AK382" i="7"/>
  <c r="AK379" i="7"/>
  <c r="AK381" i="7"/>
  <c r="AJ386" i="7"/>
  <c r="D34" i="37"/>
  <c r="AJ379" i="7"/>
  <c r="AJ385" i="7"/>
  <c r="AJ377" i="7"/>
  <c r="AJ382" i="7"/>
  <c r="AJ383" i="7"/>
  <c r="AJ380" i="7"/>
  <c r="AJ381" i="7"/>
  <c r="AS57" i="15"/>
  <c r="AS53" i="15"/>
  <c r="AS56" i="15"/>
  <c r="AS52" i="15"/>
  <c r="AS51" i="15"/>
  <c r="AS50" i="15"/>
  <c r="AS49" i="15"/>
  <c r="AS48" i="15"/>
  <c r="D35" i="37"/>
  <c r="H57" i="15"/>
  <c r="H53" i="15"/>
  <c r="H56" i="15"/>
  <c r="H52" i="15"/>
  <c r="H51" i="15"/>
  <c r="H50" i="15"/>
  <c r="H55" i="15"/>
  <c r="H49" i="15"/>
  <c r="H48" i="15"/>
  <c r="H54" i="15"/>
  <c r="H47" i="15"/>
  <c r="AP152" i="15"/>
  <c r="AM152" i="15"/>
  <c r="AJ152" i="15"/>
  <c r="AG152" i="15"/>
  <c r="AD152" i="15"/>
  <c r="AA152" i="15"/>
  <c r="X152" i="15"/>
  <c r="U152" i="15"/>
  <c r="R152" i="15"/>
  <c r="O152" i="15"/>
  <c r="D36" i="37"/>
  <c r="AS47" i="15"/>
  <c r="AI386" i="7"/>
  <c r="AI388" i="7"/>
  <c r="AH385" i="7"/>
  <c r="AH386" i="7"/>
  <c r="AH377" i="7"/>
  <c r="AH380" i="7"/>
  <c r="BU70" i="12"/>
  <c r="BR70" i="12"/>
  <c r="AI385" i="7"/>
  <c r="AI377" i="7"/>
  <c r="AI390" i="7"/>
  <c r="AH388" i="7"/>
  <c r="AH390" i="7"/>
  <c r="AH389" i="7"/>
  <c r="AI387" i="7"/>
  <c r="AI389" i="7"/>
  <c r="AH387" i="7"/>
  <c r="AI380" i="7"/>
  <c r="AI378" i="7"/>
  <c r="AI381" i="7"/>
  <c r="AH381" i="7"/>
  <c r="AH378" i="7"/>
  <c r="AI384" i="7"/>
  <c r="AH384" i="7"/>
  <c r="AI383" i="7"/>
  <c r="AI382" i="7"/>
  <c r="AH383" i="7"/>
  <c r="AH382" i="7"/>
  <c r="AI379" i="7"/>
  <c r="AH379" i="7"/>
  <c r="AS150" i="15"/>
  <c r="AS149" i="15"/>
  <c r="I94" i="15"/>
  <c r="AS152" i="15"/>
  <c r="H16" i="15"/>
  <c r="H15" i="15"/>
  <c r="AS16" i="15"/>
  <c r="AS15" i="15"/>
  <c r="AQ114" i="15"/>
  <c r="AN114" i="15"/>
  <c r="AK114" i="15"/>
  <c r="AH114" i="15"/>
  <c r="AE114" i="15"/>
  <c r="AB114" i="15"/>
  <c r="Y114" i="15"/>
  <c r="V114" i="15"/>
  <c r="S114" i="15"/>
  <c r="P114" i="15"/>
  <c r="M114" i="15"/>
  <c r="AS113" i="15"/>
  <c r="AS112" i="15"/>
  <c r="AS111" i="15"/>
  <c r="O124" i="15"/>
  <c r="L124" i="15"/>
  <c r="I124" i="15"/>
  <c r="O123" i="15"/>
  <c r="L123" i="15"/>
  <c r="I123" i="15"/>
  <c r="O122" i="15"/>
  <c r="L122" i="15"/>
  <c r="I122" i="15"/>
  <c r="O121" i="15"/>
  <c r="L121" i="15"/>
  <c r="I121" i="15"/>
  <c r="O120" i="15"/>
  <c r="L120" i="15"/>
  <c r="I120" i="15"/>
  <c r="O119" i="15"/>
  <c r="L119" i="15"/>
  <c r="I119" i="15"/>
  <c r="O118" i="15"/>
  <c r="L118" i="15"/>
  <c r="I118" i="15"/>
  <c r="AP130" i="7"/>
  <c r="AO130" i="7"/>
  <c r="AD124" i="52"/>
  <c r="AN130" i="7"/>
  <c r="AA124" i="15"/>
  <c r="AM130" i="7"/>
  <c r="X124" i="15"/>
  <c r="AL130" i="7"/>
  <c r="U124" i="15"/>
  <c r="AK130" i="7"/>
  <c r="R124" i="15"/>
  <c r="AP129" i="7"/>
  <c r="AO129" i="7"/>
  <c r="AD123" i="15"/>
  <c r="AN129" i="7"/>
  <c r="AA123" i="15"/>
  <c r="AM129" i="7"/>
  <c r="X123" i="15"/>
  <c r="AL129" i="7"/>
  <c r="U123" i="15"/>
  <c r="AK129" i="7"/>
  <c r="R123" i="15"/>
  <c r="AP128" i="7"/>
  <c r="AO128" i="7"/>
  <c r="AD122" i="15"/>
  <c r="AN128" i="7"/>
  <c r="AA122" i="52"/>
  <c r="AM128" i="7"/>
  <c r="X122" i="52"/>
  <c r="AL128" i="7"/>
  <c r="AK128" i="7"/>
  <c r="R122" i="15"/>
  <c r="AP127" i="7"/>
  <c r="AG121" i="52"/>
  <c r="AO127" i="7"/>
  <c r="AD121" i="52"/>
  <c r="AN127" i="7"/>
  <c r="AM127" i="7"/>
  <c r="AL127" i="7"/>
  <c r="U121" i="52"/>
  <c r="AK127" i="7"/>
  <c r="R121" i="15"/>
  <c r="AP126" i="7"/>
  <c r="AG120" i="15"/>
  <c r="AO126" i="7"/>
  <c r="AD120" i="15"/>
  <c r="AN126" i="7"/>
  <c r="AA120" i="15"/>
  <c r="AM126" i="7"/>
  <c r="AL126" i="7"/>
  <c r="U120" i="52"/>
  <c r="AK126" i="7"/>
  <c r="R120" i="15"/>
  <c r="AP125" i="7"/>
  <c r="AG119" i="15"/>
  <c r="AO125" i="7"/>
  <c r="AN125" i="7"/>
  <c r="AA119" i="15"/>
  <c r="AM125" i="7"/>
  <c r="X119" i="15"/>
  <c r="AL125" i="7"/>
  <c r="U119" i="15"/>
  <c r="AK125" i="7"/>
  <c r="AP124" i="7"/>
  <c r="AO124" i="7"/>
  <c r="AD118" i="52"/>
  <c r="AN124" i="7"/>
  <c r="AM124" i="7"/>
  <c r="X118" i="15"/>
  <c r="AL124" i="7"/>
  <c r="AK124" i="7"/>
  <c r="R118" i="15"/>
  <c r="AG387" i="7"/>
  <c r="AG389" i="7"/>
  <c r="AF386" i="7"/>
  <c r="AG390" i="7"/>
  <c r="AF385" i="7"/>
  <c r="AF388" i="7"/>
  <c r="AF377" i="7"/>
  <c r="AF389" i="7"/>
  <c r="AG379" i="7"/>
  <c r="AG377" i="7"/>
  <c r="AG385" i="7"/>
  <c r="AG386" i="7"/>
  <c r="AG388" i="7"/>
  <c r="AF382" i="7"/>
  <c r="AF383" i="7"/>
  <c r="AG382" i="7"/>
  <c r="AG383" i="7"/>
  <c r="AF387" i="7"/>
  <c r="AF381" i="7"/>
  <c r="AG381" i="7"/>
  <c r="AG378" i="7"/>
  <c r="AG380" i="7"/>
  <c r="AG384" i="7"/>
  <c r="L94" i="15"/>
  <c r="I73" i="15"/>
  <c r="I72" i="15"/>
  <c r="I71" i="15"/>
  <c r="I70" i="15"/>
  <c r="I67" i="15"/>
  <c r="I66" i="15"/>
  <c r="I65" i="15"/>
  <c r="I64" i="15"/>
  <c r="BV3" i="7"/>
  <c r="BV4" i="7"/>
  <c r="BV5" i="7"/>
  <c r="BV6" i="7"/>
  <c r="BV7" i="7"/>
  <c r="BV8" i="7"/>
  <c r="BV9" i="7"/>
  <c r="BV10" i="7"/>
  <c r="BV11" i="7"/>
  <c r="BV12" i="7"/>
  <c r="BV13" i="7"/>
  <c r="BV14" i="7"/>
  <c r="H24" i="14"/>
  <c r="AJ389" i="7"/>
  <c r="AK389" i="7"/>
  <c r="AF380" i="7"/>
  <c r="AF379" i="7"/>
  <c r="AH508" i="12"/>
  <c r="AH507" i="12"/>
  <c r="AH505" i="12"/>
  <c r="AH429" i="12"/>
  <c r="AH428" i="12"/>
  <c r="AH390" i="12"/>
  <c r="AH387" i="12"/>
  <c r="AS345" i="12"/>
  <c r="AR345" i="12"/>
  <c r="AQ345" i="12"/>
  <c r="AP345" i="12"/>
  <c r="AO345" i="12"/>
  <c r="AN345" i="12"/>
  <c r="AM345" i="12"/>
  <c r="AL345" i="12"/>
  <c r="AK345" i="12"/>
  <c r="AJ345" i="12"/>
  <c r="AI345" i="12"/>
  <c r="AS344" i="12"/>
  <c r="AR344" i="12"/>
  <c r="AQ344" i="12"/>
  <c r="AP344" i="12"/>
  <c r="AO344" i="12"/>
  <c r="AN344" i="12"/>
  <c r="AM344" i="12"/>
  <c r="AL344" i="12"/>
  <c r="AK344" i="12"/>
  <c r="AJ344" i="12"/>
  <c r="AI344" i="12"/>
  <c r="AS342" i="12"/>
  <c r="AR342" i="12"/>
  <c r="AQ342" i="12"/>
  <c r="AP342" i="12"/>
  <c r="AO342" i="12"/>
  <c r="AN342" i="12"/>
  <c r="AM342" i="12"/>
  <c r="AL342" i="12"/>
  <c r="AK342" i="12"/>
  <c r="AJ342" i="12"/>
  <c r="AI342" i="12"/>
  <c r="AS390" i="12"/>
  <c r="AR390" i="12"/>
  <c r="AQ390" i="12"/>
  <c r="AP390" i="12"/>
  <c r="AO390" i="12"/>
  <c r="AN390" i="12"/>
  <c r="AM390" i="12"/>
  <c r="AL390" i="12"/>
  <c r="AK390" i="12"/>
  <c r="AJ390" i="12"/>
  <c r="AI390" i="12"/>
  <c r="AS389" i="12"/>
  <c r="AR389" i="12"/>
  <c r="AQ389" i="12"/>
  <c r="AP389" i="12"/>
  <c r="AO389" i="12"/>
  <c r="AN389" i="12"/>
  <c r="AM389" i="12"/>
  <c r="AL389" i="12"/>
  <c r="AK389" i="12"/>
  <c r="AJ389" i="12"/>
  <c r="AI389" i="12"/>
  <c r="AS387" i="12"/>
  <c r="AR387" i="12"/>
  <c r="AQ387" i="12"/>
  <c r="AP387" i="12"/>
  <c r="AO387" i="12"/>
  <c r="AN387" i="12"/>
  <c r="AM387" i="12"/>
  <c r="AL387" i="12"/>
  <c r="AK387" i="12"/>
  <c r="AJ387" i="12"/>
  <c r="AI387" i="12"/>
  <c r="AS429" i="12"/>
  <c r="AR429" i="12"/>
  <c r="AQ429" i="12"/>
  <c r="AP429" i="12"/>
  <c r="AO429" i="12"/>
  <c r="AN429" i="12"/>
  <c r="AM429" i="12"/>
  <c r="AL429" i="12"/>
  <c r="AK429" i="12"/>
  <c r="AJ429" i="12"/>
  <c r="AI429" i="12"/>
  <c r="AS428" i="12"/>
  <c r="AR428" i="12"/>
  <c r="AQ428" i="12"/>
  <c r="AP428" i="12"/>
  <c r="AO428" i="12"/>
  <c r="AN428" i="12"/>
  <c r="AM428" i="12"/>
  <c r="AL428" i="12"/>
  <c r="AK428" i="12"/>
  <c r="AJ428" i="12"/>
  <c r="AI428" i="12"/>
  <c r="AS426" i="12"/>
  <c r="AR426" i="12"/>
  <c r="AQ426" i="12"/>
  <c r="AP426" i="12"/>
  <c r="AO426" i="12"/>
  <c r="AN426" i="12"/>
  <c r="AM426" i="12"/>
  <c r="AL426" i="12"/>
  <c r="AK426" i="12"/>
  <c r="AJ426" i="12"/>
  <c r="AI426" i="12"/>
  <c r="AS470" i="12"/>
  <c r="AR470" i="12"/>
  <c r="AQ470" i="12"/>
  <c r="AP470" i="12"/>
  <c r="AO470" i="12"/>
  <c r="AN470" i="12"/>
  <c r="AM470" i="12"/>
  <c r="AL470" i="12"/>
  <c r="AK470" i="12"/>
  <c r="AJ470" i="12"/>
  <c r="AI470" i="12"/>
  <c r="AS469" i="12"/>
  <c r="AR469" i="12"/>
  <c r="AQ469" i="12"/>
  <c r="AP469" i="12"/>
  <c r="AO469" i="12"/>
  <c r="AN469" i="12"/>
  <c r="AM469" i="12"/>
  <c r="AL469" i="12"/>
  <c r="AK469" i="12"/>
  <c r="AJ469" i="12"/>
  <c r="AI469" i="12"/>
  <c r="AS467" i="12"/>
  <c r="AR467" i="12"/>
  <c r="AQ467" i="12"/>
  <c r="AP467" i="12"/>
  <c r="AO467" i="12"/>
  <c r="AN467" i="12"/>
  <c r="AM467" i="12"/>
  <c r="AL467" i="12"/>
  <c r="AK467" i="12"/>
  <c r="AJ467" i="12"/>
  <c r="AI467" i="12"/>
  <c r="AS508" i="12"/>
  <c r="AR508" i="12"/>
  <c r="AQ508" i="12"/>
  <c r="AP508" i="12"/>
  <c r="AO508" i="12"/>
  <c r="AN508" i="12"/>
  <c r="AM508" i="12"/>
  <c r="AL508" i="12"/>
  <c r="AK508" i="12"/>
  <c r="AJ508" i="12"/>
  <c r="AI508" i="12"/>
  <c r="AS507" i="12"/>
  <c r="AR507" i="12"/>
  <c r="AQ507" i="12"/>
  <c r="AP507" i="12"/>
  <c r="AO507" i="12"/>
  <c r="AN507" i="12"/>
  <c r="AM507" i="12"/>
  <c r="AL507" i="12"/>
  <c r="AK507" i="12"/>
  <c r="AJ507" i="12"/>
  <c r="AI507" i="12"/>
  <c r="AS505" i="12"/>
  <c r="AR505" i="12"/>
  <c r="AQ505" i="12"/>
  <c r="AP505" i="12"/>
  <c r="AO505" i="12"/>
  <c r="AN505" i="12"/>
  <c r="AM505" i="12"/>
  <c r="AL505" i="12"/>
  <c r="AK505" i="12"/>
  <c r="AJ505" i="12"/>
  <c r="AI505" i="12"/>
  <c r="AH470" i="12"/>
  <c r="AH469" i="12"/>
  <c r="AH467" i="12"/>
  <c r="AH426" i="12"/>
  <c r="AH389" i="12"/>
  <c r="AH345" i="12"/>
  <c r="AH344" i="12"/>
  <c r="AH342" i="12"/>
  <c r="AS306" i="12"/>
  <c r="AR306" i="12"/>
  <c r="AQ306" i="12"/>
  <c r="AP306" i="12"/>
  <c r="AO306" i="12"/>
  <c r="AN306" i="12"/>
  <c r="AM306" i="12"/>
  <c r="AL306" i="12"/>
  <c r="AK306" i="12"/>
  <c r="AJ306" i="12"/>
  <c r="AI306" i="12"/>
  <c r="AS305" i="12"/>
  <c r="AR305" i="12"/>
  <c r="AQ305" i="12"/>
  <c r="AP305" i="12"/>
  <c r="AO305" i="12"/>
  <c r="AN305" i="12"/>
  <c r="AM305" i="12"/>
  <c r="AL305" i="12"/>
  <c r="AK305" i="12"/>
  <c r="AJ305" i="12"/>
  <c r="AI305" i="12"/>
  <c r="AS303" i="12"/>
  <c r="AR303" i="12"/>
  <c r="AQ303" i="12"/>
  <c r="AP303" i="12"/>
  <c r="AO303" i="12"/>
  <c r="AN303" i="12"/>
  <c r="AM303" i="12"/>
  <c r="AL303" i="12"/>
  <c r="AK303" i="12"/>
  <c r="AJ303" i="12"/>
  <c r="AI303" i="12"/>
  <c r="AH306" i="12"/>
  <c r="AH305" i="12"/>
  <c r="AH303" i="12"/>
  <c r="AF390" i="7"/>
  <c r="AF384" i="7"/>
  <c r="AF378" i="7"/>
  <c r="O80" i="15"/>
  <c r="AP102" i="15"/>
  <c r="AP102" i="52"/>
  <c r="AP104" i="15"/>
  <c r="AP104" i="52"/>
  <c r="AP106" i="15"/>
  <c r="AP106" i="52"/>
  <c r="AP108" i="15"/>
  <c r="AP108" i="52"/>
  <c r="AP110" i="15"/>
  <c r="AP110" i="52"/>
  <c r="AJ107" i="15"/>
  <c r="AP103" i="15"/>
  <c r="AP103" i="52"/>
  <c r="AP105" i="15"/>
  <c r="AP105" i="52"/>
  <c r="AP107" i="15"/>
  <c r="AP107" i="52"/>
  <c r="AP109" i="15"/>
  <c r="AP109" i="52"/>
  <c r="AP99" i="15"/>
  <c r="AP99" i="52"/>
  <c r="AP101" i="15"/>
  <c r="AP101" i="52"/>
  <c r="W21" i="14"/>
  <c r="AS388" i="12"/>
  <c r="AM24" i="14"/>
  <c r="AS123" i="7"/>
  <c r="AR123" i="7"/>
  <c r="BB121" i="7"/>
  <c r="BA121" i="7"/>
  <c r="AE38" i="41"/>
  <c r="AE154" i="41"/>
  <c r="AZ121" i="7"/>
  <c r="AY121" i="7"/>
  <c r="AX121" i="7"/>
  <c r="AW121" i="7"/>
  <c r="AV121" i="7"/>
  <c r="AU121" i="7"/>
  <c r="M38" i="41"/>
  <c r="M154" i="41"/>
  <c r="AT121" i="7"/>
  <c r="AS121" i="7"/>
  <c r="AR121" i="7"/>
  <c r="BB120" i="7"/>
  <c r="AH34" i="41"/>
  <c r="BA120" i="7"/>
  <c r="AE34" i="41"/>
  <c r="AE150" i="41"/>
  <c r="AZ120" i="7"/>
  <c r="AY120" i="7"/>
  <c r="Y34" i="41"/>
  <c r="Y150" i="41"/>
  <c r="AX120" i="7"/>
  <c r="AW120" i="7"/>
  <c r="AV120" i="7"/>
  <c r="AU120" i="7"/>
  <c r="M34" i="41"/>
  <c r="AT120" i="7"/>
  <c r="AS120" i="7"/>
  <c r="AR120" i="7"/>
  <c r="AS119" i="7"/>
  <c r="AR119" i="7"/>
  <c r="BB117" i="7"/>
  <c r="BA117" i="7"/>
  <c r="AZ117" i="7"/>
  <c r="AY117" i="7"/>
  <c r="AX117" i="7"/>
  <c r="AW117" i="7"/>
  <c r="S37" i="41"/>
  <c r="S153" i="41"/>
  <c r="AV117" i="7"/>
  <c r="AU117" i="7"/>
  <c r="AT117" i="7"/>
  <c r="AS117" i="7"/>
  <c r="AR117" i="7"/>
  <c r="BB116" i="7"/>
  <c r="AH33" i="41"/>
  <c r="BA116" i="7"/>
  <c r="AZ116" i="7"/>
  <c r="AB33" i="41"/>
  <c r="AB149" i="41"/>
  <c r="AY116" i="7"/>
  <c r="Y33" i="41"/>
  <c r="Y149" i="41"/>
  <c r="AX116" i="7"/>
  <c r="AW116" i="7"/>
  <c r="S33" i="41"/>
  <c r="S149" i="41"/>
  <c r="AV116" i="7"/>
  <c r="AU116" i="7"/>
  <c r="AT116" i="7"/>
  <c r="AS116" i="7"/>
  <c r="AR116" i="7"/>
  <c r="BB115" i="7"/>
  <c r="AH32" i="41"/>
  <c r="BA115" i="7"/>
  <c r="AZ115" i="7"/>
  <c r="AB32" i="41"/>
  <c r="AY115" i="7"/>
  <c r="Y32" i="41"/>
  <c r="AX115" i="7"/>
  <c r="AW115" i="7"/>
  <c r="S32" i="41"/>
  <c r="AV115" i="7"/>
  <c r="AU115" i="7"/>
  <c r="M32" i="41"/>
  <c r="AT115" i="7"/>
  <c r="AT112" i="7"/>
  <c r="AS112" i="7"/>
  <c r="AR112" i="7"/>
  <c r="AV111" i="7"/>
  <c r="P39" i="41"/>
  <c r="P144" i="41"/>
  <c r="AU111" i="7"/>
  <c r="AT111" i="7"/>
  <c r="AS111" i="7"/>
  <c r="AR111" i="7"/>
  <c r="J293" i="7"/>
  <c r="R293" i="7"/>
  <c r="Z293" i="7"/>
  <c r="L293" i="7"/>
  <c r="T293" i="7"/>
  <c r="AB293" i="7"/>
  <c r="G386" i="7"/>
  <c r="O386" i="7"/>
  <c r="W386" i="7"/>
  <c r="AE386" i="7"/>
  <c r="L389" i="7"/>
  <c r="T389" i="7"/>
  <c r="AB389" i="7"/>
  <c r="N388" i="7"/>
  <c r="V388" i="7"/>
  <c r="AD388" i="7"/>
  <c r="K293" i="7"/>
  <c r="S293" i="7"/>
  <c r="AA293" i="7"/>
  <c r="I386" i="7"/>
  <c r="Q386" i="7"/>
  <c r="Y386" i="7"/>
  <c r="N389" i="7"/>
  <c r="V389" i="7"/>
  <c r="AD389" i="7"/>
  <c r="H293" i="7"/>
  <c r="P293" i="7"/>
  <c r="X293" i="7"/>
  <c r="K384" i="7"/>
  <c r="S384" i="7"/>
  <c r="J377" i="7"/>
  <c r="R377" i="7"/>
  <c r="Z377" i="7"/>
  <c r="M386" i="7"/>
  <c r="U386" i="7"/>
  <c r="AC386" i="7"/>
  <c r="J389" i="7"/>
  <c r="R389" i="7"/>
  <c r="Z389" i="7"/>
  <c r="L388" i="7"/>
  <c r="T388" i="7"/>
  <c r="AB388" i="7"/>
  <c r="N386" i="7"/>
  <c r="V386" i="7"/>
  <c r="K389" i="7"/>
  <c r="S389" i="7"/>
  <c r="AA389" i="7"/>
  <c r="M388" i="7"/>
  <c r="U388" i="7"/>
  <c r="AC388" i="7"/>
  <c r="H388" i="7"/>
  <c r="P388" i="7"/>
  <c r="N293" i="7"/>
  <c r="V293" i="7"/>
  <c r="M389" i="7"/>
  <c r="G388" i="7"/>
  <c r="O388" i="7"/>
  <c r="W388" i="7"/>
  <c r="M293" i="7"/>
  <c r="O293" i="7"/>
  <c r="G293" i="7"/>
  <c r="I293" i="7"/>
  <c r="Q293" i="7"/>
  <c r="Y293" i="7"/>
  <c r="U293" i="7"/>
  <c r="W293" i="7"/>
  <c r="K388" i="7"/>
  <c r="L386" i="7"/>
  <c r="T386" i="7"/>
  <c r="AB386" i="7"/>
  <c r="I389" i="7"/>
  <c r="Q389" i="7"/>
  <c r="Y389" i="7"/>
  <c r="S388" i="7"/>
  <c r="AA388" i="7"/>
  <c r="H386" i="7"/>
  <c r="P386" i="7"/>
  <c r="U389" i="7"/>
  <c r="X388" i="7"/>
  <c r="AD386" i="7"/>
  <c r="X386" i="7"/>
  <c r="AC389" i="7"/>
  <c r="J386" i="7"/>
  <c r="R386" i="7"/>
  <c r="Z386" i="7"/>
  <c r="G389" i="7"/>
  <c r="O389" i="7"/>
  <c r="W389" i="7"/>
  <c r="I388" i="7"/>
  <c r="Q388" i="7"/>
  <c r="Y388" i="7"/>
  <c r="K386" i="7"/>
  <c r="S386" i="7"/>
  <c r="AA386" i="7"/>
  <c r="H389" i="7"/>
  <c r="P389" i="7"/>
  <c r="X389" i="7"/>
  <c r="J388" i="7"/>
  <c r="R388" i="7"/>
  <c r="Z388" i="7"/>
  <c r="J384" i="7"/>
  <c r="R384" i="7"/>
  <c r="Z384" i="7"/>
  <c r="I377" i="7"/>
  <c r="Q377" i="7"/>
  <c r="Y377" i="7"/>
  <c r="L384" i="7"/>
  <c r="T384" i="7"/>
  <c r="K377" i="7"/>
  <c r="S377" i="7"/>
  <c r="AA377" i="7"/>
  <c r="M384" i="7"/>
  <c r="U384" i="7"/>
  <c r="L377" i="7"/>
  <c r="T377" i="7"/>
  <c r="AB377" i="7"/>
  <c r="N384" i="7"/>
  <c r="V384" i="7"/>
  <c r="M377" i="7"/>
  <c r="U377" i="7"/>
  <c r="AC377" i="7"/>
  <c r="G384" i="7"/>
  <c r="O384" i="7"/>
  <c r="W384" i="7"/>
  <c r="N377" i="7"/>
  <c r="V377" i="7"/>
  <c r="AD377" i="7"/>
  <c r="H384" i="7"/>
  <c r="P384" i="7"/>
  <c r="X384" i="7"/>
  <c r="G377" i="7"/>
  <c r="O377" i="7"/>
  <c r="W377" i="7"/>
  <c r="AE377" i="7"/>
  <c r="I384" i="7"/>
  <c r="Q384" i="7"/>
  <c r="Y384" i="7"/>
  <c r="H377" i="7"/>
  <c r="P377" i="7"/>
  <c r="X377" i="7"/>
  <c r="L80" i="15"/>
  <c r="AS100" i="15"/>
  <c r="H3" i="15"/>
  <c r="H4" i="15"/>
  <c r="H5" i="15"/>
  <c r="H6" i="15"/>
  <c r="H7" i="15"/>
  <c r="H8" i="15"/>
  <c r="H9" i="15"/>
  <c r="H10" i="15"/>
  <c r="H11" i="15"/>
  <c r="H12" i="15"/>
  <c r="H13" i="15"/>
  <c r="H14" i="15"/>
  <c r="H17" i="15"/>
  <c r="H18" i="15"/>
  <c r="H19" i="15"/>
  <c r="H20" i="15"/>
  <c r="H21" i="15"/>
  <c r="H22" i="15"/>
  <c r="H23" i="15"/>
  <c r="H24" i="15"/>
  <c r="H25" i="15"/>
  <c r="H26" i="15"/>
  <c r="H27" i="15"/>
  <c r="H28" i="15"/>
  <c r="H29" i="15"/>
  <c r="H30" i="15"/>
  <c r="H35" i="15"/>
  <c r="H36" i="15"/>
  <c r="H37" i="15"/>
  <c r="H38" i="15"/>
  <c r="H39" i="15"/>
  <c r="H40" i="15"/>
  <c r="H41" i="15"/>
  <c r="H42" i="15"/>
  <c r="L68" i="15"/>
  <c r="L74" i="15"/>
  <c r="H3" i="14"/>
  <c r="H4" i="14"/>
  <c r="H5" i="14"/>
  <c r="AR6" i="14"/>
  <c r="AU6" i="14"/>
  <c r="H8" i="14"/>
  <c r="H9" i="14"/>
  <c r="AR10" i="14"/>
  <c r="AU10" i="14"/>
  <c r="H19" i="14"/>
  <c r="H20" i="14"/>
  <c r="H21" i="14"/>
  <c r="H23" i="14"/>
  <c r="H25" i="14"/>
  <c r="AS25" i="15"/>
  <c r="AS42" i="15"/>
  <c r="AS39" i="15"/>
  <c r="AS38" i="15"/>
  <c r="AS24" i="15"/>
  <c r="AS41" i="15"/>
  <c r="AS37" i="15"/>
  <c r="AS29" i="15"/>
  <c r="AS40" i="15"/>
  <c r="AS36" i="15"/>
  <c r="AS30" i="15"/>
  <c r="S387" i="7"/>
  <c r="T387" i="7"/>
  <c r="U387" i="7"/>
  <c r="V387" i="7"/>
  <c r="W387" i="7"/>
  <c r="X387" i="7"/>
  <c r="Y387" i="7"/>
  <c r="Z387" i="7"/>
  <c r="AA387" i="7"/>
  <c r="AB387" i="7"/>
  <c r="AC387" i="7"/>
  <c r="AD387" i="7"/>
  <c r="Z385" i="7"/>
  <c r="AC383" i="7"/>
  <c r="U383" i="7"/>
  <c r="AD383" i="7"/>
  <c r="V383" i="7"/>
  <c r="V380" i="7"/>
  <c r="AD382" i="7"/>
  <c r="V382" i="7"/>
  <c r="X383" i="7"/>
  <c r="X380" i="7"/>
  <c r="X382" i="7"/>
  <c r="U380" i="7"/>
  <c r="AC382" i="7"/>
  <c r="U382" i="7"/>
  <c r="Y385" i="7"/>
  <c r="V390" i="7"/>
  <c r="W390" i="7"/>
  <c r="T390" i="7"/>
  <c r="U390" i="7"/>
  <c r="S390" i="7"/>
  <c r="Z390" i="7"/>
  <c r="Y390" i="7"/>
  <c r="AB385" i="7"/>
  <c r="X390" i="7"/>
  <c r="T385" i="7"/>
  <c r="W383" i="7"/>
  <c r="W380" i="7"/>
  <c r="AA385" i="7"/>
  <c r="S385" i="7"/>
  <c r="W382" i="7"/>
  <c r="X385" i="7"/>
  <c r="W385" i="7"/>
  <c r="AD385" i="7"/>
  <c r="V385" i="7"/>
  <c r="AC385" i="7"/>
  <c r="U385" i="7"/>
  <c r="T379" i="7"/>
  <c r="X381" i="7"/>
  <c r="X378" i="7"/>
  <c r="S379" i="7"/>
  <c r="W378" i="7"/>
  <c r="W381" i="7"/>
  <c r="Z379" i="7"/>
  <c r="AD381" i="7"/>
  <c r="V381" i="7"/>
  <c r="V378" i="7"/>
  <c r="Y379" i="7"/>
  <c r="AC381" i="7"/>
  <c r="U378" i="7"/>
  <c r="U381" i="7"/>
  <c r="T383" i="7"/>
  <c r="T380" i="7"/>
  <c r="AB382" i="7"/>
  <c r="T382" i="7"/>
  <c r="X379" i="7"/>
  <c r="AB381" i="7"/>
  <c r="T378" i="7"/>
  <c r="T381" i="7"/>
  <c r="S383" i="7"/>
  <c r="S380" i="7"/>
  <c r="AA382" i="7"/>
  <c r="S382" i="7"/>
  <c r="W379" i="7"/>
  <c r="AA381" i="7"/>
  <c r="S378" i="7"/>
  <c r="S381" i="7"/>
  <c r="AB383" i="7"/>
  <c r="Z383" i="7"/>
  <c r="Z380" i="7"/>
  <c r="Z382" i="7"/>
  <c r="V379" i="7"/>
  <c r="Z381" i="7"/>
  <c r="Z378" i="7"/>
  <c r="AA383" i="7"/>
  <c r="Y383" i="7"/>
  <c r="Y380" i="7"/>
  <c r="Y382" i="7"/>
  <c r="U379" i="7"/>
  <c r="Y381" i="7"/>
  <c r="Y378" i="7"/>
  <c r="AS35" i="15"/>
  <c r="AS26" i="15"/>
  <c r="AS28" i="15"/>
  <c r="AS27" i="15"/>
  <c r="T21" i="14"/>
  <c r="BB114" i="7"/>
  <c r="AH31" i="41"/>
  <c r="BA114" i="7"/>
  <c r="AE31" i="41"/>
  <c r="AZ114" i="7"/>
  <c r="AY114" i="7"/>
  <c r="AX114" i="7"/>
  <c r="AW114" i="7"/>
  <c r="S31" i="41"/>
  <c r="AV114" i="7"/>
  <c r="P31" i="41"/>
  <c r="AU114" i="7"/>
  <c r="M31" i="41"/>
  <c r="AT114" i="7"/>
  <c r="AB290" i="7"/>
  <c r="AA290" i="7"/>
  <c r="Z290" i="7"/>
  <c r="Y290" i="7"/>
  <c r="X290" i="7"/>
  <c r="W290" i="7"/>
  <c r="V290" i="7"/>
  <c r="U290" i="7"/>
  <c r="T290" i="7"/>
  <c r="S290" i="7"/>
  <c r="R290" i="7"/>
  <c r="Q290" i="7"/>
  <c r="P290" i="7"/>
  <c r="O290" i="7"/>
  <c r="N290" i="7"/>
  <c r="M290" i="7"/>
  <c r="L290" i="7"/>
  <c r="K290" i="7"/>
  <c r="J290" i="7"/>
  <c r="I290" i="7"/>
  <c r="H290" i="7"/>
  <c r="G290" i="7"/>
  <c r="AV104" i="7"/>
  <c r="AU104" i="7"/>
  <c r="AT104" i="7"/>
  <c r="AS104" i="7"/>
  <c r="AR104" i="7"/>
  <c r="AD282" i="7"/>
  <c r="AC282" i="7"/>
  <c r="AB282" i="7"/>
  <c r="AA282" i="7"/>
  <c r="Z282" i="7"/>
  <c r="Y282" i="7"/>
  <c r="X282" i="7"/>
  <c r="W282" i="7"/>
  <c r="V282" i="7"/>
  <c r="U282" i="7"/>
  <c r="T282" i="7"/>
  <c r="S282" i="7"/>
  <c r="R282" i="7"/>
  <c r="Q282" i="7"/>
  <c r="P282" i="7"/>
  <c r="O282" i="7"/>
  <c r="N282" i="7"/>
  <c r="M282" i="7"/>
  <c r="L282" i="7"/>
  <c r="K282" i="7"/>
  <c r="J282" i="7"/>
  <c r="I282" i="7"/>
  <c r="H282" i="7"/>
  <c r="G282" i="7"/>
  <c r="BZ15" i="7"/>
  <c r="BY15" i="7"/>
  <c r="BX15" i="7"/>
  <c r="BW15" i="7"/>
  <c r="M280" i="7"/>
  <c r="U280" i="7"/>
  <c r="AC280" i="7"/>
  <c r="AK280" i="7"/>
  <c r="L280" i="7"/>
  <c r="T280" i="7"/>
  <c r="AB280" i="7"/>
  <c r="G280" i="7"/>
  <c r="O280" i="7"/>
  <c r="W280" i="7"/>
  <c r="AE280" i="7"/>
  <c r="AM280" i="7"/>
  <c r="N280" i="7"/>
  <c r="V280" i="7"/>
  <c r="AD280" i="7"/>
  <c r="AL280" i="7"/>
  <c r="P280" i="7"/>
  <c r="X280" i="7"/>
  <c r="J280" i="7"/>
  <c r="R280" i="7"/>
  <c r="Z280" i="7"/>
  <c r="AH280" i="7"/>
  <c r="H280" i="7"/>
  <c r="AF280" i="7"/>
  <c r="AN280" i="7"/>
  <c r="AJ280" i="7"/>
  <c r="I280" i="7"/>
  <c r="Q280" i="7"/>
  <c r="Y280" i="7"/>
  <c r="AG280" i="7"/>
  <c r="AO280" i="7"/>
  <c r="K280" i="7"/>
  <c r="S280" i="7"/>
  <c r="AA280" i="7"/>
  <c r="AI280" i="7"/>
  <c r="I283" i="7"/>
  <c r="Q283" i="7"/>
  <c r="AR280" i="7"/>
  <c r="J281" i="7"/>
  <c r="R281" i="7"/>
  <c r="Z281" i="7"/>
  <c r="J283" i="7"/>
  <c r="R283" i="7"/>
  <c r="AS280" i="7"/>
  <c r="Q281" i="7"/>
  <c r="L283" i="7"/>
  <c r="K281" i="7"/>
  <c r="S281" i="7"/>
  <c r="AA281" i="7"/>
  <c r="M283" i="7"/>
  <c r="K283" i="7"/>
  <c r="AT280" i="7"/>
  <c r="N281" i="7"/>
  <c r="N283" i="7"/>
  <c r="Y281" i="7"/>
  <c r="L281" i="7"/>
  <c r="T281" i="7"/>
  <c r="AB281" i="7"/>
  <c r="M281" i="7"/>
  <c r="U281" i="7"/>
  <c r="AC281" i="7"/>
  <c r="AD281" i="7"/>
  <c r="G281" i="7"/>
  <c r="O281" i="7"/>
  <c r="W281" i="7"/>
  <c r="G283" i="7"/>
  <c r="O283" i="7"/>
  <c r="I281" i="7"/>
  <c r="V281" i="7"/>
  <c r="H281" i="7"/>
  <c r="P281" i="7"/>
  <c r="X281" i="7"/>
  <c r="H283" i="7"/>
  <c r="P283" i="7"/>
  <c r="AQ280" i="7"/>
  <c r="AP280" i="7"/>
  <c r="BX22" i="7"/>
  <c r="BX21" i="7"/>
  <c r="BW22" i="7"/>
  <c r="BW25" i="7"/>
  <c r="BW24" i="7"/>
  <c r="BW27" i="7"/>
  <c r="BW28" i="7"/>
  <c r="BW21" i="7"/>
  <c r="BW29" i="7"/>
  <c r="BW23" i="7"/>
  <c r="BW26" i="7"/>
  <c r="BX28" i="7"/>
  <c r="BZ22" i="7"/>
  <c r="BX26" i="7"/>
  <c r="BZ23" i="7"/>
  <c r="BZ26" i="7"/>
  <c r="BZ24" i="7"/>
  <c r="BX27" i="7"/>
  <c r="BX29" i="7"/>
  <c r="BX23" i="7"/>
  <c r="BZ25" i="7"/>
  <c r="BZ28" i="7"/>
  <c r="BX25" i="7"/>
  <c r="BZ27" i="7"/>
  <c r="BZ29" i="7"/>
  <c r="BX24" i="7"/>
  <c r="BZ21" i="7"/>
  <c r="AS9" i="52"/>
  <c r="AS8" i="52"/>
  <c r="AS11" i="52"/>
  <c r="AS10" i="52"/>
  <c r="AE385" i="7"/>
  <c r="AE383" i="7"/>
  <c r="AE380" i="7"/>
  <c r="AT381" i="7"/>
  <c r="AT390" i="7"/>
  <c r="AT378" i="7"/>
  <c r="AE379" i="7"/>
  <c r="AE382" i="7"/>
  <c r="AE381" i="7"/>
  <c r="AE389" i="7"/>
  <c r="AJ282" i="7"/>
  <c r="AI282" i="7"/>
  <c r="AH282" i="7"/>
  <c r="AE282" i="7"/>
  <c r="AF282" i="7"/>
  <c r="AG282" i="7"/>
  <c r="K25" i="44"/>
  <c r="AG281" i="7"/>
  <c r="AA283" i="7"/>
  <c r="AI283" i="7"/>
  <c r="K25" i="37"/>
  <c r="K25" i="36"/>
  <c r="X283" i="7"/>
  <c r="AF281" i="7"/>
  <c r="AG283" i="7"/>
  <c r="AH283" i="7"/>
  <c r="AH281" i="7"/>
  <c r="Z283" i="7"/>
  <c r="W283" i="7"/>
  <c r="AE281" i="7"/>
  <c r="AF283" i="7"/>
  <c r="V283" i="7"/>
  <c r="AE283" i="7"/>
  <c r="AJ281" i="7"/>
  <c r="Y283" i="7"/>
  <c r="AD283" i="7"/>
  <c r="AC283" i="7"/>
  <c r="U283" i="7"/>
  <c r="S283" i="7"/>
  <c r="AB283" i="7"/>
  <c r="T283" i="7"/>
  <c r="AJ283" i="7"/>
  <c r="AI281" i="7"/>
  <c r="AN282" i="7"/>
  <c r="AM282" i="7"/>
  <c r="AL282" i="7"/>
  <c r="AP282" i="7"/>
  <c r="AK282" i="7"/>
  <c r="AO282" i="7"/>
  <c r="AS23" i="52"/>
  <c r="AX282" i="7"/>
  <c r="AY282" i="7"/>
  <c r="AZ282" i="7"/>
  <c r="H32" i="44"/>
  <c r="H30" i="44"/>
  <c r="H51" i="44"/>
  <c r="AI51" i="44"/>
  <c r="K26" i="44"/>
  <c r="K47" i="44"/>
  <c r="AL47" i="44"/>
  <c r="K28" i="36"/>
  <c r="K28" i="44"/>
  <c r="K49" i="44"/>
  <c r="AL49" i="44"/>
  <c r="H25" i="44"/>
  <c r="H31" i="44"/>
  <c r="K31" i="44"/>
  <c r="K52" i="44"/>
  <c r="AL52" i="44"/>
  <c r="K30" i="44"/>
  <c r="H26" i="44"/>
  <c r="H47" i="44"/>
  <c r="AI47" i="44"/>
  <c r="H27" i="44"/>
  <c r="K27" i="44"/>
  <c r="K32" i="44"/>
  <c r="K29" i="44"/>
  <c r="K33" i="44"/>
  <c r="K54" i="44"/>
  <c r="AL54" i="44"/>
  <c r="K27" i="37"/>
  <c r="AN281" i="7"/>
  <c r="K30" i="36"/>
  <c r="K51" i="36"/>
  <c r="AL51" i="36"/>
  <c r="K29" i="36"/>
  <c r="K50" i="36"/>
  <c r="AL50" i="36"/>
  <c r="K33" i="36"/>
  <c r="K54" i="36"/>
  <c r="AL54" i="36"/>
  <c r="K26" i="37"/>
  <c r="AK281" i="7"/>
  <c r="K27" i="36"/>
  <c r="K33" i="37"/>
  <c r="BA280" i="7"/>
  <c r="AZ280" i="7"/>
  <c r="K31" i="36"/>
  <c r="AT281" i="7"/>
  <c r="AY280" i="7"/>
  <c r="AO281" i="7"/>
  <c r="AM283" i="7"/>
  <c r="K32" i="37"/>
  <c r="H32" i="37"/>
  <c r="H32" i="36"/>
  <c r="AT283" i="7"/>
  <c r="AM281" i="7"/>
  <c r="K32" i="36"/>
  <c r="AP281" i="7"/>
  <c r="AN283" i="7"/>
  <c r="K28" i="37"/>
  <c r="K49" i="37"/>
  <c r="AE49" i="37"/>
  <c r="H29" i="36"/>
  <c r="H50" i="36"/>
  <c r="AI50" i="36"/>
  <c r="AL281" i="7"/>
  <c r="AV280" i="7"/>
  <c r="H25" i="37"/>
  <c r="H25" i="36"/>
  <c r="H46" i="36"/>
  <c r="AI46" i="36"/>
  <c r="H31" i="37"/>
  <c r="H31" i="36"/>
  <c r="AK283" i="7"/>
  <c r="AL283" i="7"/>
  <c r="BS227" i="7"/>
  <c r="K26" i="36"/>
  <c r="K29" i="37"/>
  <c r="K50" i="37"/>
  <c r="AE50" i="37"/>
  <c r="AO283" i="7"/>
  <c r="H26" i="36"/>
  <c r="H26" i="37"/>
  <c r="H27" i="36"/>
  <c r="H27" i="37"/>
  <c r="AP283" i="7"/>
  <c r="K31" i="37"/>
  <c r="K30" i="37"/>
  <c r="AW280" i="7"/>
  <c r="AU280" i="7"/>
  <c r="BB280" i="7"/>
  <c r="AX280" i="7"/>
  <c r="AZ281" i="7"/>
  <c r="AV282" i="7"/>
  <c r="AT282" i="7"/>
  <c r="AU282" i="7"/>
  <c r="BR227" i="7"/>
  <c r="AQ282" i="7"/>
  <c r="AR282" i="7"/>
  <c r="AS6" i="52"/>
  <c r="AS19" i="52"/>
  <c r="AS20" i="52"/>
  <c r="AS18" i="52"/>
  <c r="AS22" i="52"/>
  <c r="AS21" i="52"/>
  <c r="BW32" i="7"/>
  <c r="BZ32" i="7"/>
  <c r="BW30" i="7"/>
  <c r="BW31" i="7"/>
  <c r="BZ30" i="7"/>
  <c r="BZ31" i="7"/>
  <c r="BB282" i="7"/>
  <c r="AW282" i="7"/>
  <c r="BA282" i="7"/>
  <c r="AS282" i="7"/>
  <c r="BS207" i="7"/>
  <c r="AR281" i="7"/>
  <c r="AR283" i="7"/>
  <c r="BA281" i="7"/>
  <c r="BB281" i="7"/>
  <c r="AS283" i="7"/>
  <c r="BR219" i="7"/>
  <c r="AQ281" i="7"/>
  <c r="BS217" i="7"/>
  <c r="BR207" i="7"/>
  <c r="BR205" i="7"/>
  <c r="BS205" i="7"/>
  <c r="AS281" i="7"/>
  <c r="AQ283" i="7"/>
  <c r="AS5" i="52"/>
  <c r="AS12" i="52"/>
  <c r="AS7" i="15"/>
  <c r="AD380" i="7"/>
  <c r="AD379" i="7"/>
  <c r="BS211" i="7"/>
  <c r="AD390" i="7"/>
  <c r="AD384" i="7"/>
  <c r="AD378" i="7"/>
  <c r="AS8" i="14"/>
  <c r="AS4" i="14"/>
  <c r="AR105" i="7"/>
  <c r="AZ105" i="7"/>
  <c r="AB29" i="41"/>
  <c r="AZ108" i="7"/>
  <c r="AB28" i="41"/>
  <c r="AB146" i="41"/>
  <c r="BB111" i="7"/>
  <c r="BB112" i="7"/>
  <c r="AH40" i="41"/>
  <c r="AH145" i="41"/>
  <c r="AS105" i="7"/>
  <c r="BA105" i="7"/>
  <c r="AE29" i="41"/>
  <c r="AS108" i="7"/>
  <c r="BA108" i="7"/>
  <c r="AE28" i="41"/>
  <c r="AE146" i="41"/>
  <c r="AR108" i="7"/>
  <c r="AT105" i="7"/>
  <c r="J29" i="41"/>
  <c r="BB105" i="7"/>
  <c r="AH29" i="41"/>
  <c r="AT108" i="7"/>
  <c r="BB108" i="7"/>
  <c r="AZ104" i="7"/>
  <c r="AB30" i="41"/>
  <c r="AZ106" i="7"/>
  <c r="AB36" i="41"/>
  <c r="AB152" i="41"/>
  <c r="BA104" i="7"/>
  <c r="BB104" i="7"/>
  <c r="AZ111" i="7"/>
  <c r="AZ112" i="7"/>
  <c r="AB40" i="41"/>
  <c r="AB145" i="41"/>
  <c r="BA111" i="7"/>
  <c r="BA112" i="7"/>
  <c r="AW104" i="7"/>
  <c r="AU112" i="7"/>
  <c r="AX104" i="7"/>
  <c r="V30" i="41"/>
  <c r="AV112" i="7"/>
  <c r="AY104" i="7"/>
  <c r="AU105" i="7"/>
  <c r="AU108" i="7"/>
  <c r="M28" i="41"/>
  <c r="M146" i="41"/>
  <c r="AW111" i="7"/>
  <c r="S39" i="41"/>
  <c r="AW112" i="7"/>
  <c r="AV105" i="7"/>
  <c r="P29" i="41"/>
  <c r="AV108" i="7"/>
  <c r="P28" i="41"/>
  <c r="P146" i="41"/>
  <c r="AX111" i="7"/>
  <c r="AX112" i="7"/>
  <c r="AW105" i="7"/>
  <c r="S29" i="41"/>
  <c r="AW108" i="7"/>
  <c r="AY111" i="7"/>
  <c r="AY112" i="7"/>
  <c r="Y40" i="41"/>
  <c r="Y145" i="41"/>
  <c r="AX105" i="7"/>
  <c r="V29" i="41"/>
  <c r="AX108" i="7"/>
  <c r="AY105" i="7"/>
  <c r="Y29" i="41"/>
  <c r="AY108" i="7"/>
  <c r="AB380" i="7"/>
  <c r="AC380" i="7"/>
  <c r="AB379" i="7"/>
  <c r="AC379" i="7"/>
  <c r="AZ107" i="7"/>
  <c r="I33" i="44"/>
  <c r="I31" i="44"/>
  <c r="I25" i="44"/>
  <c r="I27" i="44"/>
  <c r="I26" i="44"/>
  <c r="I47" i="44"/>
  <c r="AJ47" i="44"/>
  <c r="AC390" i="7"/>
  <c r="AB390" i="7"/>
  <c r="I31" i="36"/>
  <c r="I52" i="36"/>
  <c r="AJ52" i="36"/>
  <c r="I31" i="37"/>
  <c r="I25" i="37"/>
  <c r="I25" i="36"/>
  <c r="I46" i="36"/>
  <c r="AJ46" i="36"/>
  <c r="I27" i="37"/>
  <c r="I48" i="37"/>
  <c r="AC48" i="37"/>
  <c r="I27" i="36"/>
  <c r="I33" i="37"/>
  <c r="I33" i="36"/>
  <c r="I26" i="36"/>
  <c r="I26" i="37"/>
  <c r="BX32" i="7"/>
  <c r="BX30" i="7"/>
  <c r="AC384" i="7"/>
  <c r="AC378" i="7"/>
  <c r="AB384" i="7"/>
  <c r="AB378" i="7"/>
  <c r="BX31" i="7"/>
  <c r="AC293" i="7"/>
  <c r="AD293" i="7"/>
  <c r="AE293" i="7"/>
  <c r="R387" i="7"/>
  <c r="Q387" i="7"/>
  <c r="P387" i="7"/>
  <c r="O387" i="7"/>
  <c r="N387" i="7"/>
  <c r="M387" i="7"/>
  <c r="L387" i="7"/>
  <c r="K387" i="7"/>
  <c r="J387" i="7"/>
  <c r="I387" i="7"/>
  <c r="H387" i="7"/>
  <c r="G387" i="7"/>
  <c r="R379" i="7"/>
  <c r="Q379" i="7"/>
  <c r="P379" i="7"/>
  <c r="O379" i="7"/>
  <c r="N379" i="7"/>
  <c r="M379" i="7"/>
  <c r="L379" i="7"/>
  <c r="K379" i="7"/>
  <c r="I379" i="7"/>
  <c r="H379" i="7"/>
  <c r="G379" i="7"/>
  <c r="J379" i="7"/>
  <c r="G380" i="7"/>
  <c r="O380" i="7"/>
  <c r="G383" i="7"/>
  <c r="O383" i="7"/>
  <c r="K385" i="7"/>
  <c r="O390" i="7"/>
  <c r="O382" i="7"/>
  <c r="P390" i="7"/>
  <c r="P382" i="7"/>
  <c r="P380" i="7"/>
  <c r="L385" i="7"/>
  <c r="H380" i="7"/>
  <c r="H383" i="7"/>
  <c r="G390" i="7"/>
  <c r="G382" i="7"/>
  <c r="H390" i="7"/>
  <c r="H382" i="7"/>
  <c r="P383" i="7"/>
  <c r="I390" i="7"/>
  <c r="I382" i="7"/>
  <c r="Q380" i="7"/>
  <c r="Q383" i="7"/>
  <c r="M385" i="7"/>
  <c r="I383" i="7"/>
  <c r="Q382" i="7"/>
  <c r="Q390" i="7"/>
  <c r="I380" i="7"/>
  <c r="J390" i="7"/>
  <c r="R390" i="7"/>
  <c r="AC290" i="7"/>
  <c r="AD290" i="7"/>
  <c r="K390" i="7"/>
  <c r="K383" i="7"/>
  <c r="G385" i="7"/>
  <c r="M390" i="7"/>
  <c r="L390" i="7"/>
  <c r="L383" i="7"/>
  <c r="N390" i="7"/>
  <c r="N382" i="7"/>
  <c r="N380" i="7"/>
  <c r="N383" i="7"/>
  <c r="J385" i="7"/>
  <c r="R385" i="7"/>
  <c r="H385" i="7"/>
  <c r="J382" i="7"/>
  <c r="R382" i="7"/>
  <c r="J380" i="7"/>
  <c r="R380" i="7"/>
  <c r="J383" i="7"/>
  <c r="R383" i="7"/>
  <c r="N385" i="7"/>
  <c r="O385" i="7"/>
  <c r="P385" i="7"/>
  <c r="I385" i="7"/>
  <c r="Q385" i="7"/>
  <c r="I381" i="7"/>
  <c r="I378" i="7"/>
  <c r="H381" i="7"/>
  <c r="H378" i="7"/>
  <c r="P381" i="7"/>
  <c r="P378" i="7"/>
  <c r="J381" i="7"/>
  <c r="J378" i="7"/>
  <c r="R381" i="7"/>
  <c r="R378" i="7"/>
  <c r="K382" i="7"/>
  <c r="K380" i="7"/>
  <c r="N381" i="7"/>
  <c r="N378" i="7"/>
  <c r="G378" i="7"/>
  <c r="G381" i="7"/>
  <c r="O381" i="7"/>
  <c r="O378" i="7"/>
  <c r="K378" i="7"/>
  <c r="K381" i="7"/>
  <c r="L378" i="7"/>
  <c r="L381" i="7"/>
  <c r="L382" i="7"/>
  <c r="L380" i="7"/>
  <c r="Q381" i="7"/>
  <c r="Q378" i="7"/>
  <c r="M381" i="7"/>
  <c r="M378" i="7"/>
  <c r="M382" i="7"/>
  <c r="M380" i="7"/>
  <c r="M383" i="7"/>
  <c r="AF291" i="7"/>
  <c r="AF293" i="7"/>
  <c r="AF290" i="7"/>
  <c r="AE290" i="7"/>
  <c r="AG293" i="7"/>
  <c r="AG290" i="7"/>
  <c r="AH290" i="7"/>
  <c r="AH293" i="7"/>
  <c r="AI290" i="7"/>
  <c r="AA380" i="7"/>
  <c r="AI293" i="7"/>
  <c r="AJ290" i="7"/>
  <c r="AS4" i="52"/>
  <c r="AS3" i="52"/>
  <c r="AS13" i="52"/>
  <c r="AS17" i="52"/>
  <c r="AS14" i="52"/>
  <c r="AJ293" i="7"/>
  <c r="AK290" i="7"/>
  <c r="AS3" i="14"/>
  <c r="AK293" i="7"/>
  <c r="AA379" i="7"/>
  <c r="AL290" i="7"/>
  <c r="AM293" i="7"/>
  <c r="AL293" i="7"/>
  <c r="AM290" i="7"/>
  <c r="AN293" i="7"/>
  <c r="AA390" i="7"/>
  <c r="AN290" i="7"/>
  <c r="AA384" i="7"/>
  <c r="AA378" i="7"/>
  <c r="AS9" i="14"/>
  <c r="AS10" i="14"/>
  <c r="AS5" i="14"/>
  <c r="AS6" i="14"/>
  <c r="AO293" i="7"/>
  <c r="AP290" i="7"/>
  <c r="H291" i="7"/>
  <c r="P291" i="7"/>
  <c r="W291" i="7"/>
  <c r="I291" i="7"/>
  <c r="Q291" i="7"/>
  <c r="J291" i="7"/>
  <c r="R291" i="7"/>
  <c r="K291" i="7"/>
  <c r="S291" i="7"/>
  <c r="O291" i="7"/>
  <c r="L291" i="7"/>
  <c r="T291" i="7"/>
  <c r="M291" i="7"/>
  <c r="U291" i="7"/>
  <c r="G291" i="7"/>
  <c r="N291" i="7"/>
  <c r="V291" i="7"/>
  <c r="X291" i="7"/>
  <c r="Y291" i="7"/>
  <c r="U292" i="7"/>
  <c r="W292" i="7"/>
  <c r="H292" i="7"/>
  <c r="T292" i="7"/>
  <c r="V292" i="7"/>
  <c r="J292" i="7"/>
  <c r="M292" i="7"/>
  <c r="N292" i="7"/>
  <c r="S292" i="7"/>
  <c r="Q292" i="7"/>
  <c r="X292" i="7"/>
  <c r="G292" i="7"/>
  <c r="L292" i="7"/>
  <c r="Y292" i="7"/>
  <c r="R292" i="7"/>
  <c r="AP293" i="7"/>
  <c r="O292" i="7"/>
  <c r="K292" i="7"/>
  <c r="I292" i="7"/>
  <c r="P292" i="7"/>
  <c r="AO290" i="7"/>
  <c r="AR113" i="7"/>
  <c r="Z291" i="7"/>
  <c r="AQ290" i="7"/>
  <c r="Z292" i="7"/>
  <c r="AQ293" i="7"/>
  <c r="AS113" i="7"/>
  <c r="AR290" i="7"/>
  <c r="AR293" i="7"/>
  <c r="BR246" i="7"/>
  <c r="BR240" i="7"/>
  <c r="AT113" i="7"/>
  <c r="AB291" i="7"/>
  <c r="AA291" i="7"/>
  <c r="AS290" i="7"/>
  <c r="AA292" i="7"/>
  <c r="AS293" i="7"/>
  <c r="AT293" i="7"/>
  <c r="BR243" i="7"/>
  <c r="AT290" i="7"/>
  <c r="AB292" i="7"/>
  <c r="AC291" i="7"/>
  <c r="AC292" i="7"/>
  <c r="AD291" i="7"/>
  <c r="AD292" i="7"/>
  <c r="AY290" i="7"/>
  <c r="AX290" i="7"/>
  <c r="AZ113" i="7"/>
  <c r="AF292" i="7"/>
  <c r="AZ290" i="7"/>
  <c r="BA290" i="7"/>
  <c r="BB290" i="7"/>
  <c r="AR122" i="7"/>
  <c r="AS122" i="7"/>
  <c r="BR255" i="7"/>
  <c r="AT122" i="7"/>
  <c r="AZ122" i="7"/>
  <c r="BA122" i="7"/>
  <c r="BB122" i="7"/>
  <c r="AE387" i="7"/>
  <c r="AE291" i="7"/>
  <c r="AE390" i="7"/>
  <c r="AE378" i="7"/>
  <c r="AE292" i="7"/>
  <c r="AE388" i="7"/>
  <c r="AE384" i="7"/>
  <c r="AG291" i="7"/>
  <c r="AG292" i="7"/>
  <c r="AH291" i="7"/>
  <c r="BY21" i="7"/>
  <c r="AH292" i="7"/>
  <c r="AJ388" i="7"/>
  <c r="AI291" i="7"/>
  <c r="AJ291" i="7"/>
  <c r="AJ387" i="7"/>
  <c r="AJ390" i="7"/>
  <c r="BY22" i="7"/>
  <c r="AI292" i="7"/>
  <c r="BY23" i="7"/>
  <c r="AJ292" i="7"/>
  <c r="AJ378" i="7"/>
  <c r="AJ384" i="7"/>
  <c r="AK388" i="7"/>
  <c r="AK291" i="7"/>
  <c r="AL291" i="7"/>
  <c r="BY25" i="7"/>
  <c r="AL292" i="7"/>
  <c r="AK387" i="7"/>
  <c r="AK390" i="7"/>
  <c r="BY24" i="7"/>
  <c r="AK292" i="7"/>
  <c r="AK384" i="7"/>
  <c r="AK378" i="7"/>
  <c r="AM291" i="7"/>
  <c r="BY26" i="7"/>
  <c r="AM292" i="7"/>
  <c r="AO292" i="7"/>
  <c r="AN291" i="7"/>
  <c r="BY27" i="7"/>
  <c r="AN292" i="7"/>
  <c r="AP292" i="7"/>
  <c r="BY28" i="7"/>
  <c r="AO291" i="7"/>
  <c r="BY29" i="7"/>
  <c r="AP291" i="7"/>
  <c r="AR118" i="7"/>
  <c r="AQ292" i="7"/>
  <c r="AR292" i="7"/>
  <c r="BY30" i="7"/>
  <c r="AQ291" i="7"/>
  <c r="BY31" i="7"/>
  <c r="AR291" i="7"/>
  <c r="AS118" i="7"/>
  <c r="AS292" i="7"/>
  <c r="BR251" i="7"/>
  <c r="BY32" i="7"/>
  <c r="AS291" i="7"/>
  <c r="AT118" i="7"/>
  <c r="AT292" i="7"/>
  <c r="J25" i="44"/>
  <c r="J46" i="44"/>
  <c r="AK46" i="44"/>
  <c r="J25" i="36"/>
  <c r="J25" i="37"/>
  <c r="J46" i="37"/>
  <c r="AD46" i="37"/>
  <c r="AT291" i="7"/>
  <c r="AZ118" i="7"/>
  <c r="AZ292" i="7"/>
  <c r="AZ291" i="7"/>
  <c r="BA292" i="7"/>
  <c r="AU286" i="7"/>
  <c r="K46" i="64"/>
  <c r="H48" i="64"/>
  <c r="AW285" i="7"/>
  <c r="AW284" i="7"/>
  <c r="I48" i="64"/>
  <c r="AX284" i="7"/>
  <c r="I49" i="64"/>
  <c r="I50" i="64"/>
  <c r="AY284" i="7"/>
  <c r="H49" i="64"/>
  <c r="AX285" i="7"/>
  <c r="H113" i="58"/>
  <c r="H118" i="58"/>
  <c r="L50" i="64"/>
  <c r="AY287" i="7"/>
  <c r="I115" i="58"/>
  <c r="I119" i="58"/>
  <c r="J50" i="64"/>
  <c r="AY294" i="7"/>
  <c r="H52" i="58"/>
  <c r="H73" i="58"/>
  <c r="J93" i="58"/>
  <c r="AY285" i="7"/>
  <c r="I113" i="58"/>
  <c r="H50" i="64"/>
  <c r="J47" i="64"/>
  <c r="AV287" i="7"/>
  <c r="F115" i="58"/>
  <c r="F119" i="58"/>
  <c r="L47" i="64"/>
  <c r="AV294" i="7"/>
  <c r="L48" i="64"/>
  <c r="J48" i="64"/>
  <c r="AW287" i="7"/>
  <c r="AW294" i="7"/>
  <c r="AX287" i="7"/>
  <c r="J49" i="64"/>
  <c r="AX294" i="7"/>
  <c r="L49" i="64"/>
  <c r="H47" i="64"/>
  <c r="AV285" i="7"/>
  <c r="F113" i="58"/>
  <c r="F118" i="58"/>
  <c r="AA108" i="15"/>
  <c r="X109" i="52"/>
  <c r="X114" i="52"/>
  <c r="AO213" i="12"/>
  <c r="AA105" i="15"/>
  <c r="AJ101" i="15"/>
  <c r="R105" i="15"/>
  <c r="AK189" i="41"/>
  <c r="L107" i="15"/>
  <c r="P195" i="41"/>
  <c r="AA102" i="15"/>
  <c r="X108" i="15"/>
  <c r="AA78" i="15"/>
  <c r="U72" i="15"/>
  <c r="X102" i="15"/>
  <c r="L110" i="15"/>
  <c r="V195" i="41"/>
  <c r="O102" i="15"/>
  <c r="F26" i="44"/>
  <c r="F47" i="44"/>
  <c r="AF47" i="44"/>
  <c r="P192" i="41"/>
  <c r="AJ67" i="15"/>
  <c r="AJ66" i="15"/>
  <c r="X64" i="15"/>
  <c r="AD108" i="15"/>
  <c r="AJ103" i="15"/>
  <c r="AI506" i="12"/>
  <c r="L104" i="15"/>
  <c r="O110" i="15"/>
  <c r="P198" i="41"/>
  <c r="AD102" i="15"/>
  <c r="AE183" i="41"/>
  <c r="AK183" i="41"/>
  <c r="O107" i="15"/>
  <c r="U78" i="15"/>
  <c r="X89" i="15"/>
  <c r="U107" i="15"/>
  <c r="O104" i="15"/>
  <c r="CG11" i="12"/>
  <c r="CO11" i="12"/>
  <c r="AA90" i="15"/>
  <c r="M177" i="41"/>
  <c r="AJ64" i="15"/>
  <c r="AJ65" i="15"/>
  <c r="L101" i="15"/>
  <c r="AB98" i="41"/>
  <c r="U110" i="15"/>
  <c r="S97" i="41"/>
  <c r="R110" i="15"/>
  <c r="P90" i="41"/>
  <c r="CG14" i="12"/>
  <c r="CO14" i="12"/>
  <c r="R107" i="15"/>
  <c r="X67" i="15"/>
  <c r="AA87" i="15"/>
  <c r="U101" i="15"/>
  <c r="O64" i="15"/>
  <c r="AJ99" i="15"/>
  <c r="AM153" i="15"/>
  <c r="AM153" i="52"/>
  <c r="AD21" i="40"/>
  <c r="R108" i="15"/>
  <c r="R101" i="15"/>
  <c r="AE98" i="41"/>
  <c r="X87" i="15"/>
  <c r="P98" i="41"/>
  <c r="AH184" i="41"/>
  <c r="AK59" i="41"/>
  <c r="AK64" i="41"/>
  <c r="U108" i="15"/>
  <c r="AJ73" i="15"/>
  <c r="L89" i="15"/>
  <c r="AU211" i="12"/>
  <c r="V93" i="41"/>
  <c r="AR506" i="12"/>
  <c r="X101" i="15"/>
  <c r="AJ87" i="15"/>
  <c r="X104" i="15"/>
  <c r="O71" i="15"/>
  <c r="U104" i="15"/>
  <c r="AG90" i="15"/>
  <c r="U103" i="15"/>
  <c r="AJ72" i="15"/>
  <c r="AJ71" i="15"/>
  <c r="AG99" i="15"/>
  <c r="AJ70" i="15"/>
  <c r="O108" i="15"/>
  <c r="AH183" i="41"/>
  <c r="U22" i="34"/>
  <c r="AW281" i="7"/>
  <c r="AX281" i="7"/>
  <c r="AY281" i="7"/>
  <c r="V197" i="41"/>
  <c r="F47" i="64"/>
  <c r="AN94" i="41"/>
  <c r="AP216" i="12"/>
  <c r="S194" i="41"/>
  <c r="CG12" i="12"/>
  <c r="CO12" i="12"/>
  <c r="BX13" i="12"/>
  <c r="BV13" i="12"/>
  <c r="Y77" i="41"/>
  <c r="AJ427" i="12"/>
  <c r="AK77" i="41"/>
  <c r="AK80" i="41"/>
  <c r="AG21" i="40"/>
  <c r="V188" i="41"/>
  <c r="S51" i="41"/>
  <c r="U89" i="15"/>
  <c r="AP75" i="12"/>
  <c r="AP427" i="12"/>
  <c r="AD110" i="52"/>
  <c r="U95" i="15"/>
  <c r="F35" i="44"/>
  <c r="F56" i="44"/>
  <c r="AF56" i="44"/>
  <c r="BB211" i="12"/>
  <c r="E36" i="37"/>
  <c r="E57" i="37"/>
  <c r="Y57" i="37"/>
  <c r="BB216" i="12"/>
  <c r="BV7" i="12"/>
  <c r="O95" i="15"/>
  <c r="R95" i="15"/>
  <c r="AD106" i="15"/>
  <c r="AA103" i="15"/>
  <c r="AQ506" i="12"/>
  <c r="AJ106" i="52"/>
  <c r="AJ114" i="52"/>
  <c r="AE259" i="41"/>
  <c r="CG5" i="12"/>
  <c r="CO5" i="12"/>
  <c r="S54" i="41"/>
  <c r="AN193" i="41"/>
  <c r="S45" i="41"/>
  <c r="AD99" i="52"/>
  <c r="AQ213" i="41"/>
  <c r="CN8" i="12"/>
  <c r="M192" i="41"/>
  <c r="M197" i="41"/>
  <c r="AH174" i="41"/>
  <c r="R21" i="40"/>
  <c r="O66" i="15"/>
  <c r="X106" i="15"/>
  <c r="AJ105" i="15"/>
  <c r="AQ194" i="41"/>
  <c r="P259" i="41"/>
  <c r="H7" i="35"/>
  <c r="E22" i="35"/>
  <c r="J6" i="35"/>
  <c r="D23" i="35"/>
  <c r="AJ95" i="15"/>
  <c r="AS130" i="52"/>
  <c r="S89" i="41"/>
  <c r="O99" i="15"/>
  <c r="CG6" i="12"/>
  <c r="CO6" i="12"/>
  <c r="L103" i="15"/>
  <c r="P58" i="41"/>
  <c r="AJ88" i="15"/>
  <c r="AA109" i="15"/>
  <c r="S120" i="41"/>
  <c r="P175" i="41"/>
  <c r="P52" i="41"/>
  <c r="J257" i="41"/>
  <c r="R102" i="15"/>
  <c r="U105" i="15"/>
  <c r="AD95" i="15"/>
  <c r="Y192" i="41"/>
  <c r="J119" i="41"/>
  <c r="AN89" i="41"/>
  <c r="AS304" i="12"/>
  <c r="R73" i="15"/>
  <c r="H13" i="35"/>
  <c r="K22" i="35"/>
  <c r="AG73" i="15"/>
  <c r="L25" i="14"/>
  <c r="R94" i="15"/>
  <c r="S196" i="41"/>
  <c r="S119" i="41"/>
  <c r="X70" i="15"/>
  <c r="AA89" i="15"/>
  <c r="AG95" i="15"/>
  <c r="AJ110" i="15"/>
  <c r="AH76" i="41"/>
  <c r="AH80" i="41"/>
  <c r="S59" i="41"/>
  <c r="AP153" i="15"/>
  <c r="AP153" i="52"/>
  <c r="AD109" i="15"/>
  <c r="S91" i="41"/>
  <c r="AL506" i="12"/>
  <c r="AR388" i="12"/>
  <c r="P59" i="41"/>
  <c r="H15" i="35"/>
  <c r="M22" i="35"/>
  <c r="Y52" i="41"/>
  <c r="Y191" i="41"/>
  <c r="L102" i="15"/>
  <c r="AS506" i="12"/>
  <c r="U94" i="15"/>
  <c r="V192" i="41"/>
  <c r="U88" i="15"/>
  <c r="AA77" i="15"/>
  <c r="O101" i="15"/>
  <c r="U102" i="15"/>
  <c r="AJ77" i="15"/>
  <c r="X105" i="15"/>
  <c r="U71" i="52"/>
  <c r="BR155" i="12"/>
  <c r="BT155" i="12"/>
  <c r="S193" i="41"/>
  <c r="P120" i="41"/>
  <c r="M257" i="41"/>
  <c r="AA95" i="15"/>
  <c r="O94" i="15"/>
  <c r="O105" i="15"/>
  <c r="U99" i="15"/>
  <c r="AJ102" i="15"/>
  <c r="BV8" i="12"/>
  <c r="AK234" i="41"/>
  <c r="AV208" i="12"/>
  <c r="Y120" i="41"/>
  <c r="BE78" i="12"/>
  <c r="AQ83" i="41"/>
  <c r="AQ427" i="12"/>
  <c r="CG13" i="12"/>
  <c r="CO13" i="12"/>
  <c r="P91" i="41"/>
  <c r="P88" i="41"/>
  <c r="AA110" i="52"/>
  <c r="AA114" i="52"/>
  <c r="AO506" i="12"/>
  <c r="AN234" i="41"/>
  <c r="AG104" i="15"/>
  <c r="F46" i="64"/>
  <c r="Y122" i="41"/>
  <c r="V259" i="41"/>
  <c r="AH259" i="41"/>
  <c r="E30" i="37"/>
  <c r="E51" i="37"/>
  <c r="Y51" i="37"/>
  <c r="AX78" i="12"/>
  <c r="V83" i="41"/>
  <c r="AA94" i="15"/>
  <c r="AY78" i="12"/>
  <c r="Y83" i="41"/>
  <c r="BB78" i="12"/>
  <c r="AH83" i="41"/>
  <c r="F25" i="36"/>
  <c r="F46" i="36"/>
  <c r="AF46" i="36"/>
  <c r="BU86" i="12"/>
  <c r="F33" i="36"/>
  <c r="F54" i="36"/>
  <c r="AF54" i="36"/>
  <c r="F33" i="44"/>
  <c r="C33" i="44"/>
  <c r="C54" i="44"/>
  <c r="AD54" i="44"/>
  <c r="AD94" i="15"/>
  <c r="F55" i="58"/>
  <c r="F76" i="58"/>
  <c r="G96" i="58"/>
  <c r="F53" i="64"/>
  <c r="AT213" i="12"/>
  <c r="D109" i="58"/>
  <c r="D117" i="58"/>
  <c r="F45" i="64"/>
  <c r="AT211" i="12"/>
  <c r="E28" i="37"/>
  <c r="E49" i="37"/>
  <c r="Y49" i="37"/>
  <c r="F48" i="64"/>
  <c r="E25" i="37"/>
  <c r="E46" i="37"/>
  <c r="Y46" i="37"/>
  <c r="F51" i="58"/>
  <c r="C51" i="58"/>
  <c r="C72" i="58"/>
  <c r="E92" i="58"/>
  <c r="F49" i="64"/>
  <c r="AY213" i="12"/>
  <c r="I109" i="58"/>
  <c r="F50" i="64"/>
  <c r="AZ213" i="12"/>
  <c r="J109" i="58"/>
  <c r="J117" i="58"/>
  <c r="F51" i="64"/>
  <c r="F54" i="58"/>
  <c r="F75" i="58"/>
  <c r="G95" i="58"/>
  <c r="F52" i="64"/>
  <c r="X94" i="15"/>
  <c r="AW78" i="12"/>
  <c r="S83" i="41"/>
  <c r="F12" i="35"/>
  <c r="J21" i="35"/>
  <c r="H16" i="35"/>
  <c r="N22" i="35"/>
  <c r="L12" i="35"/>
  <c r="J24" i="35"/>
  <c r="L15" i="35"/>
  <c r="M24" i="35"/>
  <c r="L13" i="35"/>
  <c r="K24" i="35"/>
  <c r="L9" i="35"/>
  <c r="G24" i="35"/>
  <c r="L8" i="35"/>
  <c r="F24" i="35"/>
  <c r="L7" i="35"/>
  <c r="E24" i="35"/>
  <c r="L5" i="35"/>
  <c r="C24" i="35"/>
  <c r="L11" i="35"/>
  <c r="I24" i="35"/>
  <c r="L6" i="35"/>
  <c r="D24" i="35"/>
  <c r="L16" i="35"/>
  <c r="N24" i="35"/>
  <c r="L10" i="35"/>
  <c r="H24" i="35"/>
  <c r="L14" i="35"/>
  <c r="L24" i="35"/>
  <c r="J5" i="35"/>
  <c r="C23" i="35"/>
  <c r="F10" i="35"/>
  <c r="H21" i="35"/>
  <c r="M137" i="41"/>
  <c r="I28" i="37"/>
  <c r="I49" i="37"/>
  <c r="AC49" i="37"/>
  <c r="G113" i="58"/>
  <c r="G118" i="58"/>
  <c r="H51" i="58"/>
  <c r="H72" i="58"/>
  <c r="J92" i="58"/>
  <c r="H30" i="36"/>
  <c r="X30" i="36"/>
  <c r="X51" i="36"/>
  <c r="AY51" i="36"/>
  <c r="I52" i="58"/>
  <c r="I73" i="58"/>
  <c r="K93" i="58"/>
  <c r="AX118" i="7"/>
  <c r="AY118" i="7"/>
  <c r="H112" i="58"/>
  <c r="H49" i="58"/>
  <c r="H70" i="58"/>
  <c r="J90" i="58"/>
  <c r="E35" i="37"/>
  <c r="E56" i="37"/>
  <c r="Y56" i="37"/>
  <c r="E34" i="37"/>
  <c r="E55" i="37"/>
  <c r="Y55" i="37"/>
  <c r="F36" i="44"/>
  <c r="F57" i="44"/>
  <c r="AF57" i="44"/>
  <c r="C56" i="64"/>
  <c r="AA56" i="64"/>
  <c r="BE211" i="12"/>
  <c r="F57" i="58"/>
  <c r="C57" i="58"/>
  <c r="C78" i="58"/>
  <c r="E98" i="58"/>
  <c r="F55" i="64"/>
  <c r="BD211" i="12"/>
  <c r="F35" i="36"/>
  <c r="F56" i="36"/>
  <c r="AF56" i="36"/>
  <c r="F56" i="58"/>
  <c r="F77" i="58"/>
  <c r="G97" i="58"/>
  <c r="F54" i="64"/>
  <c r="BC211" i="12"/>
  <c r="F34" i="36"/>
  <c r="F55" i="36"/>
  <c r="AF55" i="36"/>
  <c r="F34" i="44"/>
  <c r="F55" i="44"/>
  <c r="AF55" i="44"/>
  <c r="M111" i="58"/>
  <c r="M110" i="58"/>
  <c r="M118" i="58"/>
  <c r="J12" i="41"/>
  <c r="J130" i="41"/>
  <c r="CG30" i="7"/>
  <c r="CO30" i="7"/>
  <c r="AW290" i="7"/>
  <c r="AV110" i="7"/>
  <c r="AV122" i="7"/>
  <c r="AU122" i="7"/>
  <c r="CD29" i="7"/>
  <c r="CL29" i="7"/>
  <c r="M12" i="41"/>
  <c r="M130" i="41"/>
  <c r="P12" i="41"/>
  <c r="P130" i="41"/>
  <c r="R9" i="40"/>
  <c r="AA13" i="40"/>
  <c r="I9" i="40"/>
  <c r="I10" i="40"/>
  <c r="AU291" i="7"/>
  <c r="H28" i="44"/>
  <c r="H49" i="44"/>
  <c r="AI49" i="44"/>
  <c r="S12" i="41"/>
  <c r="S130" i="41"/>
  <c r="AP12" i="15"/>
  <c r="AP12" i="52"/>
  <c r="AJ122" i="15"/>
  <c r="X13" i="40"/>
  <c r="AU283" i="7"/>
  <c r="X4" i="40"/>
  <c r="K12" i="34"/>
  <c r="X12" i="34"/>
  <c r="K11" i="34"/>
  <c r="W12" i="34"/>
  <c r="K15" i="34"/>
  <c r="AA12" i="34"/>
  <c r="K14" i="34"/>
  <c r="Z12" i="34"/>
  <c r="K10" i="34"/>
  <c r="V12" i="34"/>
  <c r="K9" i="34"/>
  <c r="U12" i="34"/>
  <c r="K8" i="34"/>
  <c r="T12" i="34"/>
  <c r="K7" i="34"/>
  <c r="S12" i="34"/>
  <c r="K6" i="34"/>
  <c r="R12" i="34"/>
  <c r="K13" i="34"/>
  <c r="Y12" i="34"/>
  <c r="K5" i="34"/>
  <c r="Q12" i="34"/>
  <c r="K4" i="34"/>
  <c r="C10" i="34"/>
  <c r="AX293" i="7"/>
  <c r="AA4" i="40"/>
  <c r="J30" i="36"/>
  <c r="Z30" i="36"/>
  <c r="Z51" i="36"/>
  <c r="BA51" i="36"/>
  <c r="CD30" i="7"/>
  <c r="CL30" i="7"/>
  <c r="AA25" i="36"/>
  <c r="AA46" i="36"/>
  <c r="BB46" i="36"/>
  <c r="O9" i="40"/>
  <c r="O10" i="40"/>
  <c r="J113" i="41"/>
  <c r="L5" i="40"/>
  <c r="AA29" i="44"/>
  <c r="AA50" i="44"/>
  <c r="BB50" i="44"/>
  <c r="H30" i="37"/>
  <c r="H51" i="37"/>
  <c r="AB51" i="37"/>
  <c r="BV22" i="7"/>
  <c r="AY90" i="7"/>
  <c r="Y21" i="41"/>
  <c r="I5" i="40"/>
  <c r="AJ118" i="15"/>
  <c r="H29" i="44"/>
  <c r="H50" i="44"/>
  <c r="AI50" i="44"/>
  <c r="J29" i="44"/>
  <c r="Z29" i="44"/>
  <c r="Z50" i="44"/>
  <c r="BA50" i="44"/>
  <c r="H29" i="37"/>
  <c r="H50" i="37"/>
  <c r="AB50" i="37"/>
  <c r="AX90" i="7"/>
  <c r="V21" i="41"/>
  <c r="V134" i="41"/>
  <c r="L9" i="40"/>
  <c r="I30" i="36"/>
  <c r="AA25" i="44"/>
  <c r="AA46" i="44"/>
  <c r="BB46" i="44"/>
  <c r="AS3" i="15"/>
  <c r="P113" i="41"/>
  <c r="AY113" i="7"/>
  <c r="AW293" i="7"/>
  <c r="AX122" i="7"/>
  <c r="R8" i="40"/>
  <c r="U13" i="40"/>
  <c r="U4" i="40"/>
  <c r="L13" i="40"/>
  <c r="AW291" i="7"/>
  <c r="I30" i="44"/>
  <c r="I51" i="44"/>
  <c r="AJ51" i="44"/>
  <c r="L4" i="40"/>
  <c r="AA27" i="36"/>
  <c r="AA48" i="36"/>
  <c r="BB48" i="36"/>
  <c r="R4" i="40"/>
  <c r="AV113" i="7"/>
  <c r="H28" i="37"/>
  <c r="Q28" i="37"/>
  <c r="Q49" i="37"/>
  <c r="AK49" i="37"/>
  <c r="AJ119" i="15"/>
  <c r="AW107" i="7"/>
  <c r="R5" i="40"/>
  <c r="V248" i="41"/>
  <c r="I29" i="44"/>
  <c r="H28" i="36"/>
  <c r="J29" i="37"/>
  <c r="J50" i="37"/>
  <c r="AD50" i="37"/>
  <c r="O4" i="40"/>
  <c r="AA32" i="36"/>
  <c r="AA53" i="36"/>
  <c r="BB53" i="36"/>
  <c r="BV24" i="7"/>
  <c r="Y249" i="41"/>
  <c r="O5" i="40"/>
  <c r="O13" i="40"/>
  <c r="AY292" i="7"/>
  <c r="I29" i="36"/>
  <c r="I50" i="36"/>
  <c r="AJ50" i="36"/>
  <c r="I29" i="37"/>
  <c r="I50" i="37"/>
  <c r="AC50" i="37"/>
  <c r="AA9" i="40"/>
  <c r="AA10" i="40"/>
  <c r="H50" i="58"/>
  <c r="H71" i="58"/>
  <c r="J91" i="58"/>
  <c r="AN149" i="41"/>
  <c r="AQ149" i="41"/>
  <c r="AP8" i="40"/>
  <c r="AP13" i="40"/>
  <c r="AP15" i="40"/>
  <c r="AK150" i="41"/>
  <c r="K48" i="36"/>
  <c r="AL48" i="36"/>
  <c r="X25" i="44"/>
  <c r="X46" i="44"/>
  <c r="AY46" i="44"/>
  <c r="AJ124" i="15"/>
  <c r="AN150" i="41"/>
  <c r="AW90" i="7"/>
  <c r="S21" i="41"/>
  <c r="S134" i="41"/>
  <c r="AH149" i="41"/>
  <c r="CD21" i="7"/>
  <c r="CL21" i="7"/>
  <c r="AQ150" i="41"/>
  <c r="CG26" i="7"/>
  <c r="CO26" i="7"/>
  <c r="C11" i="34"/>
  <c r="AH150" i="41"/>
  <c r="M132" i="41"/>
  <c r="CE32" i="7"/>
  <c r="CM32" i="7"/>
  <c r="CD27" i="7"/>
  <c r="CL27" i="7"/>
  <c r="AM9" i="40"/>
  <c r="AM10" i="40"/>
  <c r="AV283" i="7"/>
  <c r="AN427" i="12"/>
  <c r="AE212" i="41"/>
  <c r="R99" i="15"/>
  <c r="S198" i="41"/>
  <c r="F13" i="35"/>
  <c r="K21" i="35"/>
  <c r="AE119" i="41"/>
  <c r="AG88" i="52"/>
  <c r="AS88" i="52"/>
  <c r="AS132" i="52"/>
  <c r="AS153" i="52"/>
  <c r="AL427" i="12"/>
  <c r="O103" i="15"/>
  <c r="CG15" i="12"/>
  <c r="CO15" i="12"/>
  <c r="L91" i="52"/>
  <c r="AG106" i="52"/>
  <c r="AG114" i="52"/>
  <c r="L108" i="52"/>
  <c r="L114" i="52"/>
  <c r="AG78" i="15"/>
  <c r="AD24" i="14"/>
  <c r="Y256" i="41"/>
  <c r="AE234" i="41"/>
  <c r="CN16" i="12"/>
  <c r="AA104" i="15"/>
  <c r="V96" i="41"/>
  <c r="AD104" i="15"/>
  <c r="L90" i="15"/>
  <c r="I88" i="15"/>
  <c r="AK212" i="41"/>
  <c r="AN122" i="41"/>
  <c r="AD70" i="15"/>
  <c r="R103" i="15"/>
  <c r="V118" i="41"/>
  <c r="U65" i="15"/>
  <c r="O90" i="15"/>
  <c r="AD78" i="15"/>
  <c r="AD80" i="15"/>
  <c r="CG16" i="12"/>
  <c r="CO16" i="12"/>
  <c r="U24" i="14"/>
  <c r="U77" i="15"/>
  <c r="AJ90" i="15"/>
  <c r="E26" i="37"/>
  <c r="E47" i="37"/>
  <c r="Y47" i="37"/>
  <c r="L88" i="15"/>
  <c r="AM506" i="12"/>
  <c r="O88" i="15"/>
  <c r="AB192" i="41"/>
  <c r="AQ94" i="41"/>
  <c r="AA99" i="15"/>
  <c r="O72" i="15"/>
  <c r="AJ108" i="15"/>
  <c r="AH257" i="41"/>
  <c r="AN97" i="41"/>
  <c r="AA73" i="15"/>
  <c r="AJ109" i="15"/>
  <c r="X107" i="15"/>
  <c r="V191" i="41"/>
  <c r="AM427" i="12"/>
  <c r="E7" i="42"/>
  <c r="F21" i="42"/>
  <c r="Y196" i="41"/>
  <c r="M59" i="41"/>
  <c r="T33" i="37"/>
  <c r="T54" i="37"/>
  <c r="AN54" i="37"/>
  <c r="AQ388" i="12"/>
  <c r="AA67" i="15"/>
  <c r="O67" i="15"/>
  <c r="AP64" i="15"/>
  <c r="AP64" i="52"/>
  <c r="AG89" i="15"/>
  <c r="AD107" i="15"/>
  <c r="AA107" i="15"/>
  <c r="I68" i="15"/>
  <c r="M259" i="41"/>
  <c r="P191" i="41"/>
  <c r="Y118" i="41"/>
  <c r="F25" i="44"/>
  <c r="F46" i="44"/>
  <c r="AF46" i="44"/>
  <c r="AU55" i="12"/>
  <c r="M212" i="41"/>
  <c r="AD101" i="15"/>
  <c r="AI388" i="12"/>
  <c r="X99" i="15"/>
  <c r="AD89" i="15"/>
  <c r="AG94" i="15"/>
  <c r="AN255" i="41"/>
  <c r="AQ190" i="41"/>
  <c r="M94" i="41"/>
  <c r="X110" i="15"/>
  <c r="F29" i="44"/>
  <c r="F50" i="44"/>
  <c r="AF50" i="44"/>
  <c r="AT216" i="12"/>
  <c r="AJ388" i="12"/>
  <c r="S47" i="41"/>
  <c r="R106" i="15"/>
  <c r="AJ104" i="15"/>
  <c r="AU208" i="12"/>
  <c r="AK304" i="12"/>
  <c r="L109" i="15"/>
  <c r="AG107" i="15"/>
  <c r="X103" i="15"/>
  <c r="CN14" i="12"/>
  <c r="AK198" i="41"/>
  <c r="U109" i="15"/>
  <c r="X72" i="15"/>
  <c r="X95" i="15"/>
  <c r="U106" i="15"/>
  <c r="AD103" i="15"/>
  <c r="AP212" i="12"/>
  <c r="P194" i="41"/>
  <c r="AK427" i="12"/>
  <c r="AD66" i="52"/>
  <c r="AD68" i="52"/>
  <c r="AK468" i="12"/>
  <c r="AM468" i="12"/>
  <c r="CE16" i="12"/>
  <c r="CM16" i="12"/>
  <c r="BV6" i="12"/>
  <c r="AQ189" i="41"/>
  <c r="X73" i="52"/>
  <c r="AS73" i="52"/>
  <c r="R109" i="52"/>
  <c r="AM304" i="12"/>
  <c r="S234" i="41"/>
  <c r="R72" i="15"/>
  <c r="AQ178" i="41"/>
  <c r="AA70" i="15"/>
  <c r="R66" i="15"/>
  <c r="Y177" i="41"/>
  <c r="AN77" i="41"/>
  <c r="AR304" i="12"/>
  <c r="R67" i="15"/>
  <c r="L99" i="15"/>
  <c r="R64" i="15"/>
  <c r="O109" i="15"/>
  <c r="AN194" i="41"/>
  <c r="Y195" i="41"/>
  <c r="V95" i="41"/>
  <c r="S122" i="41"/>
  <c r="AN76" i="41"/>
  <c r="AH304" i="12"/>
  <c r="AN304" i="12"/>
  <c r="U163" i="52"/>
  <c r="S191" i="41"/>
  <c r="AN90" i="41"/>
  <c r="AN52" i="41"/>
  <c r="I68" i="52"/>
  <c r="AN48" i="41"/>
  <c r="AN49" i="41"/>
  <c r="AD65" i="15"/>
  <c r="AG64" i="15"/>
  <c r="AA106" i="15"/>
  <c r="R104" i="15"/>
  <c r="O106" i="15"/>
  <c r="J173" i="41"/>
  <c r="AG163" i="52"/>
  <c r="AG65" i="15"/>
  <c r="S188" i="41"/>
  <c r="AD64" i="15"/>
  <c r="AG103" i="15"/>
  <c r="AN183" i="41"/>
  <c r="Y54" i="41"/>
  <c r="J46" i="41"/>
  <c r="AJ163" i="52"/>
  <c r="BV9" i="12"/>
  <c r="AK343" i="12"/>
  <c r="U70" i="15"/>
  <c r="CO9" i="12"/>
  <c r="AD90" i="15"/>
  <c r="U21" i="14"/>
  <c r="V189" i="41"/>
  <c r="S46" i="41"/>
  <c r="X90" i="52"/>
  <c r="X91" i="52"/>
  <c r="O163" i="52"/>
  <c r="F47" i="58"/>
  <c r="F68" i="58"/>
  <c r="G88" i="58"/>
  <c r="O65" i="15"/>
  <c r="AA101" i="15"/>
  <c r="AE213" i="41"/>
  <c r="AJ21" i="40"/>
  <c r="AS343" i="12"/>
  <c r="BC213" i="12"/>
  <c r="AO212" i="12"/>
  <c r="R89" i="15"/>
  <c r="L106" i="15"/>
  <c r="AL468" i="12"/>
  <c r="BV16" i="12"/>
  <c r="AK197" i="41"/>
  <c r="CG8" i="12"/>
  <c r="CO8" i="12"/>
  <c r="BX12" i="12"/>
  <c r="BV12" i="12"/>
  <c r="J122" i="41"/>
  <c r="V52" i="41"/>
  <c r="AL304" i="12"/>
  <c r="AN388" i="12"/>
  <c r="U67" i="15"/>
  <c r="R88" i="15"/>
  <c r="L105" i="15"/>
  <c r="R90" i="15"/>
  <c r="CG7" i="12"/>
  <c r="CO7" i="12"/>
  <c r="S176" i="41"/>
  <c r="S178" i="41"/>
  <c r="AN59" i="41"/>
  <c r="AN64" i="41"/>
  <c r="I21" i="40"/>
  <c r="AG71" i="52"/>
  <c r="AG74" i="52"/>
  <c r="M198" i="41"/>
  <c r="BC216" i="12"/>
  <c r="E14" i="42"/>
  <c r="M21" i="42"/>
  <c r="AN88" i="41"/>
  <c r="AH96" i="41"/>
  <c r="AH193" i="41"/>
  <c r="AG105" i="15"/>
  <c r="AG108" i="15"/>
  <c r="AG102" i="15"/>
  <c r="AP388" i="12"/>
  <c r="AG109" i="15"/>
  <c r="AG101" i="15"/>
  <c r="AP506" i="12"/>
  <c r="AS103" i="52"/>
  <c r="AG110" i="15"/>
  <c r="AN196" i="41"/>
  <c r="AQ95" i="41"/>
  <c r="AN92" i="41"/>
  <c r="AK193" i="41"/>
  <c r="AK190" i="41"/>
  <c r="AK188" i="41"/>
  <c r="AK192" i="41"/>
  <c r="AH97" i="41"/>
  <c r="AS104" i="52"/>
  <c r="L27" i="37"/>
  <c r="L48" i="37"/>
  <c r="AF48" i="37"/>
  <c r="AH388" i="12"/>
  <c r="AA163" i="52"/>
  <c r="E15" i="42"/>
  <c r="N21" i="42"/>
  <c r="AN198" i="41"/>
  <c r="S94" i="41"/>
  <c r="U21" i="40"/>
  <c r="R77" i="15"/>
  <c r="R80" i="15"/>
  <c r="AD87" i="15"/>
  <c r="S25" i="36"/>
  <c r="S46" i="36"/>
  <c r="AT46" i="36"/>
  <c r="AQ92" i="41"/>
  <c r="O21" i="40"/>
  <c r="AK506" i="12"/>
  <c r="BR86" i="12"/>
  <c r="R70" i="15"/>
  <c r="AP21" i="40"/>
  <c r="AS102" i="52"/>
  <c r="AK388" i="12"/>
  <c r="CD10" i="12"/>
  <c r="CL10" i="12"/>
  <c r="AA21" i="14"/>
  <c r="AS94" i="52"/>
  <c r="AS101" i="52"/>
  <c r="T34" i="37"/>
  <c r="T55" i="37"/>
  <c r="AN55" i="37"/>
  <c r="AK122" i="41"/>
  <c r="U66" i="52"/>
  <c r="AJ304" i="12"/>
  <c r="AH343" i="12"/>
  <c r="AL388" i="12"/>
  <c r="P234" i="41"/>
  <c r="BR57" i="12"/>
  <c r="I90" i="52"/>
  <c r="I91" i="52"/>
  <c r="BR68" i="12"/>
  <c r="AM388" i="12"/>
  <c r="AS78" i="52"/>
  <c r="AQ304" i="12"/>
  <c r="AG66" i="15"/>
  <c r="CN12" i="12"/>
  <c r="AI304" i="12"/>
  <c r="M48" i="41"/>
  <c r="BV15" i="12"/>
  <c r="CN13" i="12"/>
  <c r="AK53" i="41"/>
  <c r="R87" i="52"/>
  <c r="R91" i="52"/>
  <c r="M175" i="41"/>
  <c r="BV14" i="12"/>
  <c r="AS95" i="52"/>
  <c r="M58" i="41"/>
  <c r="BB213" i="12"/>
  <c r="L109" i="58"/>
  <c r="L117" i="58"/>
  <c r="AN197" i="41"/>
  <c r="AS107" i="52"/>
  <c r="CN15" i="12"/>
  <c r="P89" i="41"/>
  <c r="L25" i="37"/>
  <c r="L46" i="37"/>
  <c r="AF46" i="37"/>
  <c r="AS132" i="15"/>
  <c r="AS153" i="15"/>
  <c r="BD216" i="12"/>
  <c r="R163" i="52"/>
  <c r="BD213" i="12"/>
  <c r="N109" i="58"/>
  <c r="N117" i="58"/>
  <c r="X65" i="52"/>
  <c r="X68" i="52"/>
  <c r="AD71" i="52"/>
  <c r="AD74" i="52"/>
  <c r="U90" i="52"/>
  <c r="U91" i="52"/>
  <c r="AD105" i="52"/>
  <c r="AS105" i="52"/>
  <c r="BR82" i="12"/>
  <c r="AJ468" i="12"/>
  <c r="C15" i="42"/>
  <c r="N20" i="42"/>
  <c r="AM21" i="40"/>
  <c r="H5" i="35"/>
  <c r="AN468" i="12"/>
  <c r="AP468" i="12"/>
  <c r="P51" i="41"/>
  <c r="AO388" i="12"/>
  <c r="AM114" i="15"/>
  <c r="AM114" i="52"/>
  <c r="I89" i="15"/>
  <c r="AO468" i="12"/>
  <c r="AS427" i="12"/>
  <c r="AV213" i="12"/>
  <c r="F109" i="58"/>
  <c r="F117" i="58"/>
  <c r="S26" i="36"/>
  <c r="S47" i="36"/>
  <c r="AT47" i="36"/>
  <c r="V175" i="41"/>
  <c r="S26" i="44"/>
  <c r="S47" i="44"/>
  <c r="AT47" i="44"/>
  <c r="P46" i="41"/>
  <c r="AR427" i="12"/>
  <c r="AW216" i="12"/>
  <c r="AH468" i="12"/>
  <c r="AU216" i="12"/>
  <c r="AI468" i="12"/>
  <c r="AH234" i="41"/>
  <c r="X163" i="52"/>
  <c r="AV216" i="12"/>
  <c r="G4" i="42"/>
  <c r="C22" i="42"/>
  <c r="G11" i="42"/>
  <c r="J22" i="42"/>
  <c r="C14" i="42"/>
  <c r="M20" i="42"/>
  <c r="E6" i="42"/>
  <c r="E21" i="42"/>
  <c r="AS89" i="52"/>
  <c r="X88" i="15"/>
  <c r="AP89" i="15"/>
  <c r="AP89" i="52"/>
  <c r="AM343" i="12"/>
  <c r="C9" i="42"/>
  <c r="H20" i="42"/>
  <c r="Y175" i="41"/>
  <c r="CN10" i="12"/>
  <c r="AN343" i="12"/>
  <c r="L87" i="15"/>
  <c r="X71" i="15"/>
  <c r="AA72" i="15"/>
  <c r="CE15" i="12"/>
  <c r="CM15" i="12"/>
  <c r="AD88" i="15"/>
  <c r="CN6" i="12"/>
  <c r="J54" i="41"/>
  <c r="X65" i="15"/>
  <c r="O70" i="15"/>
  <c r="AQ173" i="41"/>
  <c r="AA65" i="15"/>
  <c r="U87" i="15"/>
  <c r="U90" i="15"/>
  <c r="AD73" i="15"/>
  <c r="AA64" i="15"/>
  <c r="AS64" i="52"/>
  <c r="CE9" i="12"/>
  <c r="CM9" i="12"/>
  <c r="M54" i="41"/>
  <c r="AS72" i="52"/>
  <c r="AO304" i="12"/>
  <c r="BY17" i="12"/>
  <c r="R71" i="15"/>
  <c r="AJ89" i="15"/>
  <c r="AA71" i="15"/>
  <c r="CD12" i="12"/>
  <c r="CL12" i="12"/>
  <c r="BV11" i="12"/>
  <c r="CE6" i="12"/>
  <c r="CM6" i="12"/>
  <c r="I87" i="15"/>
  <c r="AK176" i="41"/>
  <c r="V48" i="41"/>
  <c r="Y53" i="41"/>
  <c r="AO343" i="12"/>
  <c r="S213" i="41"/>
  <c r="AK54" i="41"/>
  <c r="U73" i="15"/>
  <c r="AQ343" i="12"/>
  <c r="CG10" i="12"/>
  <c r="CO10" i="12"/>
  <c r="AK51" i="41"/>
  <c r="CD13" i="12"/>
  <c r="CL13" i="12"/>
  <c r="X66" i="15"/>
  <c r="BU57" i="12"/>
  <c r="AL343" i="12"/>
  <c r="AG72" i="15"/>
  <c r="U64" i="15"/>
  <c r="O89" i="15"/>
  <c r="AS70" i="52"/>
  <c r="CN7" i="12"/>
  <c r="CE7" i="12"/>
  <c r="CM7" i="12"/>
  <c r="J48" i="41"/>
  <c r="AP304" i="12"/>
  <c r="AD67" i="15"/>
  <c r="AR343" i="12"/>
  <c r="AP343" i="12"/>
  <c r="AI343" i="12"/>
  <c r="AA88" i="15"/>
  <c r="CD7" i="12"/>
  <c r="CD15" i="12"/>
  <c r="CL15" i="12"/>
  <c r="AA66" i="15"/>
  <c r="AJ343" i="12"/>
  <c r="AG70" i="15"/>
  <c r="O87" i="15"/>
  <c r="AG87" i="15"/>
  <c r="I74" i="15"/>
  <c r="BV10" i="12"/>
  <c r="CN9" i="12"/>
  <c r="CD6" i="12"/>
  <c r="J51" i="41"/>
  <c r="R65" i="15"/>
  <c r="AD72" i="15"/>
  <c r="AG67" i="15"/>
  <c r="O73" i="15"/>
  <c r="CN11" i="12"/>
  <c r="AQ179" i="41"/>
  <c r="AE180" i="41"/>
  <c r="AN51" i="41"/>
  <c r="CN5" i="12"/>
  <c r="CF17" i="12"/>
  <c r="X83" i="52"/>
  <c r="X80" i="52"/>
  <c r="I21" i="14"/>
  <c r="K19" i="14"/>
  <c r="K21" i="14"/>
  <c r="J25" i="14"/>
  <c r="N19" i="14"/>
  <c r="N21" i="14"/>
  <c r="L21" i="14"/>
  <c r="J10" i="35"/>
  <c r="H23" i="35"/>
  <c r="G5" i="42"/>
  <c r="D22" i="42"/>
  <c r="F8" i="35"/>
  <c r="F21" i="35"/>
  <c r="R28" i="42"/>
  <c r="CE8" i="12"/>
  <c r="CM8" i="12"/>
  <c r="AG77" i="15"/>
  <c r="H10" i="35"/>
  <c r="H22" i="35"/>
  <c r="F5" i="35"/>
  <c r="C21" i="35"/>
  <c r="C10" i="42"/>
  <c r="I20" i="42"/>
  <c r="C11" i="42"/>
  <c r="F27" i="36"/>
  <c r="Y27" i="36"/>
  <c r="Y48" i="36"/>
  <c r="AZ48" i="36"/>
  <c r="S28" i="44"/>
  <c r="S49" i="44"/>
  <c r="AT49" i="44"/>
  <c r="AJ94" i="15"/>
  <c r="CD11" i="12"/>
  <c r="CL11" i="12"/>
  <c r="O25" i="14"/>
  <c r="J7" i="35"/>
  <c r="E23" i="35"/>
  <c r="F14" i="35"/>
  <c r="L21" i="35"/>
  <c r="C12" i="42"/>
  <c r="K20" i="42"/>
  <c r="C13" i="42"/>
  <c r="L20" i="42"/>
  <c r="AQ122" i="41"/>
  <c r="P119" i="41"/>
  <c r="F28" i="36"/>
  <c r="AH264" i="41"/>
  <c r="P255" i="41"/>
  <c r="O19" i="14"/>
  <c r="Q19" i="14"/>
  <c r="AR468" i="12"/>
  <c r="AM20" i="14"/>
  <c r="AM21" i="14"/>
  <c r="X19" i="14"/>
  <c r="X21" i="14"/>
  <c r="J12" i="35"/>
  <c r="J23" i="35"/>
  <c r="F6" i="35"/>
  <c r="D21" i="35"/>
  <c r="E4" i="42"/>
  <c r="C21" i="42"/>
  <c r="E5" i="42"/>
  <c r="D21" i="42"/>
  <c r="AK119" i="41"/>
  <c r="E27" i="37"/>
  <c r="E48" i="37"/>
  <c r="Y48" i="37"/>
  <c r="AD77" i="52"/>
  <c r="AD80" i="52"/>
  <c r="T47" i="44"/>
  <c r="AU47" i="44"/>
  <c r="U49" i="58"/>
  <c r="U70" i="58"/>
  <c r="U90" i="58"/>
  <c r="S121" i="41"/>
  <c r="S258" i="41"/>
  <c r="AI427" i="12"/>
  <c r="CD16" i="12"/>
  <c r="CL16" i="12"/>
  <c r="J13" i="35"/>
  <c r="K23" i="35"/>
  <c r="H12" i="35"/>
  <c r="J22" i="35"/>
  <c r="F9" i="35"/>
  <c r="G21" i="35"/>
  <c r="E8" i="42"/>
  <c r="E9" i="42"/>
  <c r="H21" i="42"/>
  <c r="T27" i="37"/>
  <c r="T48" i="37"/>
  <c r="AN48" i="37"/>
  <c r="AH506" i="12"/>
  <c r="X77" i="15"/>
  <c r="X83" i="15"/>
  <c r="AH427" i="12"/>
  <c r="AQ468" i="12"/>
  <c r="CE11" i="12"/>
  <c r="CM11" i="12"/>
  <c r="H8" i="35"/>
  <c r="F22" i="35"/>
  <c r="J14" i="35"/>
  <c r="L23" i="35"/>
  <c r="F11" i="35"/>
  <c r="I21" i="35"/>
  <c r="E10" i="42"/>
  <c r="I21" i="42"/>
  <c r="E11" i="42"/>
  <c r="J21" i="42"/>
  <c r="AH256" i="41"/>
  <c r="S255" i="41"/>
  <c r="V120" i="41"/>
  <c r="AQ58" i="41"/>
  <c r="AQ119" i="41"/>
  <c r="AJ506" i="12"/>
  <c r="AP20" i="14"/>
  <c r="AP21" i="14"/>
  <c r="CE10" i="12"/>
  <c r="CM10" i="12"/>
  <c r="CD9" i="12"/>
  <c r="BZ17" i="12"/>
  <c r="H9" i="35"/>
  <c r="F16" i="35"/>
  <c r="N21" i="35"/>
  <c r="E12" i="42"/>
  <c r="K21" i="42"/>
  <c r="E13" i="42"/>
  <c r="L21" i="42"/>
  <c r="S29" i="36"/>
  <c r="S50" i="36"/>
  <c r="AT50" i="36"/>
  <c r="Y184" i="41"/>
  <c r="AQ59" i="41"/>
  <c r="AV78" i="12"/>
  <c r="P83" i="41"/>
  <c r="S25" i="44"/>
  <c r="S46" i="44"/>
  <c r="AT46" i="44"/>
  <c r="L163" i="52"/>
  <c r="F37" i="37"/>
  <c r="F58" i="37"/>
  <c r="Z58" i="37"/>
  <c r="CD8" i="12"/>
  <c r="CL8" i="12"/>
  <c r="AS128" i="52"/>
  <c r="H14" i="35"/>
  <c r="L22" i="35"/>
  <c r="CD5" i="12"/>
  <c r="CL5" i="12"/>
  <c r="I14" i="42"/>
  <c r="M23" i="42"/>
  <c r="AV211" i="12"/>
  <c r="J118" i="41"/>
  <c r="V269" i="41"/>
  <c r="AS468" i="12"/>
  <c r="D9" i="35"/>
  <c r="G20" i="35"/>
  <c r="H6" i="35"/>
  <c r="D22" i="35"/>
  <c r="G9" i="42"/>
  <c r="H22" i="42"/>
  <c r="G8" i="42"/>
  <c r="G22" i="42"/>
  <c r="AW211" i="12"/>
  <c r="S27" i="36"/>
  <c r="S48" i="36"/>
  <c r="AT48" i="36"/>
  <c r="M256" i="41"/>
  <c r="AB122" i="41"/>
  <c r="V58" i="41"/>
  <c r="V64" i="41"/>
  <c r="J59" i="41"/>
  <c r="AE269" i="41"/>
  <c r="AE264" i="41"/>
  <c r="G7" i="42"/>
  <c r="F22" i="42"/>
  <c r="F27" i="44"/>
  <c r="F48" i="44"/>
  <c r="AF48" i="44"/>
  <c r="X27" i="44"/>
  <c r="X48" i="44"/>
  <c r="AY48" i="44"/>
  <c r="CE14" i="12"/>
  <c r="CM14" i="12"/>
  <c r="D10" i="35"/>
  <c r="H20" i="35"/>
  <c r="J16" i="35"/>
  <c r="N23" i="35"/>
  <c r="G10" i="42"/>
  <c r="I22" i="42"/>
  <c r="AX211" i="12"/>
  <c r="S28" i="36"/>
  <c r="S49" i="36"/>
  <c r="AT49" i="36"/>
  <c r="AE255" i="41"/>
  <c r="AS131" i="52"/>
  <c r="D16" i="35"/>
  <c r="N20" i="35"/>
  <c r="H11" i="35"/>
  <c r="I22" i="35"/>
  <c r="G13" i="42"/>
  <c r="L22" i="42"/>
  <c r="G12" i="42"/>
  <c r="K22" i="42"/>
  <c r="V184" i="41"/>
  <c r="E29" i="37"/>
  <c r="E50" i="37"/>
  <c r="Y50" i="37"/>
  <c r="S264" i="41"/>
  <c r="AN121" i="41"/>
  <c r="K163" i="52"/>
  <c r="AD163" i="52"/>
  <c r="AS129" i="52"/>
  <c r="AN506" i="12"/>
  <c r="D15" i="35"/>
  <c r="M20" i="35"/>
  <c r="J8" i="35"/>
  <c r="F23" i="35"/>
  <c r="G15" i="42"/>
  <c r="N22" i="42"/>
  <c r="G14" i="42"/>
  <c r="M22" i="42"/>
  <c r="AB234" i="41"/>
  <c r="AE121" i="41"/>
  <c r="G6" i="42"/>
  <c r="E22" i="42"/>
  <c r="CE5" i="12"/>
  <c r="CM5" i="12"/>
  <c r="D12" i="35"/>
  <c r="J20" i="35"/>
  <c r="I11" i="42"/>
  <c r="J23" i="42"/>
  <c r="I10" i="42"/>
  <c r="I23" i="42"/>
  <c r="AX213" i="12"/>
  <c r="H109" i="58"/>
  <c r="J11" i="35"/>
  <c r="I23" i="35"/>
  <c r="D8" i="35"/>
  <c r="F20" i="35"/>
  <c r="I13" i="42"/>
  <c r="L23" i="42"/>
  <c r="I12" i="42"/>
  <c r="K23" i="42"/>
  <c r="L26" i="37"/>
  <c r="L47" i="37"/>
  <c r="AF47" i="37"/>
  <c r="Q163" i="52"/>
  <c r="BV5" i="12"/>
  <c r="D7" i="35"/>
  <c r="E20" i="35"/>
  <c r="C4" i="42"/>
  <c r="C20" i="42"/>
  <c r="C5" i="42"/>
  <c r="D20" i="42"/>
  <c r="M118" i="41"/>
  <c r="AA80" i="52"/>
  <c r="F26" i="36"/>
  <c r="F47" i="36"/>
  <c r="AF47" i="36"/>
  <c r="F50" i="58"/>
  <c r="T30" i="37"/>
  <c r="T51" i="37"/>
  <c r="AN51" i="37"/>
  <c r="CD14" i="12"/>
  <c r="CL14" i="12"/>
  <c r="D14" i="35"/>
  <c r="L20" i="35"/>
  <c r="F15" i="35"/>
  <c r="M21" i="35"/>
  <c r="C6" i="42"/>
  <c r="E20" i="42"/>
  <c r="C7" i="42"/>
  <c r="F20" i="42"/>
  <c r="AB255" i="41"/>
  <c r="U80" i="52"/>
  <c r="F28" i="44"/>
  <c r="AW213" i="12"/>
  <c r="G109" i="58"/>
  <c r="AJ78" i="15"/>
  <c r="D11" i="35"/>
  <c r="I20" i="35"/>
  <c r="F7" i="35"/>
  <c r="E21" i="35"/>
  <c r="C8" i="42"/>
  <c r="G20" i="42"/>
  <c r="T49" i="44"/>
  <c r="AU49" i="44"/>
  <c r="U50" i="58"/>
  <c r="U71" i="58"/>
  <c r="U91" i="58"/>
  <c r="AN256" i="41"/>
  <c r="AK255" i="41"/>
  <c r="AQ257" i="41"/>
  <c r="AQ255" i="41"/>
  <c r="AH255" i="41"/>
  <c r="S33" i="36"/>
  <c r="S54" i="36"/>
  <c r="AT54" i="36"/>
  <c r="AH188" i="41"/>
  <c r="AH91" i="41"/>
  <c r="AE198" i="41"/>
  <c r="AH94" i="41"/>
  <c r="AK194" i="41"/>
  <c r="AE197" i="41"/>
  <c r="AH92" i="41"/>
  <c r="BR87" i="12"/>
  <c r="BU87" i="12"/>
  <c r="L34" i="37"/>
  <c r="L55" i="37"/>
  <c r="AF55" i="37"/>
  <c r="S33" i="44"/>
  <c r="S54" i="44"/>
  <c r="AT54" i="44"/>
  <c r="BU71" i="12"/>
  <c r="BR71" i="12"/>
  <c r="AK178" i="41"/>
  <c r="AQ176" i="41"/>
  <c r="AQ46" i="41"/>
  <c r="AQ49" i="41"/>
  <c r="AE179" i="41"/>
  <c r="AH53" i="41"/>
  <c r="AE178" i="41"/>
  <c r="AH175" i="41"/>
  <c r="AH176" i="41"/>
  <c r="AN173" i="41"/>
  <c r="AN175" i="41"/>
  <c r="BU74" i="12"/>
  <c r="BU51" i="12"/>
  <c r="BU68" i="12"/>
  <c r="AQ192" i="41"/>
  <c r="AK196" i="41"/>
  <c r="AH88" i="41"/>
  <c r="AQ193" i="41"/>
  <c r="AH196" i="41"/>
  <c r="AE89" i="41"/>
  <c r="AK195" i="41"/>
  <c r="AK191" i="41"/>
  <c r="AH93" i="41"/>
  <c r="AE188" i="41"/>
  <c r="AQ258" i="41"/>
  <c r="L36" i="37"/>
  <c r="L57" i="37"/>
  <c r="AF57" i="37"/>
  <c r="S36" i="36"/>
  <c r="S57" i="36"/>
  <c r="AT57" i="36"/>
  <c r="S35" i="44"/>
  <c r="S56" i="44"/>
  <c r="AT56" i="44"/>
  <c r="S35" i="36"/>
  <c r="S56" i="36"/>
  <c r="AT56" i="36"/>
  <c r="AK257" i="41"/>
  <c r="S34" i="37"/>
  <c r="S55" i="37"/>
  <c r="AM55" i="37"/>
  <c r="S34" i="44"/>
  <c r="S55" i="44"/>
  <c r="AT55" i="44"/>
  <c r="S34" i="36"/>
  <c r="S55" i="36"/>
  <c r="AT55" i="36"/>
  <c r="L33" i="37"/>
  <c r="L54" i="37"/>
  <c r="AF54" i="37"/>
  <c r="U54" i="36"/>
  <c r="AV54" i="36"/>
  <c r="L32" i="37"/>
  <c r="L53" i="37"/>
  <c r="AF53" i="37"/>
  <c r="AB120" i="41"/>
  <c r="BB291" i="7"/>
  <c r="BC122" i="7"/>
  <c r="AU110" i="7"/>
  <c r="AG9" i="40"/>
  <c r="BS67" i="7"/>
  <c r="J36" i="37"/>
  <c r="S36" i="37"/>
  <c r="S57" i="37"/>
  <c r="AM57" i="37"/>
  <c r="AS55" i="15"/>
  <c r="I50" i="58"/>
  <c r="I71" i="58"/>
  <c r="K91" i="58"/>
  <c r="BB113" i="7"/>
  <c r="I28" i="36"/>
  <c r="I49" i="36"/>
  <c r="AJ49" i="36"/>
  <c r="AJ13" i="40"/>
  <c r="AJ15" i="40"/>
  <c r="AA35" i="44"/>
  <c r="AA56" i="44"/>
  <c r="BB56" i="44"/>
  <c r="BC118" i="7"/>
  <c r="AE12" i="41"/>
  <c r="AE130" i="41"/>
  <c r="AX283" i="7"/>
  <c r="AJ4" i="40"/>
  <c r="J34" i="44"/>
  <c r="G34" i="44"/>
  <c r="G55" i="44"/>
  <c r="AH55" i="44"/>
  <c r="J27" i="37"/>
  <c r="J48" i="37"/>
  <c r="AD48" i="37"/>
  <c r="BA293" i="7"/>
  <c r="AM13" i="40"/>
  <c r="AM15" i="40"/>
  <c r="BC291" i="7"/>
  <c r="I51" i="58"/>
  <c r="I72" i="58"/>
  <c r="K92" i="58"/>
  <c r="G112" i="58"/>
  <c r="BS243" i="7"/>
  <c r="I48" i="36"/>
  <c r="AJ48" i="36"/>
  <c r="AM4" i="40"/>
  <c r="AV90" i="7"/>
  <c r="P21" i="41"/>
  <c r="P134" i="41"/>
  <c r="AX88" i="7"/>
  <c r="V23" i="41"/>
  <c r="V132" i="41"/>
  <c r="J27" i="36"/>
  <c r="G27" i="36"/>
  <c r="G48" i="36"/>
  <c r="AH48" i="36"/>
  <c r="J28" i="36"/>
  <c r="Z28" i="36"/>
  <c r="Z49" i="36"/>
  <c r="BA49" i="36"/>
  <c r="I28" i="44"/>
  <c r="I49" i="44"/>
  <c r="AJ49" i="44"/>
  <c r="AW88" i="7"/>
  <c r="S23" i="41"/>
  <c r="S132" i="41"/>
  <c r="AA5" i="40"/>
  <c r="AJ121" i="15"/>
  <c r="J34" i="36"/>
  <c r="Z34" i="36"/>
  <c r="Z55" i="36"/>
  <c r="BA55" i="36"/>
  <c r="AQ113" i="41"/>
  <c r="AU107" i="7"/>
  <c r="CF28" i="7"/>
  <c r="CN28" i="7"/>
  <c r="CF27" i="7"/>
  <c r="CN27" i="7"/>
  <c r="CG25" i="7"/>
  <c r="CO25" i="7"/>
  <c r="CG22" i="7"/>
  <c r="CO22" i="7"/>
  <c r="CG21" i="7"/>
  <c r="CO21" i="7"/>
  <c r="CE21" i="7"/>
  <c r="CM21" i="7"/>
  <c r="CE24" i="7"/>
  <c r="CM24" i="7"/>
  <c r="AS20" i="40"/>
  <c r="AQ234" i="41"/>
  <c r="BV23" i="7"/>
  <c r="I112" i="58"/>
  <c r="H33" i="44"/>
  <c r="H54" i="44"/>
  <c r="AI54" i="44"/>
  <c r="BB90" i="7"/>
  <c r="AH21" i="41"/>
  <c r="AH134" i="41"/>
  <c r="H55" i="58"/>
  <c r="H76" i="58"/>
  <c r="J96" i="58"/>
  <c r="L113" i="58"/>
  <c r="L118" i="58"/>
  <c r="J28" i="44"/>
  <c r="R122" i="52"/>
  <c r="AW292" i="7"/>
  <c r="J31" i="44"/>
  <c r="J52" i="44"/>
  <c r="AK52" i="44"/>
  <c r="J32" i="44"/>
  <c r="Z32" i="44"/>
  <c r="Z53" i="44"/>
  <c r="BA53" i="44"/>
  <c r="BS255" i="7"/>
  <c r="BB283" i="7"/>
  <c r="H33" i="37"/>
  <c r="Q33" i="37"/>
  <c r="Q54" i="37"/>
  <c r="AK54" i="37"/>
  <c r="CD24" i="7"/>
  <c r="CL24" i="7"/>
  <c r="CE29" i="7"/>
  <c r="CM29" i="7"/>
  <c r="CG27" i="7"/>
  <c r="CO27" i="7"/>
  <c r="CE22" i="7"/>
  <c r="CM22" i="7"/>
  <c r="CF29" i="7"/>
  <c r="CN29" i="7"/>
  <c r="CG23" i="7"/>
  <c r="CO23" i="7"/>
  <c r="CD22" i="7"/>
  <c r="CL22" i="7"/>
  <c r="AU293" i="7"/>
  <c r="AW122" i="7"/>
  <c r="AV118" i="7"/>
  <c r="AY88" i="7"/>
  <c r="Y23" i="41"/>
  <c r="Y132" i="41"/>
  <c r="AV291" i="7"/>
  <c r="AY283" i="7"/>
  <c r="I30" i="37"/>
  <c r="BA118" i="7"/>
  <c r="BV28" i="7"/>
  <c r="BE283" i="7"/>
  <c r="AZ293" i="7"/>
  <c r="AD122" i="52"/>
  <c r="AC52" i="58"/>
  <c r="AC73" i="58"/>
  <c r="AC93" i="58"/>
  <c r="J33" i="36"/>
  <c r="J54" i="36"/>
  <c r="AK54" i="36"/>
  <c r="J33" i="37"/>
  <c r="J54" i="37"/>
  <c r="AD54" i="37"/>
  <c r="U123" i="52"/>
  <c r="AS54" i="15"/>
  <c r="J33" i="44"/>
  <c r="Z33" i="44"/>
  <c r="Z54" i="44"/>
  <c r="BA54" i="44"/>
  <c r="J31" i="36"/>
  <c r="Z31" i="36"/>
  <c r="Z52" i="36"/>
  <c r="BA52" i="36"/>
  <c r="J135" i="41"/>
  <c r="BB292" i="7"/>
  <c r="J31" i="37"/>
  <c r="S31" i="37"/>
  <c r="S52" i="37"/>
  <c r="AM52" i="37"/>
  <c r="BV27" i="7"/>
  <c r="CE26" i="7"/>
  <c r="CM26" i="7"/>
  <c r="CF25" i="7"/>
  <c r="CE30" i="7"/>
  <c r="CM30" i="7"/>
  <c r="CF24" i="7"/>
  <c r="CN24" i="7"/>
  <c r="CE23" i="7"/>
  <c r="CF30" i="7"/>
  <c r="CN30" i="7"/>
  <c r="CG24" i="7"/>
  <c r="CO24" i="7"/>
  <c r="CD23" i="7"/>
  <c r="CL23" i="7"/>
  <c r="CE25" i="7"/>
  <c r="CM25" i="7"/>
  <c r="BS100" i="7"/>
  <c r="AC56" i="58"/>
  <c r="AC77" i="58"/>
  <c r="AC97" i="58"/>
  <c r="J32" i="36"/>
  <c r="J53" i="36"/>
  <c r="AK53" i="36"/>
  <c r="M134" i="41"/>
  <c r="BA291" i="7"/>
  <c r="J32" i="37"/>
  <c r="J53" i="37"/>
  <c r="AD53" i="37"/>
  <c r="J36" i="36"/>
  <c r="J57" i="36"/>
  <c r="AK57" i="36"/>
  <c r="J27" i="44"/>
  <c r="G27" i="44"/>
  <c r="G48" i="44"/>
  <c r="AH48" i="44"/>
  <c r="BV30" i="7"/>
  <c r="S113" i="41"/>
  <c r="S249" i="41"/>
  <c r="J134" i="41"/>
  <c r="AQ177" i="41"/>
  <c r="AE177" i="41"/>
  <c r="BR52" i="12"/>
  <c r="AK47" i="41"/>
  <c r="AK49" i="41"/>
  <c r="AH178" i="41"/>
  <c r="AH177" i="41"/>
  <c r="BR51" i="12"/>
  <c r="AB51" i="41"/>
  <c r="AS24" i="40"/>
  <c r="U58" i="58"/>
  <c r="U79" i="58"/>
  <c r="U99" i="58"/>
  <c r="AA21" i="40"/>
  <c r="AY211" i="12"/>
  <c r="AY216" i="12"/>
  <c r="E31" i="37"/>
  <c r="E52" i="37"/>
  <c r="Y52" i="37"/>
  <c r="AZ211" i="12"/>
  <c r="AZ216" i="12"/>
  <c r="F31" i="44"/>
  <c r="F52" i="44"/>
  <c r="AF52" i="44"/>
  <c r="F31" i="36"/>
  <c r="F52" i="36"/>
  <c r="AF52" i="36"/>
  <c r="C38" i="44"/>
  <c r="BA211" i="12"/>
  <c r="AZ78" i="12"/>
  <c r="F53" i="58"/>
  <c r="F74" i="58"/>
  <c r="G94" i="58"/>
  <c r="F32" i="36"/>
  <c r="F53" i="36"/>
  <c r="AF53" i="36"/>
  <c r="BA78" i="12"/>
  <c r="BA213" i="12"/>
  <c r="K109" i="58"/>
  <c r="BA216" i="12"/>
  <c r="C38" i="36"/>
  <c r="BU89" i="12"/>
  <c r="F32" i="44"/>
  <c r="F53" i="44"/>
  <c r="AF53" i="44"/>
  <c r="C38" i="37"/>
  <c r="E32" i="37"/>
  <c r="E53" i="37"/>
  <c r="Y53" i="37"/>
  <c r="F52" i="58"/>
  <c r="C52" i="58"/>
  <c r="C73" i="58"/>
  <c r="E93" i="58"/>
  <c r="F30" i="44"/>
  <c r="F51" i="44"/>
  <c r="AF51" i="44"/>
  <c r="BR191" i="12"/>
  <c r="BT191" i="12"/>
  <c r="X21" i="40"/>
  <c r="AE196" i="41"/>
  <c r="BR66" i="12"/>
  <c r="BU66" i="12"/>
  <c r="AB196" i="41"/>
  <c r="AB94" i="41"/>
  <c r="BU65" i="12"/>
  <c r="BR65" i="12"/>
  <c r="Y93" i="41"/>
  <c r="Y194" i="41"/>
  <c r="BR69" i="12"/>
  <c r="BU69" i="12"/>
  <c r="BR67" i="12"/>
  <c r="BU67" i="12"/>
  <c r="Y96" i="41"/>
  <c r="AB96" i="41"/>
  <c r="AB198" i="41"/>
  <c r="BU62" i="12"/>
  <c r="Y197" i="41"/>
  <c r="BU64" i="12"/>
  <c r="BR64" i="12"/>
  <c r="AE194" i="41"/>
  <c r="BR63" i="12"/>
  <c r="AB92" i="41"/>
  <c r="BU63" i="12"/>
  <c r="AE191" i="41"/>
  <c r="AE190" i="41"/>
  <c r="Y190" i="41"/>
  <c r="BR61" i="12"/>
  <c r="AB188" i="41"/>
  <c r="Y14" i="41"/>
  <c r="AT14" i="41"/>
  <c r="AB13" i="41"/>
  <c r="AB132" i="41"/>
  <c r="AE257" i="41"/>
  <c r="S30" i="36"/>
  <c r="S51" i="36"/>
  <c r="AT51" i="36"/>
  <c r="BS64" i="7"/>
  <c r="Y4" i="41"/>
  <c r="Y133" i="41"/>
  <c r="AB184" i="41"/>
  <c r="BR77" i="12"/>
  <c r="AE59" i="41"/>
  <c r="AE64" i="41"/>
  <c r="BU77" i="12"/>
  <c r="AB183" i="41"/>
  <c r="AD4" i="40"/>
  <c r="AD8" i="40"/>
  <c r="AD123" i="52"/>
  <c r="AE176" i="41"/>
  <c r="AH173" i="41"/>
  <c r="D53" i="36"/>
  <c r="AE53" i="36"/>
  <c r="X32" i="44"/>
  <c r="X53" i="44"/>
  <c r="AY53" i="44"/>
  <c r="AB45" i="41"/>
  <c r="BU50" i="12"/>
  <c r="BS81" i="7"/>
  <c r="AG8" i="40"/>
  <c r="AG13" i="40"/>
  <c r="AG15" i="40"/>
  <c r="X33" i="36"/>
  <c r="X54" i="36"/>
  <c r="AY54" i="36"/>
  <c r="D55" i="36"/>
  <c r="AE55" i="36"/>
  <c r="BR72" i="12"/>
  <c r="AS25" i="40"/>
  <c r="D54" i="36"/>
  <c r="AE54" i="36"/>
  <c r="BU72" i="12"/>
  <c r="V79" i="58"/>
  <c r="V99" i="58"/>
  <c r="AB88" i="41"/>
  <c r="V54" i="41"/>
  <c r="Y188" i="41"/>
  <c r="AB190" i="41"/>
  <c r="V234" i="41"/>
  <c r="BR59" i="12"/>
  <c r="AB95" i="41"/>
  <c r="Y89" i="41"/>
  <c r="BU60" i="12"/>
  <c r="Y174" i="41"/>
  <c r="AB175" i="41"/>
  <c r="AB191" i="41"/>
  <c r="AB47" i="41"/>
  <c r="AB194" i="41"/>
  <c r="AB179" i="41"/>
  <c r="AB176" i="41"/>
  <c r="Y90" i="41"/>
  <c r="BU61" i="12"/>
  <c r="AB53" i="41"/>
  <c r="AB48" i="41"/>
  <c r="BU52" i="12"/>
  <c r="Y234" i="41"/>
  <c r="V174" i="41"/>
  <c r="Y91" i="41"/>
  <c r="V179" i="41"/>
  <c r="Y173" i="41"/>
  <c r="BU47" i="12"/>
  <c r="V173" i="41"/>
  <c r="V45" i="41"/>
  <c r="BR47" i="12"/>
  <c r="Y45" i="41"/>
  <c r="X9" i="40"/>
  <c r="X10" i="40"/>
  <c r="Y3" i="41"/>
  <c r="AD9" i="40"/>
  <c r="U9" i="40"/>
  <c r="U10" i="40"/>
  <c r="AH5" i="41"/>
  <c r="AH130" i="41"/>
  <c r="BV21" i="7"/>
  <c r="AP9" i="40"/>
  <c r="AJ5" i="40"/>
  <c r="AJ9" i="40"/>
  <c r="AJ10" i="40"/>
  <c r="U5" i="40"/>
  <c r="AD5" i="40"/>
  <c r="X5" i="40"/>
  <c r="AP5" i="40"/>
  <c r="AP6" i="40"/>
  <c r="BS63" i="7"/>
  <c r="V12" i="41"/>
  <c r="V130" i="41"/>
  <c r="BU73" i="12"/>
  <c r="V258" i="41"/>
  <c r="V256" i="41"/>
  <c r="D56" i="37"/>
  <c r="X56" i="37"/>
  <c r="AS23" i="40"/>
  <c r="U56" i="58"/>
  <c r="U77" i="58"/>
  <c r="U97" i="58"/>
  <c r="BR73" i="12"/>
  <c r="L29" i="37"/>
  <c r="L50" i="37"/>
  <c r="AF50" i="37"/>
  <c r="V119" i="41"/>
  <c r="D53" i="37"/>
  <c r="X53" i="37"/>
  <c r="U53" i="58"/>
  <c r="U74" i="58"/>
  <c r="U94" i="58"/>
  <c r="BR74" i="12"/>
  <c r="BR75" i="12"/>
  <c r="BU75" i="12"/>
  <c r="D37" i="36"/>
  <c r="D58" i="36"/>
  <c r="AE58" i="36"/>
  <c r="C29" i="36"/>
  <c r="C50" i="36"/>
  <c r="AD50" i="36"/>
  <c r="M37" i="37"/>
  <c r="M58" i="37"/>
  <c r="AG58" i="37"/>
  <c r="N37" i="37"/>
  <c r="N58" i="37"/>
  <c r="AH58" i="37"/>
  <c r="S31" i="36"/>
  <c r="S52" i="36"/>
  <c r="AT52" i="36"/>
  <c r="V37" i="44"/>
  <c r="V58" i="44"/>
  <c r="AW58" i="44"/>
  <c r="AB256" i="41"/>
  <c r="AB119" i="41"/>
  <c r="U52" i="36"/>
  <c r="AV52" i="36"/>
  <c r="T37" i="36"/>
  <c r="T58" i="36"/>
  <c r="AU58" i="36"/>
  <c r="L30" i="37"/>
  <c r="L51" i="37"/>
  <c r="AF51" i="37"/>
  <c r="S29" i="44"/>
  <c r="S50" i="44"/>
  <c r="AT50" i="44"/>
  <c r="U37" i="36"/>
  <c r="U58" i="36"/>
  <c r="AV58" i="36"/>
  <c r="AB58" i="41"/>
  <c r="AB64" i="41"/>
  <c r="E59" i="58"/>
  <c r="E60" i="58"/>
  <c r="Q31" i="37"/>
  <c r="Q52" i="37"/>
  <c r="AK52" i="37"/>
  <c r="C30" i="36"/>
  <c r="C51" i="36"/>
  <c r="AD51" i="36"/>
  <c r="BR76" i="12"/>
  <c r="BU76" i="12"/>
  <c r="Y183" i="41"/>
  <c r="AK269" i="41"/>
  <c r="AU133" i="41"/>
  <c r="P264" i="41"/>
  <c r="AU137" i="41"/>
  <c r="AU102" i="41"/>
  <c r="AT60" i="41"/>
  <c r="AU132" i="41"/>
  <c r="AU134" i="41"/>
  <c r="AB264" i="41"/>
  <c r="Y64" i="41"/>
  <c r="AK102" i="41"/>
  <c r="AQ269" i="41"/>
  <c r="AT209" i="41"/>
  <c r="AV153" i="41"/>
  <c r="AU142" i="41"/>
  <c r="S269" i="41"/>
  <c r="AU131" i="41"/>
  <c r="AT267" i="41"/>
  <c r="AH269" i="41"/>
  <c r="M269" i="41"/>
  <c r="AU136" i="41"/>
  <c r="AQ264" i="41"/>
  <c r="AQ147" i="41"/>
  <c r="AV150" i="41"/>
  <c r="AT240" i="41"/>
  <c r="J29" i="36"/>
  <c r="J50" i="36"/>
  <c r="AK50" i="36"/>
  <c r="BV29" i="7"/>
  <c r="CF26" i="7"/>
  <c r="CN26" i="7"/>
  <c r="CD26" i="7"/>
  <c r="CL26" i="7"/>
  <c r="CE28" i="7"/>
  <c r="CM28" i="7"/>
  <c r="I13" i="40"/>
  <c r="BS77" i="7"/>
  <c r="E9" i="34"/>
  <c r="U9" i="34"/>
  <c r="BE118" i="7"/>
  <c r="AN12" i="41"/>
  <c r="CF21" i="7"/>
  <c r="CD28" i="7"/>
  <c r="CL28" i="7"/>
  <c r="CE27" i="7"/>
  <c r="CM27" i="7"/>
  <c r="J36" i="44"/>
  <c r="Z36" i="44"/>
  <c r="Z57" i="44"/>
  <c r="BA57" i="44"/>
  <c r="I4" i="40"/>
  <c r="AP21" i="52"/>
  <c r="AW283" i="7"/>
  <c r="CG29" i="7"/>
  <c r="CO29" i="7"/>
  <c r="CG31" i="7"/>
  <c r="CO31" i="7"/>
  <c r="G10" i="34"/>
  <c r="G13" i="34"/>
  <c r="Y10" i="34"/>
  <c r="AN5" i="41"/>
  <c r="Z25" i="36"/>
  <c r="Z46" i="36"/>
  <c r="BA46" i="36"/>
  <c r="CF23" i="7"/>
  <c r="CN23" i="7"/>
  <c r="BS246" i="7"/>
  <c r="AG5" i="40"/>
  <c r="AG6" i="40"/>
  <c r="BS93" i="7"/>
  <c r="CG28" i="7"/>
  <c r="CO28" i="7"/>
  <c r="H35" i="44"/>
  <c r="H56" i="44"/>
  <c r="AI56" i="44"/>
  <c r="I14" i="34"/>
  <c r="I9" i="34"/>
  <c r="L52" i="58"/>
  <c r="L73" i="58"/>
  <c r="I6" i="34"/>
  <c r="C6" i="34"/>
  <c r="AK31" i="41"/>
  <c r="AH249" i="41"/>
  <c r="P19" i="41"/>
  <c r="J23" i="41"/>
  <c r="J132" i="41"/>
  <c r="BS103" i="7"/>
  <c r="H57" i="58"/>
  <c r="H78" i="58"/>
  <c r="J98" i="58"/>
  <c r="CD31" i="7"/>
  <c r="CL31" i="7"/>
  <c r="BA283" i="7"/>
  <c r="AA26" i="44"/>
  <c r="AA47" i="44"/>
  <c r="BB47" i="44"/>
  <c r="AV281" i="7"/>
  <c r="K46" i="36"/>
  <c r="AL46" i="36"/>
  <c r="BS65" i="7"/>
  <c r="AH38" i="41"/>
  <c r="AH154" i="41"/>
  <c r="X123" i="52"/>
  <c r="E5" i="34"/>
  <c r="Q9" i="34"/>
  <c r="G4" i="34"/>
  <c r="P10" i="34"/>
  <c r="AB20" i="41"/>
  <c r="AT20" i="41"/>
  <c r="P13" i="41"/>
  <c r="P132" i="41"/>
  <c r="BA88" i="7"/>
  <c r="I32" i="37"/>
  <c r="I53" i="37"/>
  <c r="AC53" i="37"/>
  <c r="AA30" i="44"/>
  <c r="AA51" i="44"/>
  <c r="BB51" i="44"/>
  <c r="BD283" i="7"/>
  <c r="J35" i="44"/>
  <c r="J56" i="44"/>
  <c r="AK56" i="44"/>
  <c r="G9" i="34"/>
  <c r="U10" i="34"/>
  <c r="I8" i="34"/>
  <c r="J30" i="44"/>
  <c r="J51" i="44"/>
  <c r="AK51" i="44"/>
  <c r="K112" i="58"/>
  <c r="CF22" i="7"/>
  <c r="CN22" i="7"/>
  <c r="CD25" i="7"/>
  <c r="CL25" i="7"/>
  <c r="I32" i="36"/>
  <c r="AE39" i="41"/>
  <c r="AE144" i="41"/>
  <c r="BS62" i="7"/>
  <c r="BS91" i="7"/>
  <c r="AJ120" i="15"/>
  <c r="J35" i="36"/>
  <c r="J56" i="36"/>
  <c r="AK56" i="36"/>
  <c r="G7" i="34"/>
  <c r="S10" i="34"/>
  <c r="C7" i="34"/>
  <c r="S111" i="41"/>
  <c r="AK11" i="41"/>
  <c r="AK135" i="41"/>
  <c r="CD32" i="7"/>
  <c r="CL32" i="7"/>
  <c r="J28" i="37"/>
  <c r="S28" i="37"/>
  <c r="S49" i="37"/>
  <c r="AM49" i="37"/>
  <c r="O3" i="40"/>
  <c r="AS3" i="40"/>
  <c r="I32" i="44"/>
  <c r="BS71" i="7"/>
  <c r="BS69" i="7"/>
  <c r="U119" i="52"/>
  <c r="J35" i="37"/>
  <c r="S35" i="37"/>
  <c r="S56" i="37"/>
  <c r="AM56" i="37"/>
  <c r="I11" i="34"/>
  <c r="I12" i="34"/>
  <c r="AB17" i="41"/>
  <c r="AH4" i="41"/>
  <c r="AH133" i="41"/>
  <c r="M9" i="41"/>
  <c r="AN10" i="41"/>
  <c r="BS240" i="7"/>
  <c r="BS89" i="7"/>
  <c r="BS90" i="7"/>
  <c r="AM5" i="40"/>
  <c r="BD293" i="7"/>
  <c r="C4" i="34"/>
  <c r="P8" i="34"/>
  <c r="E10" i="34"/>
  <c r="V9" i="34"/>
  <c r="BS92" i="7"/>
  <c r="H35" i="37"/>
  <c r="H56" i="37"/>
  <c r="AB56" i="37"/>
  <c r="E12" i="34"/>
  <c r="X9" i="34"/>
  <c r="J10" i="41"/>
  <c r="J131" i="41"/>
  <c r="BD90" i="7"/>
  <c r="N113" i="58"/>
  <c r="N118" i="58"/>
  <c r="AV107" i="7"/>
  <c r="BS251" i="7"/>
  <c r="J30" i="37"/>
  <c r="S30" i="37"/>
  <c r="S51" i="37"/>
  <c r="AM51" i="37"/>
  <c r="AB35" i="41"/>
  <c r="AB151" i="41"/>
  <c r="AQ35" i="41"/>
  <c r="AQ151" i="41"/>
  <c r="K50" i="44"/>
  <c r="AL50" i="44"/>
  <c r="K51" i="37"/>
  <c r="AE51" i="37"/>
  <c r="M77" i="58"/>
  <c r="M97" i="58"/>
  <c r="K54" i="37"/>
  <c r="AE54" i="37"/>
  <c r="J55" i="37"/>
  <c r="AD55" i="37"/>
  <c r="K56" i="44"/>
  <c r="AL56" i="44"/>
  <c r="AC55" i="58"/>
  <c r="AC76" i="58"/>
  <c r="AC96" i="58"/>
  <c r="AA33" i="44"/>
  <c r="AA54" i="44"/>
  <c r="BB54" i="44"/>
  <c r="H54" i="36"/>
  <c r="AI54" i="36"/>
  <c r="AC58" i="58"/>
  <c r="AC79" i="58"/>
  <c r="AC99" i="58"/>
  <c r="V28" i="41"/>
  <c r="V146" i="41"/>
  <c r="AS20" i="15"/>
  <c r="H53" i="44"/>
  <c r="AI53" i="44"/>
  <c r="Y248" i="41"/>
  <c r="Y110" i="41"/>
  <c r="M109" i="41"/>
  <c r="AE35" i="41"/>
  <c r="AE151" i="41"/>
  <c r="S9" i="41"/>
  <c r="S135" i="41"/>
  <c r="AK18" i="41"/>
  <c r="AK136" i="41"/>
  <c r="AE8" i="41"/>
  <c r="AE131" i="41"/>
  <c r="I48" i="44"/>
  <c r="AJ48" i="44"/>
  <c r="T28" i="37"/>
  <c r="T49" i="37"/>
  <c r="AN49" i="37"/>
  <c r="H48" i="44"/>
  <c r="AI48" i="44"/>
  <c r="BS83" i="7"/>
  <c r="M108" i="41"/>
  <c r="M11" i="41"/>
  <c r="AE18" i="41"/>
  <c r="AE136" i="41"/>
  <c r="AC49" i="58"/>
  <c r="AC70" i="58"/>
  <c r="AC90" i="58"/>
  <c r="L51" i="58"/>
  <c r="L72" i="58"/>
  <c r="AA124" i="52"/>
  <c r="J36" i="41"/>
  <c r="J152" i="41"/>
  <c r="AN9" i="41"/>
  <c r="AN135" i="41"/>
  <c r="BS73" i="7"/>
  <c r="E7" i="34"/>
  <c r="S9" i="34"/>
  <c r="BS117" i="7"/>
  <c r="BS113" i="7"/>
  <c r="BS87" i="7"/>
  <c r="G25" i="37"/>
  <c r="G46" i="37"/>
  <c r="AA46" i="37"/>
  <c r="J39" i="41"/>
  <c r="J144" i="41"/>
  <c r="U124" i="52"/>
  <c r="AE248" i="41"/>
  <c r="V107" i="41"/>
  <c r="AB134" i="41"/>
  <c r="S8" i="41"/>
  <c r="S131" i="41"/>
  <c r="R124" i="52"/>
  <c r="M111" i="41"/>
  <c r="M10" i="41"/>
  <c r="BS85" i="7"/>
  <c r="BS76" i="7"/>
  <c r="BS74" i="7"/>
  <c r="Y37" i="41"/>
  <c r="Y153" i="41"/>
  <c r="Y112" i="41"/>
  <c r="M110" i="41"/>
  <c r="J6" i="41"/>
  <c r="J137" i="41"/>
  <c r="Y8" i="41"/>
  <c r="Y131" i="41"/>
  <c r="G115" i="58"/>
  <c r="G119" i="58"/>
  <c r="P33" i="41"/>
  <c r="P149" i="41"/>
  <c r="J34" i="41"/>
  <c r="J150" i="41"/>
  <c r="J38" i="41"/>
  <c r="J154" i="41"/>
  <c r="AG123" i="52"/>
  <c r="AG123" i="15"/>
  <c r="V40" i="41"/>
  <c r="V145" i="41"/>
  <c r="P32" i="41"/>
  <c r="P148" i="41"/>
  <c r="AQ107" i="41"/>
  <c r="AQ108" i="41"/>
  <c r="AQ109" i="41"/>
  <c r="AQ110" i="41"/>
  <c r="V37" i="41"/>
  <c r="V153" i="41"/>
  <c r="AK40" i="41"/>
  <c r="AK145" i="41"/>
  <c r="M248" i="41"/>
  <c r="BV31" i="7"/>
  <c r="P37" i="41"/>
  <c r="P153" i="41"/>
  <c r="CE31" i="7"/>
  <c r="CM31" i="7"/>
  <c r="AA118" i="52"/>
  <c r="AA118" i="15"/>
  <c r="X121" i="52"/>
  <c r="X121" i="15"/>
  <c r="P38" i="41"/>
  <c r="P154" i="41"/>
  <c r="BV15" i="7"/>
  <c r="Q27" i="37"/>
  <c r="Q48" i="37"/>
  <c r="AK48" i="37"/>
  <c r="H48" i="37"/>
  <c r="AB48" i="37"/>
  <c r="AG118" i="15"/>
  <c r="AG118" i="52"/>
  <c r="BV32" i="7"/>
  <c r="CG32" i="7"/>
  <c r="CO32" i="7"/>
  <c r="I54" i="36"/>
  <c r="AJ54" i="36"/>
  <c r="BS108" i="7"/>
  <c r="V147" i="41"/>
  <c r="H52" i="44"/>
  <c r="AI52" i="44"/>
  <c r="X31" i="44"/>
  <c r="X52" i="44"/>
  <c r="AY52" i="44"/>
  <c r="P30" i="41"/>
  <c r="P147" i="41"/>
  <c r="BV26" i="7"/>
  <c r="BV25" i="7"/>
  <c r="X122" i="15"/>
  <c r="P40" i="41"/>
  <c r="P145" i="41"/>
  <c r="AA28" i="44"/>
  <c r="AA49" i="44"/>
  <c r="BB49" i="44"/>
  <c r="Q32" i="37"/>
  <c r="Q53" i="37"/>
  <c r="AK53" i="37"/>
  <c r="H53" i="37"/>
  <c r="AB53" i="37"/>
  <c r="K47" i="37"/>
  <c r="AE47" i="37"/>
  <c r="T26" i="37"/>
  <c r="T47" i="37"/>
  <c r="AN47" i="37"/>
  <c r="J37" i="41"/>
  <c r="J153" i="41"/>
  <c r="AE249" i="41"/>
  <c r="S28" i="41"/>
  <c r="S146" i="41"/>
  <c r="X31" i="36"/>
  <c r="X52" i="36"/>
  <c r="AY52" i="36"/>
  <c r="H52" i="36"/>
  <c r="AI52" i="36"/>
  <c r="J33" i="41"/>
  <c r="J149" i="41"/>
  <c r="J32" i="41"/>
  <c r="BS109" i="7"/>
  <c r="M33" i="41"/>
  <c r="M149" i="41"/>
  <c r="M37" i="41"/>
  <c r="M153" i="41"/>
  <c r="M112" i="41"/>
  <c r="X26" i="36"/>
  <c r="X47" i="36"/>
  <c r="AY47" i="36"/>
  <c r="C15" i="34"/>
  <c r="I10" i="34"/>
  <c r="C12" i="34"/>
  <c r="G11" i="34"/>
  <c r="W10" i="34"/>
  <c r="Y36" i="41"/>
  <c r="Y152" i="41"/>
  <c r="AQ3" i="41"/>
  <c r="AB31" i="41"/>
  <c r="AB148" i="41"/>
  <c r="AB38" i="41"/>
  <c r="AB154" i="41"/>
  <c r="G8" i="34"/>
  <c r="T10" i="34"/>
  <c r="C5" i="34"/>
  <c r="C9" i="34"/>
  <c r="I15" i="34"/>
  <c r="AB248" i="41"/>
  <c r="R37" i="36"/>
  <c r="R58" i="36"/>
  <c r="AN13" i="41"/>
  <c r="AN132" i="41"/>
  <c r="M8" i="41"/>
  <c r="AN8" i="41"/>
  <c r="AA120" i="52"/>
  <c r="E11" i="34"/>
  <c r="C13" i="34"/>
  <c r="E8" i="34"/>
  <c r="T9" i="34"/>
  <c r="I7" i="34"/>
  <c r="H115" i="58"/>
  <c r="H119" i="58"/>
  <c r="V31" i="41"/>
  <c r="S34" i="41"/>
  <c r="S150" i="41"/>
  <c r="G15" i="34"/>
  <c r="I4" i="34"/>
  <c r="G12" i="34"/>
  <c r="C8" i="34"/>
  <c r="AK32" i="41"/>
  <c r="AK5" i="41"/>
  <c r="J51" i="58"/>
  <c r="J72" i="58"/>
  <c r="L92" i="58"/>
  <c r="K115" i="58"/>
  <c r="K119" i="58"/>
  <c r="M115" i="58"/>
  <c r="AQ28" i="41"/>
  <c r="AQ146" i="41"/>
  <c r="AK12" i="41"/>
  <c r="M19" i="41"/>
  <c r="P135" i="41"/>
  <c r="BS75" i="7"/>
  <c r="AQ135" i="41"/>
  <c r="BX33" i="7"/>
  <c r="AS23" i="15"/>
  <c r="AJ123" i="15"/>
  <c r="E13" i="34"/>
  <c r="Y9" i="34"/>
  <c r="E14" i="34"/>
  <c r="Z9" i="34"/>
  <c r="G5" i="34"/>
  <c r="Q10" i="34"/>
  <c r="E6" i="34"/>
  <c r="AK249" i="41"/>
  <c r="AC48" i="58"/>
  <c r="AC69" i="58"/>
  <c r="AC89" i="58"/>
  <c r="AE11" i="41"/>
  <c r="AE135" i="41"/>
  <c r="AE134" i="41"/>
  <c r="AQ132" i="41"/>
  <c r="AT160" i="41"/>
  <c r="Q79" i="58"/>
  <c r="AT158" i="41"/>
  <c r="AT159" i="41"/>
  <c r="AB39" i="41"/>
  <c r="AB144" i="41"/>
  <c r="AS9" i="15"/>
  <c r="AA35" i="36"/>
  <c r="AA56" i="36"/>
  <c r="BB56" i="36"/>
  <c r="I13" i="34"/>
  <c r="G14" i="34"/>
  <c r="C14" i="34"/>
  <c r="E15" i="34"/>
  <c r="AA9" i="34"/>
  <c r="AB135" i="41"/>
  <c r="AC51" i="58"/>
  <c r="AC72" i="58"/>
  <c r="AC92" i="58"/>
  <c r="I5" i="34"/>
  <c r="G6" i="34"/>
  <c r="R10" i="34"/>
  <c r="E4" i="34"/>
  <c r="AP80" i="15"/>
  <c r="AP80" i="52"/>
  <c r="AH49" i="41"/>
  <c r="AE80" i="41"/>
  <c r="AD91" i="52"/>
  <c r="AA68" i="52"/>
  <c r="AG80" i="52"/>
  <c r="AS23" i="14"/>
  <c r="O68" i="52"/>
  <c r="AM99" i="52"/>
  <c r="AM80" i="15"/>
  <c r="AM80" i="52"/>
  <c r="R21" i="14"/>
  <c r="AP71" i="52"/>
  <c r="AP74" i="15"/>
  <c r="AP74" i="52"/>
  <c r="O74" i="52"/>
  <c r="AE55" i="41"/>
  <c r="AE175" i="41"/>
  <c r="O114" i="52"/>
  <c r="BU49" i="12"/>
  <c r="Y193" i="41"/>
  <c r="AE192" i="41"/>
  <c r="AQ175" i="41"/>
  <c r="AN174" i="41"/>
  <c r="AK174" i="41"/>
  <c r="AE174" i="41"/>
  <c r="Y78" i="41"/>
  <c r="AB180" i="41"/>
  <c r="AB177" i="41"/>
  <c r="P179" i="41"/>
  <c r="M191" i="41"/>
  <c r="M179" i="41"/>
  <c r="M234" i="41"/>
  <c r="AQ78" i="41"/>
  <c r="AB76" i="41"/>
  <c r="M95" i="41"/>
  <c r="AB46" i="41"/>
  <c r="AE46" i="41"/>
  <c r="P76" i="41"/>
  <c r="AS67" i="52"/>
  <c r="BR60" i="12"/>
  <c r="AE173" i="41"/>
  <c r="AH213" i="41"/>
  <c r="AB212" i="41"/>
  <c r="AE45" i="41"/>
  <c r="AN53" i="41"/>
  <c r="R68" i="52"/>
  <c r="J234" i="41"/>
  <c r="V121" i="41"/>
  <c r="AH64" i="41"/>
  <c r="O91" i="52"/>
  <c r="M98" i="41"/>
  <c r="P121" i="41"/>
  <c r="J178" i="41"/>
  <c r="AJ68" i="52"/>
  <c r="V51" i="41"/>
  <c r="J118" i="58"/>
  <c r="W74" i="58"/>
  <c r="W94" i="58"/>
  <c r="BU53" i="12"/>
  <c r="E37" i="36"/>
  <c r="D59" i="58"/>
  <c r="Y176" i="41"/>
  <c r="U51" i="58"/>
  <c r="U72" i="58"/>
  <c r="U92" i="58"/>
  <c r="I118" i="58"/>
  <c r="V77" i="41"/>
  <c r="V213" i="41"/>
  <c r="D50" i="37"/>
  <c r="X50" i="37"/>
  <c r="Y76" i="41"/>
  <c r="U52" i="58"/>
  <c r="U73" i="58"/>
  <c r="U93" i="58"/>
  <c r="U55" i="58"/>
  <c r="U76" i="58"/>
  <c r="U96" i="58"/>
  <c r="BW17" i="12"/>
  <c r="Q20" i="14"/>
  <c r="AM74" i="15"/>
  <c r="AM74" i="52"/>
  <c r="AM91" i="15"/>
  <c r="AM91" i="52"/>
  <c r="C33" i="37"/>
  <c r="C54" i="37"/>
  <c r="W54" i="37"/>
  <c r="D54" i="37"/>
  <c r="X54" i="37"/>
  <c r="AJ21" i="14"/>
  <c r="AP114" i="15"/>
  <c r="AP114" i="52"/>
  <c r="AP65" i="52"/>
  <c r="D57" i="37"/>
  <c r="X57" i="37"/>
  <c r="AS128" i="15"/>
  <c r="BV18" i="12"/>
  <c r="AO75" i="12"/>
  <c r="AS129" i="15"/>
  <c r="D49" i="37"/>
  <c r="X49" i="37"/>
  <c r="AS130" i="15"/>
  <c r="BU59" i="12"/>
  <c r="J15" i="35"/>
  <c r="M23" i="35"/>
  <c r="D5" i="35"/>
  <c r="C20" i="35"/>
  <c r="I5" i="42"/>
  <c r="D23" i="42"/>
  <c r="I4" i="42"/>
  <c r="C23" i="42"/>
  <c r="S32" i="36"/>
  <c r="S53" i="36"/>
  <c r="AT53" i="36"/>
  <c r="O37" i="37"/>
  <c r="O58" i="37"/>
  <c r="AI58" i="37"/>
  <c r="BR62" i="12"/>
  <c r="S88" i="41"/>
  <c r="S76" i="41"/>
  <c r="AQ90" i="41"/>
  <c r="AB52" i="41"/>
  <c r="V76" i="41"/>
  <c r="V88" i="41"/>
  <c r="P196" i="41"/>
  <c r="S58" i="41"/>
  <c r="D13" i="35"/>
  <c r="I7" i="42"/>
  <c r="F23" i="42"/>
  <c r="I6" i="42"/>
  <c r="BR48" i="12"/>
  <c r="BR53" i="12"/>
  <c r="U114" i="52"/>
  <c r="D6" i="35"/>
  <c r="D20" i="35"/>
  <c r="J9" i="35"/>
  <c r="G23" i="35"/>
  <c r="I9" i="42"/>
  <c r="H23" i="42"/>
  <c r="I8" i="42"/>
  <c r="G23" i="42"/>
  <c r="L31" i="37"/>
  <c r="L52" i="37"/>
  <c r="AF52" i="37"/>
  <c r="L35" i="37"/>
  <c r="L56" i="37"/>
  <c r="AF56" i="37"/>
  <c r="BU48" i="12"/>
  <c r="AB91" i="41"/>
  <c r="AQ96" i="41"/>
  <c r="BR49" i="12"/>
  <c r="L28" i="37"/>
  <c r="L49" i="37"/>
  <c r="AF49" i="37"/>
  <c r="V57" i="36"/>
  <c r="AW57" i="36"/>
  <c r="Y46" i="41"/>
  <c r="S53" i="41"/>
  <c r="AA74" i="52"/>
  <c r="AB77" i="41"/>
  <c r="AB189" i="41"/>
  <c r="AH54" i="41"/>
  <c r="AN257" i="41"/>
  <c r="I15" i="42"/>
  <c r="N23" i="42"/>
  <c r="V37" i="36"/>
  <c r="V58" i="36"/>
  <c r="AW58" i="36"/>
  <c r="AQ76" i="41"/>
  <c r="AG68" i="52"/>
  <c r="AH189" i="41"/>
  <c r="AH89" i="41"/>
  <c r="AE94" i="41"/>
  <c r="S79" i="41"/>
  <c r="AT79" i="41"/>
  <c r="AQ91" i="41"/>
  <c r="AN54" i="41"/>
  <c r="AQ54" i="41"/>
  <c r="AQ55" i="41"/>
  <c r="AA91" i="52"/>
  <c r="S179" i="41"/>
  <c r="BU54" i="12"/>
  <c r="BR54" i="12"/>
  <c r="AK173" i="41"/>
  <c r="BR50" i="12"/>
  <c r="R74" i="52"/>
  <c r="V193" i="41"/>
  <c r="AB173" i="41"/>
  <c r="AJ80" i="52"/>
  <c r="D37" i="44"/>
  <c r="D58" i="44"/>
  <c r="AE58" i="44"/>
  <c r="U56" i="44"/>
  <c r="AV56" i="44"/>
  <c r="AK264" i="41"/>
  <c r="J269" i="41"/>
  <c r="M178" i="41"/>
  <c r="M52" i="41"/>
  <c r="M89" i="41"/>
  <c r="Y264" i="41"/>
  <c r="W72" i="58"/>
  <c r="W92" i="58"/>
  <c r="E37" i="44"/>
  <c r="AJ74" i="52"/>
  <c r="AT238" i="41"/>
  <c r="AT203" i="41"/>
  <c r="AU56" i="12"/>
  <c r="AU213" i="12"/>
  <c r="E109" i="58"/>
  <c r="E117" i="58"/>
  <c r="BR156" i="12"/>
  <c r="BT156" i="12"/>
  <c r="F58" i="58"/>
  <c r="AA58" i="58"/>
  <c r="AA79" i="58"/>
  <c r="AA99" i="58"/>
  <c r="BE216" i="12"/>
  <c r="F36" i="36"/>
  <c r="BE213" i="12"/>
  <c r="O109" i="58"/>
  <c r="O117" i="58"/>
  <c r="P53" i="41"/>
  <c r="J47" i="41"/>
  <c r="P45" i="41"/>
  <c r="P269" i="41"/>
  <c r="L19" i="40"/>
  <c r="T37" i="44"/>
  <c r="T58" i="44"/>
  <c r="AU58" i="44"/>
  <c r="S36" i="44"/>
  <c r="S57" i="44"/>
  <c r="AT57" i="44"/>
  <c r="S32" i="44"/>
  <c r="S53" i="44"/>
  <c r="AT53" i="44"/>
  <c r="J175" i="41"/>
  <c r="P173" i="41"/>
  <c r="M78" i="41"/>
  <c r="J76" i="41"/>
  <c r="AT268" i="41"/>
  <c r="I163" i="52"/>
  <c r="AT262" i="41"/>
  <c r="V264" i="41"/>
  <c r="U54" i="58"/>
  <c r="U75" i="58"/>
  <c r="U95" i="58"/>
  <c r="W75" i="58"/>
  <c r="W95" i="58"/>
  <c r="S27" i="44"/>
  <c r="S48" i="44"/>
  <c r="AT48" i="44"/>
  <c r="M194" i="41"/>
  <c r="M93" i="41"/>
  <c r="M88" i="41"/>
  <c r="J78" i="41"/>
  <c r="P213" i="41"/>
  <c r="P77" i="41"/>
  <c r="Y269" i="41"/>
  <c r="AN269" i="41"/>
  <c r="W59" i="58"/>
  <c r="AJ91" i="52"/>
  <c r="M264" i="41"/>
  <c r="AT214" i="41"/>
  <c r="U47" i="58"/>
  <c r="U68" i="58"/>
  <c r="U88" i="58"/>
  <c r="V68" i="58"/>
  <c r="V88" i="58"/>
  <c r="AT261" i="41"/>
  <c r="AT204" i="41"/>
  <c r="M173" i="41"/>
  <c r="M45" i="41"/>
  <c r="M188" i="41"/>
  <c r="AN264" i="41"/>
  <c r="AK121" i="41"/>
  <c r="AK258" i="41"/>
  <c r="I74" i="52"/>
  <c r="J90" i="41"/>
  <c r="AT236" i="41"/>
  <c r="AT263" i="41"/>
  <c r="J264" i="41"/>
  <c r="AH121" i="41"/>
  <c r="P176" i="41"/>
  <c r="P48" i="41"/>
  <c r="AT205" i="41"/>
  <c r="AT206" i="41"/>
  <c r="U48" i="58"/>
  <c r="U69" i="58"/>
  <c r="U89" i="58"/>
  <c r="D119" i="58"/>
  <c r="AX216" i="12"/>
  <c r="U57" i="58"/>
  <c r="U78" i="58"/>
  <c r="U98" i="58"/>
  <c r="P180" i="41"/>
  <c r="J58" i="41"/>
  <c r="M46" i="41"/>
  <c r="M258" i="41"/>
  <c r="AB269" i="41"/>
  <c r="AT266" i="41"/>
  <c r="F48" i="58"/>
  <c r="C48" i="58"/>
  <c r="C69" i="58"/>
  <c r="E89" i="58"/>
  <c r="K118" i="58"/>
  <c r="J53" i="41"/>
  <c r="AT228" i="41"/>
  <c r="N162" i="52"/>
  <c r="N163" i="52"/>
  <c r="W71" i="58"/>
  <c r="W91" i="58"/>
  <c r="X59" i="58"/>
  <c r="X80" i="58"/>
  <c r="X100" i="58"/>
  <c r="F49" i="58"/>
  <c r="F70" i="58"/>
  <c r="G90" i="58"/>
  <c r="AB121" i="41"/>
  <c r="D118" i="58"/>
  <c r="O118" i="58"/>
  <c r="Y258" i="41"/>
  <c r="E118" i="58"/>
  <c r="AM68" i="15"/>
  <c r="AM68" i="52"/>
  <c r="AS131" i="15"/>
  <c r="D37" i="37"/>
  <c r="D58" i="37"/>
  <c r="X58" i="37"/>
  <c r="D55" i="37"/>
  <c r="X55" i="37"/>
  <c r="U37" i="44"/>
  <c r="U58" i="44"/>
  <c r="AV58" i="44"/>
  <c r="S31" i="44"/>
  <c r="S52" i="44"/>
  <c r="AT52" i="44"/>
  <c r="U52" i="44"/>
  <c r="AV52" i="44"/>
  <c r="D56" i="44"/>
  <c r="AE56" i="44"/>
  <c r="Q36" i="37"/>
  <c r="Q57" i="37"/>
  <c r="AK57" i="37"/>
  <c r="S30" i="44"/>
  <c r="X76" i="58"/>
  <c r="X96" i="58"/>
  <c r="V59" i="58"/>
  <c r="S25" i="37"/>
  <c r="S46" i="37"/>
  <c r="AM46" i="37"/>
  <c r="AB147" i="41"/>
  <c r="Y28" i="41"/>
  <c r="Y146" i="41"/>
  <c r="S40" i="41"/>
  <c r="S145" i="41"/>
  <c r="BW33" i="7"/>
  <c r="AH28" i="41"/>
  <c r="AH146" i="41"/>
  <c r="V34" i="41"/>
  <c r="V150" i="41"/>
  <c r="V38" i="41"/>
  <c r="V154" i="41"/>
  <c r="V39" i="41"/>
  <c r="V144" i="41"/>
  <c r="T29" i="37"/>
  <c r="T50" i="37"/>
  <c r="AN50" i="37"/>
  <c r="T25" i="37"/>
  <c r="T46" i="37"/>
  <c r="AN46" i="37"/>
  <c r="K46" i="37"/>
  <c r="AE46" i="37"/>
  <c r="AE32" i="41"/>
  <c r="AE148" i="41"/>
  <c r="BS111" i="7"/>
  <c r="AE37" i="41"/>
  <c r="AE153" i="41"/>
  <c r="M29" i="41"/>
  <c r="AT29" i="41"/>
  <c r="K53" i="36"/>
  <c r="AL53" i="36"/>
  <c r="K37" i="37"/>
  <c r="K58" i="37"/>
  <c r="AE58" i="37"/>
  <c r="S30" i="41"/>
  <c r="S147" i="41"/>
  <c r="AS18" i="15"/>
  <c r="H46" i="44"/>
  <c r="AI46" i="44"/>
  <c r="K53" i="44"/>
  <c r="AL53" i="44"/>
  <c r="AA32" i="44"/>
  <c r="AA53" i="44"/>
  <c r="BB53" i="44"/>
  <c r="CF31" i="7"/>
  <c r="CN31" i="7"/>
  <c r="K48" i="44"/>
  <c r="AL48" i="44"/>
  <c r="AA27" i="44"/>
  <c r="AA48" i="44"/>
  <c r="BB48" i="44"/>
  <c r="BZ33" i="7"/>
  <c r="Q25" i="37"/>
  <c r="Q46" i="37"/>
  <c r="AK46" i="37"/>
  <c r="H46" i="37"/>
  <c r="AB46" i="37"/>
  <c r="K52" i="36"/>
  <c r="AL52" i="36"/>
  <c r="AA31" i="36"/>
  <c r="AA52" i="36"/>
  <c r="BB52" i="36"/>
  <c r="AK30" i="41"/>
  <c r="AK147" i="41"/>
  <c r="AQ39" i="41"/>
  <c r="AK33" i="41"/>
  <c r="AN38" i="41"/>
  <c r="AN154" i="41"/>
  <c r="K53" i="37"/>
  <c r="AE53" i="37"/>
  <c r="T32" i="37"/>
  <c r="T53" i="37"/>
  <c r="AN53" i="37"/>
  <c r="AP10" i="52"/>
  <c r="AS10" i="15"/>
  <c r="O55" i="36"/>
  <c r="AA34" i="36"/>
  <c r="AA55" i="36"/>
  <c r="BB55" i="36"/>
  <c r="BS102" i="7"/>
  <c r="X27" i="36"/>
  <c r="X48" i="36"/>
  <c r="AY48" i="36"/>
  <c r="H48" i="36"/>
  <c r="AI48" i="36"/>
  <c r="AA26" i="36"/>
  <c r="AA47" i="36"/>
  <c r="BB47" i="36"/>
  <c r="K47" i="36"/>
  <c r="AL47" i="36"/>
  <c r="M30" i="41"/>
  <c r="AG124" i="15"/>
  <c r="AG124" i="52"/>
  <c r="R33" i="37"/>
  <c r="R54" i="37"/>
  <c r="AL54" i="37"/>
  <c r="I54" i="37"/>
  <c r="AC54" i="37"/>
  <c r="Q26" i="37"/>
  <c r="Q47" i="37"/>
  <c r="AK47" i="37"/>
  <c r="H47" i="37"/>
  <c r="AB47" i="37"/>
  <c r="U118" i="15"/>
  <c r="U118" i="52"/>
  <c r="AD119" i="15"/>
  <c r="AD119" i="52"/>
  <c r="U122" i="15"/>
  <c r="U122" i="52"/>
  <c r="J31" i="41"/>
  <c r="AP13" i="52"/>
  <c r="Y39" i="41"/>
  <c r="Y144" i="41"/>
  <c r="AS11" i="15"/>
  <c r="P47" i="44"/>
  <c r="X26" i="44"/>
  <c r="X47" i="44"/>
  <c r="AY47" i="44"/>
  <c r="V249" i="41"/>
  <c r="AH110" i="41"/>
  <c r="U120" i="15"/>
  <c r="AA119" i="52"/>
  <c r="R123" i="52"/>
  <c r="R120" i="52"/>
  <c r="P37" i="36"/>
  <c r="P58" i="36"/>
  <c r="S112" i="41"/>
  <c r="AB113" i="41"/>
  <c r="S19" i="41"/>
  <c r="J49" i="58"/>
  <c r="J70" i="58"/>
  <c r="L90" i="58"/>
  <c r="AQ148" i="41"/>
  <c r="S248" i="41"/>
  <c r="R47" i="36"/>
  <c r="AH107" i="41"/>
  <c r="AB249" i="41"/>
  <c r="AQ8" i="41"/>
  <c r="AQ131" i="41"/>
  <c r="V10" i="41"/>
  <c r="J56" i="58"/>
  <c r="J77" i="58"/>
  <c r="L97" i="58"/>
  <c r="I57" i="58"/>
  <c r="X30" i="44"/>
  <c r="X51" i="44"/>
  <c r="AY51" i="44"/>
  <c r="K46" i="44"/>
  <c r="AL46" i="44"/>
  <c r="AH148" i="41"/>
  <c r="AB37" i="41"/>
  <c r="AB153" i="41"/>
  <c r="I55" i="44"/>
  <c r="AJ55" i="44"/>
  <c r="AK10" i="41"/>
  <c r="AK131" i="41"/>
  <c r="V135" i="41"/>
  <c r="AH131" i="41"/>
  <c r="M69" i="58"/>
  <c r="M89" i="58"/>
  <c r="J50" i="58"/>
  <c r="AB50" i="58"/>
  <c r="AB71" i="58"/>
  <c r="AB91" i="58"/>
  <c r="BS115" i="7"/>
  <c r="AB112" i="41"/>
  <c r="M37" i="44"/>
  <c r="M58" i="44"/>
  <c r="AK23" i="41"/>
  <c r="AK132" i="41"/>
  <c r="J52" i="58"/>
  <c r="J73" i="58"/>
  <c r="L93" i="58"/>
  <c r="J115" i="58"/>
  <c r="J119" i="58"/>
  <c r="L54" i="58"/>
  <c r="L75" i="58"/>
  <c r="J55" i="58"/>
  <c r="AB55" i="58"/>
  <c r="AB76" i="58"/>
  <c r="AB96" i="58"/>
  <c r="N115" i="58"/>
  <c r="N119" i="58"/>
  <c r="AQ12" i="41"/>
  <c r="AC50" i="58"/>
  <c r="AC71" i="58"/>
  <c r="AC91" i="58"/>
  <c r="L56" i="58"/>
  <c r="L77" i="58"/>
  <c r="T59" i="58"/>
  <c r="T60" i="58"/>
  <c r="AQ5" i="41"/>
  <c r="AB111" i="41"/>
  <c r="AQ134" i="41"/>
  <c r="AA31" i="44"/>
  <c r="AA52" i="44"/>
  <c r="BB52" i="44"/>
  <c r="M148" i="41"/>
  <c r="AD121" i="15"/>
  <c r="AD120" i="52"/>
  <c r="AD118" i="15"/>
  <c r="K56" i="36"/>
  <c r="AL56" i="36"/>
  <c r="V18" i="41"/>
  <c r="V136" i="41"/>
  <c r="S59" i="58"/>
  <c r="S60" i="58"/>
  <c r="N59" i="58"/>
  <c r="N80" i="58"/>
  <c r="J40" i="41"/>
  <c r="J145" i="41"/>
  <c r="X124" i="52"/>
  <c r="AG120" i="52"/>
  <c r="AG119" i="52"/>
  <c r="X35" i="36"/>
  <c r="X56" i="36"/>
  <c r="AY56" i="36"/>
  <c r="M113" i="41"/>
  <c r="L37" i="44"/>
  <c r="L58" i="44"/>
  <c r="AH135" i="41"/>
  <c r="L50" i="58"/>
  <c r="L71" i="58"/>
  <c r="X29" i="36"/>
  <c r="X50" i="36"/>
  <c r="AY50" i="36"/>
  <c r="S148" i="41"/>
  <c r="AH37" i="41"/>
  <c r="AH153" i="41"/>
  <c r="R121" i="52"/>
  <c r="AN112" i="41"/>
  <c r="M249" i="41"/>
  <c r="V113" i="41"/>
  <c r="AB7" i="41"/>
  <c r="AT7" i="41"/>
  <c r="AB12" i="41"/>
  <c r="AB130" i="41"/>
  <c r="Y31" i="41"/>
  <c r="Y148" i="41"/>
  <c r="S38" i="41"/>
  <c r="S154" i="41"/>
  <c r="V33" i="41"/>
  <c r="V149" i="41"/>
  <c r="AA123" i="52"/>
  <c r="X119" i="52"/>
  <c r="L49" i="58"/>
  <c r="L70" i="58"/>
  <c r="R59" i="58"/>
  <c r="R60" i="58"/>
  <c r="BY33" i="7"/>
  <c r="Z25" i="44"/>
  <c r="Z46" i="44"/>
  <c r="BA46" i="44"/>
  <c r="CF32" i="7"/>
  <c r="AP14" i="52"/>
  <c r="AS14" i="15"/>
  <c r="AS4" i="15"/>
  <c r="AP4" i="52"/>
  <c r="G25" i="44"/>
  <c r="G46" i="44"/>
  <c r="AH46" i="44"/>
  <c r="AP17" i="52"/>
  <c r="AS17" i="15"/>
  <c r="J28" i="41"/>
  <c r="J146" i="41"/>
  <c r="Y30" i="41"/>
  <c r="Y147" i="41"/>
  <c r="AH30" i="41"/>
  <c r="AH147" i="41"/>
  <c r="BS94" i="7"/>
  <c r="AH39" i="41"/>
  <c r="AH144" i="41"/>
  <c r="M40" i="41"/>
  <c r="M145" i="41"/>
  <c r="AS5" i="15"/>
  <c r="AP5" i="52"/>
  <c r="BS105" i="7"/>
  <c r="AE30" i="41"/>
  <c r="AE147" i="41"/>
  <c r="BS106" i="7"/>
  <c r="K52" i="37"/>
  <c r="AE52" i="37"/>
  <c r="T31" i="37"/>
  <c r="T52" i="37"/>
  <c r="AN52" i="37"/>
  <c r="I54" i="44"/>
  <c r="AJ54" i="44"/>
  <c r="AE40" i="41"/>
  <c r="AE145" i="41"/>
  <c r="AS6" i="15"/>
  <c r="AP6" i="52"/>
  <c r="BS95" i="7"/>
  <c r="H52" i="37"/>
  <c r="AB52" i="37"/>
  <c r="AA29" i="36"/>
  <c r="AA50" i="36"/>
  <c r="BB50" i="36"/>
  <c r="J30" i="41"/>
  <c r="AB34" i="41"/>
  <c r="AB150" i="41"/>
  <c r="X120" i="15"/>
  <c r="X120" i="52"/>
  <c r="R119" i="15"/>
  <c r="R119" i="52"/>
  <c r="P34" i="41"/>
  <c r="P150" i="41"/>
  <c r="BS114" i="7"/>
  <c r="J139" i="41"/>
  <c r="AT22" i="41"/>
  <c r="M39" i="41"/>
  <c r="M144" i="41"/>
  <c r="BS110" i="7"/>
  <c r="AE33" i="41"/>
  <c r="AE149" i="41"/>
  <c r="Y38" i="41"/>
  <c r="Y154" i="41"/>
  <c r="AS8" i="15"/>
  <c r="Y135" i="41"/>
  <c r="AG122" i="52"/>
  <c r="AG122" i="15"/>
  <c r="AA121" i="15"/>
  <c r="AA121" i="52"/>
  <c r="V32" i="41"/>
  <c r="AG121" i="15"/>
  <c r="AA122" i="15"/>
  <c r="U121" i="15"/>
  <c r="AD124" i="15"/>
  <c r="K55" i="37"/>
  <c r="AE55" i="37"/>
  <c r="G34" i="37"/>
  <c r="G55" i="37"/>
  <c r="AA55" i="37"/>
  <c r="AN30" i="41"/>
  <c r="AN147" i="41"/>
  <c r="AN113" i="41"/>
  <c r="J248" i="41"/>
  <c r="AA33" i="36"/>
  <c r="AA54" i="36"/>
  <c r="BB54" i="36"/>
  <c r="AT143" i="41"/>
  <c r="M17" i="41"/>
  <c r="V8" i="41"/>
  <c r="AN18" i="41"/>
  <c r="AN136" i="41"/>
  <c r="AC54" i="58"/>
  <c r="AC75" i="58"/>
  <c r="AC95" i="58"/>
  <c r="AC53" i="58"/>
  <c r="AC74" i="58"/>
  <c r="AC94" i="58"/>
  <c r="R118" i="52"/>
  <c r="X34" i="36"/>
  <c r="X55" i="36"/>
  <c r="AY55" i="36"/>
  <c r="AN249" i="41"/>
  <c r="P112" i="41"/>
  <c r="L57" i="58"/>
  <c r="L78" i="58"/>
  <c r="AC57" i="58"/>
  <c r="AC78" i="58"/>
  <c r="AC98" i="58"/>
  <c r="Y12" i="41"/>
  <c r="AK134" i="41"/>
  <c r="Z48" i="58"/>
  <c r="Z69" i="58"/>
  <c r="Z89" i="58"/>
  <c r="J58" i="58"/>
  <c r="G58" i="58"/>
  <c r="G79" i="58"/>
  <c r="I99" i="58"/>
  <c r="L58" i="58"/>
  <c r="L79" i="58"/>
  <c r="X118" i="52"/>
  <c r="P248" i="41"/>
  <c r="AQ248" i="41"/>
  <c r="Y5" i="41"/>
  <c r="AB8" i="41"/>
  <c r="M59" i="58"/>
  <c r="J57" i="58"/>
  <c r="J78" i="58"/>
  <c r="L98" i="58"/>
  <c r="L53" i="58"/>
  <c r="L74" i="58"/>
  <c r="L115" i="58"/>
  <c r="L119" i="58"/>
  <c r="O115" i="58"/>
  <c r="O119" i="58"/>
  <c r="L37" i="36"/>
  <c r="L58" i="36"/>
  <c r="P37" i="44"/>
  <c r="P58" i="44"/>
  <c r="J53" i="58"/>
  <c r="AB53" i="58"/>
  <c r="AB74" i="58"/>
  <c r="AB94" i="58"/>
  <c r="N37" i="36"/>
  <c r="N58" i="36"/>
  <c r="J54" i="58"/>
  <c r="AB54" i="58"/>
  <c r="AB75" i="58"/>
  <c r="AB95" i="58"/>
  <c r="M73" i="58"/>
  <c r="M93" i="58"/>
  <c r="AE113" i="41"/>
  <c r="X36" i="36"/>
  <c r="X57" i="36"/>
  <c r="AY57" i="36"/>
  <c r="L47" i="44"/>
  <c r="AH132" i="41"/>
  <c r="P131" i="41"/>
  <c r="E114" i="58"/>
  <c r="Q74" i="58"/>
  <c r="R69" i="58"/>
  <c r="T77" i="58"/>
  <c r="AN148" i="41"/>
  <c r="AB10" i="41"/>
  <c r="AU214" i="7"/>
  <c r="L55" i="58"/>
  <c r="L76" i="58"/>
  <c r="Q59" i="58"/>
  <c r="Q80" i="58"/>
  <c r="AH112" i="41"/>
  <c r="K48" i="58"/>
  <c r="K69" i="58"/>
  <c r="O59" i="58"/>
  <c r="O80" i="58"/>
  <c r="J112" i="41"/>
  <c r="AA36" i="36"/>
  <c r="AA57" i="36"/>
  <c r="BB57" i="36"/>
  <c r="N37" i="44"/>
  <c r="N58" i="44"/>
  <c r="P59" i="58"/>
  <c r="P60" i="58"/>
  <c r="Z56" i="58"/>
  <c r="Z77" i="58"/>
  <c r="Z97" i="58"/>
  <c r="J46" i="36"/>
  <c r="AK46" i="36"/>
  <c r="G25" i="36"/>
  <c r="I46" i="44"/>
  <c r="AJ46" i="44"/>
  <c r="S144" i="41"/>
  <c r="I52" i="37"/>
  <c r="AC52" i="37"/>
  <c r="H47" i="36"/>
  <c r="AI47" i="36"/>
  <c r="I52" i="44"/>
  <c r="AJ52" i="44"/>
  <c r="I47" i="37"/>
  <c r="AC47" i="37"/>
  <c r="AA28" i="36"/>
  <c r="AA49" i="36"/>
  <c r="BB49" i="36"/>
  <c r="K49" i="36"/>
  <c r="AL49" i="36"/>
  <c r="K37" i="36"/>
  <c r="K58" i="36"/>
  <c r="AL58" i="36"/>
  <c r="AP19" i="52"/>
  <c r="AS19" i="15"/>
  <c r="I46" i="37"/>
  <c r="AC46" i="37"/>
  <c r="K51" i="44"/>
  <c r="AL51" i="44"/>
  <c r="K37" i="44"/>
  <c r="K58" i="44"/>
  <c r="AL58" i="44"/>
  <c r="X25" i="36"/>
  <c r="AA30" i="36"/>
  <c r="AA51" i="36"/>
  <c r="BB51" i="36"/>
  <c r="I47" i="36"/>
  <c r="AJ47" i="36"/>
  <c r="H53" i="36"/>
  <c r="AI53" i="36"/>
  <c r="X32" i="36"/>
  <c r="X36" i="44"/>
  <c r="L57" i="44"/>
  <c r="O37" i="44"/>
  <c r="O58" i="44"/>
  <c r="O47" i="44"/>
  <c r="K57" i="44"/>
  <c r="AL57" i="44"/>
  <c r="AA36" i="44"/>
  <c r="AA57" i="44"/>
  <c r="BB57" i="44"/>
  <c r="R49" i="44"/>
  <c r="R37" i="44"/>
  <c r="R58" i="44"/>
  <c r="O57" i="36"/>
  <c r="I57" i="44"/>
  <c r="AJ57" i="44"/>
  <c r="L55" i="44"/>
  <c r="X34" i="44"/>
  <c r="AS22" i="15"/>
  <c r="K48" i="37"/>
  <c r="AE48" i="37"/>
  <c r="K56" i="37"/>
  <c r="AE56" i="37"/>
  <c r="T35" i="37"/>
  <c r="T56" i="37"/>
  <c r="AN56" i="37"/>
  <c r="O54" i="36"/>
  <c r="AT138" i="41"/>
  <c r="O37" i="36"/>
  <c r="O58" i="36"/>
  <c r="O46" i="36"/>
  <c r="M55" i="36"/>
  <c r="M47" i="44"/>
  <c r="AT142" i="41"/>
  <c r="Q37" i="36"/>
  <c r="Q58" i="36"/>
  <c r="Q48" i="36"/>
  <c r="S133" i="41"/>
  <c r="Z58" i="58"/>
  <c r="G47" i="58"/>
  <c r="G68" i="58"/>
  <c r="I88" i="58"/>
  <c r="M150" i="41"/>
  <c r="Q34" i="37"/>
  <c r="M37" i="36"/>
  <c r="M58" i="36"/>
  <c r="Z54" i="58"/>
  <c r="AB47" i="58"/>
  <c r="AC47" i="58"/>
  <c r="Q78" i="58"/>
  <c r="M72" i="58"/>
  <c r="M92" i="58"/>
  <c r="I68" i="58"/>
  <c r="K88" i="58"/>
  <c r="I57" i="36"/>
  <c r="AJ57" i="36"/>
  <c r="T36" i="37"/>
  <c r="T57" i="37"/>
  <c r="AN57" i="37"/>
  <c r="O68" i="58"/>
  <c r="AA34" i="44"/>
  <c r="AA55" i="44"/>
  <c r="BB55" i="44"/>
  <c r="Z53" i="58"/>
  <c r="I56" i="36"/>
  <c r="AJ56" i="36"/>
  <c r="N50" i="36"/>
  <c r="Z47" i="58"/>
  <c r="Q37" i="44"/>
  <c r="Q58" i="44"/>
  <c r="S70" i="58"/>
  <c r="N71" i="58"/>
  <c r="Q76" i="58"/>
  <c r="N77" i="58"/>
  <c r="M151" i="41"/>
  <c r="Y26" i="44"/>
  <c r="Y47" i="44"/>
  <c r="AZ47" i="44"/>
  <c r="AS109" i="52"/>
  <c r="AQ144" i="41"/>
  <c r="AU294" i="7"/>
  <c r="J46" i="64"/>
  <c r="AU287" i="7"/>
  <c r="E115" i="58"/>
  <c r="P116" i="58"/>
  <c r="L46" i="64"/>
  <c r="L57" i="64"/>
  <c r="BR281" i="7"/>
  <c r="BR280" i="7"/>
  <c r="G59" i="64"/>
  <c r="Z52" i="58"/>
  <c r="Z73" i="58"/>
  <c r="Z93" i="58"/>
  <c r="C26" i="44"/>
  <c r="C47" i="44"/>
  <c r="AD47" i="44"/>
  <c r="BR217" i="12"/>
  <c r="C59" i="64"/>
  <c r="AA80" i="15"/>
  <c r="X74" i="52"/>
  <c r="U80" i="15"/>
  <c r="AJ68" i="15"/>
  <c r="AT98" i="41"/>
  <c r="C54" i="58"/>
  <c r="C75" i="58"/>
  <c r="E95" i="58"/>
  <c r="S49" i="41"/>
  <c r="AS102" i="15"/>
  <c r="X68" i="15"/>
  <c r="AN102" i="41"/>
  <c r="AG19" i="14"/>
  <c r="AG21" i="14"/>
  <c r="AA47" i="64"/>
  <c r="AJ74" i="15"/>
  <c r="C47" i="64"/>
  <c r="X91" i="15"/>
  <c r="CE13" i="12"/>
  <c r="CM13" i="12"/>
  <c r="AA91" i="15"/>
  <c r="BR55" i="12"/>
  <c r="AS65" i="52"/>
  <c r="Y33" i="44"/>
  <c r="Y54" i="44"/>
  <c r="AZ54" i="44"/>
  <c r="AA74" i="15"/>
  <c r="AS95" i="15"/>
  <c r="AG91" i="52"/>
  <c r="AS91" i="52"/>
  <c r="AJ80" i="15"/>
  <c r="S55" i="41"/>
  <c r="AS99" i="52"/>
  <c r="R114" i="52"/>
  <c r="P64" i="41"/>
  <c r="S64" i="41"/>
  <c r="AG80" i="15"/>
  <c r="AS110" i="52"/>
  <c r="AT259" i="41"/>
  <c r="M5" i="34"/>
  <c r="R8" i="34"/>
  <c r="M6" i="34"/>
  <c r="U8" i="34"/>
  <c r="M9" i="34"/>
  <c r="S8" i="34"/>
  <c r="M7" i="34"/>
  <c r="P11" i="34"/>
  <c r="I16" i="34"/>
  <c r="W8" i="34"/>
  <c r="M11" i="34"/>
  <c r="T8" i="34"/>
  <c r="M8" i="34"/>
  <c r="Z8" i="34"/>
  <c r="M14" i="34"/>
  <c r="X8" i="34"/>
  <c r="M12" i="34"/>
  <c r="AA8" i="34"/>
  <c r="M15" i="34"/>
  <c r="V8" i="34"/>
  <c r="M10" i="34"/>
  <c r="Y8" i="34"/>
  <c r="M13" i="34"/>
  <c r="K16" i="34"/>
  <c r="P12" i="34"/>
  <c r="M4" i="34"/>
  <c r="BU55" i="12"/>
  <c r="AT97" i="41"/>
  <c r="Y55" i="41"/>
  <c r="M76" i="41"/>
  <c r="AT76" i="41"/>
  <c r="AS108" i="15"/>
  <c r="AS20" i="14"/>
  <c r="AS105" i="15"/>
  <c r="O68" i="15"/>
  <c r="AS66" i="52"/>
  <c r="R74" i="15"/>
  <c r="AS103" i="15"/>
  <c r="Y35" i="44"/>
  <c r="Y56" i="44"/>
  <c r="AZ56" i="44"/>
  <c r="C35" i="44"/>
  <c r="C56" i="44"/>
  <c r="AD56" i="44"/>
  <c r="R27" i="37"/>
  <c r="R48" i="37"/>
  <c r="AL48" i="37"/>
  <c r="R36" i="37"/>
  <c r="R57" i="37"/>
  <c r="AL57" i="37"/>
  <c r="C36" i="37"/>
  <c r="C57" i="37"/>
  <c r="W57" i="37"/>
  <c r="R25" i="37"/>
  <c r="R46" i="37"/>
  <c r="AL46" i="37"/>
  <c r="R30" i="37"/>
  <c r="R51" i="37"/>
  <c r="AL51" i="37"/>
  <c r="C30" i="37"/>
  <c r="C51" i="37"/>
  <c r="W51" i="37"/>
  <c r="AA46" i="64"/>
  <c r="C46" i="64"/>
  <c r="O24" i="35"/>
  <c r="P102" i="41"/>
  <c r="AN80" i="41"/>
  <c r="Y49" i="41"/>
  <c r="U74" i="15"/>
  <c r="AS101" i="15"/>
  <c r="AP91" i="15"/>
  <c r="AP91" i="52"/>
  <c r="AD74" i="15"/>
  <c r="U91" i="15"/>
  <c r="AJ114" i="15"/>
  <c r="AS109" i="15"/>
  <c r="R91" i="15"/>
  <c r="AS64" i="15"/>
  <c r="U68" i="15"/>
  <c r="AS106" i="15"/>
  <c r="AS71" i="52"/>
  <c r="AS110" i="15"/>
  <c r="L114" i="15"/>
  <c r="P80" i="41"/>
  <c r="AG114" i="15"/>
  <c r="U74" i="52"/>
  <c r="BX17" i="12"/>
  <c r="AS24" i="14"/>
  <c r="R68" i="15"/>
  <c r="P55" i="41"/>
  <c r="AG68" i="15"/>
  <c r="AD68" i="15"/>
  <c r="AD91" i="15"/>
  <c r="C33" i="36"/>
  <c r="C54" i="36"/>
  <c r="AD54" i="36"/>
  <c r="R26" i="37"/>
  <c r="R47" i="37"/>
  <c r="AL47" i="37"/>
  <c r="F54" i="44"/>
  <c r="AF54" i="44"/>
  <c r="I117" i="58"/>
  <c r="AG91" i="15"/>
  <c r="C25" i="37"/>
  <c r="C46" i="37"/>
  <c r="W46" i="37"/>
  <c r="AS73" i="15"/>
  <c r="C26" i="37"/>
  <c r="C47" i="37"/>
  <c r="W47" i="37"/>
  <c r="AS25" i="14"/>
  <c r="U114" i="15"/>
  <c r="X74" i="15"/>
  <c r="F72" i="58"/>
  <c r="G92" i="58"/>
  <c r="O21" i="14"/>
  <c r="AA114" i="15"/>
  <c r="AS90" i="15"/>
  <c r="R114" i="15"/>
  <c r="Q21" i="14"/>
  <c r="AS104" i="15"/>
  <c r="AD114" i="52"/>
  <c r="AS99" i="15"/>
  <c r="C34" i="37"/>
  <c r="C55" i="37"/>
  <c r="W55" i="37"/>
  <c r="AT122" i="41"/>
  <c r="CC6" i="12"/>
  <c r="CK6" i="12"/>
  <c r="AA54" i="58"/>
  <c r="AA75" i="58"/>
  <c r="AA95" i="58"/>
  <c r="AT96" i="41"/>
  <c r="U68" i="52"/>
  <c r="AS68" i="52"/>
  <c r="AS108" i="52"/>
  <c r="Y25" i="36"/>
  <c r="Y46" i="36"/>
  <c r="AZ46" i="36"/>
  <c r="O114" i="15"/>
  <c r="AD114" i="15"/>
  <c r="AS107" i="15"/>
  <c r="Y33" i="36"/>
  <c r="Y54" i="36"/>
  <c r="AZ54" i="36"/>
  <c r="S102" i="41"/>
  <c r="AS90" i="52"/>
  <c r="AP68" i="15"/>
  <c r="AP68" i="52"/>
  <c r="AS87" i="52"/>
  <c r="V49" i="41"/>
  <c r="AT120" i="41"/>
  <c r="AQ80" i="41"/>
  <c r="C25" i="36"/>
  <c r="C46" i="36"/>
  <c r="AD46" i="36"/>
  <c r="AS106" i="52"/>
  <c r="M64" i="41"/>
  <c r="AS67" i="15"/>
  <c r="V102" i="41"/>
  <c r="Y36" i="44"/>
  <c r="Y57" i="44"/>
  <c r="AZ57" i="44"/>
  <c r="AT197" i="41"/>
  <c r="X114" i="15"/>
  <c r="C47" i="58"/>
  <c r="C68" i="58"/>
  <c r="E88" i="58"/>
  <c r="L91" i="15"/>
  <c r="C48" i="64"/>
  <c r="AA45" i="64"/>
  <c r="C45" i="64"/>
  <c r="C53" i="64"/>
  <c r="AA53" i="64"/>
  <c r="AA47" i="58"/>
  <c r="AA68" i="58"/>
  <c r="AA88" i="58"/>
  <c r="C36" i="44"/>
  <c r="C57" i="44"/>
  <c r="AD57" i="44"/>
  <c r="C35" i="37"/>
  <c r="C56" i="37"/>
  <c r="W56" i="37"/>
  <c r="C52" i="64"/>
  <c r="AA52" i="64"/>
  <c r="C51" i="64"/>
  <c r="AA51" i="64"/>
  <c r="C25" i="44"/>
  <c r="C46" i="44"/>
  <c r="AD46" i="44"/>
  <c r="CL6" i="12"/>
  <c r="R35" i="37"/>
  <c r="R56" i="37"/>
  <c r="AL56" i="37"/>
  <c r="AA55" i="58"/>
  <c r="AA76" i="58"/>
  <c r="AA96" i="58"/>
  <c r="R34" i="37"/>
  <c r="R55" i="37"/>
  <c r="AL55" i="37"/>
  <c r="C50" i="64"/>
  <c r="CG17" i="12"/>
  <c r="AS94" i="15"/>
  <c r="AA48" i="58"/>
  <c r="AA69" i="58"/>
  <c r="AA89" i="58"/>
  <c r="C29" i="44"/>
  <c r="C50" i="44"/>
  <c r="AD50" i="44"/>
  <c r="C55" i="58"/>
  <c r="C76" i="58"/>
  <c r="E96" i="58"/>
  <c r="C49" i="64"/>
  <c r="Y25" i="44"/>
  <c r="W25" i="44"/>
  <c r="C28" i="37"/>
  <c r="C49" i="37"/>
  <c r="W49" i="37"/>
  <c r="M6" i="35"/>
  <c r="Z51" i="58"/>
  <c r="Z72" i="58"/>
  <c r="Z92" i="58"/>
  <c r="K57" i="64"/>
  <c r="R28" i="37"/>
  <c r="R49" i="37"/>
  <c r="AL49" i="37"/>
  <c r="H51" i="36"/>
  <c r="AI51" i="36"/>
  <c r="Z49" i="58"/>
  <c r="Z70" i="58"/>
  <c r="Z90" i="58"/>
  <c r="AA50" i="64"/>
  <c r="H57" i="64"/>
  <c r="Z47" i="64"/>
  <c r="Z50" i="64"/>
  <c r="H117" i="58"/>
  <c r="Z49" i="64"/>
  <c r="Z48" i="64"/>
  <c r="AA48" i="64"/>
  <c r="I57" i="64"/>
  <c r="AA49" i="64"/>
  <c r="Y155" i="41"/>
  <c r="Y34" i="44"/>
  <c r="Y55" i="44"/>
  <c r="AZ55" i="44"/>
  <c r="F78" i="58"/>
  <c r="G98" i="58"/>
  <c r="C35" i="36"/>
  <c r="C56" i="36"/>
  <c r="AD56" i="36"/>
  <c r="C34" i="44"/>
  <c r="C55" i="44"/>
  <c r="AD55" i="44"/>
  <c r="M119" i="58"/>
  <c r="C34" i="36"/>
  <c r="C55" i="36"/>
  <c r="AD55" i="36"/>
  <c r="C56" i="58"/>
  <c r="C77" i="58"/>
  <c r="E97" i="58"/>
  <c r="AA56" i="58"/>
  <c r="AA77" i="58"/>
  <c r="AA97" i="58"/>
  <c r="Y34" i="36"/>
  <c r="W34" i="36"/>
  <c r="W55" i="36"/>
  <c r="AX55" i="36"/>
  <c r="Y56" i="64"/>
  <c r="C55" i="64"/>
  <c r="AA55" i="64"/>
  <c r="Y35" i="36"/>
  <c r="Y56" i="36"/>
  <c r="AZ56" i="36"/>
  <c r="C54" i="64"/>
  <c r="F57" i="64"/>
  <c r="AA54" i="64"/>
  <c r="M109" i="58"/>
  <c r="M117" i="58"/>
  <c r="G48" i="64"/>
  <c r="AB48" i="64"/>
  <c r="G47" i="64"/>
  <c r="AB47" i="64"/>
  <c r="AB49" i="64"/>
  <c r="G49" i="64"/>
  <c r="AB50" i="64"/>
  <c r="G50" i="64"/>
  <c r="AS12" i="15"/>
  <c r="J156" i="41"/>
  <c r="P156" i="41"/>
  <c r="S156" i="41"/>
  <c r="AT137" i="41"/>
  <c r="AB155" i="41"/>
  <c r="X6" i="40"/>
  <c r="R10" i="40"/>
  <c r="X28" i="44"/>
  <c r="X49" i="44"/>
  <c r="AY49" i="44"/>
  <c r="J51" i="36"/>
  <c r="AK51" i="36"/>
  <c r="L6" i="40"/>
  <c r="M156" i="41"/>
  <c r="L6" i="34"/>
  <c r="L11" i="34"/>
  <c r="L15" i="34"/>
  <c r="G30" i="36"/>
  <c r="G51" i="36"/>
  <c r="AH51" i="36"/>
  <c r="L7" i="34"/>
  <c r="L10" i="34"/>
  <c r="L12" i="34"/>
  <c r="Y29" i="36"/>
  <c r="Y50" i="36"/>
  <c r="AZ50" i="36"/>
  <c r="L13" i="34"/>
  <c r="Q29" i="37"/>
  <c r="Q50" i="37"/>
  <c r="AK50" i="37"/>
  <c r="AT6" i="41"/>
  <c r="L9" i="34"/>
  <c r="I51" i="37"/>
  <c r="AC51" i="37"/>
  <c r="L14" i="34"/>
  <c r="AA6" i="40"/>
  <c r="L8" i="34"/>
  <c r="Q30" i="37"/>
  <c r="Q51" i="37"/>
  <c r="AK51" i="37"/>
  <c r="AJ6" i="40"/>
  <c r="L5" i="34"/>
  <c r="G29" i="44"/>
  <c r="G50" i="44"/>
  <c r="AH50" i="44"/>
  <c r="L10" i="40"/>
  <c r="C22" i="35"/>
  <c r="K5" i="35"/>
  <c r="M8" i="35"/>
  <c r="M5" i="35"/>
  <c r="M9" i="35"/>
  <c r="M10" i="35"/>
  <c r="M11" i="35"/>
  <c r="M16" i="35"/>
  <c r="M12" i="35"/>
  <c r="M13" i="35"/>
  <c r="M14" i="35"/>
  <c r="M15" i="35"/>
  <c r="M7" i="35"/>
  <c r="I13" i="35"/>
  <c r="L4" i="34"/>
  <c r="Y11" i="34"/>
  <c r="S11" i="34"/>
  <c r="R11" i="34"/>
  <c r="V11" i="34"/>
  <c r="X11" i="34"/>
  <c r="Z11" i="34"/>
  <c r="W11" i="34"/>
  <c r="U11" i="34"/>
  <c r="AA11" i="34"/>
  <c r="T11" i="34"/>
  <c r="Q11" i="34"/>
  <c r="G27" i="37"/>
  <c r="G48" i="37"/>
  <c r="AA48" i="37"/>
  <c r="I51" i="36"/>
  <c r="AJ51" i="36"/>
  <c r="J50" i="44"/>
  <c r="AK50" i="44"/>
  <c r="AT9" i="41"/>
  <c r="V155" i="41"/>
  <c r="G29" i="37"/>
  <c r="G50" i="37"/>
  <c r="AA50" i="37"/>
  <c r="Y30" i="36"/>
  <c r="Y51" i="36"/>
  <c r="AZ51" i="36"/>
  <c r="Y134" i="41"/>
  <c r="Y29" i="44"/>
  <c r="Y50" i="44"/>
  <c r="AZ50" i="44"/>
  <c r="Z27" i="36"/>
  <c r="W27" i="36"/>
  <c r="W48" i="36"/>
  <c r="AX48" i="36"/>
  <c r="G28" i="37"/>
  <c r="G49" i="37"/>
  <c r="AA49" i="37"/>
  <c r="AT4" i="41"/>
  <c r="Z50" i="58"/>
  <c r="Z71" i="58"/>
  <c r="Z91" i="58"/>
  <c r="AT110" i="41"/>
  <c r="AK155" i="41"/>
  <c r="I59" i="58"/>
  <c r="I60" i="58"/>
  <c r="S29" i="37"/>
  <c r="S50" i="37"/>
  <c r="AM50" i="37"/>
  <c r="M155" i="41"/>
  <c r="X29" i="44"/>
  <c r="X50" i="44"/>
  <c r="AY50" i="44"/>
  <c r="I50" i="44"/>
  <c r="AJ50" i="44"/>
  <c r="AA50" i="58"/>
  <c r="AA71" i="58"/>
  <c r="AA91" i="58"/>
  <c r="G28" i="44"/>
  <c r="G49" i="44"/>
  <c r="AH49" i="44"/>
  <c r="G28" i="36"/>
  <c r="G49" i="36"/>
  <c r="AH49" i="36"/>
  <c r="F11" i="34"/>
  <c r="J48" i="36"/>
  <c r="AK48" i="36"/>
  <c r="I6" i="40"/>
  <c r="AM6" i="40"/>
  <c r="Z28" i="44"/>
  <c r="Z49" i="44"/>
  <c r="BA49" i="44"/>
  <c r="G29" i="36"/>
  <c r="G50" i="36"/>
  <c r="AH50" i="36"/>
  <c r="O6" i="40"/>
  <c r="AQ156" i="41"/>
  <c r="J48" i="44"/>
  <c r="AK48" i="44"/>
  <c r="AE156" i="41"/>
  <c r="R6" i="40"/>
  <c r="P155" i="41"/>
  <c r="J49" i="36"/>
  <c r="AK49" i="36"/>
  <c r="CC23" i="7"/>
  <c r="CK23" i="7"/>
  <c r="J71" i="58"/>
  <c r="L91" i="58"/>
  <c r="J49" i="44"/>
  <c r="AK49" i="44"/>
  <c r="AS8" i="40"/>
  <c r="AQ155" i="41"/>
  <c r="AP10" i="40"/>
  <c r="H49" i="36"/>
  <c r="AI49" i="36"/>
  <c r="S27" i="37"/>
  <c r="S48" i="37"/>
  <c r="AM48" i="37"/>
  <c r="CM23" i="7"/>
  <c r="CM33" i="7"/>
  <c r="X28" i="36"/>
  <c r="X49" i="36"/>
  <c r="AY49" i="36"/>
  <c r="H49" i="37"/>
  <c r="AB49" i="37"/>
  <c r="AT109" i="41"/>
  <c r="H37" i="36"/>
  <c r="H58" i="36"/>
  <c r="AI58" i="36"/>
  <c r="Z27" i="44"/>
  <c r="Z48" i="44"/>
  <c r="BA48" i="44"/>
  <c r="AK156" i="41"/>
  <c r="AT17" i="41"/>
  <c r="CC22" i="7"/>
  <c r="CK22" i="7"/>
  <c r="AA51" i="58"/>
  <c r="AA72" i="58"/>
  <c r="AA92" i="58"/>
  <c r="CC29" i="7"/>
  <c r="CK29" i="7"/>
  <c r="S155" i="41"/>
  <c r="AN155" i="41"/>
  <c r="AT3" i="41"/>
  <c r="Y156" i="41"/>
  <c r="Y28" i="36"/>
  <c r="Y28" i="44"/>
  <c r="Y49" i="44"/>
  <c r="AZ49" i="44"/>
  <c r="CC21" i="7"/>
  <c r="CK21" i="7"/>
  <c r="CC28" i="7"/>
  <c r="CK28" i="7"/>
  <c r="AT19" i="41"/>
  <c r="J155" i="41"/>
  <c r="CC30" i="7"/>
  <c r="CK30" i="7"/>
  <c r="AK149" i="41"/>
  <c r="AS119" i="15"/>
  <c r="AN156" i="41"/>
  <c r="G117" i="58"/>
  <c r="AA68" i="15"/>
  <c r="AT183" i="41"/>
  <c r="O91" i="15"/>
  <c r="AJ91" i="15"/>
  <c r="I91" i="15"/>
  <c r="X80" i="15"/>
  <c r="AS66" i="15"/>
  <c r="AT190" i="41"/>
  <c r="AT93" i="41"/>
  <c r="J13" i="42"/>
  <c r="BV17" i="12"/>
  <c r="BV19" i="12"/>
  <c r="I8" i="35"/>
  <c r="K7" i="35"/>
  <c r="AT195" i="41"/>
  <c r="K16" i="35"/>
  <c r="K6" i="35"/>
  <c r="I6" i="35"/>
  <c r="G7" i="35"/>
  <c r="H12" i="42"/>
  <c r="H11" i="42"/>
  <c r="F12" i="42"/>
  <c r="H14" i="42"/>
  <c r="AT92" i="41"/>
  <c r="G11" i="35"/>
  <c r="I7" i="35"/>
  <c r="F14" i="42"/>
  <c r="H15" i="42"/>
  <c r="F15" i="42"/>
  <c r="H13" i="42"/>
  <c r="AT59" i="41"/>
  <c r="AS72" i="15"/>
  <c r="AH102" i="41"/>
  <c r="AT95" i="41"/>
  <c r="Y102" i="41"/>
  <c r="AT118" i="41"/>
  <c r="AG74" i="15"/>
  <c r="AS71" i="15"/>
  <c r="O74" i="15"/>
  <c r="CN17" i="12"/>
  <c r="J80" i="41"/>
  <c r="AK55" i="41"/>
  <c r="CC7" i="12"/>
  <c r="CK7" i="12"/>
  <c r="AS88" i="15"/>
  <c r="J6" i="42"/>
  <c r="AQ64" i="41"/>
  <c r="N11" i="35"/>
  <c r="I9" i="35"/>
  <c r="H7" i="42"/>
  <c r="N8" i="35"/>
  <c r="J12" i="42"/>
  <c r="K14" i="35"/>
  <c r="I5" i="35"/>
  <c r="K11" i="35"/>
  <c r="N7" i="35"/>
  <c r="F8" i="42"/>
  <c r="AS65" i="15"/>
  <c r="CC16" i="12"/>
  <c r="CK16" i="12"/>
  <c r="CC15" i="12"/>
  <c r="CK15" i="12"/>
  <c r="I12" i="35"/>
  <c r="V55" i="41"/>
  <c r="G12" i="35"/>
  <c r="CL7" i="12"/>
  <c r="G15" i="35"/>
  <c r="Y26" i="36"/>
  <c r="Y47" i="36"/>
  <c r="AZ47" i="36"/>
  <c r="AS70" i="15"/>
  <c r="G14" i="35"/>
  <c r="AS89" i="15"/>
  <c r="K10" i="35"/>
  <c r="F10" i="42"/>
  <c r="K8" i="35"/>
  <c r="AS87" i="15"/>
  <c r="R29" i="37"/>
  <c r="H6" i="42"/>
  <c r="K12" i="35"/>
  <c r="H10" i="42"/>
  <c r="F13" i="42"/>
  <c r="CC9" i="12"/>
  <c r="CK9" i="12"/>
  <c r="I10" i="35"/>
  <c r="AA49" i="58"/>
  <c r="AA70" i="58"/>
  <c r="AA90" i="58"/>
  <c r="N14" i="35"/>
  <c r="C29" i="37"/>
  <c r="C50" i="37"/>
  <c r="W50" i="37"/>
  <c r="H8" i="42"/>
  <c r="F11" i="42"/>
  <c r="C27" i="37"/>
  <c r="C48" i="37"/>
  <c r="W48" i="37"/>
  <c r="J10" i="42"/>
  <c r="I11" i="35"/>
  <c r="AS78" i="15"/>
  <c r="F48" i="36"/>
  <c r="AF48" i="36"/>
  <c r="C27" i="36"/>
  <c r="C48" i="36"/>
  <c r="AD48" i="36"/>
  <c r="H5" i="42"/>
  <c r="G21" i="42"/>
  <c r="O21" i="42"/>
  <c r="G16" i="35"/>
  <c r="CC14" i="12"/>
  <c r="CK14" i="12"/>
  <c r="G9" i="35"/>
  <c r="F5" i="42"/>
  <c r="F49" i="44"/>
  <c r="AF49" i="44"/>
  <c r="N12" i="35"/>
  <c r="CL9" i="12"/>
  <c r="CD17" i="12"/>
  <c r="G22" i="35"/>
  <c r="N16" i="35"/>
  <c r="C28" i="44"/>
  <c r="C49" i="44"/>
  <c r="AD49" i="44"/>
  <c r="AT119" i="41"/>
  <c r="CC5" i="12"/>
  <c r="CK5" i="12"/>
  <c r="G10" i="35"/>
  <c r="C50" i="58"/>
  <c r="C71" i="58"/>
  <c r="E91" i="58"/>
  <c r="F71" i="58"/>
  <c r="G91" i="58"/>
  <c r="F49" i="36"/>
  <c r="AF49" i="36"/>
  <c r="C28" i="36"/>
  <c r="C49" i="36"/>
  <c r="AD49" i="36"/>
  <c r="F6" i="42"/>
  <c r="J14" i="42"/>
  <c r="F7" i="42"/>
  <c r="C26" i="36"/>
  <c r="C47" i="36"/>
  <c r="AD47" i="36"/>
  <c r="AS77" i="52"/>
  <c r="K13" i="35"/>
  <c r="F4" i="42"/>
  <c r="H9" i="42"/>
  <c r="AS77" i="15"/>
  <c r="I14" i="35"/>
  <c r="F9" i="42"/>
  <c r="C27" i="44"/>
  <c r="C48" i="44"/>
  <c r="AD48" i="44"/>
  <c r="AT184" i="41"/>
  <c r="CC8" i="12"/>
  <c r="CK8" i="12"/>
  <c r="N13" i="35"/>
  <c r="CC10" i="12"/>
  <c r="CK10" i="12"/>
  <c r="CO17" i="12"/>
  <c r="H4" i="42"/>
  <c r="Y27" i="44"/>
  <c r="Y48" i="44"/>
  <c r="AZ48" i="44"/>
  <c r="CC11" i="12"/>
  <c r="CK11" i="12"/>
  <c r="N10" i="35"/>
  <c r="J20" i="42"/>
  <c r="O20" i="42"/>
  <c r="AT256" i="41"/>
  <c r="G8" i="35"/>
  <c r="I15" i="35"/>
  <c r="I16" i="35"/>
  <c r="J11" i="42"/>
  <c r="AT255" i="41"/>
  <c r="J53" i="44"/>
  <c r="AK53" i="44"/>
  <c r="Z31" i="44"/>
  <c r="Z52" i="44"/>
  <c r="BA52" i="44"/>
  <c r="G31" i="44"/>
  <c r="G52" i="44"/>
  <c r="AH52" i="44"/>
  <c r="G33" i="36"/>
  <c r="G54" i="36"/>
  <c r="AH54" i="36"/>
  <c r="Z33" i="36"/>
  <c r="Z54" i="36"/>
  <c r="BA54" i="36"/>
  <c r="AS9" i="40"/>
  <c r="AH156" i="41"/>
  <c r="X33" i="44"/>
  <c r="X54" i="44"/>
  <c r="AY54" i="44"/>
  <c r="AG10" i="40"/>
  <c r="Z32" i="36"/>
  <c r="Z53" i="36"/>
  <c r="BA53" i="36"/>
  <c r="G31" i="37"/>
  <c r="G52" i="37"/>
  <c r="AA52" i="37"/>
  <c r="J52" i="37"/>
  <c r="AD52" i="37"/>
  <c r="H54" i="37"/>
  <c r="AB54" i="37"/>
  <c r="Z55" i="58"/>
  <c r="Z76" i="58"/>
  <c r="Z96" i="58"/>
  <c r="AE49" i="41"/>
  <c r="AB55" i="41"/>
  <c r="Y31" i="44"/>
  <c r="AT48" i="41"/>
  <c r="G36" i="37"/>
  <c r="G57" i="37"/>
  <c r="AA57" i="37"/>
  <c r="J57" i="37"/>
  <c r="AD57" i="37"/>
  <c r="G36" i="44"/>
  <c r="G57" i="44"/>
  <c r="AH57" i="44"/>
  <c r="J56" i="37"/>
  <c r="AD56" i="37"/>
  <c r="Z35" i="44"/>
  <c r="Z56" i="44"/>
  <c r="BA56" i="44"/>
  <c r="G34" i="36"/>
  <c r="G55" i="36"/>
  <c r="AH55" i="36"/>
  <c r="J55" i="36"/>
  <c r="AK55" i="36"/>
  <c r="Z34" i="44"/>
  <c r="Z55" i="44"/>
  <c r="BA55" i="44"/>
  <c r="J55" i="44"/>
  <c r="AK55" i="44"/>
  <c r="S37" i="36"/>
  <c r="S58" i="36"/>
  <c r="AT58" i="36"/>
  <c r="BS118" i="7"/>
  <c r="BU116" i="7"/>
  <c r="BS84" i="7"/>
  <c r="AS13" i="40"/>
  <c r="AS15" i="40"/>
  <c r="AH155" i="41"/>
  <c r="AB156" i="41"/>
  <c r="CC24" i="7"/>
  <c r="CK24" i="7"/>
  <c r="AS4" i="40"/>
  <c r="S32" i="37"/>
  <c r="S53" i="37"/>
  <c r="AM53" i="37"/>
  <c r="J54" i="44"/>
  <c r="AK54" i="44"/>
  <c r="G33" i="44"/>
  <c r="G54" i="44"/>
  <c r="AH54" i="44"/>
  <c r="G36" i="36"/>
  <c r="G57" i="36"/>
  <c r="AH57" i="36"/>
  <c r="Z36" i="36"/>
  <c r="Z57" i="36"/>
  <c r="BA57" i="36"/>
  <c r="AN131" i="41"/>
  <c r="AD6" i="40"/>
  <c r="AE155" i="41"/>
  <c r="AD10" i="40"/>
  <c r="J52" i="36"/>
  <c r="AK52" i="36"/>
  <c r="G31" i="36"/>
  <c r="G52" i="36"/>
  <c r="AH52" i="36"/>
  <c r="AT13" i="41"/>
  <c r="AS121" i="52"/>
  <c r="CC25" i="7"/>
  <c r="CK25" i="7"/>
  <c r="AS120" i="15"/>
  <c r="AS118" i="15"/>
  <c r="AS124" i="52"/>
  <c r="J49" i="37"/>
  <c r="AD49" i="37"/>
  <c r="CN25" i="7"/>
  <c r="G33" i="37"/>
  <c r="G54" i="37"/>
  <c r="AA54" i="37"/>
  <c r="CC27" i="7"/>
  <c r="CK27" i="7"/>
  <c r="BV33" i="7"/>
  <c r="AS123" i="15"/>
  <c r="G32" i="36"/>
  <c r="G53" i="36"/>
  <c r="AH53" i="36"/>
  <c r="AK148" i="41"/>
  <c r="AT113" i="41"/>
  <c r="AS122" i="52"/>
  <c r="S33" i="37"/>
  <c r="P33" i="37"/>
  <c r="P54" i="37"/>
  <c r="AJ54" i="37"/>
  <c r="AT108" i="41"/>
  <c r="AS124" i="15"/>
  <c r="AN55" i="41"/>
  <c r="C31" i="44"/>
  <c r="C52" i="44"/>
  <c r="AD52" i="44"/>
  <c r="R31" i="37"/>
  <c r="R52" i="37"/>
  <c r="AL52" i="37"/>
  <c r="C31" i="37"/>
  <c r="C52" i="37"/>
  <c r="W52" i="37"/>
  <c r="Y31" i="36"/>
  <c r="Y52" i="36"/>
  <c r="AZ52" i="36"/>
  <c r="AB83" i="41"/>
  <c r="BR78" i="12"/>
  <c r="BU78" i="12"/>
  <c r="AA52" i="58"/>
  <c r="AA73" i="58"/>
  <c r="AA93" i="58"/>
  <c r="C53" i="58"/>
  <c r="C74" i="58"/>
  <c r="E94" i="58"/>
  <c r="C31" i="36"/>
  <c r="C52" i="36"/>
  <c r="AD52" i="36"/>
  <c r="K117" i="58"/>
  <c r="F73" i="58"/>
  <c r="G93" i="58"/>
  <c r="C32" i="44"/>
  <c r="C53" i="44"/>
  <c r="AD53" i="44"/>
  <c r="Y32" i="44"/>
  <c r="Y53" i="44"/>
  <c r="AZ53" i="44"/>
  <c r="C32" i="36"/>
  <c r="C53" i="36"/>
  <c r="AD53" i="36"/>
  <c r="AA53" i="58"/>
  <c r="AA74" i="58"/>
  <c r="AA94" i="58"/>
  <c r="F37" i="44"/>
  <c r="F58" i="44"/>
  <c r="AF58" i="44"/>
  <c r="Y30" i="44"/>
  <c r="Y51" i="44"/>
  <c r="AZ51" i="44"/>
  <c r="C30" i="44"/>
  <c r="C51" i="44"/>
  <c r="AD51" i="44"/>
  <c r="C32" i="37"/>
  <c r="C53" i="37"/>
  <c r="W53" i="37"/>
  <c r="E37" i="37"/>
  <c r="E58" i="37"/>
  <c r="Y58" i="37"/>
  <c r="AE83" i="41"/>
  <c r="I37" i="36"/>
  <c r="I58" i="36"/>
  <c r="AJ58" i="36"/>
  <c r="I53" i="36"/>
  <c r="AJ53" i="36"/>
  <c r="Y32" i="36"/>
  <c r="Y53" i="36"/>
  <c r="AZ53" i="36"/>
  <c r="S80" i="58"/>
  <c r="AT198" i="41"/>
  <c r="R80" i="58"/>
  <c r="AS123" i="52"/>
  <c r="AB49" i="41"/>
  <c r="R32" i="37"/>
  <c r="R53" i="37"/>
  <c r="AL53" i="37"/>
  <c r="I37" i="37"/>
  <c r="I58" i="37"/>
  <c r="AC58" i="37"/>
  <c r="G32" i="37"/>
  <c r="G53" i="37"/>
  <c r="AA53" i="37"/>
  <c r="V156" i="41"/>
  <c r="AS5" i="40"/>
  <c r="U6" i="40"/>
  <c r="G30" i="44"/>
  <c r="G51" i="44"/>
  <c r="AH51" i="44"/>
  <c r="CF33" i="7"/>
  <c r="CN21" i="7"/>
  <c r="G35" i="37"/>
  <c r="G56" i="37"/>
  <c r="AA56" i="37"/>
  <c r="G35" i="44"/>
  <c r="G56" i="44"/>
  <c r="AH56" i="44"/>
  <c r="I53" i="44"/>
  <c r="AJ53" i="44"/>
  <c r="F10" i="34"/>
  <c r="J57" i="44"/>
  <c r="AK57" i="44"/>
  <c r="H37" i="44"/>
  <c r="H58" i="44"/>
  <c r="AI58" i="44"/>
  <c r="X35" i="44"/>
  <c r="X56" i="44"/>
  <c r="AY56" i="44"/>
  <c r="Z35" i="36"/>
  <c r="Z56" i="36"/>
  <c r="BA56" i="36"/>
  <c r="G35" i="36"/>
  <c r="G56" i="36"/>
  <c r="AH56" i="36"/>
  <c r="F6" i="34"/>
  <c r="I37" i="44"/>
  <c r="I58" i="44"/>
  <c r="AJ58" i="44"/>
  <c r="Z30" i="44"/>
  <c r="J12" i="34"/>
  <c r="Z29" i="36"/>
  <c r="Z50" i="36"/>
  <c r="BA50" i="36"/>
  <c r="J14" i="34"/>
  <c r="J9" i="34"/>
  <c r="H10" i="34"/>
  <c r="H9" i="34"/>
  <c r="J4" i="42"/>
  <c r="Y80" i="41"/>
  <c r="J148" i="41"/>
  <c r="AT176" i="41"/>
  <c r="AT152" i="41"/>
  <c r="AT111" i="41"/>
  <c r="AB80" i="41"/>
  <c r="AT91" i="41"/>
  <c r="AN130" i="41"/>
  <c r="AT192" i="41"/>
  <c r="AQ130" i="41"/>
  <c r="AT35" i="41"/>
  <c r="AT264" i="41"/>
  <c r="AT107" i="41"/>
  <c r="AT90" i="41"/>
  <c r="AT11" i="41"/>
  <c r="V10" i="34"/>
  <c r="F5" i="34"/>
  <c r="AT33" i="41"/>
  <c r="AT248" i="41"/>
  <c r="Z57" i="58"/>
  <c r="Z78" i="58"/>
  <c r="Z98" i="58"/>
  <c r="H59" i="58"/>
  <c r="H80" i="58"/>
  <c r="J100" i="58"/>
  <c r="CG33" i="7"/>
  <c r="AK130" i="41"/>
  <c r="M131" i="41"/>
  <c r="V131" i="41"/>
  <c r="Q35" i="37"/>
  <c r="Q56" i="37"/>
  <c r="AK56" i="37"/>
  <c r="H4" i="34"/>
  <c r="M135" i="41"/>
  <c r="G32" i="44"/>
  <c r="G53" i="44"/>
  <c r="AH53" i="44"/>
  <c r="H37" i="37"/>
  <c r="H58" i="37"/>
  <c r="AB58" i="37"/>
  <c r="AN21" i="41"/>
  <c r="AN134" i="41"/>
  <c r="AE23" i="41"/>
  <c r="AE132" i="41"/>
  <c r="BS82" i="7"/>
  <c r="CD33" i="7"/>
  <c r="N60" i="58"/>
  <c r="AT39" i="41"/>
  <c r="CC26" i="7"/>
  <c r="CK26" i="7"/>
  <c r="J51" i="37"/>
  <c r="AD51" i="37"/>
  <c r="G51" i="58"/>
  <c r="G72" i="58"/>
  <c r="I92" i="58"/>
  <c r="AB51" i="58"/>
  <c r="AB72" i="58"/>
  <c r="AB92" i="58"/>
  <c r="R9" i="34"/>
  <c r="G30" i="37"/>
  <c r="G51" i="37"/>
  <c r="AA51" i="37"/>
  <c r="F12" i="34"/>
  <c r="H7" i="34"/>
  <c r="F7" i="34"/>
  <c r="J4" i="34"/>
  <c r="G56" i="58"/>
  <c r="G77" i="58"/>
  <c r="I97" i="58"/>
  <c r="Z10" i="34"/>
  <c r="AB56" i="58"/>
  <c r="AB77" i="58"/>
  <c r="AB97" i="58"/>
  <c r="P9" i="34"/>
  <c r="AB52" i="58"/>
  <c r="AB73" i="58"/>
  <c r="AB93" i="58"/>
  <c r="F8" i="34"/>
  <c r="F4" i="34"/>
  <c r="J10" i="34"/>
  <c r="J13" i="34"/>
  <c r="J15" i="34"/>
  <c r="H6" i="34"/>
  <c r="AS122" i="15"/>
  <c r="AT161" i="41"/>
  <c r="CL33" i="7"/>
  <c r="F14" i="34"/>
  <c r="J5" i="34"/>
  <c r="H5" i="34"/>
  <c r="W9" i="34"/>
  <c r="H14" i="34"/>
  <c r="F9" i="34"/>
  <c r="H8" i="34"/>
  <c r="J7" i="34"/>
  <c r="J11" i="34"/>
  <c r="J8" i="34"/>
  <c r="H11" i="34"/>
  <c r="J6" i="34"/>
  <c r="AT40" i="41"/>
  <c r="AT8" i="41"/>
  <c r="AB49" i="58"/>
  <c r="AB70" i="58"/>
  <c r="AB90" i="58"/>
  <c r="G55" i="58"/>
  <c r="G76" i="58"/>
  <c r="I96" i="58"/>
  <c r="AT12" i="41"/>
  <c r="J76" i="58"/>
  <c r="L96" i="58"/>
  <c r="CE33" i="7"/>
  <c r="CO33" i="7"/>
  <c r="G52" i="58"/>
  <c r="G73" i="58"/>
  <c r="I93" i="58"/>
  <c r="AT31" i="41"/>
  <c r="CC31" i="7"/>
  <c r="CK31" i="7"/>
  <c r="Q8" i="34"/>
  <c r="O60" i="58"/>
  <c r="AT10" i="41"/>
  <c r="AT32" i="41"/>
  <c r="H13" i="34"/>
  <c r="X10" i="34"/>
  <c r="H12" i="34"/>
  <c r="T80" i="58"/>
  <c r="AT145" i="41"/>
  <c r="AT5" i="41"/>
  <c r="AS118" i="52"/>
  <c r="AT36" i="41"/>
  <c r="AS119" i="52"/>
  <c r="F13" i="34"/>
  <c r="AA10" i="34"/>
  <c r="H15" i="34"/>
  <c r="AT38" i="41"/>
  <c r="AT28" i="41"/>
  <c r="AS120" i="52"/>
  <c r="F15" i="34"/>
  <c r="Q60" i="58"/>
  <c r="AT153" i="41"/>
  <c r="G49" i="58"/>
  <c r="G70" i="58"/>
  <c r="I90" i="58"/>
  <c r="AT139" i="41"/>
  <c r="K59" i="58"/>
  <c r="K80" i="58"/>
  <c r="AT180" i="41"/>
  <c r="V80" i="41"/>
  <c r="AT234" i="41"/>
  <c r="AT121" i="41"/>
  <c r="AT51" i="41"/>
  <c r="AT177" i="41"/>
  <c r="P49" i="41"/>
  <c r="S80" i="41"/>
  <c r="AT191" i="41"/>
  <c r="J102" i="41"/>
  <c r="AT212" i="41"/>
  <c r="AT46" i="41"/>
  <c r="AT257" i="41"/>
  <c r="AT179" i="41"/>
  <c r="AT196" i="41"/>
  <c r="AS80" i="52"/>
  <c r="AT193" i="41"/>
  <c r="AT53" i="41"/>
  <c r="AT174" i="41"/>
  <c r="D80" i="58"/>
  <c r="F100" i="58"/>
  <c r="D60" i="58"/>
  <c r="AT173" i="41"/>
  <c r="X60" i="58"/>
  <c r="E23" i="42"/>
  <c r="O23" i="42"/>
  <c r="N5" i="35"/>
  <c r="K9" i="35"/>
  <c r="K15" i="35"/>
  <c r="G13" i="35"/>
  <c r="K20" i="35"/>
  <c r="O20" i="35"/>
  <c r="J8" i="42"/>
  <c r="N9" i="35"/>
  <c r="J5" i="42"/>
  <c r="J7" i="42"/>
  <c r="G5" i="35"/>
  <c r="J9" i="42"/>
  <c r="J15" i="42"/>
  <c r="G6" i="35"/>
  <c r="N6" i="35"/>
  <c r="N15" i="35"/>
  <c r="M102" i="41"/>
  <c r="AT88" i="41"/>
  <c r="F57" i="36"/>
  <c r="AF57" i="36"/>
  <c r="F37" i="36"/>
  <c r="F58" i="36"/>
  <c r="AF58" i="36"/>
  <c r="C36" i="36"/>
  <c r="AT269" i="41"/>
  <c r="C49" i="58"/>
  <c r="C70" i="58"/>
  <c r="E90" i="58"/>
  <c r="F69" i="58"/>
  <c r="G89" i="58"/>
  <c r="F59" i="58"/>
  <c r="M49" i="41"/>
  <c r="AT45" i="41"/>
  <c r="AT194" i="41"/>
  <c r="F79" i="58"/>
  <c r="G99" i="58"/>
  <c r="C58" i="58"/>
  <c r="C79" i="58"/>
  <c r="E99" i="58"/>
  <c r="AQ102" i="41"/>
  <c r="AB102" i="41"/>
  <c r="CC18" i="12"/>
  <c r="AD19" i="14"/>
  <c r="CE12" i="12"/>
  <c r="AO427" i="12"/>
  <c r="M213" i="41"/>
  <c r="M77" i="41"/>
  <c r="BU56" i="12"/>
  <c r="BR56" i="12"/>
  <c r="AE102" i="41"/>
  <c r="AT94" i="41"/>
  <c r="AT178" i="41"/>
  <c r="AT258" i="41"/>
  <c r="J55" i="41"/>
  <c r="AT89" i="41"/>
  <c r="U59" i="58"/>
  <c r="U60" i="58"/>
  <c r="AT175" i="41"/>
  <c r="M55" i="41"/>
  <c r="AT52" i="41"/>
  <c r="AT54" i="41"/>
  <c r="AH55" i="41"/>
  <c r="J64" i="41"/>
  <c r="AT58" i="41"/>
  <c r="J49" i="41"/>
  <c r="AT47" i="41"/>
  <c r="L37" i="37"/>
  <c r="L58" i="37"/>
  <c r="AF58" i="37"/>
  <c r="W80" i="58"/>
  <c r="W100" i="58"/>
  <c r="W60" i="58"/>
  <c r="AT188" i="41"/>
  <c r="AT78" i="41"/>
  <c r="Y36" i="36"/>
  <c r="Y57" i="36"/>
  <c r="AZ57" i="36"/>
  <c r="AT189" i="41"/>
  <c r="AS19" i="40"/>
  <c r="L21" i="40"/>
  <c r="O22" i="42"/>
  <c r="S51" i="44"/>
  <c r="AT51" i="44"/>
  <c r="S37" i="44"/>
  <c r="S58" i="44"/>
  <c r="AT58" i="44"/>
  <c r="O23" i="35"/>
  <c r="V80" i="58"/>
  <c r="V100" i="58"/>
  <c r="V60" i="58"/>
  <c r="O21" i="35"/>
  <c r="P80" i="58"/>
  <c r="Y130" i="41"/>
  <c r="AT112" i="41"/>
  <c r="I78" i="58"/>
  <c r="K98" i="58"/>
  <c r="AA57" i="58"/>
  <c r="AA78" i="58"/>
  <c r="AA98" i="58"/>
  <c r="M147" i="41"/>
  <c r="L38" i="44"/>
  <c r="AT34" i="41"/>
  <c r="G50" i="58"/>
  <c r="G71" i="58"/>
  <c r="I91" i="58"/>
  <c r="AS121" i="15"/>
  <c r="AT37" i="41"/>
  <c r="AT136" i="41"/>
  <c r="T37" i="37"/>
  <c r="T58" i="37"/>
  <c r="AN58" i="37"/>
  <c r="J74" i="58"/>
  <c r="L94" i="58"/>
  <c r="G53" i="58"/>
  <c r="G74" i="58"/>
  <c r="I94" i="58"/>
  <c r="AT249" i="41"/>
  <c r="J48" i="58"/>
  <c r="L48" i="58"/>
  <c r="AU281" i="7"/>
  <c r="J26" i="44"/>
  <c r="J26" i="37"/>
  <c r="G38" i="37"/>
  <c r="P38" i="37"/>
  <c r="G38" i="44"/>
  <c r="J26" i="36"/>
  <c r="G38" i="36"/>
  <c r="V148" i="41"/>
  <c r="AT18" i="41"/>
  <c r="AB57" i="58"/>
  <c r="AB78" i="58"/>
  <c r="AB98" i="58"/>
  <c r="G57" i="58"/>
  <c r="G78" i="58"/>
  <c r="I98" i="58"/>
  <c r="AT30" i="41"/>
  <c r="J147" i="41"/>
  <c r="M60" i="58"/>
  <c r="M80" i="58"/>
  <c r="M100" i="58"/>
  <c r="AA37" i="44"/>
  <c r="AA58" i="44"/>
  <c r="BB58" i="44"/>
  <c r="AB131" i="41"/>
  <c r="CC32" i="7"/>
  <c r="CK32" i="7"/>
  <c r="CN32" i="7"/>
  <c r="L38" i="36"/>
  <c r="J75" i="58"/>
  <c r="L95" i="58"/>
  <c r="G54" i="58"/>
  <c r="G75" i="58"/>
  <c r="I95" i="58"/>
  <c r="J79" i="58"/>
  <c r="L99" i="58"/>
  <c r="AB58" i="58"/>
  <c r="AB79" i="58"/>
  <c r="AB99" i="58"/>
  <c r="AC59" i="58"/>
  <c r="AC68" i="58"/>
  <c r="AC88" i="58"/>
  <c r="AT154" i="41"/>
  <c r="AT150" i="41"/>
  <c r="AB68" i="58"/>
  <c r="AB88" i="58"/>
  <c r="AA37" i="36"/>
  <c r="AA58" i="36"/>
  <c r="BB58" i="36"/>
  <c r="X55" i="44"/>
  <c r="AY55" i="44"/>
  <c r="X57" i="44"/>
  <c r="AY57" i="44"/>
  <c r="Z75" i="58"/>
  <c r="Z95" i="58"/>
  <c r="X46" i="36"/>
  <c r="AY46" i="36"/>
  <c r="Q55" i="37"/>
  <c r="AK55" i="37"/>
  <c r="AT151" i="41"/>
  <c r="Z79" i="58"/>
  <c r="Z99" i="58"/>
  <c r="AT146" i="41"/>
  <c r="AT144" i="41"/>
  <c r="AT133" i="41"/>
  <c r="X53" i="36"/>
  <c r="AY53" i="36"/>
  <c r="Z68" i="58"/>
  <c r="Z88" i="58"/>
  <c r="G46" i="36"/>
  <c r="AH46" i="36"/>
  <c r="Z74" i="58"/>
  <c r="Z94" i="58"/>
  <c r="AS74" i="52"/>
  <c r="CC13" i="12"/>
  <c r="CK13" i="12"/>
  <c r="AS80" i="15"/>
  <c r="AS114" i="52"/>
  <c r="AB8" i="34"/>
  <c r="P34" i="37"/>
  <c r="P55" i="37"/>
  <c r="AJ55" i="37"/>
  <c r="P24" i="35"/>
  <c r="P25" i="37"/>
  <c r="P46" i="37"/>
  <c r="AJ46" i="37"/>
  <c r="P36" i="37"/>
  <c r="P57" i="37"/>
  <c r="AJ57" i="37"/>
  <c r="P28" i="37"/>
  <c r="P49" i="37"/>
  <c r="AJ49" i="37"/>
  <c r="AS114" i="15"/>
  <c r="Y46" i="44"/>
  <c r="AZ46" i="44"/>
  <c r="W25" i="36"/>
  <c r="W46" i="36"/>
  <c r="AX46" i="36"/>
  <c r="AS91" i="15"/>
  <c r="AT64" i="41"/>
  <c r="Y54" i="58"/>
  <c r="Y75" i="58"/>
  <c r="Y95" i="58"/>
  <c r="AS68" i="15"/>
  <c r="W36" i="44"/>
  <c r="W57" i="44"/>
  <c r="AX57" i="44"/>
  <c r="AS74" i="15"/>
  <c r="Y47" i="58"/>
  <c r="Y68" i="58"/>
  <c r="Y88" i="58"/>
  <c r="Y51" i="64"/>
  <c r="AT83" i="41"/>
  <c r="Y53" i="64"/>
  <c r="Y52" i="64"/>
  <c r="CL17" i="12"/>
  <c r="Y45" i="64"/>
  <c r="Y55" i="36"/>
  <c r="AZ55" i="36"/>
  <c r="AB46" i="64"/>
  <c r="J57" i="64"/>
  <c r="G46" i="64"/>
  <c r="Z57" i="64"/>
  <c r="H58" i="64"/>
  <c r="I58" i="64"/>
  <c r="P111" i="58"/>
  <c r="Y55" i="64"/>
  <c r="Y54" i="64"/>
  <c r="AA57" i="64"/>
  <c r="F58" i="64"/>
  <c r="C57" i="64"/>
  <c r="Y47" i="64"/>
  <c r="Y48" i="64"/>
  <c r="Y50" i="64"/>
  <c r="Y49" i="64"/>
  <c r="O22" i="35"/>
  <c r="P23" i="35"/>
  <c r="P30" i="37"/>
  <c r="P51" i="37"/>
  <c r="AJ51" i="37"/>
  <c r="W30" i="36"/>
  <c r="W51" i="36"/>
  <c r="AX51" i="36"/>
  <c r="X37" i="36"/>
  <c r="X58" i="36"/>
  <c r="AY58" i="36"/>
  <c r="Z48" i="36"/>
  <c r="BA48" i="36"/>
  <c r="AB11" i="34"/>
  <c r="AB12" i="34"/>
  <c r="I80" i="58"/>
  <c r="K100" i="58"/>
  <c r="P29" i="37"/>
  <c r="P50" i="37"/>
  <c r="AJ50" i="37"/>
  <c r="P27" i="37"/>
  <c r="P48" i="37"/>
  <c r="AJ48" i="37"/>
  <c r="AT149" i="41"/>
  <c r="W29" i="44"/>
  <c r="W50" i="44"/>
  <c r="AX50" i="44"/>
  <c r="W28" i="36"/>
  <c r="W49" i="36"/>
  <c r="AX49" i="36"/>
  <c r="Y50" i="58"/>
  <c r="Y71" i="58"/>
  <c r="Y91" i="58"/>
  <c r="AS6" i="40"/>
  <c r="AS10" i="40"/>
  <c r="W27" i="44"/>
  <c r="W48" i="44"/>
  <c r="AX48" i="44"/>
  <c r="AT155" i="41"/>
  <c r="Y49" i="36"/>
  <c r="AZ49" i="36"/>
  <c r="W28" i="44"/>
  <c r="W49" i="44"/>
  <c r="AX49" i="44"/>
  <c r="R50" i="37"/>
  <c r="AL50" i="37"/>
  <c r="P21" i="42"/>
  <c r="BR89" i="12"/>
  <c r="BV89" i="12"/>
  <c r="AT134" i="41"/>
  <c r="W31" i="44"/>
  <c r="W52" i="44"/>
  <c r="AX52" i="44"/>
  <c r="W33" i="36"/>
  <c r="W54" i="36"/>
  <c r="AX54" i="36"/>
  <c r="Y55" i="58"/>
  <c r="Y76" i="58"/>
  <c r="Y96" i="58"/>
  <c r="W33" i="44"/>
  <c r="W54" i="44"/>
  <c r="AX54" i="44"/>
  <c r="AT156" i="41"/>
  <c r="Y52" i="44"/>
  <c r="AZ52" i="44"/>
  <c r="BS120" i="7"/>
  <c r="W34" i="44"/>
  <c r="W55" i="44"/>
  <c r="AX55" i="44"/>
  <c r="P31" i="37"/>
  <c r="P52" i="37"/>
  <c r="AJ52" i="37"/>
  <c r="S54" i="37"/>
  <c r="AM54" i="37"/>
  <c r="AT23" i="41"/>
  <c r="CN33" i="7"/>
  <c r="W31" i="36"/>
  <c r="W52" i="36"/>
  <c r="AX52" i="36"/>
  <c r="AT148" i="41"/>
  <c r="Y53" i="58"/>
  <c r="Y74" i="58"/>
  <c r="Y94" i="58"/>
  <c r="W32" i="44"/>
  <c r="W53" i="44"/>
  <c r="AX53" i="44"/>
  <c r="C37" i="37"/>
  <c r="C58" i="37"/>
  <c r="W58" i="37"/>
  <c r="Y37" i="44"/>
  <c r="Y58" i="44"/>
  <c r="AZ58" i="44"/>
  <c r="W30" i="44"/>
  <c r="W51" i="44"/>
  <c r="AX51" i="44"/>
  <c r="C37" i="44"/>
  <c r="C58" i="44"/>
  <c r="AD58" i="44"/>
  <c r="W32" i="36"/>
  <c r="W53" i="36"/>
  <c r="AX53" i="36"/>
  <c r="R37" i="37"/>
  <c r="R58" i="37"/>
  <c r="AL58" i="37"/>
  <c r="W38" i="44"/>
  <c r="AT132" i="41"/>
  <c r="P32" i="37"/>
  <c r="P53" i="37"/>
  <c r="AJ53" i="37"/>
  <c r="P23" i="42"/>
  <c r="Z51" i="44"/>
  <c r="BA51" i="44"/>
  <c r="W29" i="36"/>
  <c r="W50" i="36"/>
  <c r="AX50" i="36"/>
  <c r="X37" i="44"/>
  <c r="X58" i="44"/>
  <c r="AY58" i="44"/>
  <c r="W35" i="36"/>
  <c r="W56" i="36"/>
  <c r="AX56" i="36"/>
  <c r="Z59" i="58"/>
  <c r="Z80" i="58"/>
  <c r="Z100" i="58"/>
  <c r="W35" i="44"/>
  <c r="W56" i="44"/>
  <c r="AX56" i="44"/>
  <c r="H60" i="58"/>
  <c r="Y51" i="58"/>
  <c r="Y72" i="58"/>
  <c r="Y92" i="58"/>
  <c r="P35" i="37"/>
  <c r="P56" i="37"/>
  <c r="AJ56" i="37"/>
  <c r="C59" i="58"/>
  <c r="C80" i="58"/>
  <c r="E100" i="58"/>
  <c r="Q37" i="37"/>
  <c r="Q58" i="37"/>
  <c r="AK58" i="37"/>
  <c r="AT55" i="41"/>
  <c r="AT130" i="41"/>
  <c r="AT135" i="41"/>
  <c r="AT21" i="41"/>
  <c r="AB9" i="34"/>
  <c r="Y52" i="58"/>
  <c r="Y73" i="58"/>
  <c r="Y93" i="58"/>
  <c r="Y56" i="58"/>
  <c r="Y77" i="58"/>
  <c r="Y97" i="58"/>
  <c r="Y49" i="58"/>
  <c r="Y70" i="58"/>
  <c r="Y90" i="58"/>
  <c r="AB10" i="34"/>
  <c r="W36" i="36"/>
  <c r="W57" i="36"/>
  <c r="AX57" i="36"/>
  <c r="CC33" i="7"/>
  <c r="Y37" i="36"/>
  <c r="Y58" i="36"/>
  <c r="AZ58" i="36"/>
  <c r="AT102" i="41"/>
  <c r="P21" i="35"/>
  <c r="AA59" i="58"/>
  <c r="AA80" i="58"/>
  <c r="AA100" i="58"/>
  <c r="CM12" i="12"/>
  <c r="CM17" i="12"/>
  <c r="CC12" i="12"/>
  <c r="CE17" i="12"/>
  <c r="C57" i="36"/>
  <c r="AD57" i="36"/>
  <c r="C37" i="36"/>
  <c r="C58" i="36"/>
  <c r="AD58" i="36"/>
  <c r="AD21" i="14"/>
  <c r="AS19" i="14"/>
  <c r="AS21" i="14"/>
  <c r="AT77" i="41"/>
  <c r="M80" i="41"/>
  <c r="AT80" i="41"/>
  <c r="F80" i="58"/>
  <c r="G100" i="58"/>
  <c r="F60" i="58"/>
  <c r="AT213" i="41"/>
  <c r="U80" i="58"/>
  <c r="U100" i="58"/>
  <c r="BX47" i="12"/>
  <c r="AS21" i="40"/>
  <c r="AT49" i="41"/>
  <c r="P22" i="42"/>
  <c r="J47" i="44"/>
  <c r="AK47" i="44"/>
  <c r="G26" i="44"/>
  <c r="Z26" i="44"/>
  <c r="J37" i="44"/>
  <c r="J58" i="44"/>
  <c r="AK58" i="44"/>
  <c r="CK33" i="7"/>
  <c r="L59" i="58"/>
  <c r="L69" i="58"/>
  <c r="J69" i="58"/>
  <c r="L89" i="58"/>
  <c r="J59" i="58"/>
  <c r="AB48" i="58"/>
  <c r="G48" i="58"/>
  <c r="G69" i="58"/>
  <c r="I89" i="58"/>
  <c r="AT131" i="41"/>
  <c r="E119" i="58"/>
  <c r="P121" i="58"/>
  <c r="G26" i="36"/>
  <c r="Z26" i="36"/>
  <c r="J47" i="36"/>
  <c r="AK47" i="36"/>
  <c r="J37" i="36"/>
  <c r="J58" i="36"/>
  <c r="AK58" i="36"/>
  <c r="Y58" i="58"/>
  <c r="Y79" i="58"/>
  <c r="Y99" i="58"/>
  <c r="W38" i="36"/>
  <c r="AT147" i="41"/>
  <c r="G26" i="37"/>
  <c r="S26" i="37"/>
  <c r="J37" i="37"/>
  <c r="J58" i="37"/>
  <c r="AD58" i="37"/>
  <c r="J47" i="37"/>
  <c r="AD47" i="37"/>
  <c r="Y57" i="58"/>
  <c r="Y78" i="58"/>
  <c r="Y98" i="58"/>
  <c r="W46" i="44"/>
  <c r="AX46" i="44"/>
  <c r="AC80" i="58"/>
  <c r="AC100" i="58"/>
  <c r="AC60" i="58"/>
  <c r="K32" i="64"/>
  <c r="K152" i="64"/>
  <c r="AC9" i="34"/>
  <c r="K25" i="64"/>
  <c r="BX48" i="12"/>
  <c r="BX49" i="12"/>
  <c r="BX51" i="12"/>
  <c r="AB57" i="64"/>
  <c r="Y46" i="64"/>
  <c r="L36" i="64"/>
  <c r="L156" i="64"/>
  <c r="L25" i="64"/>
  <c r="L27" i="64"/>
  <c r="L147" i="64"/>
  <c r="L30" i="64"/>
  <c r="L150" i="64"/>
  <c r="L29" i="64"/>
  <c r="L149" i="64"/>
  <c r="L35" i="64"/>
  <c r="L155" i="64"/>
  <c r="L33" i="64"/>
  <c r="L153" i="64"/>
  <c r="J58" i="64"/>
  <c r="K33" i="64"/>
  <c r="K153" i="64"/>
  <c r="K26" i="64"/>
  <c r="K146" i="64"/>
  <c r="L31" i="64"/>
  <c r="L151" i="64"/>
  <c r="L28" i="64"/>
  <c r="L148" i="64"/>
  <c r="G57" i="64"/>
  <c r="L26" i="64"/>
  <c r="L146" i="64"/>
  <c r="K28" i="64"/>
  <c r="K148" i="64"/>
  <c r="K36" i="64"/>
  <c r="K156" i="64"/>
  <c r="K31" i="64"/>
  <c r="K151" i="64"/>
  <c r="L32" i="64"/>
  <c r="L152" i="64"/>
  <c r="K29" i="64"/>
  <c r="K149" i="64"/>
  <c r="K27" i="64"/>
  <c r="K147" i="64"/>
  <c r="L34" i="64"/>
  <c r="L154" i="64"/>
  <c r="K30" i="64"/>
  <c r="K150" i="64"/>
  <c r="K34" i="64"/>
  <c r="K154" i="64"/>
  <c r="K35" i="64"/>
  <c r="K155" i="64"/>
  <c r="Z58" i="64"/>
  <c r="C58" i="64"/>
  <c r="AA58" i="64"/>
  <c r="P22" i="35"/>
  <c r="AC11" i="34"/>
  <c r="AC12" i="34"/>
  <c r="Z60" i="58"/>
  <c r="C60" i="58"/>
  <c r="AC10" i="34"/>
  <c r="AA60" i="58"/>
  <c r="CK12" i="12"/>
  <c r="CK17" i="12"/>
  <c r="CC17" i="12"/>
  <c r="CC19" i="12"/>
  <c r="G47" i="37"/>
  <c r="AA47" i="37"/>
  <c r="G37" i="37"/>
  <c r="G58" i="37"/>
  <c r="AA58" i="37"/>
  <c r="AB69" i="58"/>
  <c r="AB89" i="58"/>
  <c r="Y48" i="58"/>
  <c r="AB59" i="58"/>
  <c r="J60" i="58"/>
  <c r="J80" i="58"/>
  <c r="L100" i="58"/>
  <c r="K27" i="58"/>
  <c r="K38" i="58"/>
  <c r="K30" i="58"/>
  <c r="K36" i="58"/>
  <c r="G59" i="58"/>
  <c r="K31" i="58"/>
  <c r="K35" i="58"/>
  <c r="K32" i="58"/>
  <c r="K29" i="58"/>
  <c r="K28" i="58"/>
  <c r="K34" i="58"/>
  <c r="K37" i="58"/>
  <c r="K33" i="58"/>
  <c r="L31" i="58"/>
  <c r="L28" i="58"/>
  <c r="L36" i="58"/>
  <c r="L30" i="58"/>
  <c r="L29" i="58"/>
  <c r="L35" i="58"/>
  <c r="L38" i="58"/>
  <c r="L80" i="58"/>
  <c r="L34" i="58"/>
  <c r="L27" i="58"/>
  <c r="L32" i="58"/>
  <c r="L33" i="58"/>
  <c r="L37" i="58"/>
  <c r="Z47" i="36"/>
  <c r="BA47" i="36"/>
  <c r="W26" i="36"/>
  <c r="Z37" i="36"/>
  <c r="Z58" i="36"/>
  <c r="BA58" i="36"/>
  <c r="Z47" i="44"/>
  <c r="BA47" i="44"/>
  <c r="W26" i="44"/>
  <c r="Z37" i="44"/>
  <c r="Z58" i="44"/>
  <c r="BA58" i="44"/>
  <c r="G47" i="36"/>
  <c r="AH47" i="36"/>
  <c r="G37" i="36"/>
  <c r="G58" i="36"/>
  <c r="AH58" i="36"/>
  <c r="G47" i="44"/>
  <c r="AH47" i="44"/>
  <c r="G37" i="44"/>
  <c r="G58" i="44"/>
  <c r="AH58" i="44"/>
  <c r="S47" i="37"/>
  <c r="AM47" i="37"/>
  <c r="S37" i="37"/>
  <c r="S58" i="37"/>
  <c r="AM58" i="37"/>
  <c r="P26" i="37"/>
  <c r="L145" i="64"/>
  <c r="L37" i="64"/>
  <c r="L157" i="64"/>
  <c r="K145" i="64"/>
  <c r="K37" i="64"/>
  <c r="K157" i="64"/>
  <c r="G58" i="64"/>
  <c r="AB58" i="64"/>
  <c r="Y57" i="64"/>
  <c r="G80" i="58"/>
  <c r="I100" i="58"/>
  <c r="G60" i="58"/>
  <c r="K39" i="58"/>
  <c r="K60" i="58"/>
  <c r="AB80" i="58"/>
  <c r="AB100" i="58"/>
  <c r="AB60" i="58"/>
  <c r="L39" i="58"/>
  <c r="L60" i="58"/>
  <c r="Y69" i="58"/>
  <c r="Y89" i="58"/>
  <c r="Y59" i="58"/>
  <c r="W47" i="36"/>
  <c r="AX47" i="36"/>
  <c r="W37" i="36"/>
  <c r="W58" i="36"/>
  <c r="AX58" i="36"/>
  <c r="P47" i="37"/>
  <c r="AJ47" i="37"/>
  <c r="P37" i="37"/>
  <c r="P58" i="37"/>
  <c r="AJ58" i="37"/>
  <c r="W47" i="44"/>
  <c r="AX47" i="44"/>
  <c r="W37" i="44"/>
  <c r="W58" i="44"/>
  <c r="AX58" i="44"/>
  <c r="L58" i="64"/>
  <c r="L158" i="64"/>
  <c r="K58" i="64"/>
  <c r="K158" i="64"/>
  <c r="Y58" i="64"/>
  <c r="Y80" i="58"/>
  <c r="Y100" i="58"/>
  <c r="Y60" i="5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tc={4777A2B3-DD80-455C-A14A-EBD58ABD5C44}</author>
  </authors>
  <commentList>
    <comment ref="E25" authorId="0" shapeId="0" xr:uid="{4777A2B3-DD80-455C-A14A-EBD58ABD5C44}">
      <text>
        <t>[Threaded comment]
Your version of Excel allows you to read this threaded comment; however, any edits to it will get removed if the file is opened in a newer version of Excel. Learn more: https://go.microsoft.com/fwlink/?linkid=870924
Comment:
    6800 Added for Rev-23</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Elisabetta Valentini</author>
    <author>Abdulhameed Peer</author>
    <author>tc={38E1B417-89D5-4B9C-9A4E-E1317D54877E}</author>
  </authors>
  <commentList>
    <comment ref="E184" authorId="0" shapeId="0" xr:uid="{D0B888ED-E4C1-415F-A1D8-30319EADEECF}">
      <text>
        <r>
          <rPr>
            <b/>
            <sz val="10"/>
            <color rgb="FF000000"/>
            <rFont val="Tahoma"/>
            <family val="2"/>
          </rPr>
          <t>Elisabetta Valentini:</t>
        </r>
        <r>
          <rPr>
            <sz val="10"/>
            <color rgb="FF000000"/>
            <rFont val="Tahoma"/>
            <family val="2"/>
          </rPr>
          <t xml:space="preserve">
</t>
        </r>
        <r>
          <rPr>
            <sz val="10"/>
            <color rgb="FF000000"/>
            <rFont val="Tahoma"/>
            <family val="2"/>
          </rPr>
          <t>All Languages NLOK</t>
        </r>
      </text>
    </comment>
    <comment ref="E207" authorId="1" shapeId="0" xr:uid="{5C35EF4E-D4F1-4E50-81EF-4E7777B940ED}">
      <text>
        <r>
          <rPr>
            <b/>
            <sz val="9"/>
            <color indexed="81"/>
            <rFont val="Tahoma"/>
            <family val="2"/>
          </rPr>
          <t>Abdulhameed Peer:</t>
        </r>
        <r>
          <rPr>
            <sz val="9"/>
            <color indexed="81"/>
            <rFont val="Tahoma"/>
            <family val="2"/>
          </rPr>
          <t xml:space="preserve">
what are all the queues fall under account service and tech service </t>
        </r>
      </text>
    </comment>
    <comment ref="D213" authorId="2" shapeId="0" xr:uid="{38E1B417-89D5-4B9C-9A4E-E1317D54877E}">
      <text>
        <t xml:space="preserve">[Threaded comment]
Your version of Excel allows you to read this threaded comment; however, any edits to it will get removed if the file is opened in a newer version of Excel. Learn more: https://go.microsoft.com/fwlink/?linkid=870924
Comment:
    Should this be : Services Sales &amp; Retention Phone ?
</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tc={4BF7E1EE-744A-487C-9CB2-D3F2E922F039}</author>
    <author>Abdulhameed Peer</author>
  </authors>
  <commentList>
    <comment ref="AO170" authorId="0" shapeId="0" xr:uid="{4BF7E1EE-744A-487C-9CB2-D3F2E922F039}">
      <text>
        <t>[Threaded comment]
Your version of Excel allows you to read this threaded comment; however, any edits to it will get removed if the file is opened in a newer version of Excel. Learn more: https://go.microsoft.com/fwlink/?linkid=870924
Comment:
    Added Comerica PLR effect 500 volumes</t>
      </text>
    </comment>
    <comment ref="AI257" authorId="1" shapeId="0" xr:uid="{DCD7099B-3521-4F66-BED2-6C999DB6F038}">
      <text>
        <r>
          <rPr>
            <b/>
            <sz val="9"/>
            <color indexed="81"/>
            <rFont val="Tahoma"/>
            <family val="2"/>
          </rPr>
          <t>Abdulhameed Peer:</t>
        </r>
        <r>
          <rPr>
            <sz val="9"/>
            <color indexed="81"/>
            <rFont val="Tahoma"/>
            <family val="2"/>
          </rPr>
          <t xml:space="preserve">
June, July and Aug L2 Japanese escalations are added however forecast wasn’t given for these queue 
</t>
        </r>
      </text>
    </comment>
    <comment ref="AJ257" authorId="1" shapeId="0" xr:uid="{7D17CF15-37C5-4726-B8DE-1173B90A217F}">
      <text>
        <r>
          <rPr>
            <b/>
            <sz val="9"/>
            <color indexed="81"/>
            <rFont val="Tahoma"/>
            <family val="2"/>
          </rPr>
          <t>Abdulhameed Peer:</t>
        </r>
        <r>
          <rPr>
            <sz val="9"/>
            <color indexed="81"/>
            <rFont val="Tahoma"/>
            <family val="2"/>
          </rPr>
          <t xml:space="preserve">
Abdulhameed Peer:
June, July and Aug L2 Japanese escalations are added however forecast wasn’t given for these queue </t>
        </r>
      </text>
    </comment>
    <comment ref="AK257" authorId="1" shapeId="0" xr:uid="{807D35B6-F34E-47FA-9BDD-70545775DFC9}">
      <text>
        <r>
          <rPr>
            <b/>
            <sz val="9"/>
            <color indexed="81"/>
            <rFont val="Tahoma"/>
            <family val="2"/>
          </rPr>
          <t>Abdulhameed Peer:</t>
        </r>
        <r>
          <rPr>
            <sz val="9"/>
            <color indexed="81"/>
            <rFont val="Tahoma"/>
            <family val="2"/>
          </rPr>
          <t xml:space="preserve">
Abdulhameed Peer:
June, July and Aug L2 Japanese escalations are added however forecast wasn’t given for these queue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tc={5AE8322A-49D8-40F4-BC66-FBA436CCFF16}</author>
  </authors>
  <commentList>
    <comment ref="E25" authorId="0" shapeId="0" xr:uid="{5AE8322A-49D8-40F4-BC66-FBA436CCFF16}">
      <text>
        <t>[Threaded comment]
Your version of Excel allows you to read this threaded comment; however, any edits to it will get removed if the file is opened in a newer version of Excel. Learn more: https://go.microsoft.com/fwlink/?linkid=870924
Comment:
    6800 Added for Rev-23</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Abdulhameed Peer</author>
    <author>tc={B7395940-3444-4312-BDF2-7E08F346E488}</author>
    <author>tc={F64ACAE2-A661-42E4-B8AC-9812B908AA39}</author>
  </authors>
  <commentList>
    <comment ref="L95" authorId="0" shapeId="0" xr:uid="{930BB626-A4B6-445C-9F58-78EFBF5A814E}">
      <text>
        <r>
          <rPr>
            <b/>
            <sz val="9"/>
            <color indexed="81"/>
            <rFont val="Tahoma"/>
            <family val="2"/>
          </rPr>
          <t>Abdulhameed Peer:</t>
        </r>
        <r>
          <rPr>
            <sz val="9"/>
            <color indexed="81"/>
            <rFont val="Tahoma"/>
            <family val="2"/>
          </rPr>
          <t xml:space="preserve">
Need to check and confirm the allocation for MT Japan and JP Chat with Micheal</t>
        </r>
      </text>
    </comment>
    <comment ref="O95" authorId="0" shapeId="0" xr:uid="{EC67A9F3-6C8E-44A7-8EED-FF500D8EC052}">
      <text>
        <r>
          <rPr>
            <b/>
            <sz val="9"/>
            <color indexed="81"/>
            <rFont val="Tahoma"/>
            <family val="2"/>
          </rPr>
          <t>Abdulhameed Peer:</t>
        </r>
        <r>
          <rPr>
            <sz val="9"/>
            <color indexed="81"/>
            <rFont val="Tahoma"/>
            <family val="2"/>
          </rPr>
          <t xml:space="preserve">
Need to check and confirm the allocation for MT Japan and JP Chat with Micheal</t>
        </r>
      </text>
    </comment>
    <comment ref="R95" authorId="0" shapeId="0" xr:uid="{A32A8EC0-A02E-415D-9FEB-E79224F63AD7}">
      <text>
        <r>
          <rPr>
            <b/>
            <sz val="9"/>
            <color indexed="81"/>
            <rFont val="Tahoma"/>
            <family val="2"/>
          </rPr>
          <t>Abdulhameed Peer:</t>
        </r>
        <r>
          <rPr>
            <sz val="9"/>
            <color indexed="81"/>
            <rFont val="Tahoma"/>
            <family val="2"/>
          </rPr>
          <t xml:space="preserve">
Need to check and confirm the allocation for MT Japan and JP Chat with Micheal</t>
        </r>
      </text>
    </comment>
    <comment ref="U95" authorId="0" shapeId="0" xr:uid="{95605AEA-F84D-45C6-B799-2CDBA1390C6C}">
      <text>
        <r>
          <rPr>
            <b/>
            <sz val="9"/>
            <color indexed="81"/>
            <rFont val="Tahoma"/>
            <family val="2"/>
          </rPr>
          <t>Abdulhameed Peer:</t>
        </r>
        <r>
          <rPr>
            <sz val="9"/>
            <color indexed="81"/>
            <rFont val="Tahoma"/>
            <family val="2"/>
          </rPr>
          <t xml:space="preserve">
Need to check and confirm the allocation for MT Japan and JP Chat with Micheal</t>
        </r>
      </text>
    </comment>
    <comment ref="X95" authorId="0" shapeId="0" xr:uid="{06F98E96-A5B2-4047-84D7-CC92BF1B729F}">
      <text>
        <r>
          <rPr>
            <b/>
            <sz val="9"/>
            <color indexed="81"/>
            <rFont val="Tahoma"/>
            <family val="2"/>
          </rPr>
          <t>Abdulhameed Peer:</t>
        </r>
        <r>
          <rPr>
            <sz val="9"/>
            <color indexed="81"/>
            <rFont val="Tahoma"/>
            <family val="2"/>
          </rPr>
          <t xml:space="preserve">
Need to check and confirm the allocation for MT Japan and JP Chat with Micheal</t>
        </r>
      </text>
    </comment>
    <comment ref="AA95" authorId="0" shapeId="0" xr:uid="{FB7021E5-0C56-47AC-B13F-253CDC282BD4}">
      <text>
        <r>
          <rPr>
            <b/>
            <sz val="9"/>
            <color indexed="81"/>
            <rFont val="Tahoma"/>
            <family val="2"/>
          </rPr>
          <t>Abdulhameed Peer:</t>
        </r>
        <r>
          <rPr>
            <sz val="9"/>
            <color indexed="81"/>
            <rFont val="Tahoma"/>
            <family val="2"/>
          </rPr>
          <t xml:space="preserve">
Need to check and confirm the allocation for MT Japan and JP Chat with Micheal</t>
        </r>
      </text>
    </comment>
    <comment ref="AD95" authorId="0" shapeId="0" xr:uid="{86B35FEA-7467-444A-9EB6-6C4E0C38EA1C}">
      <text>
        <r>
          <rPr>
            <b/>
            <sz val="9"/>
            <color indexed="81"/>
            <rFont val="Tahoma"/>
            <family val="2"/>
          </rPr>
          <t>Abdulhameed Peer:</t>
        </r>
        <r>
          <rPr>
            <sz val="9"/>
            <color indexed="81"/>
            <rFont val="Tahoma"/>
            <family val="2"/>
          </rPr>
          <t xml:space="preserve">
Need to check and confirm the allocation for MT Japan and JP Chat with Micheal</t>
        </r>
      </text>
    </comment>
    <comment ref="AG95" authorId="0" shapeId="0" xr:uid="{479F72FF-3285-4FBF-8201-C6A3201A508B}">
      <text>
        <r>
          <rPr>
            <b/>
            <sz val="9"/>
            <color indexed="81"/>
            <rFont val="Tahoma"/>
            <family val="2"/>
          </rPr>
          <t>Abdulhameed Peer:</t>
        </r>
        <r>
          <rPr>
            <sz val="9"/>
            <color indexed="81"/>
            <rFont val="Tahoma"/>
            <family val="2"/>
          </rPr>
          <t xml:space="preserve">
Need to check and confirm the allocation for MT Japan and JP Chat with Micheal</t>
        </r>
      </text>
    </comment>
    <comment ref="AJ95" authorId="0" shapeId="0" xr:uid="{FB491D4B-1BA4-406C-83AC-BEC1494B55D7}">
      <text>
        <r>
          <rPr>
            <b/>
            <sz val="9"/>
            <color indexed="81"/>
            <rFont val="Tahoma"/>
            <family val="2"/>
          </rPr>
          <t>Abdulhameed Peer:</t>
        </r>
        <r>
          <rPr>
            <sz val="9"/>
            <color indexed="81"/>
            <rFont val="Tahoma"/>
            <family val="2"/>
          </rPr>
          <t xml:space="preserve">
Need to check and confirm the allocation for MT Japan and JP Chat with Micheal</t>
        </r>
      </text>
    </comment>
    <comment ref="AM95" authorId="0" shapeId="0" xr:uid="{1598583D-D133-4C35-9F6A-6BA2E5571655}">
      <text>
        <r>
          <rPr>
            <b/>
            <sz val="9"/>
            <color indexed="81"/>
            <rFont val="Tahoma"/>
            <family val="2"/>
          </rPr>
          <t>Abdulhameed Peer:</t>
        </r>
        <r>
          <rPr>
            <sz val="9"/>
            <color indexed="81"/>
            <rFont val="Tahoma"/>
            <family val="2"/>
          </rPr>
          <t xml:space="preserve">
Need to check and confirm the allocation for MT Japan and JP Chat with Micheal</t>
        </r>
      </text>
    </comment>
    <comment ref="AP95" authorId="0" shapeId="0" xr:uid="{647E0C5D-1E4C-4CC4-8640-4D7EEF30453A}">
      <text>
        <r>
          <rPr>
            <b/>
            <sz val="9"/>
            <color indexed="81"/>
            <rFont val="Tahoma"/>
            <family val="2"/>
          </rPr>
          <t>Abdulhameed Peer:</t>
        </r>
        <r>
          <rPr>
            <sz val="9"/>
            <color indexed="81"/>
            <rFont val="Tahoma"/>
            <family val="2"/>
          </rPr>
          <t xml:space="preserve">
Need to check and confirm the allocation for MT Japan and JP Chat with Micheal</t>
        </r>
      </text>
    </comment>
    <comment ref="L100" authorId="1" shapeId="0" xr:uid="{B7395940-3444-4312-BDF2-7E08F346E488}">
      <text>
        <t>[Threaded comment]
Your version of Excel allows you to read this threaded comment; however, any edits to it will get removed if the file is opened in a newer version of Excel. Learn more: https://go.microsoft.com/fwlink/?linkid=870924
Comment:
    Moved to MT</t>
      </text>
    </comment>
    <comment ref="I130" authorId="2" shapeId="0" xr:uid="{F64ACAE2-A661-42E4-B8AC-9812B908AA39}">
      <text>
        <t>[Threaded comment]
Your version of Excel allows you to read this threaded comment; however, any edits to it will get removed if the file is opened in a newer version of Excel. Learn more: https://go.microsoft.com/fwlink/?linkid=870924
Comment:
    handled internally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Abdulhameed Peer</author>
    <author>tc={3275B158-85D7-463C-989C-764707E7FE52}</author>
    <author>tc={0A8EE540-795F-45AA-8792-B5D6C59F2CF7}</author>
    <author>tc={81E70760-2279-487F-BE28-53B0E3AC18CD}</author>
  </authors>
  <commentList>
    <comment ref="L95" authorId="0" shapeId="0" xr:uid="{BA6021F9-A5FA-4A07-8488-AF7429040E4A}">
      <text>
        <r>
          <rPr>
            <b/>
            <sz val="9"/>
            <color indexed="81"/>
            <rFont val="Tahoma"/>
            <family val="2"/>
          </rPr>
          <t>Abdulhameed Peer:</t>
        </r>
        <r>
          <rPr>
            <sz val="9"/>
            <color indexed="81"/>
            <rFont val="Tahoma"/>
            <family val="2"/>
          </rPr>
          <t xml:space="preserve">
Need to check and confirm the allocation for MT Japan and JP Chat with Micheal</t>
        </r>
      </text>
    </comment>
    <comment ref="O95" authorId="0" shapeId="0" xr:uid="{8D6C0F7F-C9EF-4263-8AF7-D85D20A8D259}">
      <text>
        <r>
          <rPr>
            <b/>
            <sz val="9"/>
            <color indexed="81"/>
            <rFont val="Tahoma"/>
            <family val="2"/>
          </rPr>
          <t>Abdulhameed Peer:</t>
        </r>
        <r>
          <rPr>
            <sz val="9"/>
            <color indexed="81"/>
            <rFont val="Tahoma"/>
            <family val="2"/>
          </rPr>
          <t xml:space="preserve">
Need to check and confirm the allocation for MT Japan and JP Chat with Micheal</t>
        </r>
      </text>
    </comment>
    <comment ref="R95" authorId="0" shapeId="0" xr:uid="{B6F83310-7A8E-454A-B866-8295141C0494}">
      <text>
        <r>
          <rPr>
            <b/>
            <sz val="9"/>
            <color indexed="81"/>
            <rFont val="Tahoma"/>
            <family val="2"/>
          </rPr>
          <t>Abdulhameed Peer:</t>
        </r>
        <r>
          <rPr>
            <sz val="9"/>
            <color indexed="81"/>
            <rFont val="Tahoma"/>
            <family val="2"/>
          </rPr>
          <t xml:space="preserve">
Need to check and confirm the allocation for MT Japan and JP Chat with Micheal</t>
        </r>
      </text>
    </comment>
    <comment ref="U95" authorId="0" shapeId="0" xr:uid="{E67DFA96-E443-432B-802B-A2477F92D5B3}">
      <text>
        <r>
          <rPr>
            <b/>
            <sz val="9"/>
            <color indexed="81"/>
            <rFont val="Tahoma"/>
            <family val="2"/>
          </rPr>
          <t>Abdulhameed Peer:</t>
        </r>
        <r>
          <rPr>
            <sz val="9"/>
            <color indexed="81"/>
            <rFont val="Tahoma"/>
            <family val="2"/>
          </rPr>
          <t xml:space="preserve">
Need to check and confirm the allocation for MT Japan and JP Chat with Micheal</t>
        </r>
      </text>
    </comment>
    <comment ref="X95" authorId="0" shapeId="0" xr:uid="{42743382-13B9-4762-98DA-AAE36FC3E035}">
      <text>
        <r>
          <rPr>
            <b/>
            <sz val="9"/>
            <color indexed="81"/>
            <rFont val="Tahoma"/>
            <family val="2"/>
          </rPr>
          <t>Abdulhameed Peer:</t>
        </r>
        <r>
          <rPr>
            <sz val="9"/>
            <color indexed="81"/>
            <rFont val="Tahoma"/>
            <family val="2"/>
          </rPr>
          <t xml:space="preserve">
Need to check and confirm the allocation for MT Japan and JP Chat with Micheal</t>
        </r>
      </text>
    </comment>
    <comment ref="AA95" authorId="0" shapeId="0" xr:uid="{C7B12A46-0CE7-409D-9185-F1F3F1126417}">
      <text>
        <r>
          <rPr>
            <b/>
            <sz val="9"/>
            <color indexed="81"/>
            <rFont val="Tahoma"/>
            <family val="2"/>
          </rPr>
          <t>Abdulhameed Peer:</t>
        </r>
        <r>
          <rPr>
            <sz val="9"/>
            <color indexed="81"/>
            <rFont val="Tahoma"/>
            <family val="2"/>
          </rPr>
          <t xml:space="preserve">
Need to check and confirm the allocation for MT Japan and JP Chat with Micheal</t>
        </r>
      </text>
    </comment>
    <comment ref="AD95" authorId="0" shapeId="0" xr:uid="{116A9D62-976D-40B5-873B-485EC2B46D48}">
      <text>
        <r>
          <rPr>
            <b/>
            <sz val="9"/>
            <color indexed="81"/>
            <rFont val="Tahoma"/>
            <family val="2"/>
          </rPr>
          <t>Abdulhameed Peer:</t>
        </r>
        <r>
          <rPr>
            <sz val="9"/>
            <color indexed="81"/>
            <rFont val="Tahoma"/>
            <family val="2"/>
          </rPr>
          <t xml:space="preserve">
Need to check and confirm the allocation for MT Japan and JP Chat with Micheal</t>
        </r>
      </text>
    </comment>
    <comment ref="AG95" authorId="0" shapeId="0" xr:uid="{FF4053AC-389D-46AC-9F47-BB14C2A4B14D}">
      <text>
        <r>
          <rPr>
            <b/>
            <sz val="9"/>
            <color indexed="81"/>
            <rFont val="Tahoma"/>
            <family val="2"/>
          </rPr>
          <t>Abdulhameed Peer:</t>
        </r>
        <r>
          <rPr>
            <sz val="9"/>
            <color indexed="81"/>
            <rFont val="Tahoma"/>
            <family val="2"/>
          </rPr>
          <t xml:space="preserve">
Need to check and confirm the allocation for MT Japan and JP Chat with Micheal</t>
        </r>
      </text>
    </comment>
    <comment ref="AJ95" authorId="0" shapeId="0" xr:uid="{CBD617EB-2148-42B4-A91D-2AB0DCE36076}">
      <text>
        <r>
          <rPr>
            <b/>
            <sz val="9"/>
            <color indexed="81"/>
            <rFont val="Tahoma"/>
            <family val="2"/>
          </rPr>
          <t>Abdulhameed Peer:</t>
        </r>
        <r>
          <rPr>
            <sz val="9"/>
            <color indexed="81"/>
            <rFont val="Tahoma"/>
            <family val="2"/>
          </rPr>
          <t xml:space="preserve">
Need to check and confirm the allocation for MT Japan and JP Chat with Micheal</t>
        </r>
      </text>
    </comment>
    <comment ref="AM95" authorId="0" shapeId="0" xr:uid="{41EBAD1D-A3BD-490E-974F-954416C8E065}">
      <text>
        <r>
          <rPr>
            <b/>
            <sz val="9"/>
            <color indexed="81"/>
            <rFont val="Tahoma"/>
            <family val="2"/>
          </rPr>
          <t>Abdulhameed Peer:</t>
        </r>
        <r>
          <rPr>
            <sz val="9"/>
            <color indexed="81"/>
            <rFont val="Tahoma"/>
            <family val="2"/>
          </rPr>
          <t xml:space="preserve">
Need to check and confirm the allocation for MT Japan and JP Chat with Micheal</t>
        </r>
      </text>
    </comment>
    <comment ref="AP95" authorId="0" shapeId="0" xr:uid="{47D612CF-7E32-45FC-AFA6-23E68F7B2A18}">
      <text>
        <r>
          <rPr>
            <b/>
            <sz val="9"/>
            <color indexed="81"/>
            <rFont val="Tahoma"/>
            <family val="2"/>
          </rPr>
          <t>Abdulhameed Peer:</t>
        </r>
        <r>
          <rPr>
            <sz val="9"/>
            <color indexed="81"/>
            <rFont val="Tahoma"/>
            <family val="2"/>
          </rPr>
          <t xml:space="preserve">
Need to check and confirm the allocation for MT Japan and JP Chat with Micheal</t>
        </r>
      </text>
    </comment>
    <comment ref="L100" authorId="1" shapeId="0" xr:uid="{3275B158-85D7-463C-989C-764707E7FE52}">
      <text>
        <t>[Threaded comment]
Your version of Excel allows you to read this threaded comment; however, any edits to it will get removed if the file is opened in a newer version of Excel. Learn more: https://go.microsoft.com/fwlink/?linkid=870924
Comment:
    Moved to MT</t>
      </text>
    </comment>
    <comment ref="I130" authorId="2" shapeId="0" xr:uid="{0A8EE540-795F-45AA-8792-B5D6C59F2CF7}">
      <text>
        <t>[Threaded comment]
Your version of Excel allows you to read this threaded comment; however, any edits to it will get removed if the file is opened in a newer version of Excel. Learn more: https://go.microsoft.com/fwlink/?linkid=870924
Comment:
    handled internally</t>
      </text>
    </comment>
    <comment ref="E167" authorId="3" shapeId="0" xr:uid="{81E70760-2279-487F-BE28-53B0E3AC18CD}">
      <text>
        <t>[Threaded comment]
Your version of Excel allows you to read this threaded comment; however, any edits to it will get removed if the file is opened in a newer version of Excel. Learn more: https://go.microsoft.com/fwlink/?linkid=870924
Comment:
    6800 Added for Rev-23</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Elisabetta Valentini</author>
    <author>Abdulhameed Peer</author>
    <author>tc={E6BF9893-44D9-4E66-8047-1F66AC6DADAC}</author>
  </authors>
  <commentList>
    <comment ref="E57" authorId="0" shapeId="0" xr:uid="{3B725244-5FE4-415D-98B1-06F8EDE83C9D}">
      <text>
        <r>
          <rPr>
            <b/>
            <sz val="10"/>
            <color rgb="FF000000"/>
            <rFont val="Tahoma"/>
            <family val="2"/>
          </rPr>
          <t>Elisabetta Valentini:</t>
        </r>
        <r>
          <rPr>
            <sz val="10"/>
            <color rgb="FF000000"/>
            <rFont val="Tahoma"/>
            <family val="2"/>
          </rPr>
          <t xml:space="preserve">
</t>
        </r>
        <r>
          <rPr>
            <sz val="10"/>
            <color rgb="FF000000"/>
            <rFont val="Tahoma"/>
            <family val="2"/>
          </rPr>
          <t>All Languages NLOK</t>
        </r>
      </text>
    </comment>
    <comment ref="E80" authorId="1" shapeId="0" xr:uid="{E48FD822-48E7-417E-B48D-6A8D014E5E69}">
      <text>
        <r>
          <rPr>
            <b/>
            <sz val="9"/>
            <color indexed="81"/>
            <rFont val="Tahoma"/>
            <family val="2"/>
          </rPr>
          <t>Abdulhameed Peer:</t>
        </r>
        <r>
          <rPr>
            <sz val="9"/>
            <color indexed="81"/>
            <rFont val="Tahoma"/>
            <family val="2"/>
          </rPr>
          <t xml:space="preserve">
what are all the queues fall under account service and tech service </t>
        </r>
      </text>
    </comment>
    <comment ref="D86" authorId="2" shapeId="0" xr:uid="{E6BF9893-44D9-4E66-8047-1F66AC6DADAC}">
      <text>
        <t xml:space="preserve">[Threaded comment]
Your version of Excel allows you to read this threaded comment; however, any edits to it will get removed if the file is opened in a newer version of Excel. Learn more: https://go.microsoft.com/fwlink/?linkid=870924
Comment:
    Should this be : Services Sales &amp; Retention Phone ?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Elisabetta Valentini</author>
    <author>Abdulhameed Peer</author>
    <author>tc={1D647C64-BC1B-46FF-B244-1466ABE728DB}</author>
  </authors>
  <commentList>
    <comment ref="E57" authorId="0" shapeId="0" xr:uid="{B0B82FE4-2886-4038-BEC1-7819DBB6C289}">
      <text>
        <r>
          <rPr>
            <b/>
            <sz val="10"/>
            <color rgb="FF000000"/>
            <rFont val="Tahoma"/>
            <family val="2"/>
          </rPr>
          <t>Elisabetta Valentini:</t>
        </r>
        <r>
          <rPr>
            <sz val="10"/>
            <color rgb="FF000000"/>
            <rFont val="Tahoma"/>
            <family val="2"/>
          </rPr>
          <t xml:space="preserve">
</t>
        </r>
        <r>
          <rPr>
            <sz val="10"/>
            <color rgb="FF000000"/>
            <rFont val="Tahoma"/>
            <family val="2"/>
          </rPr>
          <t>All Languages NLOK</t>
        </r>
      </text>
    </comment>
    <comment ref="E80" authorId="1" shapeId="0" xr:uid="{874F64CB-1164-4996-865C-71090F741212}">
      <text>
        <r>
          <rPr>
            <b/>
            <sz val="9"/>
            <color indexed="81"/>
            <rFont val="Tahoma"/>
            <family val="2"/>
          </rPr>
          <t>Abdulhameed Peer:</t>
        </r>
        <r>
          <rPr>
            <sz val="9"/>
            <color indexed="81"/>
            <rFont val="Tahoma"/>
            <family val="2"/>
          </rPr>
          <t xml:space="preserve">
what are all the queues fall under account service and tech service </t>
        </r>
      </text>
    </comment>
    <comment ref="D86" authorId="2" shapeId="0" xr:uid="{1D647C64-BC1B-46FF-B244-1466ABE728DB}">
      <text>
        <t xml:space="preserve">[Threaded comment]
Your version of Excel allows you to read this threaded comment; however, any edits to it will get removed if the file is opened in a newer version of Excel. Learn more: https://go.microsoft.com/fwlink/?linkid=870924
Comment:
    Should this be : Services Sales &amp; Retention Phone ?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Elisabetta Valentini</author>
    <author>Abdulhameed Peer</author>
    <author>tc={4C3732F8-B693-4407-B6F8-FA0D68A469B8}</author>
  </authors>
  <commentList>
    <comment ref="E183" authorId="0" shapeId="0" xr:uid="{F8209122-74C4-400B-83E0-EC424C775EC9}">
      <text>
        <r>
          <rPr>
            <b/>
            <sz val="10"/>
            <color rgb="FF000000"/>
            <rFont val="Tahoma"/>
            <family val="2"/>
          </rPr>
          <t>Elisabetta Valentini:</t>
        </r>
        <r>
          <rPr>
            <sz val="10"/>
            <color rgb="FF000000"/>
            <rFont val="Tahoma"/>
            <family val="2"/>
          </rPr>
          <t xml:space="preserve">
</t>
        </r>
        <r>
          <rPr>
            <sz val="10"/>
            <color rgb="FF000000"/>
            <rFont val="Tahoma"/>
            <family val="2"/>
          </rPr>
          <t>All Languages NLOK</t>
        </r>
      </text>
    </comment>
    <comment ref="E206" authorId="1" shapeId="0" xr:uid="{B3529CBD-6168-43A8-800A-2E3A391253C2}">
      <text>
        <r>
          <rPr>
            <b/>
            <sz val="9"/>
            <color indexed="81"/>
            <rFont val="Tahoma"/>
            <family val="2"/>
          </rPr>
          <t>Abdulhameed Peer:</t>
        </r>
        <r>
          <rPr>
            <sz val="9"/>
            <color indexed="81"/>
            <rFont val="Tahoma"/>
            <family val="2"/>
          </rPr>
          <t xml:space="preserve">
what are all the queues fall under account service and tech service </t>
        </r>
      </text>
    </comment>
    <comment ref="D212" authorId="2" shapeId="0" xr:uid="{4C3732F8-B693-4407-B6F8-FA0D68A469B8}">
      <text>
        <t xml:space="preserve">[Threaded comment]
Your version of Excel allows you to read this threaded comment; however, any edits to it will get removed if the file is opened in a newer version of Excel. Learn more: https://go.microsoft.com/fwlink/?linkid=870924
Comment:
    Should this be : Services Sales &amp; Retention Phone ?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tc={62FD58A2-CB8E-49FD-ABE6-508ADDD7902E}</author>
  </authors>
  <commentList>
    <comment ref="E25" authorId="0" shapeId="0" xr:uid="{62FD58A2-CB8E-49FD-ABE6-508ADDD7902E}">
      <text>
        <t>[Threaded comment]
Your version of Excel allows you to read this threaded comment; however, any edits to it will get removed if the file is opened in a newer version of Excel. Learn more: https://go.microsoft.com/fwlink/?linkid=870924
Comment:
    6800 Added for Rev-23</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Elisabetta Valentini</author>
    <author>Abdulhameed Peer</author>
    <author>tc={75940292-6F16-4F69-8213-9AD49FAE0762}</author>
  </authors>
  <commentList>
    <comment ref="E184" authorId="0" shapeId="0" xr:uid="{5F5E4EE8-0A64-4D73-80A2-175CD7A2C7ED}">
      <text>
        <r>
          <rPr>
            <b/>
            <sz val="10"/>
            <color rgb="FF000000"/>
            <rFont val="Tahoma"/>
            <family val="2"/>
          </rPr>
          <t>Elisabetta Valentini:</t>
        </r>
        <r>
          <rPr>
            <sz val="10"/>
            <color rgb="FF000000"/>
            <rFont val="Tahoma"/>
            <family val="2"/>
          </rPr>
          <t xml:space="preserve">
</t>
        </r>
        <r>
          <rPr>
            <sz val="10"/>
            <color rgb="FF000000"/>
            <rFont val="Tahoma"/>
            <family val="2"/>
          </rPr>
          <t>All Languages NLOK</t>
        </r>
      </text>
    </comment>
    <comment ref="E207" authorId="1" shapeId="0" xr:uid="{9F44878C-E95A-48B0-847B-5BED86C45D47}">
      <text>
        <r>
          <rPr>
            <b/>
            <sz val="9"/>
            <color indexed="81"/>
            <rFont val="Tahoma"/>
            <family val="2"/>
          </rPr>
          <t>Abdulhameed Peer:</t>
        </r>
        <r>
          <rPr>
            <sz val="9"/>
            <color indexed="81"/>
            <rFont val="Tahoma"/>
            <family val="2"/>
          </rPr>
          <t xml:space="preserve">
what are all the queues fall under account service and tech service </t>
        </r>
      </text>
    </comment>
    <comment ref="D213" authorId="2" shapeId="0" xr:uid="{75940292-6F16-4F69-8213-9AD49FAE0762}">
      <text>
        <t xml:space="preserve">[Threaded comment]
Your version of Excel allows you to read this threaded comment; however, any edits to it will get removed if the file is opened in a newer version of Excel. Learn more: https://go.microsoft.com/fwlink/?linkid=870924
Comment:
    Should this be : Services Sales &amp; Retention Phone ?
</t>
      </text>
    </comment>
  </commentList>
</comments>
</file>

<file path=xl/sharedStrings.xml><?xml version="1.0" encoding="utf-8"?>
<sst xmlns="http://schemas.openxmlformats.org/spreadsheetml/2006/main" count="13870" uniqueCount="1157">
  <si>
    <t>HOOP</t>
  </si>
  <si>
    <t>Avast / AVG - Foundever</t>
  </si>
  <si>
    <t>TOTALS</t>
  </si>
  <si>
    <t>SL</t>
  </si>
  <si>
    <t>Site</t>
  </si>
  <si>
    <t>LOB</t>
  </si>
  <si>
    <t>Channel</t>
  </si>
  <si>
    <t>AHT</t>
  </si>
  <si>
    <t>AHT (sec)</t>
  </si>
  <si>
    <t>Volume</t>
  </si>
  <si>
    <t>FTE</t>
  </si>
  <si>
    <t>Hours</t>
  </si>
  <si>
    <t xml:space="preserve">FTE </t>
  </si>
  <si>
    <t>Time</t>
  </si>
  <si>
    <t>FE Manila</t>
  </si>
  <si>
    <t>AVG Retention MNL</t>
  </si>
  <si>
    <t>Inbound</t>
  </si>
  <si>
    <t>CALLS RevGen Split</t>
  </si>
  <si>
    <t>CHAT RevGen Split</t>
  </si>
  <si>
    <t>AVAST Retention MNL</t>
  </si>
  <si>
    <t>Chennai</t>
  </si>
  <si>
    <t>AVG-AVAST Retention Combined MNL</t>
  </si>
  <si>
    <t>Chat</t>
  </si>
  <si>
    <t>Manila</t>
  </si>
  <si>
    <t>Manila  Total</t>
  </si>
  <si>
    <t>FE Chennai</t>
  </si>
  <si>
    <t>Avast Retention CHN</t>
  </si>
  <si>
    <t>AVG-AVAST Retention Combined CHN</t>
  </si>
  <si>
    <t>Chennai Total</t>
  </si>
  <si>
    <t>% split</t>
  </si>
  <si>
    <t>Qualfon Duma</t>
  </si>
  <si>
    <t>AVAST Retention</t>
  </si>
  <si>
    <r>
      <rPr>
        <b/>
        <sz val="11"/>
        <color rgb="FF000000"/>
        <rFont val="Calibri"/>
        <family val="2"/>
      </rPr>
      <t>AVAST Retention</t>
    </r>
    <r>
      <rPr>
        <sz val="11"/>
        <color rgb="FF000000"/>
        <rFont val="Calibri"/>
        <family val="2"/>
      </rPr>
      <t xml:space="preserve"> (chat to Voice) </t>
    </r>
    <r>
      <rPr>
        <b/>
        <sz val="11"/>
        <color rgb="FF000000"/>
        <rFont val="Calibri"/>
        <family val="2"/>
      </rPr>
      <t>TOTAL</t>
    </r>
  </si>
  <si>
    <t>NLOK</t>
  </si>
  <si>
    <t>Incenter</t>
  </si>
  <si>
    <t>Member Loyalty</t>
  </si>
  <si>
    <t>Renewals</t>
  </si>
  <si>
    <t>Occ</t>
  </si>
  <si>
    <t>Retention</t>
  </si>
  <si>
    <t>Member Loyalty  Total</t>
  </si>
  <si>
    <t>Nlok Arood Chat</t>
  </si>
  <si>
    <t>Nlok Sales</t>
  </si>
  <si>
    <t>Sales Voice</t>
  </si>
  <si>
    <t>Nlok Sales Chat</t>
  </si>
  <si>
    <t>RevGen</t>
  </si>
  <si>
    <t>TOTAL</t>
  </si>
  <si>
    <t>Sales</t>
  </si>
  <si>
    <t>AVG Account Services - MNL</t>
  </si>
  <si>
    <t>Inbound </t>
  </si>
  <si>
    <t>CALLS LiveSupport Split</t>
  </si>
  <si>
    <t>AVAST Account Services - MNL</t>
  </si>
  <si>
    <t>AVAST Account Services T1 - MNL</t>
  </si>
  <si>
    <t>Email</t>
  </si>
  <si>
    <t>AVAST Account Services T2 - MNL</t>
  </si>
  <si>
    <t>AVG PTS</t>
  </si>
  <si>
    <t> </t>
  </si>
  <si>
    <t>Remote Access</t>
  </si>
  <si>
    <t>AVAST PTS</t>
  </si>
  <si>
    <t>Avast Account Services - CHN</t>
  </si>
  <si>
    <t>AVG Tech - CHN</t>
  </si>
  <si>
    <t>AVG Tech T1 - CHN</t>
  </si>
  <si>
    <t>AVG Tech T2 - CHN</t>
  </si>
  <si>
    <t>AVG Mobilation - CHN</t>
  </si>
  <si>
    <t>AVG/AVAST Tech - CHN</t>
  </si>
  <si>
    <t>AVG Social Media</t>
  </si>
  <si>
    <t>AVG Refund</t>
  </si>
  <si>
    <t>Avast Tech - CHN</t>
  </si>
  <si>
    <t>Athens</t>
  </si>
  <si>
    <t>Avast German Calls</t>
  </si>
  <si>
    <t>Avast/AVG German Cases</t>
  </si>
  <si>
    <t>Avast French Calls</t>
  </si>
  <si>
    <t>AVG French Calls</t>
  </si>
  <si>
    <t>Avast/AVG French Cases</t>
  </si>
  <si>
    <t>Auckland</t>
  </si>
  <si>
    <t>Avast/AVG Japanese Calls</t>
  </si>
  <si>
    <t>Avast/AVG Japanese Cases</t>
  </si>
  <si>
    <t>Avast / AVG - Winco</t>
  </si>
  <si>
    <t>(Days*hours*Occ*60)/AHT/Volume</t>
  </si>
  <si>
    <t>Sao Paolo</t>
  </si>
  <si>
    <t>Portuguese AVG AS &amp; Tech calls</t>
  </si>
  <si>
    <t>Portuguese Avast AS &amp; Tech calls</t>
  </si>
  <si>
    <t>Portuguese Avast AS &amp; Tech chat</t>
  </si>
  <si>
    <t>Portuguese AVG + Avast AS &amp; Tech Cases</t>
  </si>
  <si>
    <t>PT AVG + Avast Tech remote</t>
  </si>
  <si>
    <t>Remote</t>
  </si>
  <si>
    <t>Spanish AVG AS &amp; Tech chat</t>
  </si>
  <si>
    <t>Spanish AVG + Avast AS &amp; Tech Cases</t>
  </si>
  <si>
    <t>Spanish Avast Account Services &amp; Tech remote</t>
  </si>
  <si>
    <r>
      <rPr>
        <b/>
        <sz val="11"/>
        <color theme="0"/>
        <rFont val="Calibri"/>
        <family val="2"/>
        <scheme val="minor"/>
      </rPr>
      <t xml:space="preserve">Avast / AVG - New Provider </t>
    </r>
    <r>
      <rPr>
        <b/>
        <sz val="11"/>
        <color rgb="FFFF0000"/>
        <rFont val="Calibri"/>
        <family val="2"/>
        <scheme val="minor"/>
      </rPr>
      <t>after decomission</t>
    </r>
  </si>
  <si>
    <t>TPG</t>
  </si>
  <si>
    <t>German Avast Calls</t>
  </si>
  <si>
    <t>French Avast Calls</t>
  </si>
  <si>
    <t>French AVG Calls</t>
  </si>
  <si>
    <t>TPJ</t>
  </si>
  <si>
    <t>German Avast/AVG Cases</t>
  </si>
  <si>
    <t>French Avast/AVG Cases</t>
  </si>
  <si>
    <t>TPJP</t>
  </si>
  <si>
    <t>L1 Internal emails</t>
  </si>
  <si>
    <t>Emails</t>
  </si>
  <si>
    <t>NLOK GE</t>
  </si>
  <si>
    <t>Account Services</t>
  </si>
  <si>
    <t xml:space="preserve">IPA &amp; CSP 4-6 </t>
  </si>
  <si>
    <t>Legacy Norton &amp; CSP 1-3</t>
  </si>
  <si>
    <t>Tech Support</t>
  </si>
  <si>
    <t>Windows</t>
  </si>
  <si>
    <t>Mac/mobile/other</t>
  </si>
  <si>
    <t>GE Support Phone  Total</t>
  </si>
  <si>
    <t>GE Support Chat  Total</t>
  </si>
  <si>
    <t>Machine Translation</t>
  </si>
  <si>
    <t>MT</t>
  </si>
  <si>
    <t>MT EMEA</t>
  </si>
  <si>
    <t>MT Chat</t>
  </si>
  <si>
    <t>MT Japanese (TPMI)</t>
  </si>
  <si>
    <t>German Nlok Chat</t>
  </si>
  <si>
    <t>MTL Total</t>
  </si>
  <si>
    <t>2-Click cancellations</t>
  </si>
  <si>
    <t>AVAST+AVG+AVIRA</t>
  </si>
  <si>
    <t>German+French</t>
  </si>
  <si>
    <t>Locked</t>
  </si>
  <si>
    <t>Letters</t>
  </si>
  <si>
    <t>NLOK+AVAST+AVG+AVIRA</t>
  </si>
  <si>
    <t>NLOK  GE Services</t>
  </si>
  <si>
    <t>GE Services</t>
  </si>
  <si>
    <t>Front Line Phone</t>
  </si>
  <si>
    <t>Delivery Phone</t>
  </si>
  <si>
    <t>Dlivery Chat</t>
  </si>
  <si>
    <t>Delivery LMI</t>
  </si>
  <si>
    <t>Total</t>
  </si>
  <si>
    <t>NLOK  APJ</t>
  </si>
  <si>
    <t>APJ</t>
  </si>
  <si>
    <t xml:space="preserve">APJ Phone </t>
  </si>
  <si>
    <t>Inbound Phone</t>
  </si>
  <si>
    <t>APJ Chat</t>
  </si>
  <si>
    <t>Inbound chat</t>
  </si>
  <si>
    <t>EMEA</t>
  </si>
  <si>
    <t>German</t>
  </si>
  <si>
    <t>Voice</t>
  </si>
  <si>
    <t>French</t>
  </si>
  <si>
    <t>Dutch</t>
  </si>
  <si>
    <t>Italian</t>
  </si>
  <si>
    <t>Swedish</t>
  </si>
  <si>
    <t>DAN</t>
  </si>
  <si>
    <t>NOR</t>
  </si>
  <si>
    <t>FIN</t>
  </si>
  <si>
    <t>Polish</t>
  </si>
  <si>
    <t>Portuguese</t>
  </si>
  <si>
    <t>Spanish</t>
  </si>
  <si>
    <t>GCRK</t>
  </si>
  <si>
    <t>Chinese Simplified</t>
  </si>
  <si>
    <t>Chinese Traditional</t>
  </si>
  <si>
    <t>Korean</t>
  </si>
  <si>
    <t>EMEA Over All Voice</t>
  </si>
  <si>
    <t>Avast SMB, HMA, CCLeaner</t>
  </si>
  <si>
    <t>SMB</t>
  </si>
  <si>
    <t>HMA</t>
  </si>
  <si>
    <t>CC Cleaner</t>
  </si>
  <si>
    <t>z</t>
  </si>
  <si>
    <t>Avira English</t>
  </si>
  <si>
    <t>TP Mohali</t>
  </si>
  <si>
    <t>Avira German</t>
  </si>
  <si>
    <t>German Avira</t>
  </si>
  <si>
    <t>Avira Email  (Support + Retention)</t>
  </si>
  <si>
    <t>MT Email</t>
  </si>
  <si>
    <t>France</t>
  </si>
  <si>
    <t>Norton</t>
  </si>
  <si>
    <t>2 Click Cancellation</t>
  </si>
  <si>
    <t>Letter</t>
  </si>
  <si>
    <t>Avast + AVG</t>
  </si>
  <si>
    <t>Avira</t>
  </si>
  <si>
    <t>SORT</t>
  </si>
  <si>
    <t>Plano Tempe</t>
  </si>
  <si>
    <t>Phone</t>
  </si>
  <si>
    <t>Avira Email  (Support)</t>
  </si>
  <si>
    <t>Avira Email  (Retention)</t>
  </si>
  <si>
    <t>Note the Drop per month is  YTD, incremental cuts have been made through the reviews</t>
  </si>
  <si>
    <t>The below details the large shifts in volume, for a complete view please see the Lock Diff in Forecast file</t>
  </si>
  <si>
    <t>In General across most LOBs there has been a reduction in Transfers and also in ghost calls/chats as result of Press 9/DTMF input</t>
  </si>
  <si>
    <t>Queue</t>
  </si>
  <si>
    <t>Drop per month</t>
  </si>
  <si>
    <t>Cause</t>
  </si>
  <si>
    <t>Ticket/Comment</t>
  </si>
  <si>
    <t>Legacy Norton &amp; CSP 1-3 Phone</t>
  </si>
  <si>
    <t>Transfer reduction</t>
  </si>
  <si>
    <t>AVAST/AVG Retention Chat</t>
  </si>
  <si>
    <t>Customers directed to Phone as Save rate is higher</t>
  </si>
  <si>
    <t>Increase to Phone much lower than expected of 2k per month which would have removed the ghost chat volume</t>
  </si>
  <si>
    <t>AVAST/AVG Account Services Phone</t>
  </si>
  <si>
    <t xml:space="preserve">Transfer reduction, reduction in Ghost call due to Press 9 DTM input implementation, partial cause could be forecasting to actual without including repeats and capacity issues, </t>
  </si>
  <si>
    <t>Lifelock App</t>
  </si>
  <si>
    <t xml:space="preserve">Created an additional step for customer to continue to chat which resulted in a drop in ghost sessions as a result of the additional step placed in the chat.  </t>
  </si>
  <si>
    <t>Agents are being assigned to estore sales to assess conversion capabilities in Phillipines</t>
  </si>
  <si>
    <t>EMEA Phone</t>
  </si>
  <si>
    <r>
      <t xml:space="preserve"> End-9892 pointed non English TFNs into DF which eliminated auto dialers and SPAM calls resulting in drop in volume.  </t>
    </r>
    <r>
      <rPr>
        <b/>
        <u/>
        <sz val="11"/>
        <color theme="1"/>
        <rFont val="Calibri"/>
        <family val="2"/>
        <scheme val="minor"/>
      </rPr>
      <t>Note this does not impact Capacity FTE Calc</t>
    </r>
    <r>
      <rPr>
        <u/>
        <sz val="11"/>
        <color theme="1"/>
        <rFont val="Calibri"/>
        <family val="2"/>
        <scheme val="minor"/>
      </rPr>
      <t>.</t>
    </r>
    <r>
      <rPr>
        <sz val="11"/>
        <color theme="1"/>
        <rFont val="Calibri"/>
        <family val="2"/>
        <charset val="238"/>
        <scheme val="minor"/>
      </rPr>
      <t xml:space="preserve">  </t>
    </r>
    <r>
      <rPr>
        <b/>
        <sz val="11"/>
        <color theme="1"/>
        <rFont val="Calibri"/>
        <family val="2"/>
        <scheme val="minor"/>
      </rPr>
      <t>Also Note there are some technical issues in terms of DialogFlow causing  customers to disconnect  within Virtual Agent - this may potentially cause the lower volumes to live help</t>
    </r>
  </si>
  <si>
    <t>[END-9892] Voice Top of Funnel Experience Audit - JIRA Agile - Corporate Instance (nortonlifelock.com)</t>
  </si>
  <si>
    <t>Avast/AVG tech support chat&amp;  Account Services Chat</t>
  </si>
  <si>
    <t>Drop in volume seen due to chat webpage issue</t>
  </si>
  <si>
    <t>No change made to forecast. We expect increase once fix was put in place</t>
  </si>
  <si>
    <t>Marketing are projecting a 2 million drop in marketing spend in Q3, and increase of 1.5 million in Q4</t>
  </si>
  <si>
    <t>Forecast @28k for October, we could go 2k lower on forecast but as it's revenue generating we've left some room</t>
  </si>
  <si>
    <t>PTS</t>
  </si>
  <si>
    <r>
      <t xml:space="preserve">Drop in June, Transfer reduction and routing efficieny as a result of mapping of queues.  Possibly some reduction in ghost calls due to migration of queues to DF, </t>
    </r>
    <r>
      <rPr>
        <b/>
        <sz val="11"/>
        <color theme="1"/>
        <rFont val="Calibri"/>
        <family val="2"/>
        <scheme val="minor"/>
      </rPr>
      <t>Note there are some technical issues in terms of DialogFlow which is  causing customers to disconnect  within Virtual Agent - this may potentially cause the lower volumes to live help</t>
    </r>
  </si>
  <si>
    <t>AVAST/AVG Account Services Email</t>
  </si>
  <si>
    <t>Transition Avast “Tech” MT Email to MT Chat, 4k is the overall drop when taking into account the move of volume to Chat</t>
  </si>
  <si>
    <t>[END-10121] Transition Avast "tech" MT Email to MT Chat and implement Retention, US/XS - JIRA Agile - Corporate Instance (nortonlifelock.com)</t>
  </si>
  <si>
    <t>Alerts</t>
  </si>
  <si>
    <t>Outbound calls to Inbound ratio was too high at 3:1, working with team to reduce</t>
  </si>
  <si>
    <t>Language</t>
  </si>
  <si>
    <t>Lock Timing</t>
  </si>
  <si>
    <t>English</t>
  </si>
  <si>
    <t xml:space="preserve">AVAST/AVG Account Services </t>
  </si>
  <si>
    <t>60 day</t>
  </si>
  <si>
    <t xml:space="preserve">AVAST/AVG PTS </t>
  </si>
  <si>
    <t>90 day</t>
  </si>
  <si>
    <t xml:space="preserve">AVAST/AVG Tech Support </t>
  </si>
  <si>
    <t xml:space="preserve">Remote </t>
  </si>
  <si>
    <t>Cases</t>
  </si>
  <si>
    <t>AVAST/AVG Tech</t>
  </si>
  <si>
    <t>AVG Mobilation</t>
  </si>
  <si>
    <t>Japanese</t>
  </si>
  <si>
    <t>Email MT</t>
  </si>
  <si>
    <t xml:space="preserve">AVAST Account Services &amp; Tech Support </t>
  </si>
  <si>
    <t xml:space="preserve">AVAST/AVG Account Services &amp; Tech Support </t>
  </si>
  <si>
    <t>Chat MT</t>
  </si>
  <si>
    <t xml:space="preserve">AVAST/AVG Retention </t>
  </si>
  <si>
    <t>All From Internal</t>
  </si>
  <si>
    <t xml:space="preserve"> </t>
  </si>
  <si>
    <t>Czech</t>
  </si>
  <si>
    <t>Other</t>
  </si>
  <si>
    <t>Email to Chat</t>
  </si>
  <si>
    <t>Email MT to Chat MT</t>
  </si>
  <si>
    <t>GE</t>
  </si>
  <si>
    <t xml:space="preserve">CPA </t>
  </si>
  <si>
    <t>NLOK MT</t>
  </si>
  <si>
    <t>Account Services &amp; Tech Support</t>
  </si>
  <si>
    <t>Small Languages</t>
  </si>
  <si>
    <t xml:space="preserve">Hindi </t>
  </si>
  <si>
    <t>60d / 2m lock</t>
  </si>
  <si>
    <t>Danish</t>
  </si>
  <si>
    <t>Norwegian</t>
  </si>
  <si>
    <t>Finnish</t>
  </si>
  <si>
    <t>Hebrew</t>
  </si>
  <si>
    <t>Turkish</t>
  </si>
  <si>
    <t>Arabic</t>
  </si>
  <si>
    <t>Cantonese</t>
  </si>
  <si>
    <t xml:space="preserve">Mandarin </t>
  </si>
  <si>
    <t>Account Services Support (TPJP-AS&amp;TS)</t>
  </si>
  <si>
    <t>CnX AS</t>
  </si>
  <si>
    <t>CNX TS</t>
  </si>
  <si>
    <t>Partner support</t>
  </si>
  <si>
    <t>Native Chat Support</t>
  </si>
  <si>
    <t xml:space="preserve">Premium Services - Front Line </t>
  </si>
  <si>
    <t xml:space="preserve">Premium Services - Delivery </t>
  </si>
  <si>
    <t xml:space="preserve">Premium Services - Elite Team </t>
  </si>
  <si>
    <t xml:space="preserve">English </t>
  </si>
  <si>
    <t>Social Support</t>
  </si>
  <si>
    <t xml:space="preserve">Social </t>
  </si>
  <si>
    <t xml:space="preserve">DC </t>
  </si>
  <si>
    <r>
      <t xml:space="preserve">Alerts </t>
    </r>
    <r>
      <rPr>
        <sz val="11"/>
        <rFont val="Calibri"/>
        <family val="2"/>
      </rPr>
      <t>(IN &amp; OUT)</t>
    </r>
  </si>
  <si>
    <t>PMA</t>
  </si>
  <si>
    <t>Restoration Support</t>
  </si>
  <si>
    <t xml:space="preserve">Phone </t>
  </si>
  <si>
    <t>AROOD</t>
  </si>
  <si>
    <t xml:space="preserve">Sales Chat </t>
  </si>
  <si>
    <t>Acquisition Sales (FE)</t>
  </si>
  <si>
    <t>30 day</t>
  </si>
  <si>
    <t xml:space="preserve">Tempe/Plano COE Team (CSA &amp; EB) ( To deduct) </t>
  </si>
  <si>
    <r>
      <t xml:space="preserve">Chennai COE Team </t>
    </r>
    <r>
      <rPr>
        <i/>
        <sz val="11"/>
        <rFont val="Calibri"/>
        <family val="2"/>
      </rPr>
      <t xml:space="preserve">( To deduct) </t>
    </r>
  </si>
  <si>
    <t>CCLEANER</t>
  </si>
  <si>
    <t>CCleaner Support</t>
  </si>
  <si>
    <t>AVIRA</t>
  </si>
  <si>
    <t>Account Services &amp; Tech Support (AVIRA &amp; SURFEASY)</t>
  </si>
  <si>
    <t>AVIRA -Account Services &amp; Tech Support</t>
  </si>
  <si>
    <t>AVIRA - Account  Services &amp; Tech Support</t>
  </si>
  <si>
    <t>All Languages</t>
  </si>
  <si>
    <t xml:space="preserve">AVIRA - Account  Services &amp; Tech Support &amp; Retention </t>
  </si>
  <si>
    <t xml:space="preserve">MT Email </t>
  </si>
  <si>
    <t>All languages</t>
  </si>
  <si>
    <t>Norton LifeLock Physical Mail</t>
  </si>
  <si>
    <t>Physical Letters</t>
  </si>
  <si>
    <t>AVAST/AVG Physical Mail</t>
  </si>
  <si>
    <t>AVIRA Physical Mail</t>
  </si>
  <si>
    <t>Physical Mail</t>
  </si>
  <si>
    <t>Norton LifeLock 2-Click</t>
  </si>
  <si>
    <t>AVAST/AVG 2-Click</t>
  </si>
  <si>
    <t>AVIRA 2-Click</t>
  </si>
  <si>
    <t>2click</t>
  </si>
  <si>
    <t>Social Media</t>
  </si>
  <si>
    <t>Avast / AVG - Small Languages</t>
  </si>
  <si>
    <t>Delivery Chat</t>
  </si>
  <si>
    <t>MT chat</t>
  </si>
  <si>
    <t>AT</t>
  </si>
  <si>
    <t>AU</t>
  </si>
  <si>
    <t>AV</t>
  </si>
  <si>
    <t>AW</t>
  </si>
  <si>
    <t>AX</t>
  </si>
  <si>
    <t>AY</t>
  </si>
  <si>
    <t>AZ</t>
  </si>
  <si>
    <t>BA</t>
  </si>
  <si>
    <t>BB</t>
  </si>
  <si>
    <t>BC</t>
  </si>
  <si>
    <t>BD</t>
  </si>
  <si>
    <t>BE</t>
  </si>
  <si>
    <t xml:space="preserve">AVAST / AVG </t>
  </si>
  <si>
    <t>LOCK</t>
  </si>
  <si>
    <t>-</t>
  </si>
  <si>
    <r>
      <t>Add Internal CSA</t>
    </r>
    <r>
      <rPr>
        <b/>
        <i/>
        <sz val="11"/>
        <rFont val="Calibri"/>
        <family val="2"/>
      </rPr>
      <t xml:space="preserve"> </t>
    </r>
    <r>
      <rPr>
        <i/>
        <sz val="11"/>
        <rFont val="Calibri"/>
        <family val="2"/>
      </rPr>
      <t xml:space="preserve">( To deduct) </t>
    </r>
  </si>
  <si>
    <t>CALLS AVG RevGen Split</t>
  </si>
  <si>
    <t>CALLS AVAST RevGen Split</t>
  </si>
  <si>
    <t>Qualfon</t>
  </si>
  <si>
    <t>AVAST Retention TOTAL</t>
  </si>
  <si>
    <t>JUN23 lock notes</t>
  </si>
  <si>
    <r>
      <t>Nlok Member Loyalty</t>
    </r>
    <r>
      <rPr>
        <sz val="11"/>
        <color rgb="FF000000"/>
        <rFont val="Calibri"/>
        <family val="2"/>
        <charset val="1"/>
      </rPr>
      <t xml:space="preserve"> – O2F for the last month (Feb’23) we were at 116% also we will be ending this current month around 102 to 103% overall which is coming down when compared with previous months. Seasonally in Q4 is high due to expirations however this will drop significantly by May &amp; June onwards, therefore we are keeping the forecast as per the last review at approx. 78k.</t>
    </r>
  </si>
  <si>
    <r>
      <t xml:space="preserve">Nlok Sales Phone : </t>
    </r>
    <r>
      <rPr>
        <sz val="11"/>
        <color theme="1"/>
        <rFont val="-Apple-System"/>
        <charset val="1"/>
      </rPr>
      <t>There are no changes on Jun’23 lock, and we also observed the decreased trend in the Heritage breach volumes.</t>
    </r>
  </si>
  <si>
    <r>
      <t>Nlok Chat:</t>
    </r>
    <r>
      <rPr>
        <sz val="11"/>
        <color theme="1"/>
        <rFont val="-Apple-System"/>
        <charset val="1"/>
      </rPr>
      <t xml:space="preserve"> We are not changing the forecast for Jun’23, </t>
    </r>
    <r>
      <rPr>
        <sz val="11"/>
        <color theme="1"/>
        <rFont val="Calibri"/>
        <family val="2"/>
        <charset val="1"/>
      </rPr>
      <t>we’re keeping the 15K forecast as it is until the trend stabilizes. </t>
    </r>
  </si>
  <si>
    <r>
      <t>Nlok Global English Phone</t>
    </r>
    <r>
      <rPr>
        <sz val="11"/>
        <color theme="1"/>
        <rFont val="Calibri"/>
        <family val="2"/>
        <charset val="1"/>
      </rPr>
      <t xml:space="preserve"> - The end of February has been volatile on NLOK Global English primarily driven by spikes such as Norton Secure Login (NSL) &amp; NGP and the Heritage Breach, where we found a false promo code was published online and usable on the site.  This increase has been considered as an anomaly and has not been factored into our revisions and we observed trend back to normal now in Mar and as per the process we’re still predicting 251k for Jun.</t>
    </r>
  </si>
  <si>
    <r>
      <t>EMEA Phone</t>
    </r>
    <r>
      <rPr>
        <sz val="11"/>
        <color theme="1"/>
        <rFont val="Calibri"/>
        <family val="2"/>
        <charset val="1"/>
      </rPr>
      <t xml:space="preserve"> – No changes on the EMEA forecast apart from Spanish, we increase 130 volumes that is due to PLR 16670 - Pixart -OEM</t>
    </r>
  </si>
  <si>
    <r>
      <t xml:space="preserve">Machine Translation - </t>
    </r>
    <r>
      <rPr>
        <sz val="11"/>
        <color theme="1"/>
        <rFont val="-Apple-System"/>
        <charset val="1"/>
      </rPr>
      <t xml:space="preserve">We’ve made an increase here to reflect the move of JPN chat over to </t>
    </r>
    <r>
      <rPr>
        <sz val="11"/>
        <color theme="1"/>
        <rFont val="Calibri"/>
        <family val="2"/>
        <charset val="1"/>
      </rPr>
      <t>MTL and we’ve made a minor adjustment to reflect the recent increased trends (potentially seasonal due to expirations and KDDI)</t>
    </r>
  </si>
  <si>
    <t>Avast/AVG</t>
  </si>
  <si>
    <r>
      <t>EN Chat</t>
    </r>
    <r>
      <rPr>
        <sz val="11"/>
        <color theme="1"/>
        <rFont val="Calibri"/>
        <family val="2"/>
        <charset val="1"/>
      </rPr>
      <t xml:space="preserve"> volumes decreased by 25% as per automation</t>
    </r>
  </si>
  <si>
    <r>
      <t>EN Email</t>
    </r>
    <r>
      <rPr>
        <sz val="11"/>
        <color theme="1"/>
        <rFont val="Calibri"/>
        <family val="2"/>
        <charset val="1"/>
      </rPr>
      <t xml:space="preserve"> volumes decreased by 20% as per automation</t>
    </r>
  </si>
  <si>
    <t>Volumes trending very close to forecast on majority of LOB's.</t>
  </si>
  <si>
    <t>No changes to the forecast from the directional forecasts for JUN / JUL.</t>
  </si>
  <si>
    <t>LiveHelp</t>
  </si>
  <si>
    <r>
      <t>PTS</t>
    </r>
    <r>
      <rPr>
        <sz val="11"/>
        <color theme="1"/>
        <rFont val="Calibri"/>
        <family val="2"/>
        <charset val="1"/>
      </rPr>
      <t xml:space="preserve"> still looking high over the forecast, this will continue until end of APR, we have a new forecast applied since May. There is a spike in AVG calls, but March data is still inconclusive, therefore no changes to forecast there.</t>
    </r>
  </si>
  <si>
    <r>
      <t>Avast Tech</t>
    </r>
    <r>
      <rPr>
        <sz val="11"/>
        <color theme="1"/>
        <rFont val="Calibri"/>
        <family val="2"/>
        <charset val="1"/>
      </rPr>
      <t xml:space="preserve"> </t>
    </r>
    <r>
      <rPr>
        <b/>
        <sz val="11"/>
        <color theme="1"/>
        <rFont val="Calibri"/>
        <family val="2"/>
        <charset val="1"/>
      </rPr>
      <t>inbound</t>
    </r>
    <r>
      <rPr>
        <sz val="11"/>
        <color theme="1"/>
        <rFont val="Calibri"/>
        <family val="2"/>
        <charset val="1"/>
      </rPr>
      <t xml:space="preserve"> volumes seem to be on an increasing tendency and over the forecast, but only for FEB and part of MAR, we will observe this and consider for JUL lock. This activity is particularly new (GoLive in JAN22) and had a peak season during summer, as opposed to other LiveHelp LOBs.</t>
    </r>
  </si>
  <si>
    <t>Other LiveHelp LOBs on a stable level</t>
  </si>
  <si>
    <r>
      <t>FR/GE/JP/PT/SP</t>
    </r>
    <r>
      <rPr>
        <sz val="11"/>
        <color theme="1"/>
        <rFont val="Calibri"/>
        <family val="2"/>
        <charset val="1"/>
      </rPr>
      <t xml:space="preserve"> under observation due to reporting but seem to be stable. Most attention will go to SP and GE LOB’s, but no changes for the moment.</t>
    </r>
  </si>
  <si>
    <t>Activity very similar to last year</t>
  </si>
  <si>
    <t>Chat volumes reduced by 25% as per Automation (2nd phase of automation, we started May and Jun with 20% decrease in agent-handled volumes)</t>
  </si>
  <si>
    <t>JUN23 Comments / Tasks</t>
  </si>
  <si>
    <t>Provide full fiscal year in the VM sheets - done</t>
  </si>
  <si>
    <t>Add hours for the full year</t>
  </si>
  <si>
    <t>Push for more efficiency in the June lock</t>
  </si>
  <si>
    <t>MT increase - are we sure ? Re-check pls - send the whole fiscal as well - done, put back to original volume</t>
  </si>
  <si>
    <t>JUL23 lock notes</t>
  </si>
  <si>
    <t>No major changes In the forecast, observing some spiking activities, as for eample Avast/AVG Retention and ongoing high activity on PTS.</t>
  </si>
  <si>
    <t>AUG23 lock notes</t>
  </si>
  <si>
    <r>
      <t xml:space="preserve">As requested by Betta, we’re putting </t>
    </r>
    <r>
      <rPr>
        <b/>
        <sz val="11"/>
        <color theme="1"/>
        <rFont val="Calibri"/>
        <family val="2"/>
        <scheme val="minor"/>
      </rPr>
      <t>Avira</t>
    </r>
    <r>
      <rPr>
        <sz val="11"/>
        <color theme="1"/>
        <rFont val="Calibri"/>
        <family val="2"/>
        <scheme val="minor"/>
      </rPr>
      <t xml:space="preserve"> into a separate section however the numbers remain the same, we’ll make this change first thing tomorrow morning.  </t>
    </r>
  </si>
  <si>
    <r>
      <t>Avira Email</t>
    </r>
    <r>
      <rPr>
        <sz val="11"/>
        <color theme="1"/>
        <rFont val="Calibri"/>
        <family val="2"/>
        <scheme val="minor"/>
      </rPr>
      <t xml:space="preserve">, we could have made a decrease here based on trends but we have an issue here in terms of campaign information, if we have any campaigns in August this will push the trends up so we’re keeping this at approx. 1100.  </t>
    </r>
  </si>
  <si>
    <r>
      <t xml:space="preserve">AVG &amp; Avast Tech Chat </t>
    </r>
    <r>
      <rPr>
        <sz val="11"/>
        <color theme="1"/>
        <rFont val="Calibri"/>
        <family val="2"/>
        <scheme val="minor"/>
      </rPr>
      <t xml:space="preserve">we would normally see a seasonal decrease here plus there was containment in the original forecast which is reason we went in with a low 4750 for April and 4200 for May.  It’s clear this season decrease has not happened so we’ve had to increase this up to meet what appears to be a very stable trend of 6k per month.  So the August forecast is now increased to 6k before automation, landing on a final forecast of 5400 to include the projected automation from the ASH team . </t>
    </r>
  </si>
  <si>
    <r>
      <t>MT Japanese</t>
    </r>
    <r>
      <rPr>
        <sz val="11"/>
        <color theme="1"/>
        <rFont val="Calibri"/>
        <family val="2"/>
        <scheme val="minor"/>
      </rPr>
      <t xml:space="preserve">, we’ve emailed Sanu &amp; Yuiko on the increase in security windows-japanese to see if there are any specific drivers.  We haven’t made a change here yet and have kept the forecast at 15k for Japanese MT. </t>
    </r>
  </si>
  <si>
    <r>
      <t>Note</t>
    </r>
    <r>
      <rPr>
        <b/>
        <sz val="11"/>
        <color theme="1"/>
        <rFont val="Calibri"/>
        <family val="2"/>
        <scheme val="minor"/>
      </rPr>
      <t>.  MT EMEA</t>
    </r>
    <r>
      <rPr>
        <sz val="11"/>
        <color theme="1"/>
        <rFont val="Calibri"/>
        <family val="2"/>
        <scheme val="minor"/>
      </rPr>
      <t xml:space="preserve"> was also running high at 149% to forecast but the forecast here was at an extremely low 12110 as this was predicted prior to a number of queues being added and also DE Chat has now being added to MT.  The August forecast we’re keeping at 17500.  </t>
    </r>
  </si>
  <si>
    <r>
      <t xml:space="preserve">Ujwala has rerun the </t>
    </r>
    <r>
      <rPr>
        <b/>
        <sz val="11"/>
        <color theme="1"/>
        <rFont val="Calibri"/>
        <family val="2"/>
        <scheme val="minor"/>
      </rPr>
      <t>GE Chat</t>
    </r>
    <r>
      <rPr>
        <sz val="11"/>
        <color theme="1"/>
        <rFont val="Calibri"/>
        <family val="2"/>
        <scheme val="minor"/>
      </rPr>
      <t xml:space="preserve"> forecast using eGain data (it was previously run on QlikSense) and we’re coming in at a much healthier 91% O2F (compared to 77% with Qlik) </t>
    </r>
  </si>
  <si>
    <t xml:space="preserve">Based on trends, containment projection we’re not going to make any change here so these numbers are static compared to the last review.  </t>
  </si>
  <si>
    <t>Avast/ AVG PTS</t>
  </si>
  <si>
    <t xml:space="preserve">Thanks for the call earlier, as agreed this abandoned percentage is not driven by shrinkage or any staff performance issues.  That said, with an Abandon rate at a high of 30% this means we must be getting either ghost calls or repeat contacts – we are still investigating the cause of this.  But if we consider </t>
  </si>
  <si>
    <t>1. the 30% is driving repeats callers,</t>
  </si>
  <si>
    <t xml:space="preserve">2. there should be an expected “normal” abandon rate on this queue of 8% </t>
  </si>
  <si>
    <t>3. the MOM% growth rate for August, Sept &amp; Oct is stable the below is what we’re coming in at an increase of 13300 (previous forecast 12900)</t>
  </si>
  <si>
    <t xml:space="preserve">Now we need to be very careful here, this forecast of Offered is dependent on us finding the cause of the abandon rate and solving it.  We have already increased this forecast each forecast review since Feb so it’s imperative we find the source of this.  Roman is working with the Services team to resolve this.  </t>
  </si>
  <si>
    <r>
      <t>Avast/AVG Retention</t>
    </r>
    <r>
      <rPr>
        <sz val="11"/>
        <color theme="1"/>
        <rFont val="Calibri"/>
        <family val="2"/>
        <scheme val="minor"/>
      </rPr>
      <t xml:space="preserve">, using the same approach this time with the 21% abandoned we saw in August, and given the target is a 4% abandoned we’re coming in 14500 for August.   Again though we need to find and solve for the abandon rate here. </t>
    </r>
  </si>
  <si>
    <t xml:space="preserve">We’re going to apply this increase to the 3 months August, Sept &amp; Oct only given we’re still investigating root cause. </t>
  </si>
  <si>
    <t>SEP23 lock notes</t>
  </si>
  <si>
    <t xml:space="preserve">APJ </t>
  </si>
  <si>
    <t>APJ has an increase to the September forecast due to an increase in projected Sales for KDDI.  This represents an increase of 1800 contacts.  </t>
  </si>
  <si>
    <t>There are no further increases to Q3, the bulk migration currently planned https://jira.corp.nortonlifelock.com/browse/PLR-17887 is under review.  </t>
  </si>
  <si>
    <t>Avast / AVG</t>
  </si>
  <si>
    <t>All automation removed from SEP volumes due to uncertain go-live of several technical solutions.  OCT and Nov still contain the automation.</t>
  </si>
  <si>
    <t>There are just too many variables in place to be sure the automation will take place in full scope</t>
  </si>
  <si>
    <t>New IVR expected with a launch of CCAIP which should resolve customers landing on wrong LOB and then need to be transferred</t>
  </si>
  <si>
    <t>20% of Account services calls moved to Retention – effective since SEP23</t>
  </si>
  <si>
    <t>20% of PTS calls moved to Account Services as per above – in addition, remote volume has been decreased by 20% – effective since OCT23 (due to 90-day lock)</t>
  </si>
  <si>
    <t>AVG and Avast Tech chat increased by approx. 1200 contacts (together) to align with the trend</t>
  </si>
  <si>
    <t>We made 12% deductions by considering the changes happened on current ongoing trend &amp; containment percentage</t>
  </si>
  <si>
    <t xml:space="preserve">NLOK EMEA </t>
  </si>
  <si>
    <t>Portuguese volumes lowered by 200 contacts per month from SEP onwards</t>
  </si>
  <si>
    <t>NLOK Sales chat</t>
  </si>
  <si>
    <t>We made an increase of 2.5K from Sep'23 due to sales chat optimization (REV-85)</t>
  </si>
  <si>
    <t>OCT23 lock notes</t>
  </si>
  <si>
    <t>No major changes for OCT apart from the discussions about the new IVR and Automation</t>
  </si>
  <si>
    <t>New IVR – 20% of Account Services calls to Retention + 20% of PTS calls to Retention (already included since last month)</t>
  </si>
  <si>
    <t>Automation – 20% of Account Services and Tech calls</t>
  </si>
  <si>
    <t>No automation on PTS or Retention in scope – current setup is not in line, Madhu is taking care of this</t>
  </si>
  <si>
    <t>No automation on Chat or Email in OCT and is included in the guidance forecast since NOV.</t>
  </si>
  <si>
    <t>NLOK Member Loyalty :</t>
  </si>
  <si>
    <t xml:space="preserve">We are not making any changes to ML forecast, and we are keeping it as is for Oct’23 </t>
  </si>
  <si>
    <r>
      <t>Please note</t>
    </r>
    <r>
      <rPr>
        <sz val="11"/>
        <color theme="1"/>
        <rFont val="Calibri"/>
        <family val="2"/>
        <scheme val="minor"/>
      </rPr>
      <t xml:space="preserve"> I will check with Yuiko reg. to the 22k volume Bulk migration PLR today and will update you all here.</t>
    </r>
  </si>
  <si>
    <t>NLOK GE Phone &amp; Chat :</t>
  </si>
  <si>
    <t>We are not making any changes in the overall numbers (deduction done already as per trend last month it ‘self)</t>
  </si>
  <si>
    <t>NLOK GE Services :</t>
  </si>
  <si>
    <t>We are made 300 contacts increased in the DL Chat (200 ) &amp; FL Voice (100) from Oct’23 as we observed the continuous increment in the trend.</t>
  </si>
  <si>
    <t xml:space="preserve">Portuguese volumes lowered by 200 contacts per month from SEP onwards (deduction done already as per trend last month it ‘self) </t>
  </si>
  <si>
    <r>
      <t>NLOK Sales chat</t>
    </r>
    <r>
      <rPr>
        <u/>
        <sz val="11"/>
        <color rgb="FF000000"/>
        <rFont val="Calibri"/>
        <family val="2"/>
        <scheme val="minor"/>
      </rPr>
      <t xml:space="preserve"> ::</t>
    </r>
    <r>
      <rPr>
        <sz val="11"/>
        <color rgb="FF000000"/>
        <rFont val="Calibri"/>
        <family val="2"/>
        <scheme val="minor"/>
      </rPr>
      <t xml:space="preserve"> (Yet to take decision) – I think we need to remove the additional volumes which we added last month, I will confirm by EOD Tomorrow.</t>
    </r>
  </si>
  <si>
    <t>We are taking back the 2.5K volumes which we made increased due to sales chat optimization (REV-85)</t>
  </si>
  <si>
    <t>NOV23 lock notes</t>
  </si>
  <si>
    <t xml:space="preserve">Portuguese volumes lowered by 100 contacts per month for Nov </t>
  </si>
  <si>
    <t xml:space="preserve">Polish volumes lowered by 200 contacts per month for Nov </t>
  </si>
  <si>
    <t>German Chat volumes lowered by 600 contacts per month for Nov</t>
  </si>
  <si>
    <t>Swedish  Chat volumes lowered by 200 contacts per month for Nov &amp; Dec</t>
  </si>
  <si>
    <r>
      <t>NLOK Sales chat</t>
    </r>
    <r>
      <rPr>
        <u/>
        <sz val="11"/>
        <color rgb="FF000000"/>
        <rFont val="Calibri"/>
        <family val="2"/>
        <scheme val="minor"/>
      </rPr>
      <t xml:space="preserve"> ::</t>
    </r>
    <r>
      <rPr>
        <sz val="11"/>
        <color rgb="FF000000"/>
        <rFont val="Calibri"/>
        <family val="2"/>
        <scheme val="minor"/>
      </rPr>
      <t xml:space="preserve"> No Changes, </t>
    </r>
  </si>
  <si>
    <r>
      <rPr>
        <b/>
        <u/>
        <sz val="11"/>
        <color rgb="FF000000"/>
        <rFont val="Calibri"/>
        <family val="2"/>
      </rPr>
      <t xml:space="preserve">NLOK Sales Voice </t>
    </r>
    <r>
      <rPr>
        <u/>
        <sz val="11"/>
        <color rgb="FF000000"/>
        <rFont val="Calibri"/>
        <family val="2"/>
      </rPr>
      <t xml:space="preserve"> </t>
    </r>
    <r>
      <rPr>
        <sz val="11"/>
        <color rgb="FF000000"/>
        <rFont val="Calibri"/>
        <family val="2"/>
      </rPr>
      <t>:: increased by 1K due to increased trend &amp; DM effect</t>
    </r>
  </si>
  <si>
    <r>
      <t xml:space="preserve">MT EMEA &amp; MT Jap : </t>
    </r>
    <r>
      <rPr>
        <sz val="11"/>
        <color rgb="FF000000"/>
        <rFont val="Calibri"/>
        <family val="2"/>
        <scheme val="minor"/>
      </rPr>
      <t>We made small reduction based on the current trend (MT EMEA 500 + MT Japan 500)</t>
    </r>
  </si>
  <si>
    <t>MEMBER LOYALTY</t>
  </si>
  <si>
    <t>ORC was turned off, and A/B testing is going on current . we received 1100 volume additional volume last week when compared with the previous weeks. We have added an additional 6k volume to the Nov , Dec forecast</t>
  </si>
  <si>
    <t>Aligned Sales and Tech chat forecasts to fit the reality better - AUG had still approx 25% of automation included in the forecast, this is why we see higher volumes in the GoodDay now - this has been removed since SEP.</t>
  </si>
  <si>
    <t>No automation planned for chat/email</t>
  </si>
  <si>
    <t>20% of automation included for Account Services and Tech calls</t>
  </si>
  <si>
    <t>20k Retention chat volume moved to Voice as of NOV</t>
  </si>
  <si>
    <t>DEC23 lock notes</t>
  </si>
  <si>
    <t>No automation planned for chat/email untl MAR24</t>
  </si>
  <si>
    <t>ML </t>
  </si>
  <si>
    <t>December, Jan, Feb &amp; March will always be high offered so forecast earlier was 101k and we already have added addional 6k volume for the ORC contacts on top it from last month onwards, so the total forecast for Dec will be 107k and there is no change</t>
  </si>
  <si>
    <t>JAN24 lock notes</t>
  </si>
  <si>
    <t>Author</t>
  </si>
  <si>
    <t>Responsible</t>
  </si>
  <si>
    <t>Due to sync on result</t>
  </si>
  <si>
    <t>Account Services chat slightly increased to followup on trend</t>
  </si>
  <si>
    <t>Roman</t>
  </si>
  <si>
    <t>IVR initiative reverted back - resulting in an increase in Account Services inbound and PTS Inbound - and a decrease in Retention voice</t>
  </si>
  <si>
    <t>Retention chat to voice under a microsope for next few weeks (as of 24OCT) to gather enough data to be able to precict</t>
  </si>
  <si>
    <t xml:space="preserve">O2F we are trending around 103% last months, 
ORC is still on, 
we already have added 6000 additional for ORC contacts, Jan will be our peak time, there is no change in ML the forecast </t>
  </si>
  <si>
    <t>Abdul</t>
  </si>
  <si>
    <r>
      <t xml:space="preserve">We increased </t>
    </r>
    <r>
      <rPr>
        <b/>
        <sz val="11"/>
        <color theme="1"/>
        <rFont val="Calibri"/>
        <family val="2"/>
        <scheme val="minor"/>
      </rPr>
      <t>13K</t>
    </r>
    <r>
      <rPr>
        <sz val="11"/>
        <color theme="1"/>
        <rFont val="Calibri"/>
        <family val="2"/>
        <charset val="238"/>
        <scheme val="minor"/>
      </rPr>
      <t xml:space="preserve"> due to Chat optimization </t>
    </r>
  </si>
  <si>
    <t>Ujwala</t>
  </si>
  <si>
    <t>FEB24 lock notes</t>
  </si>
  <si>
    <t>Sales :</t>
  </si>
  <si>
    <t>Chat Volume increased based on the trend 12K</t>
  </si>
  <si>
    <t>Regular trend forecast process</t>
  </si>
  <si>
    <t>Next lock update</t>
  </si>
  <si>
    <t>Danish :</t>
  </si>
  <si>
    <t>Increased 150 volumes based on the trend</t>
  </si>
  <si>
    <t>Polish &amp; Portuguese</t>
  </si>
  <si>
    <t>Reduced by 100 calls as we are seeing less volumes from 4  months</t>
  </si>
  <si>
    <t>Avira Chat:</t>
  </si>
  <si>
    <t>Reduced by 50to 60 calls as we are seeing less volumes from 4  months</t>
  </si>
  <si>
    <t>Account Services inbound increased to followup on trend</t>
  </si>
  <si>
    <t>Retention chat to voice still under a microsope for next few weeks (as of 24OCT) to gather enough data to be able to precict</t>
  </si>
  <si>
    <t>Very tiny changes to "round" numbers to more "whole" numbers.</t>
  </si>
  <si>
    <t>Reqested by Betta to easier work with the numbers</t>
  </si>
  <si>
    <t>n/a</t>
  </si>
  <si>
    <t xml:space="preserve">AVG Tech T2 queues moving to Jelena's team </t>
  </si>
  <si>
    <t>Betta/Jelena</t>
  </si>
  <si>
    <t>done - confirmed, T2 forecast removed</t>
  </si>
  <si>
    <t>2click cancellations - high impact after not being handled for almost 2 months - seems out of trend, but to be safe, added approx 2k to FR and 4k to GE cases to cover in case of further continuation</t>
  </si>
  <si>
    <t>Linda</t>
  </si>
  <si>
    <t>MAR24 lock notes</t>
  </si>
  <si>
    <t>No major updates on the forecast for MAR24, both due to calm seasonality, and the directive from the management to keep stable forecasts unless a major trend swing is observed, which is not the case.</t>
  </si>
  <si>
    <t>Forecast team</t>
  </si>
  <si>
    <t>Avast/AVG Retention still within a pilot phase of the Chat to Phone - impact already starts to be visible, we will probaly already take this into account form next lock.</t>
  </si>
  <si>
    <t>APR'24 lock notes</t>
  </si>
  <si>
    <t xml:space="preserve">NLOK GE Voice </t>
  </si>
  <si>
    <t>We are working based on the Current trending numbers and made 6% reductions (13K)</t>
  </si>
  <si>
    <t xml:space="preserve">NLOK GE chat </t>
  </si>
  <si>
    <t>NO Changes</t>
  </si>
  <si>
    <t>NLOK Services FL:</t>
  </si>
  <si>
    <t xml:space="preserve">Made Small reductions 300 Volumes </t>
  </si>
  <si>
    <t>AVIRA Chat</t>
  </si>
  <si>
    <t>We made small reductions based on the current trend (EN-200 &amp; DE-100)</t>
  </si>
  <si>
    <t xml:space="preserve">AVIRA VOICE </t>
  </si>
  <si>
    <r>
      <t xml:space="preserve">Avira German voice (TPJ team) As we Locked Apr'24 with Partner we are not making any changes for Voice, however we are revised the Volumes from May'25 onwards (+650) based on the current trend and the PLR details </t>
    </r>
    <r>
      <rPr>
        <b/>
        <sz val="11"/>
        <color rgb="FF000000"/>
        <rFont val="Calibri"/>
        <family val="2"/>
        <scheme val="minor"/>
      </rPr>
      <t>Avira ML Optimization  (PLR-20949)</t>
    </r>
  </si>
  <si>
    <t xml:space="preserve">MT JAP : </t>
  </si>
  <si>
    <t>We made the Reduction of 1K Based on the Changes in Current Trend</t>
  </si>
  <si>
    <r>
      <rPr>
        <b/>
        <sz val="11"/>
        <color theme="1"/>
        <rFont val="Calibri"/>
        <family val="2"/>
        <scheme val="minor"/>
      </rPr>
      <t>Sales Chat :</t>
    </r>
    <r>
      <rPr>
        <sz val="11"/>
        <color theme="1"/>
        <rFont val="Calibri"/>
        <family val="2"/>
        <charset val="238"/>
        <scheme val="minor"/>
      </rPr>
      <t xml:space="preserve"> 500 increased</t>
    </r>
  </si>
  <si>
    <r>
      <rPr>
        <b/>
        <sz val="11"/>
        <color theme="1"/>
        <rFont val="Calibri"/>
        <family val="2"/>
        <scheme val="minor"/>
      </rPr>
      <t xml:space="preserve">Arood Chat : </t>
    </r>
    <r>
      <rPr>
        <sz val="11"/>
        <color theme="1"/>
        <rFont val="Calibri"/>
        <family val="2"/>
        <charset val="238"/>
        <scheme val="minor"/>
      </rPr>
      <t>200 reductions</t>
    </r>
  </si>
  <si>
    <r>
      <rPr>
        <b/>
        <sz val="11"/>
        <color theme="1"/>
        <rFont val="Calibri"/>
        <family val="2"/>
        <scheme val="minor"/>
      </rPr>
      <t xml:space="preserve">EMEA Dutch : </t>
    </r>
    <r>
      <rPr>
        <sz val="11"/>
        <color theme="1"/>
        <rFont val="Calibri"/>
        <family val="2"/>
        <charset val="238"/>
        <scheme val="minor"/>
      </rPr>
      <t>600 Increment based on the new trend</t>
    </r>
  </si>
  <si>
    <r>
      <rPr>
        <b/>
        <sz val="11"/>
        <color theme="1"/>
        <rFont val="Calibri"/>
        <family val="2"/>
        <scheme val="minor"/>
      </rPr>
      <t>EMEA Danish :</t>
    </r>
    <r>
      <rPr>
        <sz val="11"/>
        <color theme="1"/>
        <rFont val="Calibri"/>
        <family val="2"/>
        <charset val="238"/>
        <scheme val="minor"/>
      </rPr>
      <t xml:space="preserve"> 100 Increment </t>
    </r>
  </si>
  <si>
    <t xml:space="preserve">2CLICK email: </t>
  </si>
  <si>
    <t>Small increment (350) we have limitted data for analysis</t>
  </si>
  <si>
    <t xml:space="preserve">2CLICK Letters: </t>
  </si>
  <si>
    <t>Small Reductions (150) we have limitted data for analysis</t>
  </si>
  <si>
    <t>Avast / AVG Retention</t>
  </si>
  <si>
    <t>Added +10% to Avast&amp;AVG Voice due to latest trend and the Chat to Voice initiative</t>
  </si>
  <si>
    <t>Reduced -10% due to Chat to Voice intiative</t>
  </si>
  <si>
    <t>Added +600 flat calls per month to Avast Voice as per PLR 20957</t>
  </si>
  <si>
    <t>Avast / AVG Account Services</t>
  </si>
  <si>
    <t>Added +10% to Avast&amp;AVG Voice due to latest trend</t>
  </si>
  <si>
    <t>MAY'24 lock notes</t>
  </si>
  <si>
    <r>
      <t>GE Chat :</t>
    </r>
    <r>
      <rPr>
        <sz val="11"/>
        <color theme="1"/>
        <rFont val="Calibri"/>
        <family val="2"/>
        <charset val="238"/>
        <scheme val="minor"/>
      </rPr>
      <t xml:space="preserve"> We made the 10% increment based on the ongoing trend (Over offered situation from past 4 months)</t>
    </r>
  </si>
  <si>
    <r>
      <t>Avira voice</t>
    </r>
    <r>
      <rPr>
        <sz val="11"/>
        <color theme="1"/>
        <rFont val="Calibri"/>
        <family val="2"/>
        <charset val="238"/>
        <scheme val="minor"/>
      </rPr>
      <t xml:space="preserve"> : we made increment of 600 volumes due to Avira ML optimization &amp; </t>
    </r>
    <r>
      <rPr>
        <b/>
        <sz val="11"/>
        <color theme="1"/>
        <rFont val="Calibri"/>
        <family val="2"/>
        <charset val="238"/>
        <scheme val="minor"/>
      </rPr>
      <t>Avira Phantom VPN - P2P function removal and migration to AWS (</t>
    </r>
    <r>
      <rPr>
        <sz val="11"/>
        <color theme="1"/>
        <rFont val="Calibri"/>
        <family val="2"/>
        <charset val="238"/>
        <scheme val="minor"/>
      </rPr>
      <t>There would be some local sites may impact with this AWS migration)                                  </t>
    </r>
  </si>
  <si>
    <r>
      <t>Sales voice</t>
    </r>
    <r>
      <rPr>
        <sz val="11"/>
        <color theme="1"/>
        <rFont val="Calibri"/>
        <family val="2"/>
        <charset val="238"/>
        <scheme val="minor"/>
      </rPr>
      <t xml:space="preserve"> : we increased 3.6K based on the trend.</t>
    </r>
  </si>
  <si>
    <r>
      <rPr>
        <b/>
        <u/>
        <sz val="11"/>
        <color theme="1"/>
        <rFont val="Calibri"/>
        <family val="2"/>
        <scheme val="minor"/>
      </rPr>
      <t>Avira chat</t>
    </r>
    <r>
      <rPr>
        <u/>
        <sz val="11"/>
        <color theme="1"/>
        <rFont val="Calibri"/>
        <family val="2"/>
        <scheme val="minor"/>
      </rPr>
      <t>:</t>
    </r>
    <r>
      <rPr>
        <sz val="11"/>
        <color theme="1"/>
        <rFont val="Calibri"/>
        <family val="2"/>
        <charset val="238"/>
        <scheme val="minor"/>
      </rPr>
      <t xml:space="preserve"> we made reduction of 200 </t>
    </r>
  </si>
  <si>
    <r>
      <rPr>
        <b/>
        <u/>
        <sz val="11"/>
        <color theme="1"/>
        <rFont val="Calibri"/>
        <family val="2"/>
        <scheme val="minor"/>
      </rPr>
      <t>Avast/AVG Retention voice</t>
    </r>
    <r>
      <rPr>
        <b/>
        <sz val="11"/>
        <color theme="1"/>
        <rFont val="Calibri"/>
        <family val="2"/>
        <scheme val="minor"/>
      </rPr>
      <t xml:space="preserve"> -</t>
    </r>
    <r>
      <rPr>
        <sz val="11"/>
        <color theme="1"/>
        <rFont val="Calibri"/>
        <family val="2"/>
        <charset val="238"/>
        <scheme val="minor"/>
      </rPr>
      <t xml:space="preserve"> JUL increased towards the current trend</t>
    </r>
  </si>
  <si>
    <r>
      <rPr>
        <b/>
        <u/>
        <sz val="11"/>
        <color theme="1"/>
        <rFont val="Calibri"/>
        <family val="2"/>
        <scheme val="minor"/>
      </rPr>
      <t>Avats/AVG Email</t>
    </r>
    <r>
      <rPr>
        <b/>
        <sz val="11"/>
        <color theme="1"/>
        <rFont val="Calibri"/>
        <family val="2"/>
        <scheme val="minor"/>
      </rPr>
      <t xml:space="preserve"> </t>
    </r>
    <r>
      <rPr>
        <sz val="11"/>
        <color theme="1"/>
        <rFont val="Calibri"/>
        <family val="2"/>
        <charset val="238"/>
        <scheme val="minor"/>
      </rPr>
      <t>- swapped to the new Email reporting</t>
    </r>
    <r>
      <rPr>
        <sz val="11"/>
        <color theme="1"/>
        <rFont val="Calibri"/>
        <family val="2"/>
        <scheme val="minor"/>
      </rPr>
      <t xml:space="preserve"> - we can observe slight decrease on the EN volumes, as opposed to non-EN where we can see an increase - we will gradually increase our forecast to the new actuals during next few months while also closely monitoring the backlog levels and the need for an increase in capacity</t>
    </r>
  </si>
  <si>
    <t>JUN'24 lock notes</t>
  </si>
  <si>
    <r>
      <rPr>
        <b/>
        <u/>
        <sz val="11"/>
        <color theme="1"/>
        <rFont val="Calibri"/>
        <family val="2"/>
        <scheme val="minor"/>
      </rPr>
      <t>Avast/AVG Retention voice</t>
    </r>
    <r>
      <rPr>
        <b/>
        <sz val="11"/>
        <color theme="1"/>
        <rFont val="Calibri"/>
        <family val="2"/>
        <scheme val="minor"/>
      </rPr>
      <t xml:space="preserve"> -</t>
    </r>
    <r>
      <rPr>
        <sz val="11"/>
        <color theme="1"/>
        <rFont val="Calibri"/>
        <family val="2"/>
        <charset val="238"/>
        <scheme val="minor"/>
      </rPr>
      <t xml:space="preserve"> Increased to a current trend for the rest of FY25</t>
    </r>
  </si>
  <si>
    <r>
      <t>Avast/AVG Account Services</t>
    </r>
    <r>
      <rPr>
        <sz val="11"/>
        <color theme="1"/>
        <rFont val="Calibri"/>
        <family val="2"/>
        <scheme val="minor"/>
      </rPr>
      <t xml:space="preserve"> - updated balance between phone/chat  -  lowered phone forecast which has been previously increased and increased chat which is now over offered</t>
    </r>
  </si>
  <si>
    <r>
      <rPr>
        <b/>
        <u/>
        <sz val="11"/>
        <color theme="1"/>
        <rFont val="Calibri"/>
        <family val="2"/>
        <scheme val="minor"/>
      </rPr>
      <t xml:space="preserve">Acast/AVG Tech </t>
    </r>
    <r>
      <rPr>
        <sz val="11"/>
        <color theme="1"/>
        <rFont val="Calibri"/>
        <family val="2"/>
        <charset val="238"/>
        <scheme val="minor"/>
      </rPr>
      <t>- lowered since JUL - after expected PLR campaigns - so far campaigns seem to have a very short term effect - approx a week and then back to the previous trend</t>
    </r>
  </si>
  <si>
    <r>
      <rPr>
        <b/>
        <u/>
        <sz val="11"/>
        <color theme="1"/>
        <rFont val="Calibri"/>
        <family val="2"/>
        <scheme val="minor"/>
      </rPr>
      <t xml:space="preserve">NLOK GE </t>
    </r>
    <r>
      <rPr>
        <sz val="11"/>
        <color theme="1"/>
        <rFont val="Calibri"/>
        <family val="2"/>
        <charset val="238"/>
        <scheme val="minor"/>
      </rPr>
      <t>- Balancing between phone and chat according to trend. Increased chat and lowered the phone volumes. Will need to focus on the chat reporting which is currently not fine-tuned and follwup when fixed.</t>
    </r>
  </si>
  <si>
    <t>Sarah / Abdul</t>
  </si>
  <si>
    <r>
      <rPr>
        <b/>
        <u/>
        <sz val="11"/>
        <color theme="1"/>
        <rFont val="Calibri"/>
        <family val="2"/>
        <scheme val="minor"/>
      </rPr>
      <t>NLOK ML:</t>
    </r>
    <r>
      <rPr>
        <sz val="11"/>
        <color theme="1"/>
        <rFont val="Calibri"/>
        <family val="2"/>
        <charset val="238"/>
        <scheme val="minor"/>
      </rPr>
      <t xml:space="preserve">  Approx 2k increase considering the Rev gen ticket REV-836 NGP unsubscribe flow</t>
    </r>
  </si>
  <si>
    <r>
      <rPr>
        <b/>
        <u/>
        <sz val="11"/>
        <color theme="1"/>
        <rFont val="Calibri"/>
        <family val="2"/>
        <scheme val="minor"/>
      </rPr>
      <t>NLOK EMEA</t>
    </r>
    <r>
      <rPr>
        <sz val="11"/>
        <color theme="1"/>
        <rFont val="Calibri"/>
        <family val="2"/>
        <charset val="238"/>
        <scheme val="minor"/>
      </rPr>
      <t xml:space="preserve"> - Slight updates since JUL, to be discussed on next lock call</t>
    </r>
  </si>
  <si>
    <t>JUL'24 lock notes</t>
  </si>
  <si>
    <r>
      <rPr>
        <b/>
        <u/>
        <sz val="11"/>
        <color theme="1"/>
        <rFont val="Calibri"/>
        <family val="2"/>
        <scheme val="minor"/>
      </rPr>
      <t>Avast/AVG Account Services &amp; Tech</t>
    </r>
    <r>
      <rPr>
        <sz val="11"/>
        <color theme="1"/>
        <rFont val="Calibri"/>
        <family val="2"/>
        <scheme val="minor"/>
      </rPr>
      <t xml:space="preserve"> - Observing a drop in volumes in second month in a row, therefore applying this to the trend going onwards. Looking for possible root causes.</t>
    </r>
  </si>
  <si>
    <r>
      <t>Avast/AVG Retention</t>
    </r>
    <r>
      <rPr>
        <b/>
        <sz val="11"/>
        <color theme="1"/>
        <rFont val="Calibri"/>
        <family val="2"/>
        <scheme val="minor"/>
      </rPr>
      <t xml:space="preserve"> - </t>
    </r>
    <r>
      <rPr>
        <sz val="11"/>
        <color theme="1"/>
        <rFont val="Calibri"/>
        <family val="2"/>
        <scheme val="minor"/>
      </rPr>
      <t>updates towards new trend after Chat to Phone initiative</t>
    </r>
  </si>
  <si>
    <r>
      <rPr>
        <b/>
        <u/>
        <sz val="11"/>
        <color theme="1"/>
        <rFont val="Calibri"/>
        <family val="2"/>
        <scheme val="minor"/>
      </rPr>
      <t>AROOD</t>
    </r>
    <r>
      <rPr>
        <sz val="11"/>
        <color theme="1"/>
        <rFont val="Calibri"/>
        <family val="2"/>
        <scheme val="minor"/>
      </rPr>
      <t xml:space="preserve"> - finished cooperation - removed all volumes from our file.</t>
    </r>
  </si>
  <si>
    <r>
      <rPr>
        <b/>
        <u/>
        <sz val="11"/>
        <color theme="1"/>
        <rFont val="Calibri"/>
        <family val="2"/>
        <scheme val="minor"/>
      </rPr>
      <t>Lifelock App</t>
    </r>
    <r>
      <rPr>
        <sz val="11"/>
        <color theme="1"/>
        <rFont val="Calibri"/>
        <family val="2"/>
        <scheme val="minor"/>
      </rPr>
      <t xml:space="preserve"> - added to our file for regular updates</t>
    </r>
  </si>
  <si>
    <r>
      <rPr>
        <b/>
        <u/>
        <sz val="11"/>
        <color theme="1"/>
        <rFont val="Calibri"/>
        <family val="2"/>
        <scheme val="minor"/>
      </rPr>
      <t>NLOK EMEA</t>
    </r>
    <r>
      <rPr>
        <sz val="11"/>
        <color theme="1"/>
        <rFont val="Calibri"/>
        <family val="2"/>
        <scheme val="minor"/>
      </rPr>
      <t xml:space="preserve"> - slight updatres to trends after observing lower volumes - only slight changes made to be sure we do not miss a needed FTE for planning</t>
    </r>
  </si>
  <si>
    <r>
      <t>NLOK GE</t>
    </r>
    <r>
      <rPr>
        <sz val="11"/>
        <color theme="1"/>
        <rFont val="Calibri"/>
        <family val="2"/>
        <scheme val="minor"/>
      </rPr>
      <t xml:space="preserve"> - slight trend updates between queues.</t>
    </r>
  </si>
  <si>
    <t>Sarah</t>
  </si>
  <si>
    <t>AUG'24 lock notes</t>
  </si>
  <si>
    <r>
      <rPr>
        <b/>
        <u/>
        <sz val="11"/>
        <color theme="1"/>
        <rFont val="Calibri"/>
        <family val="2"/>
        <scheme val="minor"/>
      </rPr>
      <t>Avast/AVG Account Services</t>
    </r>
    <r>
      <rPr>
        <sz val="11"/>
        <color theme="1"/>
        <rFont val="Calibri"/>
        <family val="2"/>
        <scheme val="minor"/>
      </rPr>
      <t xml:space="preserve"> - Further decrease as per trends - very significant drop in volume, suspected tech. issues, or web issues.</t>
    </r>
  </si>
  <si>
    <r>
      <t>Avast/AVG Email to Chat for Non-EN LOBs</t>
    </r>
    <r>
      <rPr>
        <sz val="11"/>
        <color theme="1"/>
        <rFont val="Calibri"/>
        <family val="2"/>
        <scheme val="minor"/>
      </rPr>
      <t xml:space="preserve"> - Implemented a new project in scope for our non-EN email LOBs - will cooperate with WFM and VM to followup on the trends</t>
    </r>
  </si>
  <si>
    <r>
      <rPr>
        <b/>
        <u/>
        <sz val="11"/>
        <color theme="1"/>
        <rFont val="Calibri"/>
        <family val="2"/>
        <scheme val="minor"/>
      </rPr>
      <t xml:space="preserve">NLOK Sales Chat </t>
    </r>
    <r>
      <rPr>
        <sz val="11"/>
        <color theme="1"/>
        <rFont val="Calibri"/>
        <family val="2"/>
        <scheme val="minor"/>
      </rPr>
      <t>- lowered towards 14k due to low volumes as per past trend</t>
    </r>
  </si>
  <si>
    <t>SEP'24 lock notes</t>
  </si>
  <si>
    <r>
      <rPr>
        <b/>
        <u/>
        <sz val="11"/>
        <color theme="1"/>
        <rFont val="Calibri"/>
        <family val="2"/>
        <scheme val="minor"/>
      </rPr>
      <t>Avast/AVG Account Services</t>
    </r>
    <r>
      <rPr>
        <sz val="11"/>
        <color theme="1"/>
        <rFont val="Calibri"/>
        <family val="2"/>
        <scheme val="minor"/>
      </rPr>
      <t xml:space="preserve"> - Another decrease as per trends - very significant drop in volume, suspected tech. issues, or web issues. Chat volumes considerably lower than expected.</t>
    </r>
  </si>
  <si>
    <r>
      <t>Avast/AVG Email to Chat for Non-EN LOBs</t>
    </r>
    <r>
      <rPr>
        <sz val="11"/>
        <color theme="1"/>
        <rFont val="Calibri"/>
        <family val="2"/>
        <scheme val="minor"/>
      </rPr>
      <t xml:space="preserve"> - Adjustmenrs as per trend, we still observe a bit higher GE volumes than expected - probably due to the legal needs.</t>
    </r>
  </si>
  <si>
    <r>
      <rPr>
        <b/>
        <u/>
        <sz val="11"/>
        <color theme="1"/>
        <rFont val="Calibri"/>
        <family val="2"/>
        <scheme val="minor"/>
      </rPr>
      <t xml:space="preserve">NLOK Sales Chat </t>
    </r>
    <r>
      <rPr>
        <sz val="11"/>
        <color theme="1"/>
        <rFont val="Calibri"/>
        <family val="2"/>
        <scheme val="minor"/>
      </rPr>
      <t>- Increased towards 20-22k due to volumes coming back to trends as before</t>
    </r>
  </si>
  <si>
    <r>
      <rPr>
        <b/>
        <u/>
        <sz val="11"/>
        <color theme="1"/>
        <rFont val="Calibri"/>
        <family val="2"/>
        <scheme val="minor"/>
      </rPr>
      <t>NLOK GE</t>
    </r>
    <r>
      <rPr>
        <sz val="11"/>
        <color theme="1"/>
        <rFont val="Calibri"/>
        <family val="2"/>
        <charset val="238"/>
        <scheme val="minor"/>
      </rPr>
      <t xml:space="preserve"> - Slight decrease as per the observed trends - long term lower volumes, but so fat only careful decrease baked in</t>
    </r>
  </si>
  <si>
    <r>
      <t>Alerts</t>
    </r>
    <r>
      <rPr>
        <sz val="11"/>
        <color theme="1"/>
        <rFont val="Calibri"/>
        <family val="2"/>
        <scheme val="minor"/>
      </rPr>
      <t xml:space="preserve"> - Revised with the Alerts team, will be more regularly in touch for this LOB and capacity</t>
    </r>
  </si>
  <si>
    <t>Sarah/Micheal</t>
  </si>
  <si>
    <t>OCT'24 lock notes</t>
  </si>
  <si>
    <r>
      <rPr>
        <b/>
        <u/>
        <sz val="11"/>
        <color theme="1"/>
        <rFont val="Calibri"/>
        <family val="2"/>
        <scheme val="minor"/>
      </rPr>
      <t>Avast/AVG Account Services &amp; Tech</t>
    </r>
    <r>
      <rPr>
        <sz val="11"/>
        <color theme="1"/>
        <rFont val="Calibri"/>
        <family val="2"/>
        <scheme val="minor"/>
      </rPr>
      <t xml:space="preserve"> - Phone volumes slowly coming back to trends as per a fix on the website in late-June, chat volumes still very low.</t>
    </r>
  </si>
  <si>
    <r>
      <t>Avast/AVG Email to Chat</t>
    </r>
    <r>
      <rPr>
        <sz val="11"/>
        <color theme="1"/>
        <rFont val="Calibri"/>
        <family val="2"/>
        <scheme val="minor"/>
      </rPr>
      <t xml:space="preserve"> - Adjustmenrs as per trend, we still observe a bit higher GE volumes than expected - probably due to the legal needs.</t>
    </r>
  </si>
  <si>
    <t>Adding the EN volume expectation for Q4, will need to observe impact for the NOV and DEC for next lock</t>
  </si>
  <si>
    <r>
      <rPr>
        <b/>
        <u/>
        <sz val="11"/>
        <color theme="1"/>
        <rFont val="Calibri"/>
        <family val="2"/>
        <scheme val="minor"/>
      </rPr>
      <t>NLOK GE</t>
    </r>
    <r>
      <rPr>
        <sz val="11"/>
        <color theme="1"/>
        <rFont val="Calibri"/>
        <family val="2"/>
        <charset val="238"/>
        <scheme val="minor"/>
      </rPr>
      <t xml:space="preserve"> - Further decrease as per the observed trends - long term lower volumes in GE as per past several month - approx -20k as per YoY</t>
    </r>
  </si>
  <si>
    <t>Detailed overview of further inputs taken into consideration have been updated separately in OCT lock detail notes sheet in this workbook.</t>
  </si>
  <si>
    <t>NOV'24 lock notes</t>
  </si>
  <si>
    <r>
      <rPr>
        <b/>
        <u/>
        <sz val="11"/>
        <color theme="1"/>
        <rFont val="Calibri"/>
        <family val="2"/>
        <scheme val="minor"/>
      </rPr>
      <t>Avast/AVG Account Services &amp; Tech</t>
    </r>
    <r>
      <rPr>
        <sz val="11"/>
        <color theme="1"/>
        <rFont val="Calibri"/>
        <family val="2"/>
        <scheme val="minor"/>
      </rPr>
      <t xml:space="preserve"> - Phone volumes rather on previous trends</t>
    </r>
  </si>
  <si>
    <t>Account Services chat volumes adjusted to new trend that has been set by a new landing page structure as per following ticket: https://butr.avast.com/browse/CRM-21331</t>
  </si>
  <si>
    <t>CRM-21331</t>
  </si>
  <si>
    <t>Tech chat volumes containing most of the Email to Chat volumes at the moment due to an update on landing page whish sets "tech support" as default instead of previous Account Services - as per confirmation form Sanu, we increase forecast considerably towards the new trend - https://jira.corp.nortonlifelock.com/browse/SHDE-3399</t>
  </si>
  <si>
    <t>SHDE-3399</t>
  </si>
  <si>
    <r>
      <t>Avast/AVG Email to Chat</t>
    </r>
    <r>
      <rPr>
        <sz val="11"/>
        <color theme="1"/>
        <rFont val="Calibri"/>
        <family val="2"/>
        <scheme val="minor"/>
      </rPr>
      <t xml:space="preserve"> - EN email volumes for NOV/DEC updated up to trend as per above</t>
    </r>
  </si>
  <si>
    <r>
      <t>Avast/AVG PTS</t>
    </r>
    <r>
      <rPr>
        <sz val="11"/>
        <color theme="1"/>
        <rFont val="Calibri"/>
        <family val="2"/>
        <scheme val="minor"/>
      </rPr>
      <t xml:space="preserve"> - Volumes coming back towards the 2022/2023 trend. Fixed the transfer issues from the other LOBs and adding a 3rd IVR option reduced volumes and shifted a portion to Retention</t>
    </r>
  </si>
  <si>
    <r>
      <rPr>
        <b/>
        <u/>
        <sz val="11"/>
        <color theme="1"/>
        <rFont val="Calibri"/>
        <family val="2"/>
        <scheme val="minor"/>
      </rPr>
      <t xml:space="preserve">NLOK Sales Chat </t>
    </r>
    <r>
      <rPr>
        <sz val="11"/>
        <color theme="1"/>
        <rFont val="Calibri"/>
        <family val="2"/>
        <scheme val="minor"/>
      </rPr>
      <t>- Increased towards 24k as per trend</t>
    </r>
  </si>
  <si>
    <t>Sarah/Renata</t>
  </si>
  <si>
    <r>
      <rPr>
        <b/>
        <u/>
        <sz val="11"/>
        <color theme="1"/>
        <rFont val="Calibri"/>
        <family val="2"/>
        <scheme val="minor"/>
      </rPr>
      <t>NLOK Sales Voice</t>
    </r>
    <r>
      <rPr>
        <sz val="11"/>
        <color theme="1"/>
        <rFont val="Calibri"/>
        <family val="2"/>
        <scheme val="minor"/>
      </rPr>
      <t xml:space="preserve"> - We observe increased volume on Sales - probable cause is a breach of Social Security numbers in US which causes a peak on the NLOK GE and spikes up the sales a bit. </t>
    </r>
  </si>
  <si>
    <t>Agreed with Kelly Ryan, we will not increase the forecast as the marketing spend does not show any increases</t>
  </si>
  <si>
    <t>Sarah/Renata/Kelly</t>
  </si>
  <si>
    <r>
      <t>NLOK GE</t>
    </r>
    <r>
      <rPr>
        <sz val="11"/>
        <color theme="1"/>
        <rFont val="Calibri"/>
        <family val="2"/>
        <scheme val="minor"/>
      </rPr>
      <t xml:space="preserve"> - IPA volumes breaching due to the Social Security breach in US - this is not a trend issue, therefore no change on forecasts. Confirmed with Abhi</t>
    </r>
  </si>
  <si>
    <t>Sarah/Roman</t>
  </si>
  <si>
    <r>
      <rPr>
        <b/>
        <u/>
        <sz val="11"/>
        <color theme="1"/>
        <rFont val="Calibri"/>
        <family val="2"/>
        <scheme val="minor"/>
      </rPr>
      <t>NLOK EMEA</t>
    </r>
    <r>
      <rPr>
        <sz val="11"/>
        <color theme="1"/>
        <rFont val="Calibri"/>
        <family val="2"/>
        <charset val="238"/>
        <scheme val="minor"/>
      </rPr>
      <t xml:space="preserve"> - Updates as per trends, slight changes without major FTE impacts</t>
    </r>
  </si>
  <si>
    <t>Ajeesh</t>
  </si>
  <si>
    <r>
      <rPr>
        <b/>
        <u/>
        <sz val="11"/>
        <color theme="1"/>
        <rFont val="Calibri"/>
        <family val="2"/>
        <scheme val="minor"/>
      </rPr>
      <t>AVIRA</t>
    </r>
    <r>
      <rPr>
        <sz val="11"/>
        <color theme="1"/>
        <rFont val="Calibri"/>
        <family val="2"/>
        <charset val="238"/>
        <scheme val="minor"/>
      </rPr>
      <t xml:space="preserve"> - Trend shows a decrease, but looking at previous year trend, we expect a considerable increase of the volumes in accordance to the upcoming campaigns, therefore we made a considerable increase</t>
    </r>
  </si>
  <si>
    <t>Up to 2.5M customers to be contacted - confirmed increase of the volumes with Andrei</t>
  </si>
  <si>
    <t>Sarah/Abhi/Kelly</t>
  </si>
  <si>
    <r>
      <rPr>
        <b/>
        <u/>
        <sz val="11"/>
        <color rgb="FF000000"/>
        <rFont val="Calibri"/>
        <family val="2"/>
        <scheme val="minor"/>
      </rPr>
      <t xml:space="preserve">PMA </t>
    </r>
    <r>
      <rPr>
        <sz val="11"/>
        <color rgb="FF000000"/>
        <rFont val="Calibri"/>
        <family val="2"/>
        <scheme val="minor"/>
      </rPr>
      <t>- Increase of 7 FTE for PMA expansion to EB</t>
    </r>
  </si>
  <si>
    <t>DEC'24 lock notes</t>
  </si>
  <si>
    <r>
      <rPr>
        <b/>
        <u/>
        <sz val="11"/>
        <color theme="1"/>
        <rFont val="Calibri"/>
        <family val="2"/>
        <scheme val="minor"/>
      </rPr>
      <t>Avast/AVG Email to Chat initiative</t>
    </r>
    <r>
      <rPr>
        <sz val="11"/>
        <color theme="1"/>
        <rFont val="Calibri"/>
        <family val="2"/>
        <scheme val="minor"/>
      </rPr>
      <t xml:space="preserve"> - slight updates on the Email and Chat volumes towards the trend.</t>
    </r>
  </si>
  <si>
    <t xml:space="preserve"> We expect more changes on the Email side, but still no confirmation on go-live and scope, therefore no updates on the forecast yet.</t>
  </si>
  <si>
    <t>As per Linda Tobin's request, we took into consideration Email drop between 13-23SEP as this should be the new trend after changes on the support pages</t>
  </si>
  <si>
    <r>
      <rPr>
        <b/>
        <u/>
        <sz val="11"/>
        <color theme="1"/>
        <rFont val="Calibri"/>
        <family val="2"/>
        <scheme val="minor"/>
      </rPr>
      <t>Avast FR and JP</t>
    </r>
    <r>
      <rPr>
        <sz val="11"/>
        <color theme="1"/>
        <rFont val="Calibri"/>
        <family val="2"/>
        <charset val="238"/>
        <scheme val="minor"/>
      </rPr>
      <t xml:space="preserve"> - Volumes under the forecast for quite a few months, we will re-view in the FEB forecast lock to avoid lowering volumes towards the high season, but we do plan approx -10% decrease there</t>
    </r>
  </si>
  <si>
    <r>
      <rPr>
        <b/>
        <u/>
        <sz val="11"/>
        <color theme="1"/>
        <rFont val="Calibri"/>
        <family val="2"/>
        <scheme val="minor"/>
      </rPr>
      <t>NLOK EMEA</t>
    </r>
    <r>
      <rPr>
        <sz val="11"/>
        <color theme="1"/>
        <rFont val="Calibri"/>
        <family val="2"/>
        <charset val="238"/>
        <scheme val="minor"/>
      </rPr>
      <t xml:space="preserve"> - slight updates towards the trend</t>
    </r>
  </si>
  <si>
    <t>Ajeesh / Roman</t>
  </si>
  <si>
    <r>
      <rPr>
        <b/>
        <u/>
        <sz val="11"/>
        <color theme="1"/>
        <rFont val="Calibri"/>
        <family val="2"/>
        <scheme val="minor"/>
      </rPr>
      <t>Avira chat</t>
    </r>
    <r>
      <rPr>
        <b/>
        <sz val="11"/>
        <color theme="1"/>
        <rFont val="Calibri"/>
        <family val="2"/>
        <scheme val="minor"/>
      </rPr>
      <t xml:space="preserve"> - </t>
    </r>
    <r>
      <rPr>
        <sz val="11"/>
        <color theme="1"/>
        <rFont val="Calibri"/>
        <family val="2"/>
        <charset val="238"/>
        <scheme val="minor"/>
      </rPr>
      <t>increased as per the Mark Sunset initiative</t>
    </r>
  </si>
  <si>
    <t>JAN'25 lock notes</t>
  </si>
  <si>
    <r>
      <rPr>
        <b/>
        <u/>
        <sz val="11"/>
        <color theme="1"/>
        <rFont val="Calibri"/>
        <family val="2"/>
        <scheme val="minor"/>
      </rPr>
      <t>Avast/AVG Retention</t>
    </r>
    <r>
      <rPr>
        <u/>
        <sz val="11"/>
        <color theme="1"/>
        <rFont val="Calibri"/>
        <family val="2"/>
        <scheme val="minor"/>
      </rPr>
      <t xml:space="preserve"> </t>
    </r>
    <r>
      <rPr>
        <sz val="11"/>
        <color theme="1"/>
        <rFont val="Calibri"/>
        <family val="2"/>
        <charset val="238"/>
        <scheme val="minor"/>
      </rPr>
      <t xml:space="preserve">- Slight shift of voice (-10%) to chat (+10%) is observed and normally would be taken into account as a new trend. </t>
    </r>
  </si>
  <si>
    <t>As per a discussion with Tim and the VM team on the call, we do not want this trend to go on and would like to prefer more calls and therefore will keep trend as per DEC lock</t>
  </si>
  <si>
    <r>
      <rPr>
        <b/>
        <u/>
        <sz val="11"/>
        <color theme="1"/>
        <rFont val="Calibri"/>
        <family val="2"/>
        <scheme val="minor"/>
      </rPr>
      <t>Avast/AVG</t>
    </r>
    <r>
      <rPr>
        <sz val="11"/>
        <color theme="1"/>
        <rFont val="Calibri"/>
        <family val="2"/>
        <charset val="238"/>
        <scheme val="minor"/>
      </rPr>
      <t xml:space="preserve"> Tech chat - shift back to volumes before the CCAI swap - due to LOB optimization and routing of the chat</t>
    </r>
  </si>
  <si>
    <r>
      <rPr>
        <b/>
        <u/>
        <sz val="11"/>
        <color theme="1"/>
        <rFont val="Calibri"/>
        <family val="2"/>
        <scheme val="minor"/>
      </rPr>
      <t>NLOK APJ</t>
    </r>
    <r>
      <rPr>
        <sz val="11"/>
        <color theme="1"/>
        <rFont val="Calibri"/>
        <family val="2"/>
        <charset val="238"/>
        <scheme val="minor"/>
      </rPr>
      <t xml:space="preserve"> - slight update to JAN and MAR - 2k volume decrease</t>
    </r>
  </si>
  <si>
    <t>FEB'25 lock notes</t>
  </si>
  <si>
    <r>
      <t>AVG/Avast Chat to Voice</t>
    </r>
    <r>
      <rPr>
        <sz val="11"/>
        <color theme="1"/>
        <rFont val="Calibri"/>
        <family val="2"/>
        <scheme val="minor"/>
      </rPr>
      <t xml:space="preserve"> - As per PLR END-10723 updated extra 800 contacts on voice channel and lowered the chat by 800 contacts per month</t>
    </r>
  </si>
  <si>
    <t>Roman / Madhu</t>
  </si>
  <si>
    <t>https://jira.corp.nortonlifelock.com/browse/END-10723</t>
  </si>
  <si>
    <t>MAR'25 lock notes</t>
  </si>
  <si>
    <t>APR'25 lock notes</t>
  </si>
  <si>
    <r>
      <t>NLOK Nordic Chat volumes</t>
    </r>
    <r>
      <rPr>
        <b/>
        <sz val="11"/>
        <color theme="1"/>
        <rFont val="Calibri"/>
        <family val="2"/>
        <scheme val="minor"/>
      </rPr>
      <t xml:space="preserve"> </t>
    </r>
    <r>
      <rPr>
        <sz val="11"/>
        <color theme="1"/>
        <rFont val="Calibri"/>
        <family val="2"/>
        <scheme val="minor"/>
      </rPr>
      <t>- Danish, Finnish, Norwegian, Swedish are moved from Phone to 80% GE and 20% MT. We added 80% across the GE phone queues, we did not add any to IPA as this is Norton volume.</t>
    </r>
  </si>
  <si>
    <t>Ajeesh / Sarah</t>
  </si>
  <si>
    <t>https://jira.corp.nortonlifelock.com/browse/END-10929</t>
  </si>
  <si>
    <r>
      <t xml:space="preserve">NLOK Sales chat </t>
    </r>
    <r>
      <rPr>
        <sz val="11"/>
        <color theme="1"/>
        <rFont val="Calibri"/>
        <family val="2"/>
        <scheme val="minor"/>
      </rPr>
      <t>- Volumes lowered towards current trend.</t>
    </r>
    <r>
      <rPr>
        <u/>
        <sz val="11"/>
        <color theme="1"/>
        <rFont val="Calibri"/>
        <family val="2"/>
        <scheme val="minor"/>
      </rPr>
      <t xml:space="preserve"> </t>
    </r>
    <r>
      <rPr>
        <sz val="11"/>
        <color theme="1"/>
        <rFont val="Calibri"/>
        <family val="2"/>
        <scheme val="minor"/>
      </rPr>
      <t>As per Yann Larribeau, this is due to switch from 3 choices menu to 2 choices menu has been pushed to prod on 25th November 2024</t>
    </r>
  </si>
  <si>
    <t>Renata / Sarah</t>
  </si>
  <si>
    <t>https://jira.corp.nortonlifelock.com/browse/SHDE-3560</t>
  </si>
  <si>
    <r>
      <t>CCLeaner</t>
    </r>
    <r>
      <rPr>
        <sz val="11"/>
        <color theme="1"/>
        <rFont val="Calibri"/>
        <family val="2"/>
        <scheme val="minor"/>
      </rPr>
      <t xml:space="preserve"> - Email volumes updated for the FY26 as there are new activities launched by the Sales Team aiming at Free users and transforming them to the Paid plans. </t>
    </r>
  </si>
  <si>
    <t>Roman / Michael Barr</t>
  </si>
  <si>
    <t>We are closely working with Sales team on regular basis to bring any planned activities to forecast from now on.</t>
  </si>
  <si>
    <r>
      <rPr>
        <b/>
        <u/>
        <sz val="11"/>
        <color theme="1"/>
        <rFont val="Calibri"/>
        <family val="2"/>
        <scheme val="minor"/>
      </rPr>
      <t>Avast / AVG non-EN chat</t>
    </r>
    <r>
      <rPr>
        <sz val="11"/>
        <color theme="1"/>
        <rFont val="Calibri"/>
        <family val="2"/>
        <charset val="238"/>
        <scheme val="minor"/>
      </rPr>
      <t xml:space="preserve"> - volumes slightly adjusted for Portuguese and Czech - there are generally higher volumes as coming from the removed email channel which has been expected, only PT and CZ are a bit higher.</t>
    </r>
  </si>
  <si>
    <r>
      <rPr>
        <b/>
        <u/>
        <sz val="11"/>
        <color theme="1"/>
        <rFont val="Calibri"/>
        <family val="2"/>
        <scheme val="minor"/>
      </rPr>
      <t>Avast / AVG Account Services EN chat</t>
    </r>
    <r>
      <rPr>
        <sz val="11"/>
        <color theme="1"/>
        <rFont val="Calibri"/>
        <family val="2"/>
        <charset val="238"/>
        <scheme val="minor"/>
      </rPr>
      <t xml:space="preserve"> - volumes generally low as of late and will be shifted towards the Tech queue</t>
    </r>
  </si>
  <si>
    <t>https://jira.corp.nortonlifelock.com/browse/END-10719</t>
  </si>
  <si>
    <r>
      <rPr>
        <b/>
        <u/>
        <sz val="11"/>
        <color theme="1"/>
        <rFont val="Calibri"/>
        <family val="2"/>
        <scheme val="minor"/>
      </rPr>
      <t xml:space="preserve">NLOK LMI </t>
    </r>
    <r>
      <rPr>
        <sz val="11"/>
        <color theme="1"/>
        <rFont val="Calibri"/>
        <family val="2"/>
        <charset val="238"/>
        <scheme val="minor"/>
      </rPr>
      <t>- We've increased the LMI sessions for TPJ by 550, Abdul called out that there were 180 already handled by TPJ so this in effect gives a total of 730 LMI sessions for TPJ</t>
    </r>
  </si>
  <si>
    <r>
      <rPr>
        <b/>
        <u/>
        <sz val="11"/>
        <color theme="1"/>
        <rFont val="Calibri"/>
        <family val="2"/>
        <scheme val="minor"/>
      </rPr>
      <t xml:space="preserve">NLOK EMEA </t>
    </r>
    <r>
      <rPr>
        <sz val="11"/>
        <color theme="1"/>
        <rFont val="Calibri"/>
        <family val="2"/>
        <charset val="238"/>
        <scheme val="minor"/>
      </rPr>
      <t>- We've added back in the initial 200 (previously reduced) to the TPG forecast.  The EMEA forecast is now back to the Plan v1 original.</t>
    </r>
  </si>
  <si>
    <t>MAY'25 lock notes</t>
  </si>
  <si>
    <r>
      <rPr>
        <b/>
        <u/>
        <sz val="11"/>
        <color theme="1"/>
        <rFont val="Calibri"/>
        <family val="2"/>
        <scheme val="minor"/>
      </rPr>
      <t xml:space="preserve">NLOK EMEA </t>
    </r>
    <r>
      <rPr>
        <b/>
        <sz val="11"/>
        <color theme="1"/>
        <rFont val="Calibri"/>
        <family val="2"/>
        <scheme val="minor"/>
      </rPr>
      <t>-</t>
    </r>
    <r>
      <rPr>
        <sz val="11"/>
        <color theme="1"/>
        <rFont val="Calibri"/>
        <family val="2"/>
        <charset val="238"/>
        <scheme val="minor"/>
      </rPr>
      <t xml:space="preserve"> Italian and Dutch updated towards later trends.</t>
    </r>
  </si>
  <si>
    <t>Sarah / Ajeesh</t>
  </si>
  <si>
    <r>
      <rPr>
        <b/>
        <u/>
        <sz val="11"/>
        <color theme="1"/>
        <rFont val="Calibri"/>
        <family val="2"/>
        <scheme val="minor"/>
      </rPr>
      <t>Japanese MT</t>
    </r>
    <r>
      <rPr>
        <b/>
        <sz val="11"/>
        <color theme="1"/>
        <rFont val="Calibri"/>
        <family val="2"/>
        <scheme val="minor"/>
      </rPr>
      <t xml:space="preserve"> -</t>
    </r>
    <r>
      <rPr>
        <sz val="11"/>
        <color theme="1"/>
        <rFont val="Calibri"/>
        <family val="2"/>
        <charset val="238"/>
        <scheme val="minor"/>
      </rPr>
      <t xml:space="preserve"> we've increase for May and June only as the migration may cause some increase to MT Chat (Most migration volume will be directed to Phone)</t>
    </r>
  </si>
  <si>
    <r>
      <rPr>
        <b/>
        <u/>
        <sz val="11"/>
        <color theme="1"/>
        <rFont val="Calibri"/>
        <family val="2"/>
        <scheme val="minor"/>
      </rPr>
      <t>EMEA MT</t>
    </r>
    <r>
      <rPr>
        <sz val="11"/>
        <color theme="1"/>
        <rFont val="Calibri"/>
        <family val="2"/>
        <charset val="238"/>
        <scheme val="minor"/>
      </rPr>
      <t xml:space="preserve"> - we've been on an increasing trend, it did decrease 13th January, however even with that reduced trend and an assumed decrease due to seasonality, we're heading towards 19k per month.</t>
    </r>
  </si>
  <si>
    <r>
      <rPr>
        <b/>
        <u/>
        <sz val="11"/>
        <color theme="1"/>
        <rFont val="Calibri"/>
        <family val="2"/>
        <scheme val="minor"/>
      </rPr>
      <t>Japanese Phone</t>
    </r>
    <r>
      <rPr>
        <sz val="11"/>
        <color theme="1"/>
        <rFont val="Calibri"/>
        <family val="2"/>
        <charset val="238"/>
        <scheme val="minor"/>
      </rPr>
      <t xml:space="preserve"> - GenStack Migration beginning 21st April, on 8.5 million customers, we expect a high attach to this as it's Japanese. </t>
    </r>
  </si>
  <si>
    <t>We expect this migration to be fully completed by July at the latest. Still awaiting exact dates from PMO.</t>
  </si>
  <si>
    <r>
      <rPr>
        <b/>
        <sz val="11"/>
        <color theme="1"/>
        <rFont val="Calibri"/>
        <family val="2"/>
        <scheme val="minor"/>
      </rPr>
      <t xml:space="preserve">Sales Chat - </t>
    </r>
    <r>
      <rPr>
        <sz val="11"/>
        <color theme="1"/>
        <rFont val="Calibri"/>
        <family val="2"/>
        <charset val="238"/>
        <scheme val="minor"/>
      </rPr>
      <t>decrease as per ticket https://jira.corp.nortonlifelock.com/browse/SHDE-3560</t>
    </r>
  </si>
  <si>
    <t>Sarah / Renata</t>
  </si>
  <si>
    <r>
      <rPr>
        <b/>
        <u/>
        <sz val="11"/>
        <color theme="1"/>
        <rFont val="Calibri"/>
        <family val="2"/>
        <scheme val="minor"/>
      </rPr>
      <t>NLOK ML</t>
    </r>
    <r>
      <rPr>
        <sz val="11"/>
        <color theme="1"/>
        <rFont val="Calibri"/>
        <family val="2"/>
        <charset val="238"/>
        <scheme val="minor"/>
      </rPr>
      <t xml:space="preserve"> - ML Phone we're continuing to see a reduction in trend in addition to the reduction already made for the IVR calls moved to AVA</t>
    </r>
  </si>
  <si>
    <r>
      <rPr>
        <b/>
        <u/>
        <sz val="11"/>
        <color theme="1"/>
        <rFont val="Calibri"/>
        <family val="2"/>
        <scheme val="minor"/>
      </rPr>
      <t xml:space="preserve">Avast AVG </t>
    </r>
    <r>
      <rPr>
        <sz val="11"/>
        <color theme="1"/>
        <rFont val="Calibri"/>
        <family val="2"/>
        <charset val="238"/>
        <scheme val="minor"/>
      </rPr>
      <t>- small languages tuning due to changes between Email to Chat initiative.</t>
    </r>
  </si>
  <si>
    <r>
      <rPr>
        <b/>
        <u/>
        <sz val="11"/>
        <color theme="1"/>
        <rFont val="Calibri"/>
        <family val="2"/>
        <scheme val="minor"/>
      </rPr>
      <t xml:space="preserve">Avast Account Services </t>
    </r>
    <r>
      <rPr>
        <sz val="11"/>
        <color theme="1"/>
        <rFont val="Calibri"/>
        <family val="2"/>
        <charset val="238"/>
        <scheme val="minor"/>
      </rPr>
      <t>- chat removed and moved towards Phone.</t>
    </r>
  </si>
  <si>
    <r>
      <rPr>
        <b/>
        <u/>
        <sz val="11"/>
        <color theme="1"/>
        <rFont val="Calibri"/>
        <family val="2"/>
        <scheme val="minor"/>
      </rPr>
      <t xml:space="preserve">Avast Tech Phone </t>
    </r>
    <r>
      <rPr>
        <sz val="11"/>
        <color theme="1"/>
        <rFont val="Calibri"/>
        <family val="2"/>
        <charset val="238"/>
        <scheme val="minor"/>
      </rPr>
      <t>- Lower volumes observed in past several months and therefore volumes adjusted towards the trend</t>
    </r>
  </si>
  <si>
    <r>
      <rPr>
        <b/>
        <u/>
        <sz val="11"/>
        <color theme="1"/>
        <rFont val="Calibri"/>
        <family val="2"/>
        <scheme val="minor"/>
      </rPr>
      <t>NLOK GE -</t>
    </r>
    <r>
      <rPr>
        <sz val="11"/>
        <color theme="1"/>
        <rFont val="Calibri"/>
        <family val="2"/>
        <scheme val="minor"/>
      </rPr>
      <t xml:space="preserve"> Load Balancing between queues ajusted towards trend of past months.</t>
    </r>
  </si>
  <si>
    <t>All forecast lines have been rounded for easier read and use.</t>
  </si>
  <si>
    <t>JUN'25 lock notes</t>
  </si>
  <si>
    <r>
      <rPr>
        <b/>
        <u/>
        <sz val="11"/>
        <color theme="1"/>
        <rFont val="Calibri"/>
        <family val="2"/>
        <scheme val="minor"/>
      </rPr>
      <t xml:space="preserve">NLOK Premium Services </t>
    </r>
    <r>
      <rPr>
        <sz val="11"/>
        <color theme="1"/>
        <rFont val="Calibri"/>
        <family val="2"/>
        <charset val="238"/>
        <scheme val="minor"/>
      </rPr>
      <t>- Considering ongoing higher volume, we increase the volumes slightly to align with trend observed since JAN</t>
    </r>
  </si>
  <si>
    <r>
      <rPr>
        <b/>
        <u/>
        <sz val="11"/>
        <color theme="1"/>
        <rFont val="Calibri"/>
        <family val="2"/>
        <scheme val="minor"/>
      </rPr>
      <t xml:space="preserve">NLOK ML </t>
    </r>
    <r>
      <rPr>
        <sz val="11"/>
        <color theme="1"/>
        <rFont val="Calibri"/>
        <family val="2"/>
        <charset val="238"/>
        <scheme val="minor"/>
      </rPr>
      <t>- As per the trend we have already made a reduction of 4k in June  but July</t>
    </r>
  </si>
  <si>
    <t xml:space="preserve">as per the current months trend we are ok to cut 2500 for June instead 4k, and keeping the July and Aug as it is </t>
  </si>
  <si>
    <r>
      <rPr>
        <b/>
        <u/>
        <sz val="11"/>
        <color theme="1"/>
        <rFont val="Calibri"/>
        <family val="2"/>
        <scheme val="minor"/>
      </rPr>
      <t>Avast/AVG Account Services</t>
    </r>
    <r>
      <rPr>
        <sz val="11"/>
        <color theme="1"/>
        <rFont val="Calibri"/>
        <family val="2"/>
        <charset val="238"/>
        <scheme val="minor"/>
      </rPr>
      <t xml:space="preserve"> - further fine tuning of Avast Chat discontinuation, slight reduction (less than 1k) on JUN/JUL/AUG</t>
    </r>
  </si>
  <si>
    <r>
      <rPr>
        <b/>
        <u/>
        <sz val="11"/>
        <color theme="1"/>
        <rFont val="Calibri"/>
        <family val="2"/>
        <scheme val="minor"/>
      </rPr>
      <t>Avast/AVG Tech</t>
    </r>
    <r>
      <rPr>
        <sz val="11"/>
        <color theme="1"/>
        <rFont val="Calibri"/>
        <family val="2"/>
        <charset val="238"/>
        <scheme val="minor"/>
      </rPr>
      <t xml:space="preserve"> - Sligh update on phone, but a visible decrese on the Chat ( -2k ) where we expected more contacts coming from the email channel. </t>
    </r>
  </si>
  <si>
    <r>
      <rPr>
        <b/>
        <u/>
        <sz val="11"/>
        <color theme="1"/>
        <rFont val="Calibri"/>
        <family val="2"/>
        <scheme val="minor"/>
      </rPr>
      <t>Avast/AVG Retention</t>
    </r>
    <r>
      <rPr>
        <sz val="11"/>
        <color theme="1"/>
        <rFont val="Calibri"/>
        <family val="2"/>
        <charset val="238"/>
        <scheme val="minor"/>
      </rPr>
      <t xml:space="preserve"> - As per END-10076, we push to decrease our Chat volume and push this towards our Phone channel.</t>
    </r>
  </si>
  <si>
    <t>https://jira.corp.nortonlifelock.com/browse/END-10076</t>
  </si>
  <si>
    <t xml:space="preserve"> This is to be followed up on closely and further discussed, due to not valid test in past week because of the Digital River breach we faced and that polluted our data</t>
  </si>
  <si>
    <r>
      <t>LLAP moved to IPA chat</t>
    </r>
    <r>
      <rPr>
        <sz val="11"/>
        <color theme="1"/>
        <rFont val="Calibri"/>
        <family val="2"/>
        <scheme val="minor"/>
      </rPr>
      <t>- Volumes also adjusted by latest trend incluing ne wautomation initiative.</t>
    </r>
  </si>
  <si>
    <r>
      <t>NLOK GE Account Services chat</t>
    </r>
    <r>
      <rPr>
        <sz val="11"/>
        <color theme="1"/>
        <rFont val="Calibri"/>
        <family val="2"/>
        <scheme val="minor"/>
      </rPr>
      <t xml:space="preserve"> - reduction of 3k as per new Automation initiatives</t>
    </r>
  </si>
  <si>
    <r>
      <rPr>
        <b/>
        <u/>
        <sz val="11"/>
        <color theme="1"/>
        <rFont val="Calibri"/>
        <family val="2"/>
        <scheme val="minor"/>
      </rPr>
      <t>Avast/AVG Email</t>
    </r>
    <r>
      <rPr>
        <sz val="11"/>
        <color theme="1"/>
        <rFont val="Calibri"/>
        <family val="2"/>
        <charset val="238"/>
        <scheme val="minor"/>
      </rPr>
      <t xml:space="preserve"> - discontinuation of emails delayed to end of JUL - </t>
    </r>
  </si>
  <si>
    <t>added 1000 EN emails to the T1 queues and added 1300 2click emails that'd be routed away from T1 to the respective queues</t>
  </si>
  <si>
    <t>JUL'25 lock notes</t>
  </si>
  <si>
    <r>
      <rPr>
        <b/>
        <u/>
        <sz val="11"/>
        <color theme="1"/>
        <rFont val="Calibri"/>
        <family val="2"/>
        <scheme val="minor"/>
      </rPr>
      <t>NLOK EMEA</t>
    </r>
    <r>
      <rPr>
        <sz val="11"/>
        <color theme="1"/>
        <rFont val="Calibri"/>
        <family val="2"/>
        <scheme val="minor"/>
      </rPr>
      <t xml:space="preserve"> - Italiand and Polish small adjustment</t>
    </r>
  </si>
  <si>
    <r>
      <rPr>
        <b/>
        <u/>
        <sz val="11"/>
        <color theme="1"/>
        <rFont val="Calibri"/>
        <family val="2"/>
        <scheme val="minor"/>
      </rPr>
      <t>MT EMEA</t>
    </r>
    <r>
      <rPr>
        <sz val="11"/>
        <color theme="1"/>
        <rFont val="Calibri"/>
        <family val="2"/>
        <charset val="238"/>
        <scheme val="minor"/>
      </rPr>
      <t xml:space="preserve"> - Slight adjustmenrs towards latest trend</t>
    </r>
  </si>
  <si>
    <r>
      <rPr>
        <b/>
        <u/>
        <sz val="11"/>
        <color theme="1"/>
        <rFont val="Calibri"/>
        <family val="2"/>
        <scheme val="minor"/>
      </rPr>
      <t xml:space="preserve">NLOK APJ </t>
    </r>
    <r>
      <rPr>
        <sz val="11"/>
        <color theme="1"/>
        <rFont val="Calibri"/>
        <family val="2"/>
        <charset val="238"/>
        <scheme val="minor"/>
      </rPr>
      <t>- Automation of 10% included towards the forecast as per END-11027</t>
    </r>
  </si>
  <si>
    <t>END-11027</t>
  </si>
  <si>
    <t xml:space="preserve">Add Internal CSA ( To deduct) </t>
  </si>
  <si>
    <t xml:space="preserve">Chennai COE Team ( To deduct) </t>
  </si>
  <si>
    <t>Brand</t>
  </si>
  <si>
    <t>Type</t>
  </si>
  <si>
    <t>AHT (m)</t>
  </si>
  <si>
    <t>AVG</t>
  </si>
  <si>
    <t>AVG Account Services</t>
  </si>
  <si>
    <t>Avast</t>
  </si>
  <si>
    <t>AVAST Account Services</t>
  </si>
  <si>
    <t>AVG Mobilation Cases</t>
  </si>
  <si>
    <t>Case</t>
  </si>
  <si>
    <t>AVG Mobilation Replies</t>
  </si>
  <si>
    <t>Replies</t>
  </si>
  <si>
    <t>AVG Social Media Cases</t>
  </si>
  <si>
    <t>AVG Social Media Replies</t>
  </si>
  <si>
    <t>Avast T2 Cases</t>
  </si>
  <si>
    <t>Avast T2 Replies</t>
  </si>
  <si>
    <t>Avast T1 Cases</t>
  </si>
  <si>
    <t>Avast T1 Replies</t>
  </si>
  <si>
    <t>Avast &amp; AVG</t>
  </si>
  <si>
    <t>Account Services CASES IN</t>
  </si>
  <si>
    <t>Account Services REPLIES OUT</t>
  </si>
  <si>
    <t>AVG Retention</t>
  </si>
  <si>
    <t>Avast Retention</t>
  </si>
  <si>
    <t>AVG Refund Cases</t>
  </si>
  <si>
    <t>AVG Refund Replies</t>
  </si>
  <si>
    <t>Tech</t>
  </si>
  <si>
    <t>AVG Tech </t>
  </si>
  <si>
    <t>Avast Tech</t>
  </si>
  <si>
    <t>AVG Tech</t>
  </si>
  <si>
    <t>Avast Tech Cases</t>
  </si>
  <si>
    <t>Avast Tech Replies</t>
  </si>
  <si>
    <t>Tech CASES IN</t>
  </si>
  <si>
    <t>Tech REPLIES OUT</t>
  </si>
  <si>
    <t>Mobile CASES IN</t>
  </si>
  <si>
    <t>Mobile REPLIES OUT</t>
  </si>
  <si>
    <t>Avast PTS</t>
  </si>
  <si>
    <t>Live Help</t>
  </si>
  <si>
    <t>AVG FR</t>
  </si>
  <si>
    <t>AVAST FR</t>
  </si>
  <si>
    <t>AVAST &amp; AVG FR</t>
  </si>
  <si>
    <t>AVAST DE</t>
  </si>
  <si>
    <t>AVAST &amp; AVG DE</t>
  </si>
  <si>
    <t>AVAST &amp; AVG JP</t>
  </si>
  <si>
    <t>AVG Account Services &amp; Tech calls</t>
  </si>
  <si>
    <t>Avast Account Services &amp; Tech calls</t>
  </si>
  <si>
    <t>Avast Account Services &amp; Tech chat</t>
  </si>
  <si>
    <t>AVG + Avast</t>
  </si>
  <si>
    <t>AVG + Avast Account Services &amp; Tech Email cases</t>
  </si>
  <si>
    <t>AVG + Avast Account Services &amp; Tech Email Replies</t>
  </si>
  <si>
    <t>AVG + Avast Tech remote</t>
  </si>
  <si>
    <t>AVG Account Services &amp; Tech chat</t>
  </si>
  <si>
    <t>AVG + Avast Account Services &amp; Tech Cases</t>
  </si>
  <si>
    <t>AVG + Avast Account Services &amp; Tech Replies</t>
  </si>
  <si>
    <t>Avast Account Services &amp; Tech remote</t>
  </si>
  <si>
    <t>New Chat MT from Email</t>
  </si>
  <si>
    <t>Account Services &amp; Tech</t>
  </si>
  <si>
    <t>SMB Calls Offered</t>
  </si>
  <si>
    <t>SMB Chats Offered</t>
  </si>
  <si>
    <t>SMB Offline Tickets (Emails)</t>
  </si>
  <si>
    <t>LMI Sessions SMB</t>
  </si>
  <si>
    <t>HMA Offline tickets (Emails)</t>
  </si>
  <si>
    <t>CCleaner Offline tickets (Emails)</t>
  </si>
  <si>
    <t>CCleaner Chats Offered</t>
  </si>
  <si>
    <t>ALL Avast-AVG Inbound</t>
  </si>
  <si>
    <t>ALL Avast-AVG Chat</t>
  </si>
  <si>
    <t>ALL Avast-AVG Cases</t>
  </si>
  <si>
    <t>ALL Avast-AVG Replies</t>
  </si>
  <si>
    <t>ALL Avast-AVG Remote</t>
  </si>
  <si>
    <t>ALL</t>
  </si>
  <si>
    <t>ALL Avast-AVG</t>
  </si>
  <si>
    <t>ALL Avast/AVG Volumes</t>
  </si>
  <si>
    <t>GE Support</t>
  </si>
  <si>
    <t>FL Phone</t>
  </si>
  <si>
    <t>DL Phone</t>
  </si>
  <si>
    <t>DL Chat</t>
  </si>
  <si>
    <t>DL LMI</t>
  </si>
  <si>
    <t>Sales Chat</t>
  </si>
  <si>
    <t>Arood</t>
  </si>
  <si>
    <t>Arood Chat</t>
  </si>
  <si>
    <t>MT EMEA Chat</t>
  </si>
  <si>
    <t>MT Japanese Chat</t>
  </si>
  <si>
    <t>German NLOK Chat</t>
  </si>
  <si>
    <t>German Avira Chat</t>
  </si>
  <si>
    <t>Avira Chat</t>
  </si>
  <si>
    <t>Avira Email</t>
  </si>
  <si>
    <t>LLAP</t>
  </si>
  <si>
    <t>LifeLock App</t>
  </si>
  <si>
    <t>NLOK+Avast+AVG+Avira</t>
  </si>
  <si>
    <t xml:space="preserve">2 Click cancellation </t>
  </si>
  <si>
    <t>Physical email</t>
  </si>
  <si>
    <t>APJ Phone</t>
  </si>
  <si>
    <t>TPJP AS TS</t>
  </si>
  <si>
    <t>Mandarin</t>
  </si>
  <si>
    <t>Korean Email</t>
  </si>
  <si>
    <t>Restorations</t>
  </si>
  <si>
    <t>Alerts &amp; Restorations</t>
  </si>
  <si>
    <t>Outbound</t>
  </si>
  <si>
    <t xml:space="preserve">Avira </t>
  </si>
  <si>
    <t>Avira Inbound</t>
  </si>
  <si>
    <t>GE Phone</t>
  </si>
  <si>
    <t>GE Chat</t>
  </si>
  <si>
    <t>Services</t>
  </si>
  <si>
    <t>ML</t>
  </si>
  <si>
    <t xml:space="preserve">LOB </t>
  </si>
  <si>
    <t>Avast Family FY24 Plan - v7</t>
  </si>
  <si>
    <t>Total Offered</t>
  </si>
  <si>
    <t>Chat Offered</t>
  </si>
  <si>
    <t>Phone Offered</t>
  </si>
  <si>
    <t>Email Offered</t>
  </si>
  <si>
    <t>Remote Offered</t>
  </si>
  <si>
    <t>Avast Family FY24 Plan - Live re-forecast without impacts (ASH, etc)</t>
  </si>
  <si>
    <t>Avast Family FY24 Plan - Live re-forecast including impacts (ASH, etc)</t>
  </si>
  <si>
    <t>Automation impact per source</t>
  </si>
  <si>
    <t>Calls Offered</t>
  </si>
  <si>
    <t>Chats Offered</t>
  </si>
  <si>
    <t>Offline Tickets</t>
  </si>
  <si>
    <t>Offline tickets</t>
  </si>
  <si>
    <t>RE-FORECAST</t>
  </si>
  <si>
    <t>IMPACTS - ad-hoc campaigns, automation, new projects etc</t>
  </si>
  <si>
    <t>RE-FORECAST - Trend Only</t>
  </si>
  <si>
    <t>Ratio Case vs Reply</t>
  </si>
  <si>
    <t>Comment FY26</t>
  </si>
  <si>
    <t>FY24</t>
  </si>
  <si>
    <t>FY25</t>
  </si>
  <si>
    <t>We observe a decreasing trend due to flow improvements and automation. We can still expect further changes on this LOB due to ongoing flow optimization. As per PLR END-10723 updated extra 800 contacts on voice channel and lowered the chat by 800 contacts per month starting in JAN.</t>
  </si>
  <si>
    <t>Account Services chat has been strongly decreased during FY25 due to website changes and flow improvements. As per PLR END-10723 updated extra 800 contacts to voice channel and lowered the chat by 800 contacts per month</t>
  </si>
  <si>
    <t>Discontinued in APR24 and following a new Email groupping in connection to the new improved PowerBI reporting.</t>
  </si>
  <si>
    <t>This has been moved under a FTE model, no volume forecasted for FY26.</t>
  </si>
  <si>
    <t>moved to internal teams MAR24'</t>
  </si>
  <si>
    <t>New email groupping since MAY24 in connection to an improved PowerBI reporting. Expectation is that all emails will be discontinued sometime during Q4FY25, or beginning of FY26. We can see a strong decrease during FY25 and will follow the decomission plan with the teams in order to discontinue this Email LOB as soon as confirmed in our forecasting models as well.</t>
  </si>
  <si>
    <t>Retention LOB is undergoing a considerable changes in FY 25, mostly in connection to the PTS and Account Services queues, where we observed an increased amount of transfers. As further part of the flow optimization, we saw a volatile trends for chats and calls in SEP and OCT 24, we expect this to be reverted back to the FY25 trend.</t>
  </si>
  <si>
    <t>Tech inbound is usually a stable non-seasonal LOB. And this has continued during FY25 which we expect to continue towards the FY26.</t>
  </si>
  <si>
    <t>Tech chat has been strongly affected by the flow improvement activity and has been expected to grow. This has been taken into account after an extremely high volumes in AUG connected to new flow and website settings. These changes have normalized during SEP/OCT and are expected to stay towards FY26.</t>
  </si>
  <si>
    <t>Tech remote has a stable trend which is continued in FY 26. There has been a reporting gap in MAY 24 that has been removed from the base for FY26</t>
  </si>
  <si>
    <t>PTS voice volumes have been considerably impacted by the routing changes that has been in effect since Summer '24. This has reduced the non-PTS callers reaching the line. After adding a clearer option in the IVR, customers reach the PTS line less likely by mistake.</t>
  </si>
  <si>
    <t>PTS Remote has not been strongly impacted by the changes on the voice part of PTS - this is supporting an argument of the Voice flow optimization in regards to the fact we still have not much impact on the Remote volume. Even with approx 20% drop in voice volumes, we still see quite stable Remote volumes, which has been continued towards the FY26 forecast.</t>
  </si>
  <si>
    <t>French voice volumes fairly stable during FY24 and FY25, with a stronger push towards non-EN languages to be aimed to the Chat MT, we observe a higher interest in the voice line, we will followup on this during the FY26 forecast.</t>
  </si>
  <si>
    <t>French emails undergo a structural change and moving towards the Voice and Chat MT. Expectation is that there will only be 2click email available to customers and this case LOB will be discontinued somewhere in the end of FY25, or beginning of FY26. This will be updated accordingly.</t>
  </si>
  <si>
    <t>DE volumes fairly stable during FY24 and FY25, with a stronger push towards non-EN languages to be aimed to the Chat MT, we observe a higher interest in the voice line, we will followup on this during the FY26 forecast.</t>
  </si>
  <si>
    <t>German, as similar to French emails undergo a structural change and moving towards the Voice and Chat MT. Expectation is that there will only be 2click email available to customers and this case LOB will be discontinued somewhere in the end of FY25, or beginning of FY26. This will be updated accordingly.</t>
  </si>
  <si>
    <t>Japanese volumes fairly stable with non-seasonal trend. There has been a drop in volume in Summer '24 within the flow optimization and since then we observe a new stable trend of approx 550-600 calls per month which has been implemented towards the FY26</t>
  </si>
  <si>
    <t>Similar to other non-EN email volumes, we observe a drop in the Japanese emails due to the push towards the Chat MT flow. This will be further followed during the FY26 forecast and we can expect this email channel to be discontinued soon.</t>
  </si>
  <si>
    <t>Portuguese voice is fairly stable with a little bit different seasonality we are used in our other LOBs. Currently we see a 2 month drop in the volume in SEP/OCT 24 and will followup on this, so far no considerable drop implemented to the FY26 in order to have more details about this volume shift. Normally we see an oposite in our other non-EN volumes due to the planned discontinuation of the email flows and pushing the customers towards Chat MT or Voice.</t>
  </si>
  <si>
    <t>Discontinued in SEP24 and moved towards Email MT, Chat MT and optionally the voice flows.</t>
  </si>
  <si>
    <t>New email MT flow to replace the original non-EN flow. This flow is also planned to be discontinued sometimes by end of FY25, or beginning of FY26.</t>
  </si>
  <si>
    <t>Discontinued in early FY25 within the transfer from the former provider.</t>
  </si>
  <si>
    <t>New MT flow - also part of the email discontinuation plan and push towards the Chat MT flow..</t>
  </si>
  <si>
    <t>New Chat MT flow to replace the non-EN email flows. New activity where we are still following new trends, but not all the technical setup is complete yet, therefore we can still expect many changes depending on the release dates.</t>
  </si>
  <si>
    <t xml:space="preserve">SMB activity fairly stable, no major updates of trends towards FY26, but a decrease of call volume has been observed in SEP/OCT 24 and will be followed up during the FY26 forecast. </t>
  </si>
  <si>
    <t>SMB chat fairly stable, no major updates of trends towards FY26</t>
  </si>
  <si>
    <t>SMB emails seasonal, but fairly stable, no major updates of trends towards FY26</t>
  </si>
  <si>
    <t>SMB remote sessions fairly stable, no major updates of trends towards FY26</t>
  </si>
  <si>
    <t>HMA volumes stable with a slight decrease YoY (-2.5%) as per the trend of past years.</t>
  </si>
  <si>
    <t>CCLeaner volumes fairly stable during the past years. Main seasonality driven by renewal waves in OCT 30days before Black Friday and in February.The team has accumulated a considerable backlog during the FY25, but has been tackled outside a forecasting process.</t>
  </si>
  <si>
    <t>CCleaner chat volumes have a very different trends during past years, this is mostly due to a low volume activity, where any campaign, outage or other outside factors can swing the volumes strongly. We keep approx similar trend of FY25 towards the FY26.</t>
  </si>
  <si>
    <t>Email drop form May25</t>
  </si>
  <si>
    <t>ACTUALS - INCOMING VOLUMES - OFFERED</t>
  </si>
  <si>
    <t>BF:BH</t>
  </si>
  <si>
    <t>BI:BK</t>
  </si>
  <si>
    <t>BL:BN</t>
  </si>
  <si>
    <t>BO:BQ</t>
  </si>
  <si>
    <t>MP FY26</t>
  </si>
  <si>
    <t>Q1</t>
  </si>
  <si>
    <t>Q2</t>
  </si>
  <si>
    <t>Q3</t>
  </si>
  <si>
    <t>Q4</t>
  </si>
  <si>
    <t>NLOK Telesales</t>
  </si>
  <si>
    <t>NLOK Sales Chat</t>
  </si>
  <si>
    <t>NLOK Member Support USXS</t>
  </si>
  <si>
    <t>NLOK Premium Services</t>
  </si>
  <si>
    <t>Avast AVG Member Support USXS</t>
  </si>
  <si>
    <t>Avast AVG PTS</t>
  </si>
  <si>
    <t>Avira Member Support USXS</t>
  </si>
  <si>
    <t>Norton Retention &amp; LL Renewals</t>
  </si>
  <si>
    <t>CCLeaner</t>
  </si>
  <si>
    <t>Avast AVG SMB Renewals</t>
  </si>
  <si>
    <t>Avast AVG B2C Renewals</t>
  </si>
  <si>
    <t>NLOK Family FY24 Plan - Live re-forecast without impacts (ASH, etc)</t>
  </si>
  <si>
    <t>NLOK Family FY24 Plan - Live re-forecast including impacts (ASH, etc)</t>
  </si>
  <si>
    <t>Check</t>
  </si>
  <si>
    <t>Diff</t>
  </si>
  <si>
    <t xml:space="preserve">Tech Support </t>
  </si>
  <si>
    <t xml:space="preserve">Partner Support </t>
  </si>
  <si>
    <t>RE-FORECAST - including impact</t>
  </si>
  <si>
    <t>IMPACTS</t>
  </si>
  <si>
    <t>German Calls</t>
  </si>
  <si>
    <t>German Chat</t>
  </si>
  <si>
    <t>RE-FORECAST - no impacts - ony trends - here we update our latest forecasts manually</t>
  </si>
  <si>
    <t>FY26</t>
  </si>
  <si>
    <t>Remote For Track</t>
  </si>
  <si>
    <r>
      <t xml:space="preserve">LifeLock App - </t>
    </r>
    <r>
      <rPr>
        <b/>
        <sz val="10"/>
        <color rgb="FFFF0000"/>
        <rFont val="Trebuchet MS"/>
        <family val="2"/>
      </rPr>
      <t>MOVED TO IPA CHAT</t>
    </r>
  </si>
  <si>
    <t>`</t>
  </si>
  <si>
    <t>Included in MT EMEA</t>
  </si>
  <si>
    <t>GE SUPPORT</t>
  </si>
  <si>
    <t>APR</t>
  </si>
  <si>
    <t>MAY</t>
  </si>
  <si>
    <t>JUN</t>
  </si>
  <si>
    <t>JUL</t>
  </si>
  <si>
    <t>AUG</t>
  </si>
  <si>
    <t>SEP</t>
  </si>
  <si>
    <t>OCT</t>
  </si>
  <si>
    <t>NOV</t>
  </si>
  <si>
    <t>DEC</t>
  </si>
  <si>
    <t>JAN</t>
  </si>
  <si>
    <t>FEB</t>
  </si>
  <si>
    <t>MAR</t>
  </si>
  <si>
    <t>Budget FY24</t>
  </si>
  <si>
    <t>Re-Forecast FY24</t>
  </si>
  <si>
    <t>Actuals FY23</t>
  </si>
  <si>
    <t>Actuals FY24</t>
  </si>
  <si>
    <t>NLOK ALL FORECASTS'!</t>
  </si>
  <si>
    <t>GE SERVICE</t>
  </si>
  <si>
    <t>Original Forecast FY24</t>
  </si>
  <si>
    <t>SALES</t>
  </si>
  <si>
    <t>FY 24 Forecast Review - v8</t>
  </si>
  <si>
    <t>Call out gentlemans agreement</t>
  </si>
  <si>
    <t>Call out projected containment</t>
  </si>
  <si>
    <t>Norton LL</t>
  </si>
  <si>
    <t>Overall</t>
  </si>
  <si>
    <t>April</t>
  </si>
  <si>
    <t>May</t>
  </si>
  <si>
    <t>June</t>
  </si>
  <si>
    <t>July</t>
  </si>
  <si>
    <t>August</t>
  </si>
  <si>
    <t>September</t>
  </si>
  <si>
    <t>October</t>
  </si>
  <si>
    <t>November</t>
  </si>
  <si>
    <t>December</t>
  </si>
  <si>
    <t>January</t>
  </si>
  <si>
    <t>February</t>
  </si>
  <si>
    <t>March</t>
  </si>
  <si>
    <t>FY 25 27SEP23</t>
  </si>
  <si>
    <t>FY 25 LIVE</t>
  </si>
  <si>
    <r>
      <t>Not included in FY25 PLAN</t>
    </r>
    <r>
      <rPr>
        <sz val="11"/>
        <color theme="1"/>
        <rFont val="Calibri"/>
        <family val="2"/>
        <scheme val="minor"/>
      </rPr>
      <t xml:space="preserve"> + Letters &amp; New Avast/AVG Email Reporting</t>
    </r>
  </si>
  <si>
    <t>Phys. Letters</t>
  </si>
  <si>
    <t>Avast/AVG Email</t>
  </si>
  <si>
    <t>Avast/AVG Cases</t>
  </si>
  <si>
    <t>Avast/AVG Replies</t>
  </si>
  <si>
    <t>FY25  diff</t>
  </si>
  <si>
    <t>DIFF FY25 - FY24</t>
  </si>
  <si>
    <t>DIFF FY25 - FY24 %</t>
  </si>
  <si>
    <t>LIVE LOCK VOLUMES</t>
  </si>
  <si>
    <t>Version</t>
  </si>
  <si>
    <t>Date</t>
  </si>
  <si>
    <t>Editor</t>
  </si>
  <si>
    <t>Notes</t>
  </si>
  <si>
    <t>v1</t>
  </si>
  <si>
    <t>Danek Roman</t>
  </si>
  <si>
    <t>ORIGINAL version to be distributed</t>
  </si>
  <si>
    <t xml:space="preserve">v2 </t>
  </si>
  <si>
    <t>FY 25</t>
  </si>
  <si>
    <t>The purpose of this sheet is only to demonstrate how the differences of FY24 and FY25 would bewithout the containment forecast.
Do not use for any other purpose</t>
  </si>
  <si>
    <t>FY 24 Forecast Review - NOV LOCK without impacts (ASH, etc)</t>
  </si>
  <si>
    <t>Add in SMB, HMA &amp; CCLeaner</t>
  </si>
  <si>
    <t>Align with FY25 view</t>
  </si>
  <si>
    <t>Chose LOB here:</t>
  </si>
  <si>
    <t>SUPPORT TABLES FOR FORMULAS</t>
  </si>
  <si>
    <t>English TP Mohali Avira English Inbound</t>
  </si>
  <si>
    <t>FY22</t>
  </si>
  <si>
    <t>FY23</t>
  </si>
  <si>
    <t>DATES FOR FORMULAS</t>
  </si>
  <si>
    <t>LOB LIST</t>
  </si>
  <si>
    <t>we are still following up on the new trendline, Due to lot of website changes ( PLR 19068, PBNs Sent)</t>
  </si>
  <si>
    <t>we are still following up on the new trendline, Due to lot of website changes</t>
  </si>
  <si>
    <t>we are still following up on the new trendline, Due to lot of website changes and also small impact from (Implement 2 click cancellation for Germany) + ( PLR 19068, PBNs Sent)</t>
  </si>
  <si>
    <t>YoY</t>
  </si>
  <si>
    <t>LOB COMMENT</t>
  </si>
  <si>
    <r>
      <t>Chose LOB</t>
    </r>
    <r>
      <rPr>
        <sz val="14"/>
        <color rgb="FFFF0000"/>
        <rFont val="Calibri"/>
        <family val="2"/>
        <scheme val="minor"/>
      </rPr>
      <t>(s)</t>
    </r>
    <r>
      <rPr>
        <b/>
        <sz val="14"/>
        <color rgb="FFFF0000"/>
        <rFont val="Calibri"/>
        <family val="2"/>
        <scheme val="minor"/>
      </rPr>
      <t xml:space="preserve"> here:</t>
    </r>
  </si>
  <si>
    <t>Reality</t>
  </si>
  <si>
    <t>English AVG Retention Inbound</t>
  </si>
  <si>
    <t>Forecast</t>
  </si>
  <si>
    <t>REAL AVERAGE</t>
  </si>
  <si>
    <t>English Avast Retention Inbound</t>
  </si>
  <si>
    <t>English AVG Account Services Inbound</t>
  </si>
  <si>
    <t>English AVAST Account Services Inbound</t>
  </si>
  <si>
    <t>English AVG Account Services Chat</t>
  </si>
  <si>
    <t>English AVG Mobilation Cases Case</t>
  </si>
  <si>
    <t>English AVG Mobilation Replies Replies</t>
  </si>
  <si>
    <t>English AVG Social Media Cases Case</t>
  </si>
  <si>
    <t>English AVG Social Media Replies Replies</t>
  </si>
  <si>
    <t>English Avast T2 Cases Case</t>
  </si>
  <si>
    <t>English Avast T2 Replies Replies</t>
  </si>
  <si>
    <t>English Avast T1 Cases Case</t>
  </si>
  <si>
    <t>English Avast T1 Replies Replies</t>
  </si>
  <si>
    <t>English Account Services CASES IN Case</t>
  </si>
  <si>
    <t>English Account Services REPLIES OUT Replies</t>
  </si>
  <si>
    <t>English AVG Retention Chat</t>
  </si>
  <si>
    <t>English Avast Retention Chat</t>
  </si>
  <si>
    <t>English AVG Refund Cases Case</t>
  </si>
  <si>
    <t>English AVG Refund Replies Replies</t>
  </si>
  <si>
    <t>English AVG Tech  Inbound</t>
  </si>
  <si>
    <t>English Avast Tech Inbound</t>
  </si>
  <si>
    <t>English AVG Tech Chat</t>
  </si>
  <si>
    <t>English Avast Tech Chat</t>
  </si>
  <si>
    <t>English AVG Tech Case</t>
  </si>
  <si>
    <t>English AVG Tech Replies</t>
  </si>
  <si>
    <t>English Avast Tech Cases Case</t>
  </si>
  <si>
    <t>English Avast Tech Replies Replies</t>
  </si>
  <si>
    <t>English AVG Tech  Remote</t>
  </si>
  <si>
    <t>English Tech CASES IN Case</t>
  </si>
  <si>
    <t>English Tech REPLIES OUT Replies</t>
  </si>
  <si>
    <t>English Mobile CASES IN Case</t>
  </si>
  <si>
    <t>English Mobile REPLIES OUT Replies</t>
  </si>
  <si>
    <t>English AVG PTS Inbound</t>
  </si>
  <si>
    <t>English Avast PTS Inbound</t>
  </si>
  <si>
    <t>English AVG PTS Remote</t>
  </si>
  <si>
    <t>English Avast PTS Remote</t>
  </si>
  <si>
    <t>French AVG FR Inbound</t>
  </si>
  <si>
    <t>French AVAST FR Inbound</t>
  </si>
  <si>
    <t>French AVAST &amp; AVG FR Case</t>
  </si>
  <si>
    <t>French AVAST &amp; AVG FR Replies</t>
  </si>
  <si>
    <t>German AVAST DE Inbound</t>
  </si>
  <si>
    <t>German AVAST &amp; AVG DE Case</t>
  </si>
  <si>
    <t>German AVAST &amp; AVG DE Replies</t>
  </si>
  <si>
    <t>Japanese AVAST &amp; AVG JP Inbound</t>
  </si>
  <si>
    <t>Japanese AVAST &amp; AVG JP Case</t>
  </si>
  <si>
    <t>Japanese AVAST &amp; AVG JP Replies</t>
  </si>
  <si>
    <t>Portuguese AVG Account Services &amp; Tech calls Inbound</t>
  </si>
  <si>
    <t>Portuguese Avast Account Services &amp; Tech calls Inbound</t>
  </si>
  <si>
    <t>Portuguese Avast Account Services &amp; Tech chat Chat</t>
  </si>
  <si>
    <t>Portuguese AVG + Avast Account Services &amp; Tech Email cases Case</t>
  </si>
  <si>
    <t>Portuguese AVG + Avast Account Services &amp; Tech Email Replies Replies</t>
  </si>
  <si>
    <t>Portuguese AVG + Avast Tech remote Remote</t>
  </si>
  <si>
    <t>Spanish AVG Account Services &amp; Tech chat Chat</t>
  </si>
  <si>
    <t>Spanish AVG + Avast Account Services &amp; Tech Cases Case</t>
  </si>
  <si>
    <t>Spanish AVG + Avast Account Services &amp; Tech Replies Replies</t>
  </si>
  <si>
    <t>Spanish Avast Account Services &amp; Tech remote Remote</t>
  </si>
  <si>
    <t>BGT FY25 general assumptions</t>
  </si>
  <si>
    <t>Czech AVG + Avast Account Services &amp; Tech Email cases Case</t>
  </si>
  <si>
    <t xml:space="preserve">Email structure and reporting to be re-vised to the new LOB structure - to be confirmed if possible for FY25 </t>
  </si>
  <si>
    <t>Italian AVG + Avast Account Services &amp; Tech Email cases Case</t>
  </si>
  <si>
    <t>No automation estimations included</t>
  </si>
  <si>
    <t>Other AVG + Avast Account Services &amp; Tech Email cases Case</t>
  </si>
  <si>
    <t xml:space="preserve">No "CCAI IVR" changes for inbound included </t>
  </si>
  <si>
    <t>ENglish New Chat MT from Email Chat</t>
  </si>
  <si>
    <t>No "Retention chat to voice" included</t>
  </si>
  <si>
    <t>French New Chat MT from Email Chat</t>
  </si>
  <si>
    <t>Last year we applied an overall -6% lowering to majority of LOB's and this year we faecd a little higher reality than expected, so for FY25 we rather stand by the trends.</t>
  </si>
  <si>
    <t>German New Chat MT from Email Chat</t>
  </si>
  <si>
    <t>Overall case volumes have been strongly impacted by issues with reporting and this has been taken into account for most of the email LOBs</t>
  </si>
  <si>
    <t>Portuguese New Chat MT from Email Chat</t>
  </si>
  <si>
    <t>Spanish New Chat MT from Email Chat</t>
  </si>
  <si>
    <t>Czech New Chat MT from Email Chat</t>
  </si>
  <si>
    <t>Italian New Chat MT from Email Chat</t>
  </si>
  <si>
    <t>Japanese New Chat MT from Email Chat</t>
  </si>
  <si>
    <t>Other New Chat MT from Email Chat</t>
  </si>
  <si>
    <t>English SMB Calls Offered Inbound</t>
  </si>
  <si>
    <t>English SMB Chats Offered Chat</t>
  </si>
  <si>
    <t>English SMB Offline Tickets (Emails) Case</t>
  </si>
  <si>
    <t>English LMI Sessions SMB Remote</t>
  </si>
  <si>
    <t>English HMA Offline tickets (Emails) Case</t>
  </si>
  <si>
    <t>English CCleaner Offline tickets (Emails) Case</t>
  </si>
  <si>
    <t>English CCleaner Chats Offered Chat</t>
  </si>
  <si>
    <t>English PTS TOTAL</t>
  </si>
  <si>
    <t>English Account Services TOTAL</t>
  </si>
  <si>
    <t>English Retention TOTAL</t>
  </si>
  <si>
    <t>English Tech TOTAL</t>
  </si>
  <si>
    <t>English ALL Avast-AVG Inbound TOTAL</t>
  </si>
  <si>
    <t>English ALL Avast-AVG Chat TOTAL</t>
  </si>
  <si>
    <t>English ALL Avast-AVG Cases TOTAL</t>
  </si>
  <si>
    <t>English ALL Avast-AVG Replies TOTAL</t>
  </si>
  <si>
    <t>English ALL Avast-AVG Remote TOTAL</t>
  </si>
  <si>
    <t>French ALL Avast-AVG TOTAL</t>
  </si>
  <si>
    <t>German ALL Avast-AVG TOTAL</t>
  </si>
  <si>
    <t>Portuguese ALL Avast-AVG TOTAL</t>
  </si>
  <si>
    <t>Spanish ALL Avast-AVG TOTAL</t>
  </si>
  <si>
    <t>Japanese ALL Avast-AVG TOTAL</t>
  </si>
  <si>
    <t>ALL ALL Avast/AVG Volumes TOTAL</t>
  </si>
  <si>
    <t>Plan v2 FY26 Notes</t>
  </si>
  <si>
    <t>The following  Initiatives have been committed to and deducted from Plan v1</t>
  </si>
  <si>
    <t>Title</t>
  </si>
  <si>
    <t>Ticket</t>
  </si>
  <si>
    <t>Timeline</t>
  </si>
  <si>
    <t>Financial Committment</t>
  </si>
  <si>
    <t>Move non-English Services delivery to LMI MT queue/GE agents</t>
  </si>
  <si>
    <t xml:space="preserve">[END-10642] </t>
  </si>
  <si>
    <t>remove all non-English Services from the Forecast from May onwards, this amounts to 200 contacts pm and will add this volume to the EMEA Machine Translation forecast.  The Bulk of the cost saving is the removal of 9 TPG FTEs</t>
  </si>
  <si>
    <t xml:space="preserve">$426,000 </t>
  </si>
  <si>
    <t>CCAI enhancement: Heartbeat Check to address Ghost Chats</t>
  </si>
  <si>
    <t>END-10751</t>
  </si>
  <si>
    <t>Q2 FY26</t>
  </si>
  <si>
    <t xml:space="preserve">A 9.4k reduction from Chat which we will remove across all Chat LOBs for Nlok from Q3 onwards. </t>
  </si>
  <si>
    <t xml:space="preserve"> $140,000 </t>
  </si>
  <si>
    <t>[HC] NextGen Contact Us</t>
  </si>
  <si>
    <t>[END-9065]</t>
  </si>
  <si>
    <t>Q1FY26</t>
  </si>
  <si>
    <t xml:space="preserve">2.4k per month reduction in Chats and 4k per month reduction in Phone, starting in June.  The reduction is applied in the Nlok Global English queues.  </t>
  </si>
  <si>
    <t xml:space="preserve"> $200,000 </t>
  </si>
  <si>
    <t>[VA] Move IVR calls to Ava</t>
  </si>
  <si>
    <t>END-10812</t>
  </si>
  <si>
    <t>Q4FY25</t>
  </si>
  <si>
    <t xml:space="preserve">2400 Phone contacts per month.  The new Plan Forecast will have this reduction applied in the main queues identified – Identify, ML, Services, PTS, etc.  </t>
  </si>
  <si>
    <t xml:space="preserve"> $100,000 </t>
  </si>
  <si>
    <t>[VA] Generative AI Fallback - Voice</t>
  </si>
  <si>
    <t xml:space="preserve">[END-10811] </t>
  </si>
  <si>
    <t xml:space="preserve">3600 Phone contacts per month starting from April.  The new Plan Forecast will have this reduction applied across all brands. </t>
  </si>
  <si>
    <t xml:space="preserve"> $150,000 </t>
  </si>
  <si>
    <t xml:space="preserve">XM savings in CCleaner to email savings (total $200k from OS) </t>
  </si>
  <si>
    <t xml:space="preserve">[END-10890] </t>
  </si>
  <si>
    <t xml:space="preserve">25% proposed reduction in email  would result in a total saving of 47600 contacts </t>
  </si>
  <si>
    <t xml:space="preserve"> $137,000 </t>
  </si>
  <si>
    <t xml:space="preserve">As part of the recent Forecast lock (March) there has also been a further change to move volume from Avast/AVG Retention Chat to Avast/AVG Retention Phone, this results is in overall reduction of 35k for the year </t>
  </si>
  <si>
    <t>Plan v1 FY26 Notes</t>
  </si>
  <si>
    <t>This forecast is based on seasonality and current Trends, it does not include any incremental containment.</t>
  </si>
  <si>
    <t>It does not include any future product enhancements, any produce enhancements that will drive volume in FY26 will have to be handled through automation e.g. unattributed alerts. </t>
  </si>
  <si>
    <t>We compare the FY26 Plan to the FY25 Plan of the 27th Sept23, which was last sent in February.  This had a Overall total of 10.3 million which was sent to Patrick and his directs on the 27th Sept 23. </t>
  </si>
  <si>
    <t>FY26 is showing a reduction overall of approx 1.7 million from that number.  The main contributor to this is the move of Emails to  Chat within Avast.  Note.  Email for both the FY25 Plan and FY26 Plan are calculated using Emails and Replies so we could compare like for like.  That 1.4 million reduction in Email includes that ratio of 1.7 replies to 1 Email. </t>
  </si>
  <si>
    <t>FY26 exit rate of -25% is not included in this view so this reduction is separate to that.</t>
  </si>
  <si>
    <t>Nlok</t>
  </si>
  <si>
    <t>Chat increased due to increases in Sales Chat and inclusion of Lifelock App</t>
  </si>
  <si>
    <t>Email increased due to 2click cancellation that were not in the original FY25 plan</t>
  </si>
  <si>
    <t>Phone decreased due to trends in ML, Tele Sales and APJ (these are the top3 movers, but there are others) and transfer reductions in Account Services.  Breach months are normalised when assessing trends.</t>
  </si>
  <si>
    <t>We have put 10k against the Tempe/Plano COE as a static number (this needs to be deducted from the IPA number)</t>
  </si>
  <si>
    <t>PMA has an increased FTE of 20</t>
  </si>
  <si>
    <t>Chat reduction in trends driven mostly by the Retention LOB</t>
  </si>
  <si>
    <t>Phone decrease in trend mainly driven by IVR improvement/transfer reductions.  Note. Avast/AVG PTS volumes have been reverted back to the normal trend as per our call yesterday.</t>
  </si>
  <si>
    <t>Email we’re considering this as completely moved to chat for FY26 from June onwards with a small amount remaining in April and May.</t>
  </si>
  <si>
    <t>Remote discontinuation of small language remote.  PTS remote is stable.</t>
  </si>
  <si>
    <t>Following movements not included in the forecast as we don’t have any decision yet regarding amount or dates:</t>
  </si>
  <si>
    <t>1. Avast/AVG Account Services chat to voice – complete movement. Chat LOB will be completely discontinued.</t>
  </si>
  <si>
    <t>2. Avast/AVG Retention volume shifted a bit away from calls towards chat – this is expected to be shifted back.</t>
  </si>
  <si>
    <t>We’re seeing a decrease in Phone and Email trends</t>
  </si>
  <si>
    <t>Chat has increased slightly due to the Mark bot being switched off</t>
  </si>
  <si>
    <t>English GE Services DL Chat Chat</t>
  </si>
  <si>
    <t>FY25 prep notes</t>
  </si>
  <si>
    <t>FY26 prep notes</t>
  </si>
  <si>
    <t>AVERAGE</t>
  </si>
  <si>
    <t>English GE Support IPA &amp; CSP 4-6  Inbound</t>
  </si>
  <si>
    <t xml:space="preserve">Forecast  have been prepared according to the current  trend and that the reduction of customer count will decelerate and stabilise. </t>
  </si>
  <si>
    <t>Expected increase of EB approx by 1k per month, included in the FY26 forecast - this is due to the partner deals.</t>
  </si>
  <si>
    <t>English GE Support Legacy Norton &amp; CSP 1-3 Inbound</t>
  </si>
  <si>
    <t>Keeping the current trend with trimming out the latest SecNumber breach.</t>
  </si>
  <si>
    <t>English GE Support Windows Inbound</t>
  </si>
  <si>
    <t>English GE Support Mac/mobile/other Inbound</t>
  </si>
  <si>
    <t>English GE Support IPA &amp; CSP 4-6  Chat</t>
  </si>
  <si>
    <t>English GE Support Legacy Norton &amp; CSP 1-3 Chat</t>
  </si>
  <si>
    <t>Keeping the current trend with trimming out the latest SecNumber breac and increased volume transferred from the Sales chat</t>
  </si>
  <si>
    <t>English GE Support Windows Chat</t>
  </si>
  <si>
    <t>English GE Support Mac/mobile/other Chat</t>
  </si>
  <si>
    <t>English GE Services FL Phone Inbound</t>
  </si>
  <si>
    <t xml:space="preserve">We are very Much inline with the trend and we are predicting the forecasts Based on the previous year trend &amp; seasonality </t>
  </si>
  <si>
    <t>Services queue was a growth area, given a number of plrs are already in place for FY26 we're expecting this trend to continue and increase further</t>
  </si>
  <si>
    <t>English GE Services DL Phone Inbound</t>
  </si>
  <si>
    <t>English GE Services DL LMI Remote</t>
  </si>
  <si>
    <t>German EMEA German Inbound</t>
  </si>
  <si>
    <t>we can see small increase in the Forecast that is due to PLR (Implement 2 click cancellation for Germany)</t>
  </si>
  <si>
    <t>No significant expectations for changes in volume for FY26, therefore we keep the trends from FY25</t>
  </si>
  <si>
    <t>French EMEA French Inbound</t>
  </si>
  <si>
    <t xml:space="preserve">we can see small changes in the Forecast that is due to PLR (Implement 2 click cancellation for France) </t>
  </si>
  <si>
    <t>We observe an increased trend in past 2 months, we do have some PLR with seemingly small impact to increase, therefore slight increase to FY26.</t>
  </si>
  <si>
    <t>Dutch EMEA Dutch Inbound</t>
  </si>
  <si>
    <t>Based on the Recent Trend</t>
  </si>
  <si>
    <t>Italian EMEA Italian Inbound</t>
  </si>
  <si>
    <t>Swedish EMEA Swedish Inbound</t>
  </si>
  <si>
    <t>DAN EMEA DAN Inbound</t>
  </si>
  <si>
    <t>NOR EMEA NOR Inbound</t>
  </si>
  <si>
    <t xml:space="preserve">NOR emea comments and a lot of text here… </t>
  </si>
  <si>
    <t>Finnish EMEA Finnish Inbound</t>
  </si>
  <si>
    <t>Polish EMEA Polish Inbound</t>
  </si>
  <si>
    <t>Portuguese EMEA Portuguese Inbound</t>
  </si>
  <si>
    <t>we can see small increase in the Forecast that is due to PLR-19099 (Partner Referral - Mercado Livre Brazil)</t>
  </si>
  <si>
    <t>Spanish EMEA Spanish Inbound</t>
  </si>
  <si>
    <t>English Sales English Inbound</t>
  </si>
  <si>
    <t>Following up on the most recent trend where we saw a considerable reduction and we start FY26 with this in mind and ramp up towards end of the year.</t>
  </si>
  <si>
    <t>English Sales Chat English Chat</t>
  </si>
  <si>
    <t xml:space="preserve">Sales Phone Forecast have been based on the trend and have factored an additional 5% increase based on the expectation that there will be additional spend and campaigns here .  </t>
  </si>
  <si>
    <t>For FY26 we considered the PLR about NLOK eStore Sales Chat [WFM-765] Sales Chat - Options to Route Customer - JIRA Agile - Corporate Instance we will move approx 30% Support Chats from Sales Chat to GE Account Services chat.  </t>
  </si>
  <si>
    <t>English Arood Arood Chat Chat</t>
  </si>
  <si>
    <t>Sales Chat Forecast have been based on the trend, we will add the volumes based on the Marketing campings &amp; Media spend details in future.</t>
  </si>
  <si>
    <t>Discontinued in the beginning of FY25</t>
  </si>
  <si>
    <t>English Member Loyalty Retention Inbound</t>
  </si>
  <si>
    <t xml:space="preserve">We are following the recent trend </t>
  </si>
  <si>
    <t>Member Loyalty is currently trending lower than forecast in FY25, however, due to the increase in customer count we will see an increase in expirations in FY26.</t>
  </si>
  <si>
    <t>English Member Loyalty Renewals Inbound</t>
  </si>
  <si>
    <t>English MT Chat MT EMEA Chat Chat</t>
  </si>
  <si>
    <t>Expiration dates is only available till sep'24 - ie FY25, Analysis shows a drop in month to month expirations ,  Base line trend is showing us slight decrease however ORC has been switched off to optimize revenue and this will increase volume by 6000/month,  during the quiet period upto 700 during the busy season, Few PLR's which may contributes volume for FY25 are PLR-18828, 18833</t>
  </si>
  <si>
    <t>Following up on the FY25 trends</t>
  </si>
  <si>
    <t>English MT Chat MT Japanese Chat Chat</t>
  </si>
  <si>
    <t>MT EMEA, we are still in a learning curve about their real seasonality, Forecast  have been prepared according to the current  trend</t>
  </si>
  <si>
    <t>German MT Chat German NLOK Chat Chat</t>
  </si>
  <si>
    <t>MT japan we are still in a learning curve about their real seasonality, Forecast  have been prepared according to the current  trend</t>
  </si>
  <si>
    <t>Avira trends very dependant on placement of promotions and campaigns that usually take place within the end of the year. This has been applied to FY26 forecasts</t>
  </si>
  <si>
    <t>Japanese APJ APJ Phone Inbound</t>
  </si>
  <si>
    <t xml:space="preserve">APJ Phone we are currently under offered between 85 to 90%, based on the Fy25 trend we forecasted from April to October, and reduced 5% from November to March FY25's forecast </t>
  </si>
  <si>
    <t>English  GE Alerts Inbound</t>
  </si>
  <si>
    <t>Following up a most recent trend where we observe a decrease which has been considered for FY26</t>
  </si>
  <si>
    <t>English  GE Restorations Inbound</t>
  </si>
  <si>
    <t>English  GE Alerts &amp; Restorations Outbound</t>
  </si>
  <si>
    <t>Current ratio of Outbound to Inbound has been over 2 for the last 6 months. Forecast is based on Outbound ratio driven down to 1.5</t>
  </si>
  <si>
    <t>English LLAP LifeLock App Chat</t>
  </si>
  <si>
    <t>New activity started in FY25.There was a reporting fluke in AUG has been cleared out for FY26.</t>
  </si>
  <si>
    <t>German MT German Avira Chat Avira Chat</t>
  </si>
  <si>
    <t xml:space="preserve">We are working to get the customer / License count currently, there are many PLR's involved which are low impact  however few are contributing major volume on FY25 but its still under review  , PLR-17887 CSM: Bulk migration plan for Japan customer </t>
  </si>
  <si>
    <t>English MT Avira Email  (Support + Retention) Avira Email</t>
  </si>
  <si>
    <t>English TP Mohali Avira English Avira Inbound</t>
  </si>
  <si>
    <t>English TP Mohali Avira English Avira Chat</t>
  </si>
  <si>
    <t>German Avira  Avira German Avira Inbound</t>
  </si>
  <si>
    <t>German 2 Click cancellation  2 Click cancellation  Email</t>
  </si>
  <si>
    <t>2 click cancellation, Adobe reporting is missing, Therefore using trend from April and May</t>
  </si>
  <si>
    <t>French 2 Click cancellation  2 Click cancellation  Email</t>
  </si>
  <si>
    <t>Physical email Letters Letters Physical email</t>
  </si>
  <si>
    <t>Keeping the current trend.</t>
  </si>
  <si>
    <t xml:space="preserve">English   GE Phone </t>
  </si>
  <si>
    <t xml:space="preserve">English   GE Chat </t>
  </si>
  <si>
    <t xml:space="preserve">English   Services </t>
  </si>
  <si>
    <t xml:space="preserve">ALL  MT </t>
  </si>
  <si>
    <t xml:space="preserve">ALL  Avira </t>
  </si>
  <si>
    <t xml:space="preserve">ALL  APJ </t>
  </si>
  <si>
    <t xml:space="preserve">ALL  ML </t>
  </si>
  <si>
    <t>ALL Outbound ALL Inbound</t>
  </si>
  <si>
    <t>ALL  ALL Chat</t>
  </si>
  <si>
    <t>ALL  ALL Email</t>
  </si>
  <si>
    <t xml:space="preserve">ALL  NLOK </t>
  </si>
  <si>
    <r>
      <t xml:space="preserve">FY 26 PLAN 25NOV24 - </t>
    </r>
    <r>
      <rPr>
        <b/>
        <sz val="11"/>
        <color rgb="FFFF0000"/>
        <rFont val="Calibri"/>
        <family val="2"/>
      </rPr>
      <t>Plan V1</t>
    </r>
  </si>
  <si>
    <t>Comments</t>
  </si>
  <si>
    <t>NLOK Physical Letters not included</t>
  </si>
  <si>
    <t>LLAP not included in the FY25</t>
  </si>
  <si>
    <t xml:space="preserve">2click cancellation emails not included in the original FY25 </t>
  </si>
  <si>
    <t>PMA not included in both FY25 and FY26</t>
  </si>
  <si>
    <t>Avast/AVG Phone redcution in trends (PTS showing the largest reduction due to IVR changes)</t>
  </si>
  <si>
    <t>NLOK Chat increased due to Sales Chat and LLAP</t>
  </si>
  <si>
    <t>NLOK Phone decreased due to trends in ML, Tele Sales and APJ (these are the top3, but there are others)</t>
  </si>
  <si>
    <t>NLOK Email increased due to 2click that were not included in the original FY25 plan</t>
  </si>
  <si>
    <t>Avast Email completely moved to chat</t>
  </si>
  <si>
    <t>Avast Chat reduction driven mostly by the Retention</t>
  </si>
  <si>
    <t xml:space="preserve">Avira trending lower than expected. </t>
  </si>
  <si>
    <t>Following movements not included in the FY26 forecast</t>
  </si>
  <si>
    <t>2. Avast/AVG Retention volume shifted a bit away from calls towards chat – this is expected to be shifted back. Is there a go-live to this drawback?</t>
  </si>
  <si>
    <t>3. Avast/AVG PTS volumes shifted away while adding the option 3 in the PTS Voice IVR. Is there any plan to bring those volumes back, or we should take the new trend of monthly calls around 10k?</t>
  </si>
  <si>
    <t>FY26 -FY25 DIFF</t>
  </si>
  <si>
    <t>FY26 exit rate of -25% not included in this view.</t>
  </si>
  <si>
    <t>FY 26 PLAN V2 - 20DEC</t>
  </si>
  <si>
    <t>V2 - V1</t>
  </si>
  <si>
    <t>FY 26 May Lock (V3)</t>
  </si>
  <si>
    <t>V3-V2</t>
  </si>
  <si>
    <t>May-V1</t>
  </si>
  <si>
    <t>FY 26 LIVE</t>
  </si>
  <si>
    <t>COLUMN FY25</t>
  </si>
  <si>
    <t>COLUMN FY26</t>
  </si>
  <si>
    <t>BF</t>
  </si>
  <si>
    <t>BG</t>
  </si>
  <si>
    <t>BH</t>
  </si>
  <si>
    <t>BI</t>
  </si>
  <si>
    <t>BJ</t>
  </si>
  <si>
    <t>BK</t>
  </si>
  <si>
    <t>BL</t>
  </si>
  <si>
    <t>BM</t>
  </si>
  <si>
    <t>BN</t>
  </si>
  <si>
    <t>BO</t>
  </si>
  <si>
    <t>BP</t>
  </si>
  <si>
    <t>BQ</t>
  </si>
  <si>
    <t>Live - V1</t>
  </si>
  <si>
    <t>DIFF FY26 - FY25</t>
  </si>
  <si>
    <r>
      <rPr>
        <b/>
        <u/>
        <sz val="11"/>
        <color theme="1"/>
        <rFont val="Calibri"/>
        <family val="2"/>
        <scheme val="minor"/>
      </rPr>
      <t xml:space="preserve">NLOK GE Phone &amp; Chat </t>
    </r>
    <r>
      <rPr>
        <sz val="11"/>
        <color theme="1"/>
        <rFont val="Calibri"/>
        <family val="2"/>
        <scheme val="minor"/>
      </rPr>
      <t xml:space="preserve">- Containment coming from planned initiatives baked into forecast.  Approx -10% on Phone and - 15% on chat. </t>
    </r>
  </si>
  <si>
    <t>Delivered sooner than expected - originally expected in June</t>
  </si>
  <si>
    <r>
      <rPr>
        <b/>
        <u/>
        <sz val="11"/>
        <color theme="1"/>
        <rFont val="Calibri"/>
        <family val="2"/>
        <scheme val="minor"/>
      </rPr>
      <t>Avast/AVG Account Services &amp; Tech</t>
    </r>
    <r>
      <rPr>
        <b/>
        <sz val="11"/>
        <color theme="1"/>
        <rFont val="Calibri"/>
        <family val="2"/>
        <scheme val="minor"/>
      </rPr>
      <t xml:space="preserve"> </t>
    </r>
    <r>
      <rPr>
        <sz val="11"/>
        <color theme="1"/>
        <rFont val="Calibri"/>
        <family val="2"/>
        <charset val="238"/>
        <scheme val="minor"/>
      </rPr>
      <t>- Containment coming from planned initiatives baked into forecast as per current trend.</t>
    </r>
  </si>
  <si>
    <r>
      <rPr>
        <b/>
        <u/>
        <sz val="11"/>
        <color theme="1"/>
        <rFont val="Calibri"/>
        <family val="2"/>
        <scheme val="minor"/>
      </rPr>
      <t>NLOK Sales Chat</t>
    </r>
    <r>
      <rPr>
        <sz val="11"/>
        <color theme="1"/>
        <rFont val="Calibri"/>
        <family val="2"/>
        <charset val="238"/>
        <scheme val="minor"/>
      </rPr>
      <t xml:space="preserve"> - updated to 21k per month as per email thread, Sales chat has been expanded to Canada. </t>
    </r>
  </si>
  <si>
    <r>
      <rPr>
        <b/>
        <u/>
        <sz val="11"/>
        <color theme="1"/>
        <rFont val="Calibri"/>
        <family val="2"/>
        <scheme val="minor"/>
      </rPr>
      <t>NLOK CZ</t>
    </r>
    <r>
      <rPr>
        <sz val="11"/>
        <color theme="1"/>
        <rFont val="Calibri"/>
        <family val="2"/>
        <scheme val="minor"/>
      </rPr>
      <t xml:space="preserve"> language phone moved to MT chat </t>
    </r>
  </si>
  <si>
    <r>
      <rPr>
        <b/>
        <u/>
        <sz val="11"/>
        <color theme="1"/>
        <rFont val="Calibri"/>
        <family val="2"/>
        <scheme val="minor"/>
      </rPr>
      <t>NLOK DU</t>
    </r>
    <r>
      <rPr>
        <sz val="11"/>
        <color theme="1"/>
        <rFont val="Calibri"/>
        <family val="2"/>
        <scheme val="minor"/>
      </rPr>
      <t xml:space="preserve"> language phone moved to NLOK GE and DL Phone</t>
    </r>
  </si>
  <si>
    <t>END-10076</t>
  </si>
  <si>
    <r>
      <rPr>
        <b/>
        <u/>
        <sz val="11"/>
        <color theme="1"/>
        <rFont val="Calibri"/>
        <family val="2"/>
        <scheme val="minor"/>
      </rPr>
      <t xml:space="preserve">Avast/AVG Retention chat to phone </t>
    </r>
    <r>
      <rPr>
        <sz val="11"/>
        <color theme="1"/>
        <rFont val="Calibri"/>
        <family val="2"/>
        <charset val="238"/>
        <scheme val="minor"/>
      </rPr>
      <t>- for the moment only 1k chats to 900 phone updated</t>
    </r>
  </si>
  <si>
    <r>
      <rPr>
        <b/>
        <u/>
        <sz val="11"/>
        <color theme="1"/>
        <rFont val="Calibri"/>
        <family val="2"/>
        <scheme val="minor"/>
      </rPr>
      <t>CCleaner</t>
    </r>
    <r>
      <rPr>
        <sz val="11"/>
        <color theme="1"/>
        <rFont val="Calibri"/>
        <family val="2"/>
        <charset val="238"/>
        <scheme val="minor"/>
      </rPr>
      <t xml:space="preserve"> - extra 10% shaved off the email volume to keep up with the current higher containment</t>
    </r>
  </si>
  <si>
    <r>
      <rPr>
        <b/>
        <u/>
        <sz val="11"/>
        <color theme="1"/>
        <rFont val="Calibri"/>
        <family val="2"/>
        <scheme val="minor"/>
      </rPr>
      <t>Avast/AVG FR</t>
    </r>
    <r>
      <rPr>
        <sz val="11"/>
        <color theme="1"/>
        <rFont val="Calibri"/>
        <family val="2"/>
        <scheme val="minor"/>
      </rPr>
      <t xml:space="preserve"> - increased further by 400 calls to get closer to reality - MAR considered as a fluke with 3200+ calls.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</si>
</sst>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409]mmm\-yy;@"/>
    <numFmt numFmtId="165" formatCode="0.0"/>
    <numFmt numFmtId="166" formatCode="0.0%"/>
    <numFmt numFmtId="167" formatCode="0.0000"/>
    <numFmt numFmtId="168" formatCode="#,##0.0"/>
  </numFmts>
  <fonts count="12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0"/>
      <color theme="0"/>
      <name val="Trebuchet MS"/>
      <family val="2"/>
    </font>
    <font>
      <sz val="10"/>
      <color theme="0"/>
      <name val="Trebuchet MS"/>
      <family val="2"/>
    </font>
    <font>
      <b/>
      <sz val="10"/>
      <color theme="1"/>
      <name val="Trebuchet MS"/>
      <family val="2"/>
    </font>
    <font>
      <sz val="10"/>
      <color theme="1"/>
      <name val="Trebuchet MS"/>
      <family val="2"/>
    </font>
    <font>
      <sz val="10"/>
      <color theme="5" tint="-0.499984740745262"/>
      <name val="Trebuchet MS"/>
      <family val="2"/>
    </font>
    <font>
      <sz val="10"/>
      <color theme="9" tint="-0.499984740745262"/>
      <name val="Trebuchet MS"/>
      <family val="2"/>
    </font>
    <font>
      <b/>
      <sz val="10"/>
      <color theme="9" tint="-0.499984740745262"/>
      <name val="Trebuchet MS"/>
      <family val="2"/>
    </font>
    <font>
      <sz val="11"/>
      <color theme="1"/>
      <name val="Calibri"/>
      <family val="2"/>
      <charset val="238"/>
      <scheme val="minor"/>
    </font>
    <font>
      <b/>
      <sz val="11"/>
      <color rgb="FFFF0000"/>
      <name val="Calibri"/>
      <family val="2"/>
      <scheme val="minor"/>
    </font>
    <font>
      <i/>
      <sz val="10"/>
      <color theme="4"/>
      <name val="Trebuchet MS"/>
      <family val="2"/>
    </font>
    <font>
      <b/>
      <sz val="11"/>
      <color theme="0"/>
      <name val="Calibri"/>
      <family val="2"/>
      <scheme val="minor"/>
    </font>
    <font>
      <sz val="11"/>
      <color theme="1"/>
      <name val="Calibri"/>
      <family val="2"/>
      <scheme val="minor"/>
    </font>
    <font>
      <i/>
      <sz val="11"/>
      <color theme="1"/>
      <name val="Calibri"/>
      <family val="2"/>
      <scheme val="minor"/>
    </font>
    <font>
      <b/>
      <sz val="11"/>
      <name val="Calibri"/>
      <family val="2"/>
    </font>
    <font>
      <sz val="11"/>
      <name val="Calibri"/>
      <family val="2"/>
    </font>
    <font>
      <b/>
      <i/>
      <sz val="11"/>
      <name val="Trebuchet MS"/>
      <family val="2"/>
    </font>
    <font>
      <b/>
      <sz val="11"/>
      <name val="Trebuchet MS"/>
      <family val="2"/>
    </font>
    <font>
      <b/>
      <sz val="11"/>
      <color theme="0"/>
      <name val="Trebuchet MS"/>
      <family val="2"/>
    </font>
    <font>
      <sz val="10"/>
      <color rgb="FFFF0000"/>
      <name val="Trebuchet MS"/>
      <family val="2"/>
    </font>
    <font>
      <sz val="11"/>
      <color theme="0" tint="-0.14999847407452621"/>
      <name val="Calibri"/>
      <family val="2"/>
      <charset val="238"/>
      <scheme val="minor"/>
    </font>
    <font>
      <sz val="8"/>
      <name val="Calibri"/>
      <family val="2"/>
      <charset val="238"/>
      <scheme val="minor"/>
    </font>
    <font>
      <sz val="11"/>
      <color theme="0" tint="-0.14999847407452621"/>
      <name val="Calibri"/>
      <family val="2"/>
      <scheme val="minor"/>
    </font>
    <font>
      <sz val="10"/>
      <name val="Trebuchet MS"/>
      <family val="2"/>
    </font>
    <font>
      <b/>
      <sz val="10"/>
      <color rgb="FFFF0000"/>
      <name val="Trebuchet MS"/>
      <family val="2"/>
    </font>
    <font>
      <b/>
      <i/>
      <sz val="10"/>
      <color rgb="FFFF0000"/>
      <name val="Trebuchet MS"/>
      <family val="2"/>
    </font>
    <font>
      <sz val="11"/>
      <color theme="1"/>
      <name val="Calibri"/>
      <family val="2"/>
    </font>
    <font>
      <b/>
      <sz val="11"/>
      <color rgb="FF000000"/>
      <name val="Calibri"/>
      <family val="2"/>
    </font>
    <font>
      <sz val="11"/>
      <color rgb="FF000000"/>
      <name val="Calibri"/>
      <family val="2"/>
    </font>
    <font>
      <b/>
      <sz val="11"/>
      <color theme="1"/>
      <name val="Trebuchet MS"/>
      <family val="2"/>
    </font>
    <font>
      <b/>
      <sz val="11"/>
      <color rgb="FF002060"/>
      <name val="Calibri"/>
      <family val="2"/>
      <scheme val="minor"/>
    </font>
    <font>
      <sz val="11"/>
      <color theme="4"/>
      <name val="Calibri"/>
      <family val="2"/>
      <charset val="238"/>
      <scheme val="minor"/>
    </font>
    <font>
      <b/>
      <sz val="12"/>
      <color theme="1"/>
      <name val="Trebuchet MS"/>
      <family val="2"/>
    </font>
    <font>
      <sz val="11"/>
      <color rgb="FFFF0000"/>
      <name val="Calibri"/>
      <family val="2"/>
      <scheme val="minor"/>
    </font>
    <font>
      <b/>
      <sz val="11"/>
      <color rgb="FFFF0000"/>
      <name val="Calibri"/>
      <family val="2"/>
    </font>
    <font>
      <b/>
      <sz val="9"/>
      <color indexed="81"/>
      <name val="Tahoma"/>
      <family val="2"/>
    </font>
    <font>
      <sz val="9"/>
      <color indexed="81"/>
      <name val="Tahoma"/>
      <family val="2"/>
    </font>
    <font>
      <b/>
      <sz val="11"/>
      <color theme="1"/>
      <name val="Calibri"/>
      <family val="2"/>
      <charset val="238"/>
      <scheme val="minor"/>
    </font>
    <font>
      <b/>
      <sz val="11"/>
      <color theme="1"/>
      <name val="Calibri"/>
      <family val="2"/>
      <charset val="1"/>
    </font>
    <font>
      <sz val="11"/>
      <color rgb="FF000000"/>
      <name val="Calibri"/>
      <family val="2"/>
      <charset val="1"/>
    </font>
    <font>
      <b/>
      <sz val="11"/>
      <color rgb="FF000000"/>
      <name val="Calibri"/>
      <family val="2"/>
      <charset val="1"/>
    </font>
    <font>
      <sz val="11"/>
      <color theme="1"/>
      <name val="-Apple-System"/>
      <charset val="1"/>
    </font>
    <font>
      <b/>
      <sz val="11"/>
      <color theme="1"/>
      <name val="-Apple-System"/>
      <charset val="1"/>
    </font>
    <font>
      <sz val="11"/>
      <color theme="1"/>
      <name val="Calibri"/>
      <family val="2"/>
      <charset val="1"/>
    </font>
    <font>
      <b/>
      <sz val="14"/>
      <color theme="1"/>
      <name val="Calibri"/>
      <family val="2"/>
      <charset val="238"/>
      <scheme val="minor"/>
    </font>
    <font>
      <b/>
      <sz val="11"/>
      <color rgb="FF00B050"/>
      <name val="Calibri"/>
      <family val="2"/>
    </font>
    <font>
      <i/>
      <sz val="10"/>
      <color rgb="FFFF0000"/>
      <name val="Trebuchet MS"/>
      <family val="2"/>
    </font>
    <font>
      <b/>
      <sz val="11"/>
      <color theme="0"/>
      <name val="Calibri"/>
      <family val="2"/>
      <charset val="238"/>
      <scheme val="minor"/>
    </font>
    <font>
      <sz val="11"/>
      <color rgb="FFFF0000"/>
      <name val="Calibri"/>
      <family val="2"/>
      <charset val="238"/>
      <scheme val="minor"/>
    </font>
    <font>
      <b/>
      <sz val="11"/>
      <color rgb="FFFF0000"/>
      <name val="Calibri"/>
      <family val="2"/>
      <charset val="238"/>
      <scheme val="minor"/>
    </font>
    <font>
      <b/>
      <sz val="11"/>
      <color rgb="FFFFFFFF"/>
      <name val="Calibri"/>
      <family val="2"/>
    </font>
    <font>
      <b/>
      <sz val="11"/>
      <color rgb="FFFFFFFF"/>
      <name val="Trebuchet MS"/>
      <family val="2"/>
    </font>
    <font>
      <u/>
      <sz val="11"/>
      <color theme="10"/>
      <name val="Calibri"/>
      <family val="2"/>
      <charset val="238"/>
      <scheme val="minor"/>
    </font>
    <font>
      <b/>
      <u/>
      <sz val="11"/>
      <color theme="1"/>
      <name val="Calibri"/>
      <family val="2"/>
      <charset val="238"/>
      <scheme val="minor"/>
    </font>
    <font>
      <b/>
      <sz val="11"/>
      <color rgb="FF000000"/>
      <name val="Calibri"/>
      <family val="2"/>
      <charset val="238"/>
      <scheme val="minor"/>
    </font>
    <font>
      <b/>
      <u/>
      <sz val="11"/>
      <color rgb="FF000000"/>
      <name val="Calibri"/>
      <family val="2"/>
      <charset val="238"/>
      <scheme val="minor"/>
    </font>
    <font>
      <u/>
      <sz val="11"/>
      <color rgb="FF000000"/>
      <name val="Calibri"/>
      <family val="2"/>
      <scheme val="minor"/>
    </font>
    <font>
      <sz val="11"/>
      <color rgb="FF000000"/>
      <name val="Calibri"/>
      <family val="2"/>
      <scheme val="minor"/>
    </font>
    <font>
      <b/>
      <i/>
      <sz val="10"/>
      <color theme="1"/>
      <name val="Trebuchet MS"/>
      <family val="2"/>
    </font>
    <font>
      <b/>
      <u/>
      <sz val="11"/>
      <color rgb="FF000000"/>
      <name val="Calibri"/>
      <family val="2"/>
    </font>
    <font>
      <u/>
      <sz val="11"/>
      <color rgb="FF000000"/>
      <name val="Calibri"/>
      <family val="2"/>
    </font>
    <font>
      <sz val="11"/>
      <name val="Trebuchet MS"/>
      <family val="2"/>
    </font>
    <font>
      <sz val="14"/>
      <color theme="1"/>
      <name val="Calibri"/>
      <family val="2"/>
      <scheme val="minor"/>
    </font>
    <font>
      <i/>
      <sz val="11"/>
      <color rgb="FF00B0F0"/>
      <name val="Calibri"/>
      <family val="2"/>
      <scheme val="minor"/>
    </font>
    <font>
      <b/>
      <sz val="14"/>
      <color rgb="FFFF0000"/>
      <name val="Calibri"/>
      <family val="2"/>
      <scheme val="minor"/>
    </font>
    <font>
      <b/>
      <sz val="22"/>
      <color theme="1"/>
      <name val="Calibri"/>
      <family val="2"/>
      <scheme val="minor"/>
    </font>
    <font>
      <sz val="18"/>
      <color theme="1"/>
      <name val="Calibri"/>
      <family val="2"/>
      <charset val="238"/>
      <scheme val="minor"/>
    </font>
    <font>
      <b/>
      <sz val="11"/>
      <color rgb="FF0400F5"/>
      <name val="Calibri"/>
      <family val="2"/>
    </font>
    <font>
      <sz val="10"/>
      <color theme="1"/>
      <name val="Times New Roman"/>
      <family val="1"/>
    </font>
    <font>
      <b/>
      <sz val="10"/>
      <color theme="1"/>
      <name val="Times New Roman"/>
      <family val="1"/>
    </font>
    <font>
      <b/>
      <i/>
      <sz val="10"/>
      <color theme="4"/>
      <name val="Trebuchet MS"/>
      <family val="2"/>
    </font>
    <font>
      <sz val="11"/>
      <color theme="9" tint="0.59999389629810485"/>
      <name val="Calibri"/>
      <family val="2"/>
      <scheme val="minor"/>
    </font>
    <font>
      <i/>
      <sz val="10"/>
      <color theme="1"/>
      <name val="Trebuchet MS"/>
      <family val="2"/>
    </font>
    <font>
      <sz val="10"/>
      <color theme="0" tint="-0.249977111117893"/>
      <name val="Trebuchet MS"/>
      <family val="2"/>
    </font>
    <font>
      <b/>
      <u/>
      <sz val="11"/>
      <color theme="1"/>
      <name val="Calibri"/>
      <family val="2"/>
      <scheme val="minor"/>
    </font>
    <font>
      <b/>
      <sz val="10"/>
      <name val="Calibri"/>
      <family val="2"/>
    </font>
    <font>
      <b/>
      <sz val="10"/>
      <color rgb="FF000000"/>
      <name val="Tahoma"/>
      <family val="2"/>
    </font>
    <font>
      <sz val="10"/>
      <color rgb="FF000000"/>
      <name val="Tahoma"/>
      <family val="2"/>
    </font>
    <font>
      <sz val="10"/>
      <color rgb="FF002060"/>
      <name val="Trebuchet MS"/>
      <family val="2"/>
    </font>
    <font>
      <sz val="14"/>
      <color theme="1"/>
      <name val="Calibri"/>
      <family val="2"/>
      <charset val="238"/>
      <scheme val="minor"/>
    </font>
    <font>
      <b/>
      <sz val="11"/>
      <color rgb="FF000000"/>
      <name val="Calibri"/>
      <family val="2"/>
      <scheme val="minor"/>
    </font>
    <font>
      <sz val="11"/>
      <name val="Calibri"/>
      <family val="2"/>
      <scheme val="minor"/>
    </font>
    <font>
      <u/>
      <sz val="11"/>
      <color theme="1"/>
      <name val="Calibri"/>
      <family val="2"/>
      <scheme val="minor"/>
    </font>
    <font>
      <sz val="10"/>
      <name val="Calibri"/>
      <family val="2"/>
    </font>
    <font>
      <b/>
      <sz val="8"/>
      <name val="Calibri"/>
      <family val="2"/>
    </font>
    <font>
      <b/>
      <sz val="11"/>
      <color theme="1"/>
      <name val="Calibri"/>
      <family val="2"/>
    </font>
    <font>
      <i/>
      <sz val="11"/>
      <color theme="6" tint="-0.249977111117893"/>
      <name val="Calibri"/>
      <family val="2"/>
    </font>
    <font>
      <b/>
      <sz val="11"/>
      <color rgb="FF00B0F0"/>
      <name val="Calibri"/>
      <family val="2"/>
      <scheme val="minor"/>
    </font>
    <font>
      <b/>
      <sz val="9"/>
      <color rgb="FF0070C0"/>
      <name val="Trebuchet MS"/>
      <family val="2"/>
    </font>
    <font>
      <b/>
      <sz val="11"/>
      <color rgb="FF0070C0"/>
      <name val="Trebuchet MS"/>
      <family val="2"/>
    </font>
    <font>
      <b/>
      <sz val="10"/>
      <color theme="1"/>
      <name val="Calibri"/>
      <family val="2"/>
      <scheme val="minor"/>
    </font>
    <font>
      <sz val="14"/>
      <color rgb="FFFF0000"/>
      <name val="Calibri"/>
      <family val="2"/>
      <scheme val="minor"/>
    </font>
    <font>
      <sz val="10"/>
      <color rgb="FF0070C0"/>
      <name val="Trebuchet MS"/>
      <family val="2"/>
    </font>
    <font>
      <u/>
      <sz val="11"/>
      <color theme="10"/>
      <name val="Calibri"/>
      <family val="2"/>
      <scheme val="minor"/>
    </font>
    <font>
      <b/>
      <u/>
      <sz val="11"/>
      <color rgb="FF000000"/>
      <name val="Calibri"/>
      <family val="2"/>
      <scheme val="minor"/>
    </font>
    <font>
      <sz val="11"/>
      <color theme="2" tint="-0.249977111117893"/>
      <name val="Calibri"/>
      <family val="2"/>
      <charset val="238"/>
      <scheme val="minor"/>
    </font>
    <font>
      <i/>
      <sz val="11"/>
      <name val="Calibri"/>
      <family val="2"/>
    </font>
    <font>
      <b/>
      <i/>
      <sz val="11"/>
      <name val="Calibri"/>
      <family val="2"/>
    </font>
    <font>
      <b/>
      <sz val="11"/>
      <color rgb="FF00B0F0"/>
      <name val="Calibri"/>
      <family val="2"/>
    </font>
    <font>
      <sz val="11"/>
      <color rgb="FF00B0F0"/>
      <name val="Calibri"/>
      <family val="2"/>
      <scheme val="minor"/>
    </font>
    <font>
      <b/>
      <sz val="11"/>
      <color theme="4"/>
      <name val="Calibri"/>
      <family val="2"/>
      <scheme val="minor"/>
    </font>
    <font>
      <sz val="11"/>
      <color rgb="FF00B0F0"/>
      <name val="Calibri"/>
      <family val="2"/>
      <charset val="238"/>
      <scheme val="minor"/>
    </font>
    <font>
      <b/>
      <sz val="10"/>
      <color rgb="FF000000"/>
      <name val="Calibri"/>
      <family val="2"/>
    </font>
    <font>
      <b/>
      <sz val="10"/>
      <color rgb="FF00B0F0"/>
      <name val="Calibri"/>
      <family val="2"/>
      <scheme val="minor"/>
    </font>
    <font>
      <b/>
      <sz val="10"/>
      <color rgb="FFFF0000"/>
      <name val="Calibri"/>
      <family val="2"/>
      <scheme val="minor"/>
    </font>
    <font>
      <i/>
      <sz val="10"/>
      <color theme="6" tint="-0.249977111117893"/>
      <name val="Calibri"/>
      <family val="2"/>
    </font>
    <font>
      <b/>
      <sz val="10"/>
      <color rgb="FF00B0F0"/>
      <name val="Calibri"/>
      <family val="2"/>
    </font>
    <font>
      <sz val="10"/>
      <color rgb="FF00B0F0"/>
      <name val="Calibri"/>
      <family val="2"/>
    </font>
    <font>
      <b/>
      <i/>
      <sz val="11"/>
      <color rgb="FF000000"/>
      <name val="Calibri"/>
      <family val="2"/>
    </font>
    <font>
      <u/>
      <sz val="11"/>
      <color theme="1"/>
      <name val="Calibri"/>
      <family val="2"/>
    </font>
  </fonts>
  <fills count="48">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0"/>
        <bgColor rgb="FFDEEAF6"/>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bgColor theme="0"/>
      </patternFill>
    </fill>
    <fill>
      <patternFill patternType="solid">
        <fgColor theme="4" tint="0.79998168889431442"/>
        <bgColor theme="0"/>
      </patternFill>
    </fill>
    <fill>
      <patternFill patternType="solid">
        <fgColor theme="4" tint="0.79998168889431442"/>
        <bgColor rgb="FFDEEAF6"/>
      </patternFill>
    </fill>
    <fill>
      <patternFill patternType="solid">
        <fgColor theme="4"/>
        <bgColor indexed="64"/>
      </patternFill>
    </fill>
    <fill>
      <patternFill patternType="solid">
        <fgColor rgb="FFFFFFFF"/>
        <bgColor rgb="FFDEEAF6"/>
      </patternFill>
    </fill>
    <fill>
      <patternFill patternType="solid">
        <fgColor rgb="FFFFFFFF"/>
        <bgColor rgb="FF000000"/>
      </patternFill>
    </fill>
    <fill>
      <patternFill patternType="solid">
        <fgColor theme="0" tint="-4.9989318521683403E-2"/>
        <bgColor indexed="64"/>
      </patternFill>
    </fill>
    <fill>
      <patternFill patternType="solid">
        <fgColor rgb="FFDDEBF7"/>
        <bgColor indexed="64"/>
      </patternFill>
    </fill>
    <fill>
      <patternFill patternType="solid">
        <fgColor theme="9" tint="0.39997558519241921"/>
        <bgColor indexed="64"/>
      </patternFill>
    </fill>
    <fill>
      <patternFill patternType="solid">
        <fgColor rgb="FFD9E1F2"/>
        <bgColor indexed="64"/>
      </patternFill>
    </fill>
    <fill>
      <patternFill patternType="solid">
        <fgColor rgb="FF4472C4"/>
        <bgColor rgb="FF000000"/>
      </patternFill>
    </fill>
    <fill>
      <patternFill patternType="solid">
        <fgColor theme="8" tint="0.39997558519241921"/>
        <bgColor indexed="64"/>
      </patternFill>
    </fill>
    <fill>
      <patternFill patternType="solid">
        <fgColor theme="9" tint="0.79998168889431442"/>
        <bgColor rgb="FFDEEAF6"/>
      </patternFill>
    </fill>
    <fill>
      <patternFill patternType="solid">
        <fgColor theme="9" tint="-0.249977111117893"/>
        <bgColor indexed="64"/>
      </patternFill>
    </fill>
    <fill>
      <patternFill patternType="solid">
        <fgColor theme="9" tint="0.79998168889431442"/>
        <bgColor theme="0"/>
      </patternFill>
    </fill>
    <fill>
      <patternFill patternType="solid">
        <fgColor theme="9" tint="-0.249977111117893"/>
        <bgColor rgb="FF000000"/>
      </patternFill>
    </fill>
    <fill>
      <patternFill patternType="solid">
        <fgColor theme="9" tint="0.39997558519241921"/>
        <bgColor rgb="FFDEEAF6"/>
      </patternFill>
    </fill>
    <fill>
      <patternFill patternType="solid">
        <fgColor rgb="FF00B050"/>
        <bgColor indexed="64"/>
      </patternFill>
    </fill>
    <fill>
      <patternFill patternType="solid">
        <fgColor rgb="FFFFFF00"/>
        <bgColor rgb="FFDEEAF6"/>
      </patternFill>
    </fill>
    <fill>
      <patternFill patternType="solid">
        <fgColor theme="7" tint="0.39997558519241921"/>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79998168889431442"/>
        <bgColor rgb="FFDEEAF6"/>
      </patternFill>
    </fill>
    <fill>
      <patternFill patternType="solid">
        <fgColor theme="8" tint="0.59999389629810485"/>
        <bgColor rgb="FFDEEAF6"/>
      </patternFill>
    </fill>
    <fill>
      <patternFill patternType="solid">
        <fgColor theme="7"/>
        <bgColor indexed="64"/>
      </patternFill>
    </fill>
    <fill>
      <patternFill patternType="solid">
        <fgColor theme="5" tint="0.79998168889431442"/>
        <bgColor rgb="FFDEEAF6"/>
      </patternFill>
    </fill>
    <fill>
      <patternFill patternType="solid">
        <fgColor theme="4" tint="0.59999389629810485"/>
        <bgColor rgb="FFDEEAF6"/>
      </patternFill>
    </fill>
  </fills>
  <borders count="413">
    <border>
      <left/>
      <right/>
      <top/>
      <bottom/>
      <diagonal/>
    </border>
    <border>
      <left/>
      <right style="dotted">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thin">
        <color indexed="64"/>
      </left>
      <right style="dotted">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right/>
      <top/>
      <bottom style="thin">
        <color indexed="64"/>
      </bottom>
      <diagonal/>
    </border>
    <border>
      <left/>
      <right style="dotted">
        <color indexed="64"/>
      </right>
      <top/>
      <bottom style="dotted">
        <color indexed="64"/>
      </bottom>
      <diagonal/>
    </border>
    <border>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thin">
        <color indexed="64"/>
      </right>
      <top style="dotted">
        <color indexed="64"/>
      </top>
      <bottom/>
      <diagonal/>
    </border>
    <border>
      <left style="thin">
        <color indexed="64"/>
      </left>
      <right style="dotted">
        <color indexed="64"/>
      </right>
      <top style="dotted">
        <color indexed="64"/>
      </top>
      <bottom/>
      <diagonal/>
    </border>
    <border>
      <left style="thin">
        <color indexed="64"/>
      </left>
      <right style="dotted">
        <color indexed="64"/>
      </right>
      <top/>
      <bottom style="dotted">
        <color indexed="64"/>
      </bottom>
      <diagonal/>
    </border>
    <border>
      <left style="thin">
        <color indexed="64"/>
      </left>
      <right style="dotted">
        <color indexed="64"/>
      </right>
      <top style="thin">
        <color indexed="64"/>
      </top>
      <bottom style="thin">
        <color indexed="64"/>
      </bottom>
      <diagonal/>
    </border>
    <border>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dotted">
        <color indexed="64"/>
      </left>
      <right/>
      <top style="thin">
        <color indexed="64"/>
      </top>
      <bottom style="dotted">
        <color indexed="64"/>
      </bottom>
      <diagonal/>
    </border>
    <border>
      <left style="dotted">
        <color indexed="64"/>
      </left>
      <right/>
      <top style="dotted">
        <color indexed="64"/>
      </top>
      <bottom style="dotted">
        <color indexed="64"/>
      </bottom>
      <diagonal/>
    </border>
    <border>
      <left style="dotted">
        <color indexed="64"/>
      </left>
      <right/>
      <top style="dotted">
        <color indexed="64"/>
      </top>
      <bottom style="thin">
        <color indexed="64"/>
      </bottom>
      <diagonal/>
    </border>
    <border>
      <left style="dotted">
        <color indexed="64"/>
      </left>
      <right/>
      <top style="dotted">
        <color indexed="64"/>
      </top>
      <bottom/>
      <diagonal/>
    </border>
    <border>
      <left style="dotted">
        <color indexed="64"/>
      </left>
      <right/>
      <top/>
      <bottom style="dotted">
        <color indexed="64"/>
      </bottom>
      <diagonal/>
    </border>
    <border>
      <left style="dotted">
        <color auto="1"/>
      </left>
      <right style="dotted">
        <color auto="1"/>
      </right>
      <top/>
      <bottom style="thin">
        <color auto="1"/>
      </bottom>
      <diagonal/>
    </border>
    <border>
      <left style="thin">
        <color theme="1"/>
      </left>
      <right style="dotted">
        <color auto="1"/>
      </right>
      <top style="dotted">
        <color auto="1"/>
      </top>
      <bottom style="thin">
        <color auto="1"/>
      </bottom>
      <diagonal/>
    </border>
    <border>
      <left style="thin">
        <color theme="1"/>
      </left>
      <right style="dotted">
        <color auto="1"/>
      </right>
      <top style="thin">
        <color auto="1"/>
      </top>
      <bottom style="dotted">
        <color auto="1"/>
      </bottom>
      <diagonal/>
    </border>
    <border>
      <left style="thin">
        <color theme="1"/>
      </left>
      <right style="dotted">
        <color auto="1"/>
      </right>
      <top style="dotted">
        <color auto="1"/>
      </top>
      <bottom style="dotted">
        <color auto="1"/>
      </bottom>
      <diagonal/>
    </border>
    <border>
      <left style="dotted">
        <color auto="1"/>
      </left>
      <right style="thin">
        <color theme="1"/>
      </right>
      <top style="dotted">
        <color auto="1"/>
      </top>
      <bottom style="thin">
        <color auto="1"/>
      </bottom>
      <diagonal/>
    </border>
    <border>
      <left style="dotted">
        <color auto="1"/>
      </left>
      <right style="thin">
        <color theme="1"/>
      </right>
      <top style="dotted">
        <color auto="1"/>
      </top>
      <bottom style="dotted">
        <color auto="1"/>
      </bottom>
      <diagonal/>
    </border>
    <border>
      <left style="dotted">
        <color auto="1"/>
      </left>
      <right style="thin">
        <color theme="1"/>
      </right>
      <top style="thin">
        <color auto="1"/>
      </top>
      <bottom style="dotted">
        <color auto="1"/>
      </bottom>
      <diagonal/>
    </border>
    <border>
      <left style="dotted">
        <color auto="1"/>
      </left>
      <right style="thin">
        <color theme="1"/>
      </right>
      <top style="dotted">
        <color auto="1"/>
      </top>
      <bottom style="thin">
        <color theme="1"/>
      </bottom>
      <diagonal/>
    </border>
    <border>
      <left style="dotted">
        <color auto="1"/>
      </left>
      <right style="dotted">
        <color auto="1"/>
      </right>
      <top style="dotted">
        <color auto="1"/>
      </top>
      <bottom style="thin">
        <color theme="1"/>
      </bottom>
      <diagonal/>
    </border>
    <border>
      <left style="thin">
        <color theme="1"/>
      </left>
      <right style="dotted">
        <color indexed="64"/>
      </right>
      <top style="dotted">
        <color indexed="64"/>
      </top>
      <bottom style="thin">
        <color theme="1"/>
      </bottom>
      <diagonal/>
    </border>
    <border>
      <left/>
      <right style="dotted">
        <color indexed="64"/>
      </right>
      <top style="dotted">
        <color indexed="64"/>
      </top>
      <bottom style="thin">
        <color theme="1"/>
      </bottom>
      <diagonal/>
    </border>
    <border>
      <left style="thin">
        <color theme="1"/>
      </left>
      <right style="dotted">
        <color auto="1"/>
      </right>
      <top style="thin">
        <color auto="1"/>
      </top>
      <bottom/>
      <diagonal/>
    </border>
    <border>
      <left style="dotted">
        <color auto="1"/>
      </left>
      <right style="thin">
        <color theme="1"/>
      </right>
      <top style="thin">
        <color auto="1"/>
      </top>
      <bottom/>
      <diagonal/>
    </border>
    <border>
      <left style="dotted">
        <color auto="1"/>
      </left>
      <right style="dotted">
        <color auto="1"/>
      </right>
      <top style="thin">
        <color auto="1"/>
      </top>
      <bottom/>
      <diagonal/>
    </border>
    <border>
      <left style="dotted">
        <color auto="1"/>
      </left>
      <right/>
      <top style="thin">
        <color auto="1"/>
      </top>
      <bottom/>
      <diagonal/>
    </border>
    <border>
      <left/>
      <right style="dotted">
        <color auto="1"/>
      </right>
      <top style="thin">
        <color auto="1"/>
      </top>
      <bottom/>
      <diagonal/>
    </border>
    <border>
      <left/>
      <right style="thin">
        <color theme="1"/>
      </right>
      <top style="thin">
        <color theme="1"/>
      </top>
      <bottom style="thin">
        <color auto="1"/>
      </bottom>
      <diagonal/>
    </border>
    <border>
      <left/>
      <right/>
      <top style="thin">
        <color theme="1"/>
      </top>
      <bottom style="thin">
        <color auto="1"/>
      </bottom>
      <diagonal/>
    </border>
    <border>
      <left style="thin">
        <color theme="1"/>
      </left>
      <right/>
      <top style="thin">
        <color theme="1"/>
      </top>
      <bottom style="thin">
        <color auto="1"/>
      </bottom>
      <diagonal/>
    </border>
    <border>
      <left/>
      <right style="dotted">
        <color rgb="FF0070C0"/>
      </right>
      <top style="thin">
        <color theme="1"/>
      </top>
      <bottom style="thin">
        <color auto="1"/>
      </bottom>
      <diagonal/>
    </border>
    <border>
      <left style="thin">
        <color theme="1"/>
      </left>
      <right style="dotted">
        <color auto="1"/>
      </right>
      <top style="thin">
        <color theme="1"/>
      </top>
      <bottom style="dotted">
        <color auto="1"/>
      </bottom>
      <diagonal/>
    </border>
    <border>
      <left style="dotted">
        <color indexed="64"/>
      </left>
      <right style="dotted">
        <color indexed="64"/>
      </right>
      <top style="thin">
        <color theme="1"/>
      </top>
      <bottom style="dotted">
        <color indexed="64"/>
      </bottom>
      <diagonal/>
    </border>
    <border>
      <left style="dotted">
        <color auto="1"/>
      </left>
      <right style="thin">
        <color theme="1"/>
      </right>
      <top style="thin">
        <color theme="1"/>
      </top>
      <bottom style="dotted">
        <color auto="1"/>
      </bottom>
      <diagonal/>
    </border>
    <border>
      <left style="double">
        <color indexed="64"/>
      </left>
      <right style="dotted">
        <color indexed="64"/>
      </right>
      <top style="thin">
        <color indexed="64"/>
      </top>
      <bottom style="dotted">
        <color indexed="64"/>
      </bottom>
      <diagonal/>
    </border>
    <border>
      <left style="dotted">
        <color indexed="64"/>
      </left>
      <right style="double">
        <color indexed="64"/>
      </right>
      <top style="thin">
        <color indexed="64"/>
      </top>
      <bottom style="dotted">
        <color indexed="64"/>
      </bottom>
      <diagonal/>
    </border>
    <border>
      <left style="double">
        <color indexed="64"/>
      </left>
      <right style="dotted">
        <color indexed="64"/>
      </right>
      <top style="dotted">
        <color indexed="64"/>
      </top>
      <bottom style="dotted">
        <color indexed="64"/>
      </bottom>
      <diagonal/>
    </border>
    <border>
      <left style="dotted">
        <color indexed="64"/>
      </left>
      <right style="double">
        <color indexed="64"/>
      </right>
      <top style="dotted">
        <color indexed="64"/>
      </top>
      <bottom style="dotted">
        <color indexed="64"/>
      </bottom>
      <diagonal/>
    </border>
    <border>
      <left style="double">
        <color indexed="64"/>
      </left>
      <right style="dotted">
        <color indexed="64"/>
      </right>
      <top style="dotted">
        <color indexed="64"/>
      </top>
      <bottom style="thin">
        <color indexed="64"/>
      </bottom>
      <diagonal/>
    </border>
    <border>
      <left style="dotted">
        <color indexed="64"/>
      </left>
      <right style="double">
        <color indexed="64"/>
      </right>
      <top style="dotted">
        <color indexed="64"/>
      </top>
      <bottom style="thin">
        <color indexed="64"/>
      </bottom>
      <diagonal/>
    </border>
    <border>
      <left style="double">
        <color indexed="64"/>
      </left>
      <right style="dotted">
        <color indexed="64"/>
      </right>
      <top/>
      <bottom style="dotted">
        <color indexed="64"/>
      </bottom>
      <diagonal/>
    </border>
    <border>
      <left style="dotted">
        <color indexed="64"/>
      </left>
      <right style="double">
        <color indexed="64"/>
      </right>
      <top/>
      <bottom style="dotted">
        <color indexed="64"/>
      </bottom>
      <diagonal/>
    </border>
    <border>
      <left style="double">
        <color indexed="64"/>
      </left>
      <right style="dotted">
        <color indexed="64"/>
      </right>
      <top style="dotted">
        <color indexed="64"/>
      </top>
      <bottom/>
      <diagonal/>
    </border>
    <border>
      <left style="dotted">
        <color indexed="64"/>
      </left>
      <right style="double">
        <color indexed="64"/>
      </right>
      <top style="dotted">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hair">
        <color indexed="64"/>
      </left>
      <right/>
      <top style="thin">
        <color indexed="64"/>
      </top>
      <bottom/>
      <diagonal/>
    </border>
    <border>
      <left style="hair">
        <color indexed="64"/>
      </left>
      <right style="double">
        <color indexed="64"/>
      </right>
      <top style="thin">
        <color indexed="64"/>
      </top>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top style="thin">
        <color indexed="64"/>
      </top>
      <bottom style="dotted">
        <color indexed="64"/>
      </bottom>
      <diagonal/>
    </border>
    <border>
      <left/>
      <right/>
      <top style="dotted">
        <color indexed="64"/>
      </top>
      <bottom style="dotted">
        <color indexed="64"/>
      </bottom>
      <diagonal/>
    </border>
    <border>
      <left style="dotted">
        <color auto="1"/>
      </left>
      <right/>
      <top style="thin">
        <color theme="1"/>
      </top>
      <bottom style="dotted">
        <color auto="1"/>
      </bottom>
      <diagonal/>
    </border>
    <border>
      <left/>
      <right style="dotted">
        <color auto="1"/>
      </right>
      <top style="thin">
        <color theme="1"/>
      </top>
      <bottom style="dotted">
        <color auto="1"/>
      </bottom>
      <diagonal/>
    </border>
    <border>
      <left style="thin">
        <color theme="1"/>
      </left>
      <right style="dotted">
        <color auto="1"/>
      </right>
      <top style="thin">
        <color rgb="FF000000"/>
      </top>
      <bottom style="dotted">
        <color auto="1"/>
      </bottom>
      <diagonal/>
    </border>
    <border>
      <left style="dotted">
        <color auto="1"/>
      </left>
      <right style="thin">
        <color rgb="FF000000"/>
      </right>
      <top style="dotted">
        <color auto="1"/>
      </top>
      <bottom style="thin">
        <color rgb="FF000000"/>
      </bottom>
      <diagonal/>
    </border>
    <border>
      <left style="dotted">
        <color auto="1"/>
      </left>
      <right style="dotted">
        <color auto="1"/>
      </right>
      <top style="dotted">
        <color auto="1"/>
      </top>
      <bottom style="thin">
        <color rgb="FF000000"/>
      </bottom>
      <diagonal/>
    </border>
    <border>
      <left style="thin">
        <color theme="1"/>
      </left>
      <right style="dotted">
        <color auto="1"/>
      </right>
      <top style="dotted">
        <color auto="1"/>
      </top>
      <bottom style="thin">
        <color rgb="FF000000"/>
      </bottom>
      <diagonal/>
    </border>
    <border>
      <left style="dotted">
        <color auto="1"/>
      </left>
      <right/>
      <top style="dotted">
        <color auto="1"/>
      </top>
      <bottom style="thin">
        <color rgb="FF000000"/>
      </bottom>
      <diagonal/>
    </border>
    <border>
      <left style="dotted">
        <color auto="1"/>
      </left>
      <right/>
      <top/>
      <bottom style="thin">
        <color rgb="FF000000"/>
      </bottom>
      <diagonal/>
    </border>
    <border>
      <left/>
      <right style="dotted">
        <color auto="1"/>
      </right>
      <top/>
      <bottom style="thin">
        <color rgb="FF000000"/>
      </bottom>
      <diagonal/>
    </border>
    <border>
      <left/>
      <right/>
      <top/>
      <bottom style="thin">
        <color rgb="FF000000"/>
      </bottom>
      <diagonal/>
    </border>
    <border>
      <left style="thin">
        <color theme="1"/>
      </left>
      <right/>
      <top/>
      <bottom style="thin">
        <color rgb="FF000000"/>
      </bottom>
      <diagonal/>
    </border>
    <border>
      <left style="dotted">
        <color indexed="64"/>
      </left>
      <right style="dotted">
        <color indexed="64"/>
      </right>
      <top/>
      <bottom style="thin">
        <color rgb="FF000000"/>
      </bottom>
      <diagonal/>
    </border>
    <border>
      <left/>
      <right style="dotted">
        <color auto="1"/>
      </right>
      <top style="dotted">
        <color auto="1"/>
      </top>
      <bottom style="thin">
        <color rgb="FF000000"/>
      </bottom>
      <diagonal/>
    </border>
    <border>
      <left/>
      <right style="thin">
        <color rgb="FF000000"/>
      </right>
      <top style="thin">
        <color indexed="64"/>
      </top>
      <bottom style="dotted">
        <color indexed="64"/>
      </bottom>
      <diagonal/>
    </border>
    <border>
      <left/>
      <right/>
      <top/>
      <bottom style="dotted">
        <color indexed="64"/>
      </bottom>
      <diagonal/>
    </border>
    <border>
      <left style="thin">
        <color rgb="FF000000"/>
      </left>
      <right style="dotted">
        <color auto="1"/>
      </right>
      <top style="dotted">
        <color auto="1"/>
      </top>
      <bottom style="thin">
        <color rgb="FF000000"/>
      </bottom>
      <diagonal/>
    </border>
    <border>
      <left style="dotted">
        <color indexed="64"/>
      </left>
      <right style="thin">
        <color rgb="FF000000"/>
      </right>
      <top style="dotted">
        <color indexed="64"/>
      </top>
      <bottom/>
      <diagonal/>
    </border>
    <border>
      <left style="thin">
        <color theme="1"/>
      </left>
      <right style="dotted">
        <color auto="1"/>
      </right>
      <top style="dotted">
        <color auto="1"/>
      </top>
      <bottom/>
      <diagonal/>
    </border>
    <border>
      <left style="thin">
        <color rgb="FF000000"/>
      </left>
      <right style="dotted">
        <color auto="1"/>
      </right>
      <top style="dotted">
        <color auto="1"/>
      </top>
      <bottom style="dotted">
        <color auto="1"/>
      </bottom>
      <diagonal/>
    </border>
    <border>
      <left style="dotted">
        <color auto="1"/>
      </left>
      <right style="thin">
        <color rgb="FF000000"/>
      </right>
      <top style="dotted">
        <color auto="1"/>
      </top>
      <bottom style="dotted">
        <color auto="1"/>
      </bottom>
      <diagonal/>
    </border>
    <border>
      <left style="dotted">
        <color auto="1"/>
      </left>
      <right/>
      <top style="thin">
        <color rgb="FF000000"/>
      </top>
      <bottom style="dotted">
        <color auto="1"/>
      </bottom>
      <diagonal/>
    </border>
    <border>
      <left style="dotted">
        <color auto="1"/>
      </left>
      <right style="dotted">
        <color auto="1"/>
      </right>
      <top style="thin">
        <color rgb="FF000000"/>
      </top>
      <bottom style="dotted">
        <color auto="1"/>
      </bottom>
      <diagonal/>
    </border>
    <border>
      <left style="thin">
        <color rgb="FF000000"/>
      </left>
      <right style="dotted">
        <color auto="1"/>
      </right>
      <top style="thin">
        <color rgb="FF000000"/>
      </top>
      <bottom style="dotted">
        <color auto="1"/>
      </bottom>
      <diagonal/>
    </border>
    <border>
      <left style="thin">
        <color theme="1"/>
      </left>
      <right style="dotted">
        <color indexed="64"/>
      </right>
      <top/>
      <bottom style="dotted">
        <color indexed="64"/>
      </bottom>
      <diagonal/>
    </border>
    <border>
      <left style="dotted">
        <color indexed="64"/>
      </left>
      <right style="dotted">
        <color indexed="64"/>
      </right>
      <top/>
      <bottom/>
      <diagonal/>
    </border>
    <border>
      <left style="thin">
        <color rgb="FF000000"/>
      </left>
      <right style="dotted">
        <color indexed="64"/>
      </right>
      <top/>
      <bottom style="dotted">
        <color indexed="64"/>
      </bottom>
      <diagonal/>
    </border>
    <border>
      <left style="dotted">
        <color auto="1"/>
      </left>
      <right style="thin">
        <color rgb="FF000000"/>
      </right>
      <top style="thin">
        <color auto="1"/>
      </top>
      <bottom/>
      <diagonal/>
    </border>
    <border>
      <left style="dotted">
        <color auto="1"/>
      </left>
      <right style="thin">
        <color rgb="FF000000"/>
      </right>
      <top style="thin">
        <color auto="1"/>
      </top>
      <bottom style="thin">
        <color rgb="FF000000"/>
      </bottom>
      <diagonal/>
    </border>
    <border>
      <left style="dotted">
        <color auto="1"/>
      </left>
      <right style="dotted">
        <color auto="1"/>
      </right>
      <top style="thin">
        <color auto="1"/>
      </top>
      <bottom style="thin">
        <color rgb="FF000000"/>
      </bottom>
      <diagonal/>
    </border>
    <border>
      <left style="thin">
        <color theme="1"/>
      </left>
      <right style="dotted">
        <color auto="1"/>
      </right>
      <top style="thin">
        <color auto="1"/>
      </top>
      <bottom style="thin">
        <color rgb="FF000000"/>
      </bottom>
      <diagonal/>
    </border>
    <border>
      <left style="dotted">
        <color auto="1"/>
      </left>
      <right/>
      <top style="thin">
        <color auto="1"/>
      </top>
      <bottom style="thin">
        <color rgb="FF000000"/>
      </bottom>
      <diagonal/>
    </border>
    <border>
      <left/>
      <right style="dotted">
        <color auto="1"/>
      </right>
      <top style="thin">
        <color auto="1"/>
      </top>
      <bottom style="thin">
        <color rgb="FF000000"/>
      </bottom>
      <diagonal/>
    </border>
    <border>
      <left style="thin">
        <color rgb="FF000000"/>
      </left>
      <right style="dotted">
        <color auto="1"/>
      </right>
      <top style="thin">
        <color auto="1"/>
      </top>
      <bottom style="thin">
        <color rgb="FF000000"/>
      </bottom>
      <diagonal/>
    </border>
    <border>
      <left/>
      <right style="thin">
        <color rgb="FF000000"/>
      </right>
      <top style="thin">
        <color rgb="FF000000"/>
      </top>
      <bottom style="thin">
        <color auto="1"/>
      </bottom>
      <diagonal/>
    </border>
    <border>
      <left/>
      <right/>
      <top style="thin">
        <color rgb="FF000000"/>
      </top>
      <bottom style="thin">
        <color auto="1"/>
      </bottom>
      <diagonal/>
    </border>
    <border>
      <left style="thin">
        <color theme="1"/>
      </left>
      <right/>
      <top style="thin">
        <color rgb="FF000000"/>
      </top>
      <bottom style="thin">
        <color auto="1"/>
      </bottom>
      <diagonal/>
    </border>
    <border>
      <left/>
      <right style="thin">
        <color theme="1"/>
      </right>
      <top style="thin">
        <color rgb="FF000000"/>
      </top>
      <bottom style="thin">
        <color auto="1"/>
      </bottom>
      <diagonal/>
    </border>
    <border>
      <left style="thin">
        <color rgb="FF000000"/>
      </left>
      <right/>
      <top style="thin">
        <color rgb="FF000000"/>
      </top>
      <bottom style="thin">
        <color auto="1"/>
      </bottom>
      <diagonal/>
    </border>
    <border>
      <left style="dotted">
        <color auto="1"/>
      </left>
      <right style="thin">
        <color rgb="FF000000"/>
      </right>
      <top style="thin">
        <color auto="1"/>
      </top>
      <bottom style="dotted">
        <color auto="1"/>
      </bottom>
      <diagonal/>
    </border>
    <border>
      <left style="thin">
        <color rgb="FF000000"/>
      </left>
      <right style="dotted">
        <color auto="1"/>
      </right>
      <top style="thin">
        <color auto="1"/>
      </top>
      <bottom style="dotted">
        <color auto="1"/>
      </bottom>
      <diagonal/>
    </border>
    <border>
      <left style="thin">
        <color rgb="FF000000"/>
      </left>
      <right style="dotted">
        <color auto="1"/>
      </right>
      <top style="thin">
        <color auto="1"/>
      </top>
      <bottom/>
      <diagonal/>
    </border>
    <border>
      <left style="thin">
        <color rgb="FF000000"/>
      </left>
      <right style="dotted">
        <color auto="1"/>
      </right>
      <top style="dotted">
        <color theme="1"/>
      </top>
      <bottom style="thin">
        <color rgb="FF000000"/>
      </bottom>
      <diagonal/>
    </border>
    <border>
      <left style="thin">
        <color rgb="FF000000"/>
      </left>
      <right style="dotted">
        <color auto="1"/>
      </right>
      <top style="dotted">
        <color theme="1"/>
      </top>
      <bottom/>
      <diagonal/>
    </border>
    <border>
      <left style="thin">
        <color rgb="FF000000"/>
      </left>
      <right style="dotted">
        <color auto="1"/>
      </right>
      <top style="dotted">
        <color theme="1"/>
      </top>
      <bottom style="dotted">
        <color theme="1"/>
      </bottom>
      <diagonal/>
    </border>
    <border>
      <left style="thin">
        <color rgb="FF000000"/>
      </left>
      <right style="dotted">
        <color auto="1"/>
      </right>
      <top style="thin">
        <color auto="1"/>
      </top>
      <bottom style="dotted">
        <color theme="1"/>
      </bottom>
      <diagonal/>
    </border>
    <border>
      <left style="dotted">
        <color indexed="64"/>
      </left>
      <right style="thin">
        <color indexed="64"/>
      </right>
      <top style="dotted">
        <color indexed="64"/>
      </top>
      <bottom style="thin">
        <color rgb="FF000000"/>
      </bottom>
      <diagonal/>
    </border>
    <border>
      <left style="thin">
        <color auto="1"/>
      </left>
      <right style="dotted">
        <color auto="1"/>
      </right>
      <top style="dotted">
        <color auto="1"/>
      </top>
      <bottom style="thin">
        <color rgb="FF000000"/>
      </bottom>
      <diagonal/>
    </border>
    <border>
      <left style="dotted">
        <color indexed="64"/>
      </left>
      <right style="thin">
        <color indexed="64"/>
      </right>
      <top/>
      <bottom style="thin">
        <color rgb="FF000000"/>
      </bottom>
      <diagonal/>
    </border>
    <border>
      <left style="dotted">
        <color indexed="64"/>
      </left>
      <right style="thin">
        <color rgb="FF000000"/>
      </right>
      <top/>
      <bottom style="dotted">
        <color indexed="64"/>
      </bottom>
      <diagonal/>
    </border>
    <border>
      <left/>
      <right style="dotted">
        <color rgb="FF0070C0"/>
      </right>
      <top style="thin">
        <color rgb="FF000000"/>
      </top>
      <bottom style="thin">
        <color auto="1"/>
      </bottom>
      <diagonal/>
    </border>
    <border>
      <left/>
      <right/>
      <top style="thin">
        <color rgb="FF000000"/>
      </top>
      <bottom style="dotted">
        <color indexed="64"/>
      </bottom>
      <diagonal/>
    </border>
    <border>
      <left style="thin">
        <color rgb="FFA6A6A6"/>
      </left>
      <right style="thin">
        <color rgb="FFA6A6A6"/>
      </right>
      <top/>
      <bottom style="thin">
        <color rgb="FFA6A6A6"/>
      </bottom>
      <diagonal/>
    </border>
    <border>
      <left style="dotted">
        <color auto="1"/>
      </left>
      <right style="thin">
        <color rgb="FF000000"/>
      </right>
      <top style="thin">
        <color rgb="FF000000"/>
      </top>
      <bottom style="dotted">
        <color auto="1"/>
      </bottom>
      <diagonal/>
    </border>
    <border>
      <left style="thin">
        <color rgb="FFA6A6A6"/>
      </left>
      <right style="thin">
        <color rgb="FFA6A6A6"/>
      </right>
      <top style="thin">
        <color rgb="FFA6A6A6"/>
      </top>
      <bottom style="thin">
        <color rgb="FFA6A6A6"/>
      </bottom>
      <diagonal/>
    </border>
    <border>
      <left style="dotted">
        <color auto="1"/>
      </left>
      <right style="thin">
        <color rgb="FF000000"/>
      </right>
      <top style="dotted">
        <color auto="1"/>
      </top>
      <bottom style="thin">
        <color theme="1"/>
      </bottom>
      <diagonal/>
    </border>
    <border>
      <left style="thin">
        <color theme="1"/>
      </left>
      <right style="dotted">
        <color auto="1"/>
      </right>
      <top style="dotted">
        <color theme="1"/>
      </top>
      <bottom style="thin">
        <color theme="1"/>
      </bottom>
      <diagonal/>
    </border>
    <border>
      <left style="thin">
        <color theme="1"/>
      </left>
      <right style="dotted">
        <color auto="1"/>
      </right>
      <top style="dotted">
        <color theme="1"/>
      </top>
      <bottom style="dotted">
        <color theme="1"/>
      </bottom>
      <diagonal/>
    </border>
    <border>
      <left style="thin">
        <color theme="1"/>
      </left>
      <right style="dotted">
        <color auto="1"/>
      </right>
      <top/>
      <bottom style="dotted">
        <color theme="1"/>
      </bottom>
      <diagonal/>
    </border>
    <border>
      <left style="dotted">
        <color auto="1"/>
      </left>
      <right style="thin">
        <color theme="1"/>
      </right>
      <top style="dotted">
        <color auto="1"/>
      </top>
      <bottom/>
      <diagonal/>
    </border>
    <border>
      <left style="thin">
        <color theme="1"/>
      </left>
      <right style="dotted">
        <color auto="1"/>
      </right>
      <top style="dotted">
        <color theme="1"/>
      </top>
      <bottom style="thin">
        <color rgb="FF000000"/>
      </bottom>
      <diagonal/>
    </border>
    <border>
      <left style="thin">
        <color theme="1"/>
      </left>
      <right style="dotted">
        <color auto="1"/>
      </right>
      <top style="thin">
        <color auto="1"/>
      </top>
      <bottom style="dotted">
        <color theme="1"/>
      </bottom>
      <diagonal/>
    </border>
    <border>
      <left style="thin">
        <color rgb="FF000000"/>
      </left>
      <right/>
      <top/>
      <bottom style="thin">
        <color rgb="FF000000"/>
      </bottom>
      <diagonal/>
    </border>
    <border>
      <left style="thin">
        <color rgb="FF000000"/>
      </left>
      <right style="dotted">
        <color auto="1"/>
      </right>
      <top style="thin">
        <color rgb="FF000000"/>
      </top>
      <bottom style="dotted">
        <color theme="1"/>
      </bottom>
      <diagonal/>
    </border>
    <border>
      <left/>
      <right style="dotted">
        <color indexed="64"/>
      </right>
      <top style="thin">
        <color rgb="FF000000"/>
      </top>
      <bottom style="dotted">
        <color indexed="64"/>
      </bottom>
      <diagonal/>
    </border>
    <border>
      <left style="thin">
        <color rgb="FFA6A6A6"/>
      </left>
      <right style="thin">
        <color rgb="FFA6A6A6"/>
      </right>
      <top/>
      <bottom/>
      <diagonal/>
    </border>
    <border>
      <left style="thin">
        <color rgb="FFA6A6A6"/>
      </left>
      <right style="thin">
        <color indexed="64"/>
      </right>
      <top style="thin">
        <color indexed="64"/>
      </top>
      <bottom style="thin">
        <color rgb="FFA6A6A6"/>
      </bottom>
      <diagonal/>
    </border>
    <border>
      <left style="thin">
        <color rgb="FFA6A6A6"/>
      </left>
      <right style="thin">
        <color indexed="64"/>
      </right>
      <top/>
      <bottom style="thin">
        <color rgb="FFA6A6A6"/>
      </bottom>
      <diagonal/>
    </border>
    <border>
      <left style="thin">
        <color rgb="FFA6A6A6"/>
      </left>
      <right style="thin">
        <color indexed="64"/>
      </right>
      <top/>
      <bottom style="thin">
        <color indexed="64"/>
      </bottom>
      <diagonal/>
    </border>
    <border>
      <left/>
      <right style="dotted">
        <color auto="1"/>
      </right>
      <top/>
      <bottom style="thin">
        <color auto="1"/>
      </bottom>
      <diagonal/>
    </border>
    <border>
      <left style="thin">
        <color theme="1"/>
      </left>
      <right style="dotted">
        <color auto="1"/>
      </right>
      <top style="thin">
        <color theme="1"/>
      </top>
      <bottom style="thin">
        <color auto="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dotted">
        <color auto="1"/>
      </right>
      <top style="thin">
        <color theme="1"/>
      </top>
      <bottom style="thin">
        <color theme="1"/>
      </bottom>
      <diagonal/>
    </border>
    <border>
      <left style="dotted">
        <color auto="1"/>
      </left>
      <right style="dotted">
        <color auto="1"/>
      </right>
      <top style="thin">
        <color theme="1"/>
      </top>
      <bottom style="thin">
        <color theme="1"/>
      </bottom>
      <diagonal/>
    </border>
    <border>
      <left style="thin">
        <color theme="1"/>
      </left>
      <right style="dotted">
        <color indexed="64"/>
      </right>
      <top style="thin">
        <color theme="1"/>
      </top>
      <bottom style="thin">
        <color theme="1"/>
      </bottom>
      <diagonal/>
    </border>
    <border>
      <left style="dotted">
        <color auto="1"/>
      </left>
      <right/>
      <top style="thin">
        <color theme="1"/>
      </top>
      <bottom style="thin">
        <color theme="1"/>
      </bottom>
      <diagonal/>
    </border>
    <border>
      <left style="dotted">
        <color auto="1"/>
      </left>
      <right style="thin">
        <color theme="1"/>
      </right>
      <top style="thin">
        <color theme="1"/>
      </top>
      <bottom style="thin">
        <color theme="1"/>
      </bottom>
      <diagonal/>
    </border>
    <border>
      <left style="thin">
        <color indexed="64"/>
      </left>
      <right style="dotted">
        <color indexed="64"/>
      </right>
      <top style="thin">
        <color indexed="64"/>
      </top>
      <bottom/>
      <diagonal/>
    </border>
    <border>
      <left style="double">
        <color indexed="64"/>
      </left>
      <right style="dotted">
        <color indexed="64"/>
      </right>
      <top style="thin">
        <color indexed="64"/>
      </top>
      <bottom/>
      <diagonal/>
    </border>
    <border>
      <left style="dotted">
        <color indexed="64"/>
      </left>
      <right style="double">
        <color indexed="64"/>
      </right>
      <top style="thin">
        <color indexed="64"/>
      </top>
      <bottom/>
      <diagonal/>
    </border>
    <border>
      <left style="thin">
        <color rgb="FF000000"/>
      </left>
      <right style="dotted">
        <color auto="1"/>
      </right>
      <top style="dotted">
        <color auto="1"/>
      </top>
      <bottom/>
      <diagonal/>
    </border>
    <border>
      <left style="thin">
        <color rgb="FF000000"/>
      </left>
      <right style="dotted">
        <color auto="1"/>
      </right>
      <top style="thin">
        <color rgb="FF000000"/>
      </top>
      <bottom style="thin">
        <color rgb="FF000000"/>
      </bottom>
      <diagonal/>
    </border>
    <border>
      <left style="dotted">
        <color indexed="64"/>
      </left>
      <right style="dotted">
        <color indexed="64"/>
      </right>
      <top style="thin">
        <color rgb="FF000000"/>
      </top>
      <bottom style="thin">
        <color rgb="FF000000"/>
      </bottom>
      <diagonal/>
    </border>
    <border>
      <left/>
      <right style="dotted">
        <color indexed="64"/>
      </right>
      <top style="thin">
        <color rgb="FF000000"/>
      </top>
      <bottom style="thin">
        <color rgb="FF000000"/>
      </bottom>
      <diagonal/>
    </border>
    <border>
      <left style="thin">
        <color theme="1"/>
      </left>
      <right style="dotted">
        <color auto="1"/>
      </right>
      <top style="thin">
        <color rgb="FF000000"/>
      </top>
      <bottom style="thin">
        <color rgb="FF000000"/>
      </bottom>
      <diagonal/>
    </border>
    <border>
      <left style="dotted">
        <color indexed="64"/>
      </left>
      <right/>
      <top style="thin">
        <color rgb="FF000000"/>
      </top>
      <bottom style="thin">
        <color rgb="FF000000"/>
      </bottom>
      <diagonal/>
    </border>
    <border>
      <left style="dotted">
        <color auto="1"/>
      </left>
      <right style="thin">
        <color rgb="FF000000"/>
      </right>
      <top style="thin">
        <color rgb="FF000000"/>
      </top>
      <bottom style="thin">
        <color rgb="FF000000"/>
      </bottom>
      <diagonal/>
    </border>
    <border>
      <left style="thin">
        <color rgb="FF000000"/>
      </left>
      <right style="dotted">
        <color auto="1"/>
      </right>
      <top style="dotted">
        <color auto="1"/>
      </top>
      <bottom style="thin">
        <color auto="1"/>
      </bottom>
      <diagonal/>
    </border>
    <border>
      <left style="dotted">
        <color indexed="64"/>
      </left>
      <right style="thin">
        <color rgb="FF000000"/>
      </right>
      <top style="dotted">
        <color indexed="64"/>
      </top>
      <bottom style="thin">
        <color indexed="64"/>
      </bottom>
      <diagonal/>
    </border>
    <border>
      <left/>
      <right/>
      <top style="dotted">
        <color auto="1"/>
      </top>
      <bottom style="thin">
        <color rgb="FF000000"/>
      </bottom>
      <diagonal/>
    </border>
    <border>
      <left style="dotted">
        <color auto="1"/>
      </left>
      <right style="thin">
        <color rgb="FF000000"/>
      </right>
      <top/>
      <bottom style="thin">
        <color rgb="FF000000"/>
      </bottom>
      <diagonal/>
    </border>
    <border>
      <left style="thin">
        <color theme="1"/>
      </left>
      <right style="dotted">
        <color auto="1"/>
      </right>
      <top/>
      <bottom style="thin">
        <color rgb="FF000000"/>
      </bottom>
      <diagonal/>
    </border>
    <border>
      <left style="thin">
        <color indexed="64"/>
      </left>
      <right style="dotted">
        <color indexed="64"/>
      </right>
      <top style="thin">
        <color rgb="FF000000"/>
      </top>
      <bottom style="dotted">
        <color indexed="64"/>
      </bottom>
      <diagonal/>
    </border>
    <border>
      <left style="dotted">
        <color auto="1"/>
      </left>
      <right style="thin">
        <color theme="1"/>
      </right>
      <top style="thin">
        <color rgb="FF000000"/>
      </top>
      <bottom style="dotted">
        <color auto="1"/>
      </bottom>
      <diagonal/>
    </border>
    <border>
      <left style="dotted">
        <color indexed="64"/>
      </left>
      <right style="thin">
        <color indexed="64"/>
      </right>
      <top/>
      <bottom style="thin">
        <color indexed="64"/>
      </bottom>
      <diagonal/>
    </border>
    <border>
      <left style="dotted">
        <color indexed="64"/>
      </left>
      <right style="thin">
        <color indexed="64"/>
      </right>
      <top/>
      <bottom/>
      <diagonal/>
    </border>
    <border>
      <left style="thin">
        <color theme="1"/>
      </left>
      <right/>
      <top/>
      <bottom style="thin">
        <color theme="1"/>
      </bottom>
      <diagonal/>
    </border>
    <border>
      <left/>
      <right/>
      <top/>
      <bottom style="thin">
        <color theme="1"/>
      </bottom>
      <diagonal/>
    </border>
    <border>
      <left style="dotted">
        <color indexed="64"/>
      </left>
      <right style="dotted">
        <color indexed="64"/>
      </right>
      <top/>
      <bottom style="thin">
        <color theme="1"/>
      </bottom>
      <diagonal/>
    </border>
    <border>
      <left/>
      <right style="dotted">
        <color indexed="64"/>
      </right>
      <top/>
      <bottom style="thin">
        <color theme="1"/>
      </bottom>
      <diagonal/>
    </border>
    <border>
      <left style="thin">
        <color theme="1"/>
      </left>
      <right style="dotted">
        <color auto="1"/>
      </right>
      <top/>
      <bottom style="thin">
        <color theme="1"/>
      </bottom>
      <diagonal/>
    </border>
    <border>
      <left style="dotted">
        <color indexed="64"/>
      </left>
      <right/>
      <top/>
      <bottom style="thin">
        <color theme="1"/>
      </bottom>
      <diagonal/>
    </border>
    <border>
      <left style="dotted">
        <color indexed="64"/>
      </left>
      <right style="thin">
        <color theme="1"/>
      </right>
      <top/>
      <bottom style="thin">
        <color theme="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bottom style="dotted">
        <color auto="1"/>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style="medium">
        <color indexed="64"/>
      </right>
      <top style="medium">
        <color indexed="64"/>
      </top>
      <bottom/>
      <diagonal/>
    </border>
    <border>
      <left/>
      <right style="medium">
        <color rgb="FF000000"/>
      </right>
      <top style="medium">
        <color indexed="64"/>
      </top>
      <bottom/>
      <diagonal/>
    </border>
    <border>
      <left style="medium">
        <color indexed="64"/>
      </left>
      <right style="medium">
        <color indexed="64"/>
      </right>
      <top/>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rgb="FF000000"/>
      </right>
      <top/>
      <bottom style="medium">
        <color indexed="64"/>
      </bottom>
      <diagonal/>
    </border>
    <border>
      <left style="medium">
        <color rgb="FF000000"/>
      </left>
      <right/>
      <top style="medium">
        <color indexed="64"/>
      </top>
      <bottom style="medium">
        <color indexed="64"/>
      </bottom>
      <diagonal/>
    </border>
    <border>
      <left style="medium">
        <color rgb="FF000000"/>
      </left>
      <right/>
      <top style="medium">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indexed="64"/>
      </right>
      <top style="medium">
        <color indexed="64"/>
      </top>
      <bottom style="medium">
        <color indexed="64"/>
      </bottom>
      <diagonal/>
    </border>
    <border>
      <left style="dotted">
        <color indexed="64"/>
      </left>
      <right style="medium">
        <color indexed="64"/>
      </right>
      <top style="dotted">
        <color indexed="64"/>
      </top>
      <bottom style="dotted">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dotted">
        <color indexed="64"/>
      </left>
      <right style="medium">
        <color indexed="64"/>
      </right>
      <top style="dotted">
        <color indexed="64"/>
      </top>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dotted">
        <color auto="1"/>
      </left>
      <right style="thin">
        <color theme="1"/>
      </right>
      <top style="dotted">
        <color auto="1"/>
      </top>
      <bottom style="thin">
        <color rgb="FF000000"/>
      </bottom>
      <diagonal/>
    </border>
    <border>
      <left style="thin">
        <color rgb="FF000000"/>
      </left>
      <right style="dotted">
        <color auto="1"/>
      </right>
      <top style="dotted">
        <color auto="1"/>
      </top>
      <bottom style="dotted">
        <color rgb="FF000000"/>
      </bottom>
      <diagonal/>
    </border>
    <border>
      <left style="dotted">
        <color indexed="64"/>
      </left>
      <right style="dotted">
        <color indexed="64"/>
      </right>
      <top style="dotted">
        <color auto="1"/>
      </top>
      <bottom style="dotted">
        <color rgb="FF000000"/>
      </bottom>
      <diagonal/>
    </border>
    <border>
      <left/>
      <right style="dotted">
        <color indexed="64"/>
      </right>
      <top style="dotted">
        <color auto="1"/>
      </top>
      <bottom style="dotted">
        <color rgb="FF000000"/>
      </bottom>
      <diagonal/>
    </border>
    <border>
      <left style="dotted">
        <color indexed="64"/>
      </left>
      <right style="thin">
        <color rgb="FF000000"/>
      </right>
      <top style="dotted">
        <color auto="1"/>
      </top>
      <bottom style="dotted">
        <color rgb="FF000000"/>
      </bottom>
      <diagonal/>
    </border>
    <border>
      <left style="thin">
        <color rgb="FF000000"/>
      </left>
      <right style="dotted">
        <color auto="1"/>
      </right>
      <top style="dotted">
        <color rgb="FF000000"/>
      </top>
      <bottom style="dotted">
        <color indexed="64"/>
      </bottom>
      <diagonal/>
    </border>
    <border>
      <left style="dotted">
        <color auto="1"/>
      </left>
      <right style="dotted">
        <color auto="1"/>
      </right>
      <top style="dotted">
        <color rgb="FF000000"/>
      </top>
      <bottom style="dotted">
        <color indexed="64"/>
      </bottom>
      <diagonal/>
    </border>
    <border>
      <left style="thin">
        <color theme="1"/>
      </left>
      <right style="dotted">
        <color auto="1"/>
      </right>
      <top style="dotted">
        <color rgb="FF000000"/>
      </top>
      <bottom style="dotted">
        <color indexed="64"/>
      </bottom>
      <diagonal/>
    </border>
    <border>
      <left style="dotted">
        <color auto="1"/>
      </left>
      <right/>
      <top style="dotted">
        <color rgb="FF000000"/>
      </top>
      <bottom style="dotted">
        <color indexed="64"/>
      </bottom>
      <diagonal/>
    </border>
    <border>
      <left style="dotted">
        <color indexed="64"/>
      </left>
      <right style="thin">
        <color rgb="FF000000"/>
      </right>
      <top style="dotted">
        <color rgb="FF000000"/>
      </top>
      <bottom style="dotted">
        <color indexed="64"/>
      </bottom>
      <diagonal/>
    </border>
    <border>
      <left style="thin">
        <color theme="1"/>
      </left>
      <right style="dotted">
        <color auto="1"/>
      </right>
      <top style="dotted">
        <color auto="1"/>
      </top>
      <bottom style="dotted">
        <color rgb="FF000000"/>
      </bottom>
      <diagonal/>
    </border>
    <border>
      <left style="dotted">
        <color indexed="64"/>
      </left>
      <right/>
      <top style="dotted">
        <color auto="1"/>
      </top>
      <bottom style="dotted">
        <color rgb="FF000000"/>
      </bottom>
      <diagonal/>
    </border>
    <border>
      <left style="thin">
        <color rgb="FF000000"/>
      </left>
      <right style="dotted">
        <color auto="1"/>
      </right>
      <top style="dotted">
        <color rgb="FF000000"/>
      </top>
      <bottom style="dotted">
        <color rgb="FF000000"/>
      </bottom>
      <diagonal/>
    </border>
    <border>
      <left style="dotted">
        <color indexed="64"/>
      </left>
      <right style="dotted">
        <color indexed="64"/>
      </right>
      <top style="dotted">
        <color rgb="FF000000"/>
      </top>
      <bottom style="dotted">
        <color rgb="FF000000"/>
      </bottom>
      <diagonal/>
    </border>
    <border>
      <left/>
      <right style="dotted">
        <color indexed="64"/>
      </right>
      <top style="dotted">
        <color rgb="FF000000"/>
      </top>
      <bottom style="dotted">
        <color rgb="FF000000"/>
      </bottom>
      <diagonal/>
    </border>
    <border>
      <left style="thin">
        <color theme="1"/>
      </left>
      <right style="dotted">
        <color auto="1"/>
      </right>
      <top style="dotted">
        <color rgb="FF000000"/>
      </top>
      <bottom style="dotted">
        <color rgb="FF000000"/>
      </bottom>
      <diagonal/>
    </border>
    <border>
      <left style="dotted">
        <color indexed="64"/>
      </left>
      <right/>
      <top style="dotted">
        <color rgb="FF000000"/>
      </top>
      <bottom style="dotted">
        <color rgb="FF000000"/>
      </bottom>
      <diagonal/>
    </border>
    <border>
      <left style="dotted">
        <color auto="1"/>
      </left>
      <right style="thin">
        <color rgb="FF000000"/>
      </right>
      <top style="dotted">
        <color rgb="FF000000"/>
      </top>
      <bottom style="dotted">
        <color rgb="FF000000"/>
      </bottom>
      <diagonal/>
    </border>
    <border>
      <left/>
      <right style="dotted">
        <color indexed="64"/>
      </right>
      <top style="dotted">
        <color rgb="FF000000"/>
      </top>
      <bottom style="dotted">
        <color indexed="64"/>
      </bottom>
      <diagonal/>
    </border>
    <border>
      <left style="thin">
        <color theme="1"/>
      </left>
      <right style="dotted">
        <color auto="1"/>
      </right>
      <top style="thin">
        <color theme="1"/>
      </top>
      <bottom style="dotted">
        <color theme="1"/>
      </bottom>
      <diagonal/>
    </border>
    <border>
      <left style="dotted">
        <color indexed="64"/>
      </left>
      <right style="thin">
        <color theme="1"/>
      </right>
      <top/>
      <bottom style="dotted">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top style="thin">
        <color indexed="64"/>
      </top>
      <bottom style="dotted">
        <color indexed="64"/>
      </bottom>
      <diagonal/>
    </border>
    <border>
      <left style="dotted">
        <color indexed="64"/>
      </left>
      <right style="medium">
        <color indexed="64"/>
      </right>
      <top style="thin">
        <color indexed="64"/>
      </top>
      <bottom style="dotted">
        <color indexed="64"/>
      </bottom>
      <diagonal/>
    </border>
    <border>
      <left style="medium">
        <color indexed="64"/>
      </left>
      <right/>
      <top style="dotted">
        <color indexed="64"/>
      </top>
      <bottom style="dotted">
        <color indexed="64"/>
      </bottom>
      <diagonal/>
    </border>
    <border>
      <left style="medium">
        <color indexed="64"/>
      </left>
      <right style="dotted">
        <color indexed="64"/>
      </right>
      <top style="dotted">
        <color indexed="64"/>
      </top>
      <bottom style="dotted">
        <color indexed="64"/>
      </bottom>
      <diagonal/>
    </border>
    <border>
      <left style="medium">
        <color indexed="64"/>
      </left>
      <right style="dotted">
        <color indexed="64"/>
      </right>
      <top style="dotted">
        <color indexed="64"/>
      </top>
      <bottom style="thin">
        <color indexed="64"/>
      </bottom>
      <diagonal/>
    </border>
    <border>
      <left style="dotted">
        <color indexed="64"/>
      </left>
      <right style="medium">
        <color indexed="64"/>
      </right>
      <top style="dotted">
        <color indexed="64"/>
      </top>
      <bottom style="thin">
        <color indexed="64"/>
      </bottom>
      <diagonal/>
    </border>
    <border>
      <left style="medium">
        <color indexed="64"/>
      </left>
      <right style="dotted">
        <color indexed="64"/>
      </right>
      <top style="dotted">
        <color indexed="64"/>
      </top>
      <bottom style="medium">
        <color indexed="64"/>
      </bottom>
      <diagonal/>
    </border>
    <border>
      <left style="thin">
        <color rgb="FFA6A6A6"/>
      </left>
      <right style="thin">
        <color indexed="64"/>
      </right>
      <top style="thin">
        <color theme="1"/>
      </top>
      <bottom style="thin">
        <color rgb="FFA6A6A6"/>
      </bottom>
      <diagonal/>
    </border>
    <border>
      <left/>
      <right/>
      <top style="thin">
        <color theme="1"/>
      </top>
      <bottom style="dotted">
        <color indexed="64"/>
      </bottom>
      <diagonal/>
    </border>
    <border>
      <left style="thin">
        <color rgb="FFA6A6A6"/>
      </left>
      <right style="thin">
        <color indexed="64"/>
      </right>
      <top/>
      <bottom style="thin">
        <color theme="1"/>
      </bottom>
      <diagonal/>
    </border>
    <border>
      <left style="medium">
        <color indexed="64"/>
      </left>
      <right style="dotted">
        <color indexed="64"/>
      </right>
      <top style="medium">
        <color indexed="64"/>
      </top>
      <bottom style="dotted">
        <color indexed="64"/>
      </bottom>
      <diagonal/>
    </border>
    <border>
      <left/>
      <right style="dotted">
        <color indexed="64"/>
      </right>
      <top style="medium">
        <color indexed="64"/>
      </top>
      <bottom style="dotted">
        <color indexed="64"/>
      </bottom>
      <diagonal/>
    </border>
    <border>
      <left style="thin">
        <color theme="1"/>
      </left>
      <right style="dotted">
        <color auto="1"/>
      </right>
      <top style="medium">
        <color indexed="64"/>
      </top>
      <bottom style="dotted">
        <color auto="1"/>
      </bottom>
      <diagonal/>
    </border>
    <border>
      <left style="dotted">
        <color indexed="64"/>
      </left>
      <right/>
      <top style="medium">
        <color indexed="64"/>
      </top>
      <bottom style="dotted">
        <color indexed="64"/>
      </bottom>
      <diagonal/>
    </border>
    <border>
      <left style="thin">
        <color theme="1"/>
      </left>
      <right style="dotted">
        <color auto="1"/>
      </right>
      <top style="medium">
        <color indexed="64"/>
      </top>
      <bottom/>
      <diagonal/>
    </border>
    <border>
      <left style="dotted">
        <color indexed="64"/>
      </left>
      <right style="dotted">
        <color indexed="64"/>
      </right>
      <top style="medium">
        <color indexed="64"/>
      </top>
      <bottom/>
      <diagonal/>
    </border>
    <border>
      <left style="dotted">
        <color indexed="64"/>
      </left>
      <right/>
      <top style="medium">
        <color indexed="64"/>
      </top>
      <bottom/>
      <diagonal/>
    </border>
    <border>
      <left style="dotted">
        <color auto="1"/>
      </left>
      <right style="thin">
        <color rgb="FF000000"/>
      </right>
      <top style="medium">
        <color indexed="64"/>
      </top>
      <bottom style="dotted">
        <color auto="1"/>
      </bottom>
      <diagonal/>
    </border>
    <border>
      <left/>
      <right style="dotted">
        <color auto="1"/>
      </right>
      <top style="dotted">
        <color auto="1"/>
      </top>
      <bottom style="medium">
        <color indexed="64"/>
      </bottom>
      <diagonal/>
    </border>
    <border>
      <left style="thin">
        <color theme="1"/>
      </left>
      <right style="dotted">
        <color auto="1"/>
      </right>
      <top style="dotted">
        <color auto="1"/>
      </top>
      <bottom style="medium">
        <color indexed="64"/>
      </bottom>
      <diagonal/>
    </border>
    <border>
      <left style="dotted">
        <color auto="1"/>
      </left>
      <right/>
      <top style="dotted">
        <color auto="1"/>
      </top>
      <bottom style="medium">
        <color indexed="64"/>
      </bottom>
      <diagonal/>
    </border>
    <border>
      <left style="dotted">
        <color auto="1"/>
      </left>
      <right style="thin">
        <color rgb="FF000000"/>
      </right>
      <top style="dotted">
        <color auto="1"/>
      </top>
      <bottom style="medium">
        <color indexed="64"/>
      </bottom>
      <diagonal/>
    </border>
    <border>
      <left/>
      <right/>
      <top style="medium">
        <color indexed="64"/>
      </top>
      <bottom style="dotted">
        <color indexed="64"/>
      </bottom>
      <diagonal/>
    </border>
    <border>
      <left/>
      <right/>
      <top style="dotted">
        <color auto="1"/>
      </top>
      <bottom style="medium">
        <color indexed="64"/>
      </bottom>
      <diagonal/>
    </border>
    <border>
      <left style="medium">
        <color indexed="64"/>
      </left>
      <right style="dotted">
        <color indexed="64"/>
      </right>
      <top style="medium">
        <color indexed="64"/>
      </top>
      <bottom style="medium">
        <color indexed="64"/>
      </bottom>
      <diagonal/>
    </border>
    <border>
      <left/>
      <right style="dotted">
        <color indexed="64"/>
      </right>
      <top style="medium">
        <color indexed="64"/>
      </top>
      <bottom style="medium">
        <color indexed="64"/>
      </bottom>
      <diagonal/>
    </border>
    <border>
      <left style="thin">
        <color theme="1"/>
      </left>
      <right style="dotted">
        <color auto="1"/>
      </right>
      <top style="medium">
        <color indexed="64"/>
      </top>
      <bottom style="medium">
        <color indexed="64"/>
      </bottom>
      <diagonal/>
    </border>
    <border>
      <left style="dotted">
        <color indexed="64"/>
      </left>
      <right/>
      <top style="medium">
        <color indexed="64"/>
      </top>
      <bottom style="medium">
        <color indexed="64"/>
      </bottom>
      <diagonal/>
    </border>
    <border>
      <left style="dotted">
        <color auto="1"/>
      </left>
      <right style="thin">
        <color rgb="FF000000"/>
      </right>
      <top style="medium">
        <color indexed="64"/>
      </top>
      <bottom style="medium">
        <color indexed="64"/>
      </bottom>
      <diagonal/>
    </border>
    <border>
      <left style="medium">
        <color auto="1"/>
      </left>
      <right style="dotted">
        <color auto="1"/>
      </right>
      <top style="dotted">
        <color theme="1"/>
      </top>
      <bottom style="dotted">
        <color theme="1"/>
      </bottom>
      <diagonal/>
    </border>
    <border>
      <left style="thin">
        <color rgb="FF000000"/>
      </left>
      <right/>
      <top/>
      <bottom style="thin">
        <color auto="1"/>
      </bottom>
      <diagonal/>
    </border>
    <border>
      <left/>
      <right style="thin">
        <color theme="1"/>
      </right>
      <top/>
      <bottom style="thin">
        <color auto="1"/>
      </bottom>
      <diagonal/>
    </border>
    <border>
      <left style="medium">
        <color rgb="FFFF0000"/>
      </left>
      <right/>
      <top style="medium">
        <color rgb="FFFF0000"/>
      </top>
      <bottom style="dotted">
        <color rgb="FFFF0000"/>
      </bottom>
      <diagonal/>
    </border>
    <border>
      <left/>
      <right/>
      <top style="medium">
        <color rgb="FFFF0000"/>
      </top>
      <bottom style="dotted">
        <color rgb="FFFF0000"/>
      </bottom>
      <diagonal/>
    </border>
    <border>
      <left/>
      <right style="medium">
        <color rgb="FFFF0000"/>
      </right>
      <top style="medium">
        <color rgb="FFFF0000"/>
      </top>
      <bottom style="dotted">
        <color rgb="FFFF0000"/>
      </bottom>
      <diagonal/>
    </border>
    <border>
      <left style="medium">
        <color rgb="FFFF0000"/>
      </left>
      <right/>
      <top style="dotted">
        <color rgb="FFFF0000"/>
      </top>
      <bottom style="medium">
        <color rgb="FFFF0000"/>
      </bottom>
      <diagonal/>
    </border>
    <border>
      <left/>
      <right/>
      <top style="dotted">
        <color rgb="FFFF0000"/>
      </top>
      <bottom style="medium">
        <color rgb="FFFF0000"/>
      </bottom>
      <diagonal/>
    </border>
    <border>
      <left/>
      <right style="medium">
        <color rgb="FFFF0000"/>
      </right>
      <top style="dotted">
        <color rgb="FFFF0000"/>
      </top>
      <bottom style="medium">
        <color rgb="FFFF0000"/>
      </bottom>
      <diagonal/>
    </border>
    <border>
      <left style="thin">
        <color theme="1"/>
      </left>
      <right style="dotted">
        <color auto="1"/>
      </right>
      <top style="thin">
        <color theme="1"/>
      </top>
      <bottom/>
      <diagonal/>
    </border>
    <border>
      <left style="dotted">
        <color indexed="64"/>
      </left>
      <right style="dotted">
        <color indexed="64"/>
      </right>
      <top style="thin">
        <color theme="1"/>
      </top>
      <bottom/>
      <diagonal/>
    </border>
    <border>
      <left style="dotted">
        <color indexed="64"/>
      </left>
      <right/>
      <top style="thin">
        <color theme="1"/>
      </top>
      <bottom/>
      <diagonal/>
    </border>
    <border>
      <left style="dotted">
        <color indexed="64"/>
      </left>
      <right style="thin">
        <color rgb="FF000000"/>
      </right>
      <top style="thin">
        <color theme="1"/>
      </top>
      <bottom style="dotted">
        <color indexed="64"/>
      </bottom>
      <diagonal/>
    </border>
    <border>
      <left style="dotted">
        <color auto="1"/>
      </left>
      <right/>
      <top style="dotted">
        <color auto="1"/>
      </top>
      <bottom style="thin">
        <color theme="1"/>
      </bottom>
      <diagonal/>
    </border>
    <border>
      <left style="thin">
        <color rgb="FFA6A6A6"/>
      </left>
      <right style="thin">
        <color theme="1"/>
      </right>
      <top/>
      <bottom style="thin">
        <color rgb="FFA6A6A6"/>
      </bottom>
      <diagonal/>
    </border>
    <border>
      <left style="thin">
        <color rgb="FFA6A6A6"/>
      </left>
      <right style="thin">
        <color theme="1"/>
      </right>
      <top style="thin">
        <color theme="1"/>
      </top>
      <bottom style="thin">
        <color rgb="FFA6A6A6"/>
      </bottom>
      <diagonal/>
    </border>
    <border>
      <left style="thin">
        <color rgb="FFA6A6A6"/>
      </left>
      <right style="thin">
        <color theme="1"/>
      </right>
      <top/>
      <bottom style="thin">
        <color theme="1"/>
      </bottom>
      <diagonal/>
    </border>
    <border>
      <left/>
      <right style="thin">
        <color theme="1"/>
      </right>
      <top/>
      <bottom style="dotted">
        <color indexed="64"/>
      </bottom>
      <diagonal/>
    </border>
    <border>
      <left style="dotted">
        <color indexed="64"/>
      </left>
      <right style="thin">
        <color rgb="FF000000"/>
      </right>
      <top/>
      <bottom style="thin">
        <color indexed="64"/>
      </bottom>
      <diagonal/>
    </border>
    <border>
      <left style="dotted">
        <color indexed="64"/>
      </left>
      <right style="thin">
        <color rgb="FF000000"/>
      </right>
      <top/>
      <bottom/>
      <diagonal/>
    </border>
    <border>
      <left style="thin">
        <color rgb="FF000000"/>
      </left>
      <right style="dotted">
        <color indexed="64"/>
      </right>
      <top style="medium">
        <color indexed="64"/>
      </top>
      <bottom style="thin">
        <color rgb="FF000000"/>
      </bottom>
      <diagonal/>
    </border>
    <border>
      <left style="dotted">
        <color indexed="64"/>
      </left>
      <right style="dotted">
        <color indexed="64"/>
      </right>
      <top style="medium">
        <color indexed="64"/>
      </top>
      <bottom style="thin">
        <color rgb="FF000000"/>
      </bottom>
      <diagonal/>
    </border>
    <border>
      <left/>
      <right style="dotted">
        <color indexed="64"/>
      </right>
      <top style="medium">
        <color indexed="64"/>
      </top>
      <bottom style="thin">
        <color rgb="FF000000"/>
      </bottom>
      <diagonal/>
    </border>
    <border>
      <left style="thin">
        <color theme="1"/>
      </left>
      <right style="dotted">
        <color auto="1"/>
      </right>
      <top style="medium">
        <color indexed="64"/>
      </top>
      <bottom style="thin">
        <color rgb="FF000000"/>
      </bottom>
      <diagonal/>
    </border>
    <border>
      <left style="dotted">
        <color indexed="64"/>
      </left>
      <right/>
      <top style="medium">
        <color indexed="64"/>
      </top>
      <bottom style="thin">
        <color rgb="FF000000"/>
      </bottom>
      <diagonal/>
    </border>
    <border>
      <left style="dotted">
        <color auto="1"/>
      </left>
      <right style="thin">
        <color rgb="FF000000"/>
      </right>
      <top style="medium">
        <color indexed="64"/>
      </top>
      <bottom style="thin">
        <color rgb="FF000000"/>
      </bottom>
      <diagonal/>
    </border>
    <border>
      <left/>
      <right style="thin">
        <color theme="1"/>
      </right>
      <top style="thin">
        <color indexed="64"/>
      </top>
      <bottom style="thin">
        <color auto="1"/>
      </bottom>
      <diagonal/>
    </border>
    <border>
      <left style="thin">
        <color theme="1"/>
      </left>
      <right/>
      <top style="thin">
        <color indexed="64"/>
      </top>
      <bottom style="thin">
        <color auto="1"/>
      </bottom>
      <diagonal/>
    </border>
    <border>
      <left/>
      <right style="thin">
        <color rgb="FF000000"/>
      </right>
      <top style="thin">
        <color indexed="64"/>
      </top>
      <bottom style="thin">
        <color auto="1"/>
      </bottom>
      <diagonal/>
    </border>
    <border>
      <left style="thin">
        <color indexed="64"/>
      </left>
      <right style="dotted">
        <color auto="1"/>
      </right>
      <top style="thin">
        <color auto="1"/>
      </top>
      <bottom style="thin">
        <color rgb="FF000000"/>
      </bottom>
      <diagonal/>
    </border>
    <border>
      <left style="dotted">
        <color auto="1"/>
      </left>
      <right style="thin">
        <color indexed="64"/>
      </right>
      <top style="thin">
        <color auto="1"/>
      </top>
      <bottom/>
      <diagonal/>
    </border>
    <border>
      <left style="dotted">
        <color auto="1"/>
      </left>
      <right style="thin">
        <color indexed="64"/>
      </right>
      <top style="thin">
        <color rgb="FF000000"/>
      </top>
      <bottom style="dotted">
        <color auto="1"/>
      </bottom>
      <diagonal/>
    </border>
    <border>
      <left style="thin">
        <color indexed="64"/>
      </left>
      <right style="dotted">
        <color auto="1"/>
      </right>
      <top style="thin">
        <color rgb="FF000000"/>
      </top>
      <bottom style="thin">
        <color rgb="FF000000"/>
      </bottom>
      <diagonal/>
    </border>
    <border>
      <left style="dotted">
        <color indexed="64"/>
      </left>
      <right style="thin">
        <color indexed="64"/>
      </right>
      <top style="thin">
        <color rgb="FF000000"/>
      </top>
      <bottom style="thin">
        <color rgb="FF000000"/>
      </bottom>
      <diagonal/>
    </border>
    <border>
      <left style="dotted">
        <color indexed="64"/>
      </left>
      <right/>
      <top/>
      <bottom style="thin">
        <color indexed="64"/>
      </bottom>
      <diagonal/>
    </border>
    <border>
      <left style="thin">
        <color indexed="64"/>
      </left>
      <right style="dotted">
        <color auto="1"/>
      </right>
      <top style="dotted">
        <color theme="1"/>
      </top>
      <bottom style="dotted">
        <color theme="1"/>
      </bottom>
      <diagonal/>
    </border>
    <border>
      <left style="thin">
        <color indexed="64"/>
      </left>
      <right style="dotted">
        <color auto="1"/>
      </right>
      <top style="dotted">
        <color theme="1"/>
      </top>
      <bottom style="thin">
        <color indexed="64"/>
      </bottom>
      <diagonal/>
    </border>
    <border>
      <left/>
      <right style="dotted">
        <color rgb="FF0070C0"/>
      </right>
      <top style="thin">
        <color indexed="64"/>
      </top>
      <bottom style="thin">
        <color auto="1"/>
      </bottom>
      <diagonal/>
    </border>
    <border>
      <left style="thin">
        <color indexed="64"/>
      </left>
      <right/>
      <top/>
      <bottom style="thin">
        <color rgb="FF000000"/>
      </bottom>
      <diagonal/>
    </border>
    <border>
      <left style="thin">
        <color indexed="64"/>
      </left>
      <right/>
      <top/>
      <bottom/>
      <diagonal/>
    </border>
    <border>
      <left/>
      <right style="thin">
        <color indexed="64"/>
      </right>
      <top/>
      <bottom/>
      <diagonal/>
    </border>
    <border>
      <left style="thin">
        <color indexed="64"/>
      </left>
      <right style="dotted">
        <color auto="1"/>
      </right>
      <top style="thin">
        <color theme="1"/>
      </top>
      <bottom style="dotted">
        <color auto="1"/>
      </bottom>
      <diagonal/>
    </border>
    <border>
      <left style="thin">
        <color indexed="64"/>
      </left>
      <right/>
      <top/>
      <bottom style="thin">
        <color theme="1"/>
      </bottom>
      <diagonal/>
    </border>
    <border>
      <left style="dotted">
        <color indexed="64"/>
      </left>
      <right style="thin">
        <color indexed="64"/>
      </right>
      <top/>
      <bottom style="thin">
        <color theme="1"/>
      </bottom>
      <diagonal/>
    </border>
    <border>
      <left style="thin">
        <color indexed="64"/>
      </left>
      <right/>
      <top/>
      <bottom style="thin">
        <color indexed="64"/>
      </bottom>
      <diagonal/>
    </border>
    <border>
      <left style="thin">
        <color theme="1"/>
      </left>
      <right style="dotted">
        <color auto="1"/>
      </right>
      <top/>
      <bottom style="thin">
        <color indexed="64"/>
      </bottom>
      <diagonal/>
    </border>
    <border>
      <left style="thin">
        <color theme="1"/>
      </left>
      <right style="dotted">
        <color auto="1"/>
      </right>
      <top style="thin">
        <color indexed="64"/>
      </top>
      <bottom style="thin">
        <color auto="1"/>
      </bottom>
      <diagonal/>
    </border>
    <border>
      <left style="thin">
        <color indexed="64"/>
      </left>
      <right/>
      <top style="thin">
        <color theme="1"/>
      </top>
      <bottom style="thin">
        <color indexed="64"/>
      </bottom>
      <diagonal/>
    </border>
    <border>
      <left/>
      <right style="dotted">
        <color auto="1"/>
      </right>
      <top style="thin">
        <color theme="1"/>
      </top>
      <bottom style="thin">
        <color indexed="64"/>
      </bottom>
      <diagonal/>
    </border>
    <border>
      <left style="dotted">
        <color auto="1"/>
      </left>
      <right style="dotted">
        <color auto="1"/>
      </right>
      <top style="thin">
        <color theme="1"/>
      </top>
      <bottom style="thin">
        <color indexed="64"/>
      </bottom>
      <diagonal/>
    </border>
    <border>
      <left style="dotted">
        <color auto="1"/>
      </left>
      <right/>
      <top style="thin">
        <color theme="1"/>
      </top>
      <bottom style="thin">
        <color indexed="64"/>
      </bottom>
      <diagonal/>
    </border>
    <border>
      <left style="dotted">
        <color auto="1"/>
      </left>
      <right style="thin">
        <color indexed="64"/>
      </right>
      <top style="thin">
        <color theme="1"/>
      </top>
      <bottom style="thin">
        <color indexed="64"/>
      </bottom>
      <diagonal/>
    </border>
    <border>
      <left style="dotted">
        <color indexed="64"/>
      </left>
      <right/>
      <top/>
      <bottom/>
      <diagonal/>
    </border>
    <border>
      <left style="dotted">
        <color indexed="64"/>
      </left>
      <right style="thin">
        <color theme="1"/>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theme="1"/>
      </right>
      <top style="thin">
        <color rgb="FF000000"/>
      </top>
      <bottom style="thin">
        <color rgb="FF000000"/>
      </bottom>
      <diagonal/>
    </border>
    <border>
      <left style="thin">
        <color rgb="FF000000"/>
      </left>
      <right style="dotted">
        <color auto="1"/>
      </right>
      <top style="thin">
        <color rgb="FF000000"/>
      </top>
      <bottom style="dotted">
        <color rgb="FF000000"/>
      </bottom>
      <diagonal/>
    </border>
    <border>
      <left style="dotted">
        <color auto="1"/>
      </left>
      <right style="dotted">
        <color auto="1"/>
      </right>
      <top style="thin">
        <color rgb="FF000000"/>
      </top>
      <bottom style="dotted">
        <color rgb="FF000000"/>
      </bottom>
      <diagonal/>
    </border>
    <border>
      <left/>
      <right style="dotted">
        <color indexed="64"/>
      </right>
      <top style="thin">
        <color rgb="FF000000"/>
      </top>
      <bottom style="dotted">
        <color rgb="FF000000"/>
      </bottom>
      <diagonal/>
    </border>
    <border>
      <left style="thin">
        <color rgb="FF000000"/>
      </left>
      <right style="dotted">
        <color auto="1"/>
      </right>
      <top style="dotted">
        <color rgb="FF000000"/>
      </top>
      <bottom style="dotted">
        <color theme="1"/>
      </bottom>
      <diagonal/>
    </border>
    <border>
      <left style="thin">
        <color theme="1"/>
      </left>
      <right style="dotted">
        <color theme="1"/>
      </right>
      <top style="thin">
        <color theme="1"/>
      </top>
      <bottom style="dotted">
        <color theme="1"/>
      </bottom>
      <diagonal/>
    </border>
    <border>
      <left style="dotted">
        <color theme="1"/>
      </left>
      <right style="dotted">
        <color theme="1"/>
      </right>
      <top style="thin">
        <color theme="1"/>
      </top>
      <bottom style="dotted">
        <color theme="1"/>
      </bottom>
      <diagonal/>
    </border>
    <border>
      <left style="dotted">
        <color theme="1"/>
      </left>
      <right style="thin">
        <color theme="1"/>
      </right>
      <top style="thin">
        <color theme="1"/>
      </top>
      <bottom style="dotted">
        <color theme="1"/>
      </bottom>
      <diagonal/>
    </border>
    <border>
      <left style="thin">
        <color theme="1"/>
      </left>
      <right style="dotted">
        <color theme="1"/>
      </right>
      <top style="dotted">
        <color theme="1"/>
      </top>
      <bottom style="dotted">
        <color theme="1"/>
      </bottom>
      <diagonal/>
    </border>
    <border>
      <left style="dotted">
        <color theme="1"/>
      </left>
      <right style="dotted">
        <color theme="1"/>
      </right>
      <top style="dotted">
        <color theme="1"/>
      </top>
      <bottom style="dotted">
        <color theme="1"/>
      </bottom>
      <diagonal/>
    </border>
    <border>
      <left style="dotted">
        <color theme="1"/>
      </left>
      <right style="thin">
        <color theme="1"/>
      </right>
      <top style="dotted">
        <color theme="1"/>
      </top>
      <bottom style="dotted">
        <color theme="1"/>
      </bottom>
      <diagonal/>
    </border>
    <border>
      <left style="thin">
        <color theme="1"/>
      </left>
      <right style="dotted">
        <color theme="1"/>
      </right>
      <top style="dotted">
        <color theme="1"/>
      </top>
      <bottom style="thin">
        <color theme="1"/>
      </bottom>
      <diagonal/>
    </border>
    <border>
      <left style="dotted">
        <color theme="1"/>
      </left>
      <right style="dotted">
        <color theme="1"/>
      </right>
      <top style="dotted">
        <color theme="1"/>
      </top>
      <bottom style="thin">
        <color theme="1"/>
      </bottom>
      <diagonal/>
    </border>
    <border>
      <left style="dotted">
        <color theme="1"/>
      </left>
      <right style="thin">
        <color theme="1"/>
      </right>
      <top style="dotted">
        <color theme="1"/>
      </top>
      <bottom style="thin">
        <color theme="1"/>
      </bottom>
      <diagonal/>
    </border>
    <border>
      <left style="thin">
        <color theme="1"/>
      </left>
      <right style="dotted">
        <color theme="1"/>
      </right>
      <top style="thin">
        <color theme="1"/>
      </top>
      <bottom style="thin">
        <color theme="1"/>
      </bottom>
      <diagonal/>
    </border>
    <border>
      <left style="dotted">
        <color theme="1"/>
      </left>
      <right style="dotted">
        <color theme="1"/>
      </right>
      <top style="thin">
        <color theme="1"/>
      </top>
      <bottom style="thin">
        <color theme="1"/>
      </bottom>
      <diagonal/>
    </border>
    <border>
      <left style="dotted">
        <color theme="1"/>
      </left>
      <right style="thin">
        <color theme="1"/>
      </right>
      <top style="thin">
        <color theme="1"/>
      </top>
      <bottom style="thin">
        <color theme="1"/>
      </bottom>
      <diagonal/>
    </border>
    <border>
      <left style="thin">
        <color theme="1"/>
      </left>
      <right style="dotted">
        <color theme="1"/>
      </right>
      <top style="dotted">
        <color theme="1"/>
      </top>
      <bottom/>
      <diagonal/>
    </border>
    <border>
      <left style="dotted">
        <color theme="1"/>
      </left>
      <right style="dotted">
        <color theme="1"/>
      </right>
      <top style="dotted">
        <color theme="1"/>
      </top>
      <bottom/>
      <diagonal/>
    </border>
    <border>
      <left style="dotted">
        <color theme="1"/>
      </left>
      <right style="thin">
        <color theme="1"/>
      </right>
      <top style="dotted">
        <color theme="1"/>
      </top>
      <bottom/>
      <diagonal/>
    </border>
    <border>
      <left/>
      <right style="dotted">
        <color indexed="64"/>
      </right>
      <top/>
      <bottom/>
      <diagonal/>
    </border>
    <border>
      <left style="thin">
        <color theme="1"/>
      </left>
      <right style="dotted">
        <color theme="1"/>
      </right>
      <top style="thin">
        <color rgb="FF000000"/>
      </top>
      <bottom style="dotted">
        <color theme="1"/>
      </bottom>
      <diagonal/>
    </border>
    <border>
      <left style="dotted">
        <color theme="1"/>
      </left>
      <right style="dotted">
        <color theme="1"/>
      </right>
      <top style="thin">
        <color rgb="FF000000"/>
      </top>
      <bottom style="dotted">
        <color theme="1"/>
      </bottom>
      <diagonal/>
    </border>
    <border>
      <left style="dotted">
        <color theme="1"/>
      </left>
      <right style="thin">
        <color theme="1"/>
      </right>
      <top style="thin">
        <color rgb="FF000000"/>
      </top>
      <bottom style="dotted">
        <color theme="1"/>
      </bottom>
      <diagonal/>
    </border>
    <border>
      <left style="thin">
        <color theme="1"/>
      </left>
      <right style="dotted">
        <color theme="1"/>
      </right>
      <top style="dotted">
        <color theme="1"/>
      </top>
      <bottom style="thin">
        <color rgb="FF000000"/>
      </bottom>
      <diagonal/>
    </border>
    <border>
      <left style="dotted">
        <color theme="1"/>
      </left>
      <right style="dotted">
        <color theme="1"/>
      </right>
      <top style="dotted">
        <color theme="1"/>
      </top>
      <bottom style="thin">
        <color rgb="FF000000"/>
      </bottom>
      <diagonal/>
    </border>
    <border>
      <left style="dotted">
        <color theme="1"/>
      </left>
      <right style="thin">
        <color theme="1"/>
      </right>
      <top style="dotted">
        <color theme="1"/>
      </top>
      <bottom style="thin">
        <color rgb="FF000000"/>
      </bottom>
      <diagonal/>
    </border>
    <border>
      <left style="thin">
        <color rgb="FF000000"/>
      </left>
      <right style="dotted">
        <color auto="1"/>
      </right>
      <top style="dotted">
        <color rgb="FF000000"/>
      </top>
      <bottom style="thin">
        <color rgb="FF000000"/>
      </bottom>
      <diagonal/>
    </border>
    <border>
      <left style="dotted">
        <color auto="1"/>
      </left>
      <right style="dotted">
        <color auto="1"/>
      </right>
      <top style="dotted">
        <color rgb="FF000000"/>
      </top>
      <bottom style="thin">
        <color rgb="FF000000"/>
      </bottom>
      <diagonal/>
    </border>
    <border>
      <left style="thin">
        <color theme="1"/>
      </left>
      <right style="dotted">
        <color theme="1"/>
      </right>
      <top style="thin">
        <color theme="1"/>
      </top>
      <bottom style="dotted">
        <color rgb="FF000000"/>
      </bottom>
      <diagonal/>
    </border>
    <border>
      <left style="dotted">
        <color theme="1"/>
      </left>
      <right style="dotted">
        <color theme="1"/>
      </right>
      <top style="thin">
        <color theme="1"/>
      </top>
      <bottom style="dotted">
        <color rgb="FF000000"/>
      </bottom>
      <diagonal/>
    </border>
    <border>
      <left style="dotted">
        <color theme="1"/>
      </left>
      <right style="thin">
        <color theme="1"/>
      </right>
      <top style="thin">
        <color theme="1"/>
      </top>
      <bottom style="dotted">
        <color rgb="FF000000"/>
      </bottom>
      <diagonal/>
    </border>
    <border>
      <left/>
      <right style="dotted">
        <color indexed="64"/>
      </right>
      <top style="dotted">
        <color rgb="FF000000"/>
      </top>
      <bottom style="thin">
        <color rgb="FF000000"/>
      </bottom>
      <diagonal/>
    </border>
    <border>
      <left style="thin">
        <color theme="1"/>
      </left>
      <right style="dotted">
        <color theme="1"/>
      </right>
      <top style="dotted">
        <color rgb="FF000000"/>
      </top>
      <bottom style="thin">
        <color theme="1"/>
      </bottom>
      <diagonal/>
    </border>
    <border>
      <left style="dotted">
        <color theme="1"/>
      </left>
      <right style="dotted">
        <color theme="1"/>
      </right>
      <top style="dotted">
        <color rgb="FF000000"/>
      </top>
      <bottom style="thin">
        <color theme="1"/>
      </bottom>
      <diagonal/>
    </border>
    <border>
      <left style="dotted">
        <color theme="1"/>
      </left>
      <right style="thin">
        <color theme="1"/>
      </right>
      <top style="dotted">
        <color rgb="FF000000"/>
      </top>
      <bottom style="thin">
        <color theme="1"/>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dotted">
        <color indexed="64"/>
      </left>
      <right/>
      <top style="thin">
        <color indexed="64"/>
      </top>
      <bottom style="thin">
        <color indexed="64"/>
      </bottom>
      <diagonal/>
    </border>
    <border>
      <left style="thin">
        <color rgb="FF000000"/>
      </left>
      <right style="dotted">
        <color auto="1"/>
      </right>
      <top/>
      <bottom style="dotted">
        <color rgb="FF000000"/>
      </bottom>
      <diagonal/>
    </border>
    <border>
      <left style="dotted">
        <color auto="1"/>
      </left>
      <right style="dotted">
        <color auto="1"/>
      </right>
      <top/>
      <bottom style="dotted">
        <color rgb="FF000000"/>
      </bottom>
      <diagonal/>
    </border>
    <border>
      <left style="thin">
        <color rgb="FF000000"/>
      </left>
      <right style="dotted">
        <color auto="1"/>
      </right>
      <top style="dotted">
        <color theme="1"/>
      </top>
      <bottom style="dotted">
        <color rgb="FF000000"/>
      </bottom>
      <diagonal/>
    </border>
    <border>
      <left style="thin">
        <color theme="1"/>
      </left>
      <right style="dotted">
        <color theme="1"/>
      </right>
      <top style="thin">
        <color rgb="FF000000"/>
      </top>
      <bottom style="thin">
        <color rgb="FF000000"/>
      </bottom>
      <diagonal/>
    </border>
    <border>
      <left style="dotted">
        <color theme="1"/>
      </left>
      <right style="dotted">
        <color theme="1"/>
      </right>
      <top style="thin">
        <color rgb="FF000000"/>
      </top>
      <bottom style="thin">
        <color rgb="FF000000"/>
      </bottom>
      <diagonal/>
    </border>
    <border>
      <left style="dotted">
        <color theme="1"/>
      </left>
      <right style="thin">
        <color theme="1"/>
      </right>
      <top style="thin">
        <color rgb="FF000000"/>
      </top>
      <bottom style="thin">
        <color rgb="FF000000"/>
      </bottom>
      <diagonal/>
    </border>
    <border>
      <left style="dotted">
        <color theme="1"/>
      </left>
      <right style="thin">
        <color rgb="FF000000"/>
      </right>
      <top style="thin">
        <color rgb="FF000000"/>
      </top>
      <bottom style="thin">
        <color rgb="FF000000"/>
      </bottom>
      <diagonal/>
    </border>
    <border>
      <left style="thin">
        <color rgb="FF000000"/>
      </left>
      <right style="dotted">
        <color auto="1"/>
      </right>
      <top style="dotted">
        <color rgb="FF000000"/>
      </top>
      <bottom/>
      <diagonal/>
    </border>
    <border>
      <left style="dotted">
        <color indexed="64"/>
      </left>
      <right style="dotted">
        <color indexed="64"/>
      </right>
      <top style="dotted">
        <color rgb="FF000000"/>
      </top>
      <bottom/>
      <diagonal/>
    </border>
    <border>
      <left style="dotted">
        <color theme="1"/>
      </left>
      <right style="dotted">
        <color theme="1"/>
      </right>
      <top style="thin">
        <color theme="1"/>
      </top>
      <bottom/>
      <diagonal/>
    </border>
    <border>
      <left style="dotted">
        <color theme="1"/>
      </left>
      <right style="dotted">
        <color theme="1"/>
      </right>
      <top/>
      <bottom/>
      <diagonal/>
    </border>
    <border>
      <left style="dotted">
        <color theme="1"/>
      </left>
      <right style="dotted">
        <color theme="1"/>
      </right>
      <top/>
      <bottom style="thin">
        <color rgb="FF000000"/>
      </bottom>
      <diagonal/>
    </border>
    <border>
      <left style="dotted">
        <color theme="1"/>
      </left>
      <right style="dotted">
        <color theme="1"/>
      </right>
      <top/>
      <bottom style="dotted">
        <color theme="1"/>
      </bottom>
      <diagonal/>
    </border>
    <border>
      <left style="dotted">
        <color auto="1"/>
      </left>
      <right style="thin">
        <color theme="1"/>
      </right>
      <top style="thin">
        <color auto="1"/>
      </top>
      <bottom style="thin">
        <color indexed="64"/>
      </bottom>
      <diagonal/>
    </border>
    <border>
      <left style="thin">
        <color theme="1"/>
      </left>
      <right style="dotted">
        <color theme="1"/>
      </right>
      <top style="thin">
        <color theme="1"/>
      </top>
      <bottom style="thin">
        <color indexed="64"/>
      </bottom>
      <diagonal/>
    </border>
    <border>
      <left style="dotted">
        <color theme="1"/>
      </left>
      <right style="thin">
        <color theme="1"/>
      </right>
      <top style="thin">
        <color theme="1"/>
      </top>
      <bottom style="thin">
        <color indexed="64"/>
      </bottom>
      <diagonal/>
    </border>
    <border>
      <left style="dotted">
        <color auto="1"/>
      </left>
      <right style="dotted">
        <color auto="1"/>
      </right>
      <top style="dotted">
        <color rgb="FF000000"/>
      </top>
      <bottom style="thin">
        <color auto="1"/>
      </bottom>
      <diagonal/>
    </border>
    <border>
      <left style="thin">
        <color theme="1"/>
      </left>
      <right style="dotted">
        <color theme="1"/>
      </right>
      <top style="dotted">
        <color theme="1"/>
      </top>
      <bottom style="thin">
        <color auto="1"/>
      </bottom>
      <diagonal/>
    </border>
    <border>
      <left style="dotted">
        <color theme="1"/>
      </left>
      <right style="dotted">
        <color theme="1"/>
      </right>
      <top style="dotted">
        <color theme="1"/>
      </top>
      <bottom style="thin">
        <color auto="1"/>
      </bottom>
      <diagonal/>
    </border>
    <border>
      <left style="dotted">
        <color theme="1"/>
      </left>
      <right style="thin">
        <color theme="1"/>
      </right>
      <top style="dotted">
        <color theme="1"/>
      </top>
      <bottom style="thin">
        <color auto="1"/>
      </bottom>
      <diagonal/>
    </border>
    <border>
      <left style="thin">
        <color theme="1"/>
      </left>
      <right style="dotted">
        <color theme="1"/>
      </right>
      <top style="thin">
        <color auto="1"/>
      </top>
      <bottom style="dotted">
        <color theme="1"/>
      </bottom>
      <diagonal/>
    </border>
    <border>
      <left style="dotted">
        <color theme="1"/>
      </left>
      <right style="dotted">
        <color theme="1"/>
      </right>
      <top style="thin">
        <color auto="1"/>
      </top>
      <bottom style="dotted">
        <color theme="1"/>
      </bottom>
      <diagonal/>
    </border>
    <border>
      <left style="dotted">
        <color theme="1"/>
      </left>
      <right style="thin">
        <color theme="1"/>
      </right>
      <top style="thin">
        <color auto="1"/>
      </top>
      <bottom style="dotted">
        <color theme="1"/>
      </bottom>
      <diagonal/>
    </border>
    <border>
      <left style="dotted">
        <color theme="1"/>
      </left>
      <right style="dotted">
        <color theme="1"/>
      </right>
      <top style="thin">
        <color theme="1"/>
      </top>
      <bottom style="thin">
        <color indexed="64"/>
      </bottom>
      <diagonal/>
    </border>
    <border>
      <left style="dotted">
        <color theme="1"/>
      </left>
      <right style="dotted">
        <color theme="1"/>
      </right>
      <top style="thin">
        <color rgb="FF000000"/>
      </top>
      <bottom style="thin">
        <color theme="1"/>
      </bottom>
      <diagonal/>
    </border>
    <border>
      <left style="dotted">
        <color theme="1"/>
      </left>
      <right style="thin">
        <color theme="1"/>
      </right>
      <top style="thin">
        <color rgb="FF000000"/>
      </top>
      <bottom style="thin">
        <color theme="1"/>
      </bottom>
      <diagonal/>
    </border>
  </borders>
  <cellStyleXfs count="21">
    <xf numFmtId="0" fontId="0" fillId="0" borderId="0"/>
    <xf numFmtId="0" fontId="10" fillId="0" borderId="0"/>
    <xf numFmtId="9" fontId="10" fillId="0" borderId="0" applyFont="0" applyFill="0" applyBorder="0" applyAlignment="0" applyProtection="0"/>
    <xf numFmtId="43" fontId="10" fillId="0" borderId="0" applyFont="0" applyFill="0" applyBorder="0" applyAlignment="0" applyProtection="0"/>
    <xf numFmtId="9" fontId="1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19" fillId="0" borderId="0"/>
    <xf numFmtId="0" fontId="23" fillId="0" borderId="0"/>
    <xf numFmtId="44" fontId="8" fillId="0" borderId="0" applyFont="0" applyFill="0" applyBorder="0" applyAlignment="0" applyProtection="0"/>
    <xf numFmtId="9" fontId="8" fillId="0" borderId="0" applyFont="0" applyFill="0" applyBorder="0" applyAlignment="0" applyProtection="0"/>
    <xf numFmtId="0" fontId="7" fillId="0" borderId="0"/>
    <xf numFmtId="9" fontId="7" fillId="0" borderId="0" applyFont="0" applyFill="0" applyBorder="0" applyAlignment="0" applyProtection="0"/>
    <xf numFmtId="0" fontId="63" fillId="0" borderId="0" applyNumberFormat="0" applyFill="0" applyBorder="0" applyAlignment="0" applyProtection="0"/>
    <xf numFmtId="0" fontId="6" fillId="0" borderId="0"/>
    <xf numFmtId="9" fontId="6" fillId="0" borderId="0" applyFont="0" applyFill="0" applyBorder="0" applyAlignment="0" applyProtection="0"/>
    <xf numFmtId="0" fontId="5" fillId="0" borderId="0"/>
    <xf numFmtId="0" fontId="104" fillId="0" borderId="0" applyNumberFormat="0" applyFill="0" applyBorder="0" applyAlignment="0" applyProtection="0"/>
    <xf numFmtId="0" fontId="5" fillId="0" borderId="0"/>
    <xf numFmtId="0" fontId="4" fillId="0" borderId="0"/>
  </cellStyleXfs>
  <cellXfs count="3048">
    <xf numFmtId="0" fontId="0" fillId="0" borderId="0" xfId="0"/>
    <xf numFmtId="17" fontId="14" fillId="3" borderId="15" xfId="5" applyNumberFormat="1" applyFont="1" applyFill="1" applyBorder="1" applyAlignment="1">
      <alignment horizontal="center" vertical="center"/>
    </xf>
    <xf numFmtId="17" fontId="14" fillId="3" borderId="16" xfId="5" applyNumberFormat="1" applyFont="1" applyFill="1" applyBorder="1" applyAlignment="1">
      <alignment horizontal="center" vertical="center"/>
    </xf>
    <xf numFmtId="17" fontId="14" fillId="3" borderId="17" xfId="5" applyNumberFormat="1" applyFont="1" applyFill="1" applyBorder="1" applyAlignment="1">
      <alignment horizontal="center" vertical="center"/>
    </xf>
    <xf numFmtId="0" fontId="9" fillId="0" borderId="0" xfId="5"/>
    <xf numFmtId="0" fontId="13" fillId="2" borderId="15" xfId="0" applyFont="1" applyFill="1" applyBorder="1" applyAlignment="1">
      <alignment horizontal="center" vertical="center"/>
    </xf>
    <xf numFmtId="0" fontId="12" fillId="2" borderId="29" xfId="0" applyFont="1" applyFill="1" applyBorder="1" applyAlignment="1">
      <alignment horizontal="left" vertical="top"/>
    </xf>
    <xf numFmtId="0" fontId="12" fillId="2" borderId="16" xfId="0" applyFont="1" applyFill="1" applyBorder="1" applyAlignment="1">
      <alignment horizontal="left" vertical="top"/>
    </xf>
    <xf numFmtId="0" fontId="13" fillId="2" borderId="16" xfId="0" applyFont="1" applyFill="1" applyBorder="1" applyAlignment="1">
      <alignment horizontal="left" vertical="top"/>
    </xf>
    <xf numFmtId="0" fontId="15" fillId="4" borderId="13" xfId="0" applyFont="1" applyFill="1" applyBorder="1" applyAlignment="1">
      <alignment horizontal="left" vertical="top" wrapText="1"/>
    </xf>
    <xf numFmtId="0" fontId="15" fillId="4" borderId="8" xfId="0" applyFont="1" applyFill="1" applyBorder="1" applyAlignment="1">
      <alignment horizontal="left" vertical="top" wrapText="1"/>
    </xf>
    <xf numFmtId="0" fontId="15" fillId="4" borderId="8" xfId="0" applyFont="1" applyFill="1" applyBorder="1" applyAlignment="1">
      <alignment horizontal="center" vertical="center" wrapText="1"/>
    </xf>
    <xf numFmtId="0" fontId="15" fillId="4" borderId="8" xfId="0" applyFont="1" applyFill="1" applyBorder="1" applyAlignment="1">
      <alignment horizontal="left" vertical="top"/>
    </xf>
    <xf numFmtId="0" fontId="15" fillId="4" borderId="8" xfId="0" applyFont="1" applyFill="1" applyBorder="1" applyAlignment="1">
      <alignment horizontal="center" vertical="center"/>
    </xf>
    <xf numFmtId="0" fontId="15" fillId="4" borderId="14" xfId="0" applyFont="1" applyFill="1" applyBorder="1" applyAlignment="1">
      <alignment horizontal="left" vertical="top" wrapText="1"/>
    </xf>
    <xf numFmtId="0" fontId="15" fillId="4" borderId="5" xfId="0" applyFont="1" applyFill="1" applyBorder="1" applyAlignment="1">
      <alignment horizontal="left" vertical="top"/>
    </xf>
    <xf numFmtId="0" fontId="15" fillId="4" borderId="5" xfId="0" applyFont="1" applyFill="1" applyBorder="1" applyAlignment="1">
      <alignment horizontal="left" vertical="top" wrapText="1"/>
    </xf>
    <xf numFmtId="0" fontId="15" fillId="4" borderId="5" xfId="0" applyFont="1" applyFill="1" applyBorder="1" applyAlignment="1">
      <alignment horizontal="center" vertical="center" wrapText="1"/>
    </xf>
    <xf numFmtId="0" fontId="12" fillId="2" borderId="15" xfId="0" applyFont="1" applyFill="1" applyBorder="1" applyAlignment="1">
      <alignment horizontal="left" vertical="top"/>
    </xf>
    <xf numFmtId="0" fontId="15" fillId="4" borderId="7" xfId="0" applyFont="1" applyFill="1" applyBorder="1" applyAlignment="1">
      <alignment horizontal="left" vertical="top" wrapText="1"/>
    </xf>
    <xf numFmtId="0" fontId="15" fillId="4" borderId="4" xfId="0" applyFont="1" applyFill="1" applyBorder="1" applyAlignment="1">
      <alignment horizontal="left" vertical="top" wrapText="1"/>
    </xf>
    <xf numFmtId="0" fontId="0" fillId="0" borderId="0" xfId="0" applyAlignment="1">
      <alignment horizontal="center" vertical="center"/>
    </xf>
    <xf numFmtId="3" fontId="0" fillId="0" borderId="0" xfId="0" applyNumberFormat="1" applyAlignment="1">
      <alignment horizontal="center" vertical="center"/>
    </xf>
    <xf numFmtId="3" fontId="0" fillId="0" borderId="72" xfId="0" applyNumberFormat="1" applyBorder="1" applyAlignment="1">
      <alignment horizontal="center" vertical="center"/>
    </xf>
    <xf numFmtId="3" fontId="0" fillId="0" borderId="73" xfId="0" applyNumberFormat="1" applyBorder="1" applyAlignment="1">
      <alignment horizontal="center" vertical="center"/>
    </xf>
    <xf numFmtId="3" fontId="0" fillId="0" borderId="74" xfId="0" applyNumberFormat="1" applyBorder="1" applyAlignment="1">
      <alignment horizontal="center" vertical="center"/>
    </xf>
    <xf numFmtId="0" fontId="11" fillId="0" borderId="0" xfId="5" applyFont="1" applyAlignment="1">
      <alignment horizontal="left"/>
    </xf>
    <xf numFmtId="17" fontId="14" fillId="3" borderId="76" xfId="5" applyNumberFormat="1" applyFont="1" applyFill="1" applyBorder="1" applyAlignment="1">
      <alignment horizontal="center" vertical="center"/>
    </xf>
    <xf numFmtId="17" fontId="14" fillId="3" borderId="77" xfId="5" applyNumberFormat="1" applyFont="1" applyFill="1" applyBorder="1" applyAlignment="1">
      <alignment horizontal="center" vertical="center"/>
    </xf>
    <xf numFmtId="0" fontId="15" fillId="8" borderId="0" xfId="1" applyFont="1" applyFill="1" applyAlignment="1">
      <alignment horizontal="left" vertical="center"/>
    </xf>
    <xf numFmtId="1" fontId="0" fillId="0" borderId="0" xfId="0" applyNumberFormat="1" applyAlignment="1">
      <alignment horizontal="center" vertical="center"/>
    </xf>
    <xf numFmtId="17" fontId="14" fillId="3" borderId="78" xfId="5" applyNumberFormat="1" applyFont="1" applyFill="1" applyBorder="1" applyAlignment="1">
      <alignment horizontal="center" vertical="center"/>
    </xf>
    <xf numFmtId="17" fontId="14" fillId="3" borderId="79" xfId="5" applyNumberFormat="1" applyFont="1" applyFill="1" applyBorder="1" applyAlignment="1">
      <alignment horizontal="center" vertical="center"/>
    </xf>
    <xf numFmtId="0" fontId="31" fillId="0" borderId="0" xfId="0" applyFont="1" applyAlignment="1">
      <alignment horizontal="right" vertical="center"/>
    </xf>
    <xf numFmtId="0" fontId="33" fillId="0" borderId="0" xfId="5" applyFont="1" applyAlignment="1">
      <alignment horizontal="center" vertical="center"/>
    </xf>
    <xf numFmtId="9" fontId="21" fillId="8" borderId="2" xfId="4" applyFont="1" applyFill="1" applyBorder="1" applyAlignment="1">
      <alignment horizontal="center" vertical="center"/>
    </xf>
    <xf numFmtId="0" fontId="15" fillId="16" borderId="12" xfId="0" applyFont="1" applyFill="1" applyBorder="1" applyAlignment="1">
      <alignment horizontal="left" vertical="top" wrapText="1"/>
    </xf>
    <xf numFmtId="0" fontId="15" fillId="16" borderId="1" xfId="0" applyFont="1" applyFill="1" applyBorder="1" applyAlignment="1">
      <alignment horizontal="left" vertical="top" wrapText="1"/>
    </xf>
    <xf numFmtId="0" fontId="15" fillId="16" borderId="2" xfId="0" applyFont="1" applyFill="1" applyBorder="1" applyAlignment="1">
      <alignment horizontal="left" vertical="top" wrapText="1"/>
    </xf>
    <xf numFmtId="0" fontId="15" fillId="16" borderId="2" xfId="0" applyFont="1" applyFill="1" applyBorder="1" applyAlignment="1">
      <alignment horizontal="center" vertical="center" wrapText="1"/>
    </xf>
    <xf numFmtId="0" fontId="15" fillId="16" borderId="13" xfId="0" applyFont="1" applyFill="1" applyBorder="1" applyAlignment="1">
      <alignment horizontal="left" vertical="top" wrapText="1"/>
    </xf>
    <xf numFmtId="0" fontId="15" fillId="16" borderId="7" xfId="0" applyFont="1" applyFill="1" applyBorder="1" applyAlignment="1">
      <alignment horizontal="left" vertical="top" wrapText="1"/>
    </xf>
    <xf numFmtId="0" fontId="15" fillId="16" borderId="8" xfId="0" applyFont="1" applyFill="1" applyBorder="1" applyAlignment="1">
      <alignment horizontal="left" vertical="top" wrapText="1"/>
    </xf>
    <xf numFmtId="0" fontId="15" fillId="16" borderId="8" xfId="0" applyFont="1" applyFill="1" applyBorder="1" applyAlignment="1">
      <alignment horizontal="center" vertical="center" wrapText="1"/>
    </xf>
    <xf numFmtId="0" fontId="15" fillId="16" borderId="8" xfId="0" applyFont="1" applyFill="1" applyBorder="1" applyAlignment="1">
      <alignment horizontal="left" vertical="top"/>
    </xf>
    <xf numFmtId="0" fontId="15" fillId="16" borderId="8" xfId="0" applyFont="1" applyFill="1" applyBorder="1" applyAlignment="1">
      <alignment horizontal="center" vertical="center"/>
    </xf>
    <xf numFmtId="0" fontId="15" fillId="16" borderId="14" xfId="0" applyFont="1" applyFill="1" applyBorder="1" applyAlignment="1">
      <alignment horizontal="left" vertical="top" wrapText="1"/>
    </xf>
    <xf numFmtId="0" fontId="15" fillId="16" borderId="4" xfId="0" applyFont="1" applyFill="1" applyBorder="1" applyAlignment="1">
      <alignment horizontal="left" vertical="top" wrapText="1"/>
    </xf>
    <xf numFmtId="0" fontId="15" fillId="16" borderId="5" xfId="0" applyFont="1" applyFill="1" applyBorder="1" applyAlignment="1">
      <alignment horizontal="left" vertical="top"/>
    </xf>
    <xf numFmtId="0" fontId="15" fillId="16" borderId="5" xfId="0" applyFont="1" applyFill="1" applyBorder="1" applyAlignment="1">
      <alignment horizontal="left" vertical="top" wrapText="1"/>
    </xf>
    <xf numFmtId="0" fontId="15" fillId="16" borderId="5" xfId="0" applyFont="1" applyFill="1" applyBorder="1" applyAlignment="1">
      <alignment horizontal="center" vertical="center" wrapText="1"/>
    </xf>
    <xf numFmtId="0" fontId="37" fillId="0" borderId="0" xfId="0" applyFont="1" applyAlignment="1">
      <alignment horizontal="center" vertical="center"/>
    </xf>
    <xf numFmtId="17" fontId="0" fillId="0" borderId="0" xfId="0" applyNumberFormat="1" applyAlignment="1">
      <alignment horizontal="center" vertical="center"/>
    </xf>
    <xf numFmtId="3" fontId="0" fillId="0" borderId="68" xfId="0" applyNumberFormat="1" applyBorder="1" applyAlignment="1">
      <alignment horizontal="center" vertical="center"/>
    </xf>
    <xf numFmtId="1" fontId="0" fillId="0" borderId="69" xfId="0" applyNumberFormat="1" applyBorder="1" applyAlignment="1">
      <alignment horizontal="center" vertical="center"/>
    </xf>
    <xf numFmtId="1" fontId="0" fillId="0" borderId="70" xfId="0" applyNumberFormat="1" applyBorder="1" applyAlignment="1">
      <alignment horizontal="center" vertical="center"/>
    </xf>
    <xf numFmtId="3" fontId="0" fillId="0" borderId="71" xfId="0" applyNumberFormat="1" applyBorder="1" applyAlignment="1">
      <alignment horizontal="center" vertical="center"/>
    </xf>
    <xf numFmtId="1" fontId="0" fillId="0" borderId="72" xfId="0" applyNumberFormat="1" applyBorder="1" applyAlignment="1">
      <alignment horizontal="center" vertical="center"/>
    </xf>
    <xf numFmtId="1" fontId="0" fillId="0" borderId="71" xfId="0" applyNumberFormat="1" applyBorder="1" applyAlignment="1">
      <alignment horizontal="center" vertical="center"/>
    </xf>
    <xf numFmtId="1" fontId="0" fillId="0" borderId="75" xfId="0" applyNumberFormat="1" applyBorder="1" applyAlignment="1">
      <alignment horizontal="center" vertical="center"/>
    </xf>
    <xf numFmtId="1" fontId="0" fillId="0" borderId="73" xfId="0" applyNumberFormat="1" applyBorder="1" applyAlignment="1">
      <alignment horizontal="center" vertical="center"/>
    </xf>
    <xf numFmtId="1" fontId="0" fillId="0" borderId="74" xfId="0" applyNumberFormat="1" applyBorder="1" applyAlignment="1">
      <alignment horizontal="center" vertical="center"/>
    </xf>
    <xf numFmtId="3" fontId="11" fillId="0" borderId="0" xfId="0" applyNumberFormat="1" applyFont="1" applyAlignment="1">
      <alignment horizontal="center" vertical="center"/>
    </xf>
    <xf numFmtId="0" fontId="24" fillId="0" borderId="0" xfId="0" applyFont="1" applyAlignment="1">
      <alignment horizontal="center" vertical="center"/>
    </xf>
    <xf numFmtId="3" fontId="0" fillId="0" borderId="69" xfId="0" applyNumberFormat="1" applyBorder="1" applyAlignment="1">
      <alignment horizontal="center" vertical="center"/>
    </xf>
    <xf numFmtId="3" fontId="0" fillId="0" borderId="70" xfId="0" applyNumberFormat="1" applyBorder="1" applyAlignment="1">
      <alignment horizontal="center" vertical="center"/>
    </xf>
    <xf numFmtId="0" fontId="39" fillId="0" borderId="68" xfId="0" applyFont="1" applyBorder="1" applyAlignment="1">
      <alignment horizontal="center" vertical="center"/>
    </xf>
    <xf numFmtId="0" fontId="39" fillId="0" borderId="69" xfId="0" applyFont="1" applyBorder="1" applyAlignment="1">
      <alignment horizontal="center" vertical="center"/>
    </xf>
    <xf numFmtId="0" fontId="39" fillId="0" borderId="70" xfId="0" applyFont="1" applyBorder="1" applyAlignment="1">
      <alignment horizontal="center" vertical="center"/>
    </xf>
    <xf numFmtId="0" fontId="15" fillId="16" borderId="24" xfId="1" applyFont="1" applyFill="1" applyBorder="1" applyAlignment="1">
      <alignment horizontal="left" vertical="center"/>
    </xf>
    <xf numFmtId="0" fontId="15" fillId="16" borderId="19" xfId="1" applyFont="1" applyFill="1" applyBorder="1" applyAlignment="1">
      <alignment horizontal="left" vertical="center"/>
    </xf>
    <xf numFmtId="0" fontId="15" fillId="16" borderId="10" xfId="1" applyFont="1" applyFill="1" applyBorder="1" applyAlignment="1">
      <alignment horizontal="left" vertical="center" wrapText="1"/>
    </xf>
    <xf numFmtId="0" fontId="15" fillId="16" borderId="11" xfId="1" applyFont="1" applyFill="1" applyBorder="1" applyAlignment="1">
      <alignment horizontal="center" vertical="center" wrapText="1"/>
    </xf>
    <xf numFmtId="0" fontId="15" fillId="16" borderId="13" xfId="1" applyFont="1" applyFill="1" applyBorder="1" applyAlignment="1">
      <alignment horizontal="left" vertical="center"/>
    </xf>
    <xf numFmtId="0" fontId="15" fillId="16" borderId="7" xfId="1" applyFont="1" applyFill="1" applyBorder="1" applyAlignment="1">
      <alignment horizontal="left" vertical="center"/>
    </xf>
    <xf numFmtId="0" fontId="15" fillId="16" borderId="8" xfId="1" applyFont="1" applyFill="1" applyBorder="1" applyAlignment="1">
      <alignment horizontal="left" vertical="center" wrapText="1"/>
    </xf>
    <xf numFmtId="0" fontId="15" fillId="16" borderId="9" xfId="1" applyFont="1" applyFill="1" applyBorder="1" applyAlignment="1">
      <alignment horizontal="center" vertical="center" wrapText="1"/>
    </xf>
    <xf numFmtId="0" fontId="15" fillId="16" borderId="23" xfId="1" applyFont="1" applyFill="1" applyBorder="1" applyAlignment="1">
      <alignment horizontal="left" vertical="center"/>
    </xf>
    <xf numFmtId="0" fontId="15" fillId="16" borderId="20" xfId="1" applyFont="1" applyFill="1" applyBorder="1" applyAlignment="1">
      <alignment horizontal="left" vertical="center"/>
    </xf>
    <xf numFmtId="0" fontId="15" fillId="16" borderId="21" xfId="1" applyFont="1" applyFill="1" applyBorder="1" applyAlignment="1">
      <alignment horizontal="left" vertical="center" wrapText="1"/>
    </xf>
    <xf numFmtId="0" fontId="15" fillId="16" borderId="22" xfId="1" applyFont="1" applyFill="1" applyBorder="1" applyAlignment="1">
      <alignment horizontal="center" vertical="center" wrapText="1"/>
    </xf>
    <xf numFmtId="0" fontId="15" fillId="16" borderId="14" xfId="1" applyFont="1" applyFill="1" applyBorder="1" applyAlignment="1">
      <alignment horizontal="left" vertical="center"/>
    </xf>
    <xf numFmtId="0" fontId="15" fillId="16" borderId="4" xfId="1" applyFont="1" applyFill="1" applyBorder="1" applyAlignment="1">
      <alignment horizontal="left" vertical="center"/>
    </xf>
    <xf numFmtId="0" fontId="15" fillId="16" borderId="5" xfId="1" applyFont="1" applyFill="1" applyBorder="1" applyAlignment="1">
      <alignment horizontal="left" vertical="center" wrapText="1"/>
    </xf>
    <xf numFmtId="0" fontId="15" fillId="16" borderId="6" xfId="1" applyFont="1" applyFill="1" applyBorder="1" applyAlignment="1">
      <alignment horizontal="center" vertical="center" wrapText="1"/>
    </xf>
    <xf numFmtId="0" fontId="15" fillId="4" borderId="13" xfId="1" applyFont="1" applyFill="1" applyBorder="1" applyAlignment="1">
      <alignment horizontal="left" vertical="center"/>
    </xf>
    <xf numFmtId="0" fontId="15" fillId="4" borderId="7" xfId="1" applyFont="1" applyFill="1" applyBorder="1" applyAlignment="1">
      <alignment horizontal="left" vertical="center"/>
    </xf>
    <xf numFmtId="0" fontId="15" fillId="4" borderId="8" xfId="1" applyFont="1" applyFill="1" applyBorder="1" applyAlignment="1">
      <alignment horizontal="left" vertical="center" wrapText="1"/>
    </xf>
    <xf numFmtId="0" fontId="15" fillId="4" borderId="9" xfId="1" applyFont="1" applyFill="1" applyBorder="1" applyAlignment="1">
      <alignment horizontal="center" vertical="center" wrapText="1"/>
    </xf>
    <xf numFmtId="0" fontId="15" fillId="4" borderId="23" xfId="1" applyFont="1" applyFill="1" applyBorder="1" applyAlignment="1">
      <alignment horizontal="left" vertical="center"/>
    </xf>
    <xf numFmtId="0" fontId="15" fillId="4" borderId="20" xfId="1" applyFont="1" applyFill="1" applyBorder="1" applyAlignment="1">
      <alignment horizontal="left" vertical="center"/>
    </xf>
    <xf numFmtId="0" fontId="15" fillId="4" borderId="21" xfId="1" applyFont="1" applyFill="1" applyBorder="1" applyAlignment="1">
      <alignment horizontal="left" vertical="center" wrapText="1"/>
    </xf>
    <xf numFmtId="0" fontId="15" fillId="4" borderId="22" xfId="1" applyFont="1" applyFill="1" applyBorder="1" applyAlignment="1">
      <alignment horizontal="center" vertical="center" wrapText="1"/>
    </xf>
    <xf numFmtId="0" fontId="15" fillId="4" borderId="14" xfId="1" applyFont="1" applyFill="1" applyBorder="1" applyAlignment="1">
      <alignment horizontal="left" vertical="center"/>
    </xf>
    <xf numFmtId="0" fontId="15" fillId="4" borderId="4" xfId="1" applyFont="1" applyFill="1" applyBorder="1" applyAlignment="1">
      <alignment horizontal="left" vertical="center"/>
    </xf>
    <xf numFmtId="0" fontId="15" fillId="4" borderId="5" xfId="1" applyFont="1" applyFill="1" applyBorder="1" applyAlignment="1">
      <alignment horizontal="left" vertical="center" wrapText="1"/>
    </xf>
    <xf numFmtId="0" fontId="15" fillId="4" borderId="6" xfId="1" applyFont="1" applyFill="1" applyBorder="1" applyAlignment="1">
      <alignment horizontal="center" vertical="center" wrapText="1"/>
    </xf>
    <xf numFmtId="0" fontId="15" fillId="18" borderId="12" xfId="8" applyFont="1" applyFill="1" applyBorder="1" applyAlignment="1">
      <alignment horizontal="left" vertical="top" wrapText="1"/>
    </xf>
    <xf numFmtId="0" fontId="15" fillId="18" borderId="1" xfId="8" applyFont="1" applyFill="1" applyBorder="1" applyAlignment="1">
      <alignment horizontal="left" vertical="top" wrapText="1"/>
    </xf>
    <xf numFmtId="0" fontId="15" fillId="18" borderId="2" xfId="8" applyFont="1" applyFill="1" applyBorder="1" applyAlignment="1">
      <alignment horizontal="left" vertical="top" wrapText="1"/>
    </xf>
    <xf numFmtId="0" fontId="15" fillId="18" borderId="2" xfId="8" applyFont="1" applyFill="1" applyBorder="1" applyAlignment="1">
      <alignment horizontal="center" vertical="center" wrapText="1"/>
    </xf>
    <xf numFmtId="0" fontId="15" fillId="18" borderId="13" xfId="8" applyFont="1" applyFill="1" applyBorder="1" applyAlignment="1">
      <alignment horizontal="left" vertical="top" wrapText="1"/>
    </xf>
    <xf numFmtId="0" fontId="15" fillId="18" borderId="7" xfId="8" applyFont="1" applyFill="1" applyBorder="1" applyAlignment="1">
      <alignment horizontal="left" vertical="top" wrapText="1"/>
    </xf>
    <xf numFmtId="0" fontId="15" fillId="18" borderId="8" xfId="8" applyFont="1" applyFill="1" applyBorder="1" applyAlignment="1">
      <alignment horizontal="left" vertical="top" wrapText="1"/>
    </xf>
    <xf numFmtId="0" fontId="15" fillId="18" borderId="8" xfId="8" applyFont="1" applyFill="1" applyBorder="1" applyAlignment="1">
      <alignment horizontal="center" vertical="center" wrapText="1"/>
    </xf>
    <xf numFmtId="0" fontId="15" fillId="18" borderId="8" xfId="8" applyFont="1" applyFill="1" applyBorder="1" applyAlignment="1">
      <alignment horizontal="left" vertical="top"/>
    </xf>
    <xf numFmtId="0" fontId="15" fillId="18" borderId="8" xfId="8" applyFont="1" applyFill="1" applyBorder="1" applyAlignment="1">
      <alignment horizontal="center" vertical="center"/>
    </xf>
    <xf numFmtId="0" fontId="15" fillId="18" borderId="14" xfId="8" applyFont="1" applyFill="1" applyBorder="1" applyAlignment="1">
      <alignment horizontal="left" vertical="top" wrapText="1"/>
    </xf>
    <xf numFmtId="0" fontId="15" fillId="18" borderId="4" xfId="8" applyFont="1" applyFill="1" applyBorder="1" applyAlignment="1">
      <alignment horizontal="left" vertical="top" wrapText="1"/>
    </xf>
    <xf numFmtId="0" fontId="15" fillId="18" borderId="5" xfId="8" applyFont="1" applyFill="1" applyBorder="1" applyAlignment="1">
      <alignment horizontal="left" vertical="top"/>
    </xf>
    <xf numFmtId="0" fontId="15" fillId="18" borderId="5" xfId="8" applyFont="1" applyFill="1" applyBorder="1" applyAlignment="1">
      <alignment horizontal="left" vertical="top" wrapText="1"/>
    </xf>
    <xf numFmtId="0" fontId="15" fillId="18" borderId="5" xfId="8" applyFont="1" applyFill="1" applyBorder="1" applyAlignment="1">
      <alignment horizontal="center" vertical="center" wrapText="1"/>
    </xf>
    <xf numFmtId="0" fontId="15" fillId="18" borderId="24" xfId="5" applyFont="1" applyFill="1" applyBorder="1" applyAlignment="1">
      <alignment horizontal="left" vertical="center"/>
    </xf>
    <xf numFmtId="0" fontId="15" fillId="18" borderId="19" xfId="5" applyFont="1" applyFill="1" applyBorder="1" applyAlignment="1">
      <alignment horizontal="left" vertical="center"/>
    </xf>
    <xf numFmtId="0" fontId="15" fillId="18" borderId="10" xfId="5" applyFont="1" applyFill="1" applyBorder="1" applyAlignment="1">
      <alignment horizontal="left" vertical="center" wrapText="1"/>
    </xf>
    <xf numFmtId="0" fontId="15" fillId="18" borderId="11" xfId="5" applyFont="1" applyFill="1" applyBorder="1" applyAlignment="1">
      <alignment horizontal="center" vertical="center" wrapText="1"/>
    </xf>
    <xf numFmtId="0" fontId="15" fillId="18" borderId="13" xfId="5" applyFont="1" applyFill="1" applyBorder="1" applyAlignment="1">
      <alignment horizontal="left" vertical="center"/>
    </xf>
    <xf numFmtId="0" fontId="15" fillId="18" borderId="7" xfId="5" applyFont="1" applyFill="1" applyBorder="1" applyAlignment="1">
      <alignment horizontal="left" vertical="center"/>
    </xf>
    <xf numFmtId="0" fontId="15" fillId="18" borderId="8" xfId="5" applyFont="1" applyFill="1" applyBorder="1" applyAlignment="1">
      <alignment horizontal="left" vertical="center" wrapText="1"/>
    </xf>
    <xf numFmtId="0" fontId="15" fillId="18" borderId="9" xfId="5" applyFont="1" applyFill="1" applyBorder="1" applyAlignment="1">
      <alignment horizontal="center" vertical="center" wrapText="1"/>
    </xf>
    <xf numFmtId="0" fontId="15" fillId="18" borderId="14" xfId="5" applyFont="1" applyFill="1" applyBorder="1" applyAlignment="1">
      <alignment horizontal="left" vertical="center"/>
    </xf>
    <xf numFmtId="0" fontId="15" fillId="18" borderId="4" xfId="5" applyFont="1" applyFill="1" applyBorder="1" applyAlignment="1">
      <alignment horizontal="left" vertical="center"/>
    </xf>
    <xf numFmtId="0" fontId="15" fillId="18" borderId="5" xfId="5" applyFont="1" applyFill="1" applyBorder="1" applyAlignment="1">
      <alignment horizontal="left" vertical="center" wrapText="1"/>
    </xf>
    <xf numFmtId="0" fontId="15" fillId="18" borderId="6" xfId="5" applyFont="1" applyFill="1" applyBorder="1" applyAlignment="1">
      <alignment horizontal="center" vertical="center" wrapText="1"/>
    </xf>
    <xf numFmtId="1" fontId="15" fillId="7" borderId="8" xfId="5" applyNumberFormat="1" applyFont="1" applyFill="1" applyBorder="1" applyAlignment="1">
      <alignment horizontal="center" vertical="center"/>
    </xf>
    <xf numFmtId="1" fontId="15" fillId="7" borderId="31" xfId="5" applyNumberFormat="1" applyFont="1" applyFill="1" applyBorder="1" applyAlignment="1">
      <alignment horizontal="center" vertical="center"/>
    </xf>
    <xf numFmtId="1" fontId="15" fillId="7" borderId="13" xfId="5" applyNumberFormat="1" applyFont="1" applyFill="1" applyBorder="1" applyAlignment="1">
      <alignment horizontal="center" vertical="center"/>
    </xf>
    <xf numFmtId="0" fontId="0" fillId="0" borderId="0" xfId="0" applyAlignment="1">
      <alignment horizontal="right"/>
    </xf>
    <xf numFmtId="0" fontId="40" fillId="0" borderId="0" xfId="5" applyFont="1" applyAlignment="1">
      <alignment horizontal="right" vertical="center"/>
    </xf>
    <xf numFmtId="17" fontId="40" fillId="13" borderId="25" xfId="5" applyNumberFormat="1" applyFont="1" applyFill="1" applyBorder="1" applyAlignment="1">
      <alignment horizontal="center" vertical="center"/>
    </xf>
    <xf numFmtId="17" fontId="40" fillId="13" borderId="27" xfId="5" applyNumberFormat="1" applyFont="1" applyFill="1" applyBorder="1" applyAlignment="1">
      <alignment horizontal="center" vertical="center"/>
    </xf>
    <xf numFmtId="17" fontId="40" fillId="13" borderId="28" xfId="5" applyNumberFormat="1" applyFont="1" applyFill="1" applyBorder="1" applyAlignment="1">
      <alignment horizontal="center" vertical="center"/>
    </xf>
    <xf numFmtId="1" fontId="19" fillId="19" borderId="24" xfId="0" applyNumberFormat="1" applyFont="1" applyFill="1" applyBorder="1" applyAlignment="1">
      <alignment horizontal="center" vertical="center"/>
    </xf>
    <xf numFmtId="1" fontId="19" fillId="19" borderId="10" xfId="0" applyNumberFormat="1" applyFont="1" applyFill="1" applyBorder="1" applyAlignment="1">
      <alignment horizontal="center" vertical="center"/>
    </xf>
    <xf numFmtId="1" fontId="19" fillId="19" borderId="11" xfId="0" applyNumberFormat="1" applyFont="1" applyFill="1" applyBorder="1" applyAlignment="1">
      <alignment horizontal="center" vertical="center"/>
    </xf>
    <xf numFmtId="1" fontId="41" fillId="0" borderId="13" xfId="0" applyNumberFormat="1" applyFont="1" applyBorder="1" applyAlignment="1">
      <alignment horizontal="center" vertical="center"/>
    </xf>
    <xf numFmtId="1" fontId="41" fillId="0" borderId="8" xfId="0" applyNumberFormat="1" applyFont="1" applyBorder="1" applyAlignment="1">
      <alignment horizontal="center" vertical="center"/>
    </xf>
    <xf numFmtId="1" fontId="41" fillId="0" borderId="9" xfId="0" applyNumberFormat="1" applyFont="1" applyBorder="1" applyAlignment="1">
      <alignment horizontal="center" vertical="center"/>
    </xf>
    <xf numFmtId="1" fontId="42" fillId="0" borderId="13" xfId="0" applyNumberFormat="1" applyFont="1" applyBorder="1" applyAlignment="1">
      <alignment horizontal="center" vertical="center"/>
    </xf>
    <xf numFmtId="1" fontId="42" fillId="0" borderId="8" xfId="0" applyNumberFormat="1" applyFont="1" applyBorder="1" applyAlignment="1">
      <alignment horizontal="center" vertical="center"/>
    </xf>
    <xf numFmtId="1" fontId="42" fillId="0" borderId="9" xfId="0" applyNumberFormat="1" applyFont="1" applyBorder="1" applyAlignment="1">
      <alignment horizontal="center" vertical="center"/>
    </xf>
    <xf numFmtId="1" fontId="41" fillId="0" borderId="14" xfId="0" applyNumberFormat="1" applyFont="1" applyBorder="1" applyAlignment="1">
      <alignment horizontal="center" vertical="center"/>
    </xf>
    <xf numFmtId="1" fontId="41" fillId="0" borderId="5" xfId="0" applyNumberFormat="1" applyFont="1" applyBorder="1" applyAlignment="1">
      <alignment horizontal="center" vertical="center"/>
    </xf>
    <xf numFmtId="1" fontId="41" fillId="0" borderId="6" xfId="0" applyNumberFormat="1" applyFont="1" applyBorder="1" applyAlignment="1">
      <alignment horizontal="center" vertical="center"/>
    </xf>
    <xf numFmtId="0" fontId="43" fillId="0" borderId="0" xfId="5" applyFont="1" applyAlignment="1">
      <alignment horizontal="right" vertical="center"/>
    </xf>
    <xf numFmtId="0" fontId="7" fillId="0" borderId="0" xfId="12"/>
    <xf numFmtId="0" fontId="7" fillId="0" borderId="0" xfId="12" applyAlignment="1">
      <alignment horizontal="center" vertical="center"/>
    </xf>
    <xf numFmtId="1" fontId="7" fillId="0" borderId="0" xfId="12" applyNumberFormat="1"/>
    <xf numFmtId="0" fontId="25" fillId="0" borderId="43" xfId="12" applyFont="1" applyBorder="1" applyAlignment="1">
      <alignment horizontal="center"/>
    </xf>
    <xf numFmtId="9" fontId="0" fillId="5" borderId="0" xfId="13" applyFont="1" applyFill="1" applyAlignment="1">
      <alignment horizontal="center" vertical="center"/>
    </xf>
    <xf numFmtId="16" fontId="7" fillId="5" borderId="0" xfId="12" applyNumberFormat="1" applyFill="1" applyAlignment="1">
      <alignment horizontal="center" vertical="center"/>
    </xf>
    <xf numFmtId="1" fontId="25" fillId="20" borderId="8" xfId="12" applyNumberFormat="1" applyFont="1" applyFill="1" applyBorder="1" applyAlignment="1">
      <alignment horizontal="center" vertical="center"/>
    </xf>
    <xf numFmtId="1" fontId="26" fillId="20" borderId="31" xfId="12" applyNumberFormat="1" applyFont="1" applyFill="1" applyBorder="1" applyAlignment="1">
      <alignment horizontal="center" vertical="center"/>
    </xf>
    <xf numFmtId="0" fontId="25" fillId="20" borderId="7" xfId="12" applyFont="1" applyFill="1" applyBorder="1" applyAlignment="1">
      <alignment horizontal="center" vertical="center"/>
    </xf>
    <xf numFmtId="0" fontId="25" fillId="20" borderId="8" xfId="12" applyFont="1" applyFill="1" applyBorder="1" applyAlignment="1">
      <alignment horizontal="center" vertical="center"/>
    </xf>
    <xf numFmtId="0" fontId="25" fillId="0" borderId="8" xfId="12" applyFont="1" applyBorder="1" applyAlignment="1">
      <alignment horizontal="center"/>
    </xf>
    <xf numFmtId="9" fontId="7" fillId="5" borderId="0" xfId="12" applyNumberFormat="1" applyFill="1" applyAlignment="1">
      <alignment horizontal="center" vertical="center"/>
    </xf>
    <xf numFmtId="1" fontId="26" fillId="14" borderId="57" xfId="12" applyNumberFormat="1" applyFont="1" applyFill="1" applyBorder="1" applyAlignment="1">
      <alignment horizontal="center" vertical="center"/>
    </xf>
    <xf numFmtId="1" fontId="25" fillId="14" borderId="56" xfId="12" applyNumberFormat="1" applyFont="1" applyFill="1" applyBorder="1" applyAlignment="1">
      <alignment horizontal="center" vertical="center"/>
    </xf>
    <xf numFmtId="1" fontId="26" fillId="14" borderId="82" xfId="12" applyNumberFormat="1" applyFont="1" applyFill="1" applyBorder="1" applyAlignment="1">
      <alignment horizontal="center" vertical="center"/>
    </xf>
    <xf numFmtId="0" fontId="25" fillId="14" borderId="83" xfId="12" applyFont="1" applyFill="1" applyBorder="1" applyAlignment="1">
      <alignment horizontal="center" vertical="center"/>
    </xf>
    <xf numFmtId="0" fontId="25" fillId="14" borderId="56" xfId="12" applyFont="1" applyFill="1" applyBorder="1" applyAlignment="1">
      <alignment horizontal="center" vertical="center"/>
    </xf>
    <xf numFmtId="0" fontId="25" fillId="14" borderId="56" xfId="12" applyFont="1" applyFill="1" applyBorder="1" applyAlignment="1">
      <alignment horizontal="center"/>
    </xf>
    <xf numFmtId="0" fontId="25" fillId="3" borderId="55" xfId="12" applyFont="1" applyFill="1" applyBorder="1" applyAlignment="1">
      <alignment vertical="center"/>
    </xf>
    <xf numFmtId="1" fontId="7" fillId="5" borderId="0" xfId="12" applyNumberFormat="1" applyFill="1" applyAlignment="1">
      <alignment horizontal="center" vertical="center"/>
    </xf>
    <xf numFmtId="1" fontId="25" fillId="14" borderId="8" xfId="12" applyNumberFormat="1" applyFont="1" applyFill="1" applyBorder="1" applyAlignment="1">
      <alignment horizontal="center" vertical="center"/>
    </xf>
    <xf numFmtId="1" fontId="26" fillId="14" borderId="31" xfId="12" applyNumberFormat="1" applyFont="1" applyFill="1" applyBorder="1" applyAlignment="1">
      <alignment horizontal="center" vertical="center"/>
    </xf>
    <xf numFmtId="0" fontId="25" fillId="14" borderId="7" xfId="12" applyFont="1" applyFill="1" applyBorder="1" applyAlignment="1">
      <alignment horizontal="center" vertical="center"/>
    </xf>
    <xf numFmtId="0" fontId="25" fillId="14" borderId="8" xfId="12" applyFont="1" applyFill="1" applyBorder="1" applyAlignment="1">
      <alignment horizontal="center" vertical="center"/>
    </xf>
    <xf numFmtId="0" fontId="25" fillId="14" borderId="8" xfId="12" applyFont="1" applyFill="1" applyBorder="1" applyAlignment="1">
      <alignment horizontal="center"/>
    </xf>
    <xf numFmtId="0" fontId="25" fillId="3" borderId="38" xfId="12" applyFont="1" applyFill="1" applyBorder="1" applyAlignment="1">
      <alignment vertical="center"/>
    </xf>
    <xf numFmtId="1" fontId="26" fillId="14" borderId="41" xfId="12" applyNumberFormat="1" applyFont="1" applyFill="1" applyBorder="1" applyAlignment="1">
      <alignment horizontal="center" vertical="center"/>
    </xf>
    <xf numFmtId="1" fontId="25" fillId="14" borderId="2" xfId="12" applyNumberFormat="1" applyFont="1" applyFill="1" applyBorder="1" applyAlignment="1">
      <alignment horizontal="center" vertical="center"/>
    </xf>
    <xf numFmtId="1" fontId="26" fillId="14" borderId="30" xfId="12" applyNumberFormat="1" applyFont="1" applyFill="1" applyBorder="1" applyAlignment="1">
      <alignment horizontal="center" vertical="center"/>
    </xf>
    <xf numFmtId="0" fontId="25" fillId="14" borderId="2" xfId="12" applyFont="1" applyFill="1" applyBorder="1" applyAlignment="1">
      <alignment horizontal="center"/>
    </xf>
    <xf numFmtId="0" fontId="25" fillId="3" borderId="37" xfId="12" applyFont="1" applyFill="1" applyBorder="1" applyAlignment="1">
      <alignment vertical="center"/>
    </xf>
    <xf numFmtId="16" fontId="28" fillId="4" borderId="47" xfId="12" applyNumberFormat="1" applyFont="1" applyFill="1" applyBorder="1" applyAlignment="1">
      <alignment horizontal="center" vertical="center" wrapText="1"/>
    </xf>
    <xf numFmtId="16" fontId="28" fillId="4" borderId="48" xfId="12" applyNumberFormat="1" applyFont="1" applyFill="1" applyBorder="1" applyAlignment="1">
      <alignment horizontal="center" vertical="center" wrapText="1"/>
    </xf>
    <xf numFmtId="164" fontId="28" fillId="4" borderId="46" xfId="12" applyNumberFormat="1" applyFont="1" applyFill="1" applyBorder="1" applyAlignment="1">
      <alignment horizontal="center" vertical="center" wrapText="1"/>
    </xf>
    <xf numFmtId="16" fontId="28" fillId="4" borderId="49" xfId="12" applyNumberFormat="1" applyFont="1" applyFill="1" applyBorder="1" applyAlignment="1">
      <alignment horizontal="center" vertical="center" wrapText="1"/>
    </xf>
    <xf numFmtId="164" fontId="28" fillId="4" borderId="50" xfId="12" applyNumberFormat="1" applyFont="1" applyFill="1" applyBorder="1" applyAlignment="1">
      <alignment horizontal="center" vertical="center" wrapText="1"/>
    </xf>
    <xf numFmtId="164" fontId="28" fillId="4" borderId="48" xfId="12" applyNumberFormat="1" applyFont="1" applyFill="1" applyBorder="1" applyAlignment="1">
      <alignment horizontal="center" vertical="center" wrapText="1"/>
    </xf>
    <xf numFmtId="0" fontId="26" fillId="4" borderId="48" xfId="12" applyFont="1" applyFill="1" applyBorder="1" applyAlignment="1">
      <alignment horizontal="center"/>
    </xf>
    <xf numFmtId="0" fontId="26" fillId="4" borderId="46" xfId="12" applyFont="1" applyFill="1" applyBorder="1" applyAlignment="1">
      <alignment horizontal="center"/>
    </xf>
    <xf numFmtId="164" fontId="29" fillId="23" borderId="51" xfId="12" applyNumberFormat="1" applyFont="1" applyFill="1" applyBorder="1" applyAlignment="1">
      <alignment horizontal="center" vertical="center" wrapText="1"/>
    </xf>
    <xf numFmtId="164" fontId="29" fillId="23" borderId="52" xfId="12" applyNumberFormat="1" applyFont="1" applyFill="1" applyBorder="1" applyAlignment="1">
      <alignment horizontal="center" vertical="center" wrapText="1"/>
    </xf>
    <xf numFmtId="164" fontId="29" fillId="23" borderId="53" xfId="12" applyNumberFormat="1" applyFont="1" applyFill="1" applyBorder="1" applyAlignment="1">
      <alignment horizontal="center" vertical="center" wrapText="1"/>
    </xf>
    <xf numFmtId="0" fontId="22" fillId="23" borderId="52" xfId="12" applyFont="1" applyFill="1" applyBorder="1" applyAlignment="1">
      <alignment horizontal="center" vertical="center"/>
    </xf>
    <xf numFmtId="0" fontId="22" fillId="23" borderId="54" xfId="12" applyFont="1" applyFill="1" applyBorder="1" applyAlignment="1">
      <alignment horizontal="center" vertical="center"/>
    </xf>
    <xf numFmtId="0" fontId="22" fillId="23" borderId="53" xfId="12" applyFont="1" applyFill="1" applyBorder="1" applyAlignment="1">
      <alignment horizontal="center" vertical="center"/>
    </xf>
    <xf numFmtId="1" fontId="26" fillId="5" borderId="85" xfId="12" applyNumberFormat="1" applyFont="1" applyFill="1" applyBorder="1" applyAlignment="1">
      <alignment horizontal="center" vertical="center"/>
    </xf>
    <xf numFmtId="1" fontId="25" fillId="5" borderId="86" xfId="12" applyNumberFormat="1" applyFont="1" applyFill="1" applyBorder="1" applyAlignment="1">
      <alignment horizontal="center" vertical="center"/>
    </xf>
    <xf numFmtId="1" fontId="25" fillId="5" borderId="88" xfId="12" applyNumberFormat="1" applyFont="1" applyFill="1" applyBorder="1" applyAlignment="1">
      <alignment horizontal="center" vertical="center"/>
    </xf>
    <xf numFmtId="1" fontId="25" fillId="5" borderId="89" xfId="12" applyNumberFormat="1" applyFont="1" applyFill="1" applyBorder="1" applyAlignment="1">
      <alignment horizontal="center" vertical="center"/>
    </xf>
    <xf numFmtId="0" fontId="25" fillId="5" borderId="90" xfId="12" applyFont="1" applyFill="1" applyBorder="1" applyAlignment="1">
      <alignment horizontal="center" vertical="center"/>
    </xf>
    <xf numFmtId="0" fontId="25" fillId="5" borderId="86" xfId="12" applyFont="1" applyFill="1" applyBorder="1" applyAlignment="1">
      <alignment horizontal="center" vertical="center"/>
    </xf>
    <xf numFmtId="1" fontId="26" fillId="14" borderId="39" xfId="12" applyNumberFormat="1" applyFont="1" applyFill="1" applyBorder="1" applyAlignment="1">
      <alignment horizontal="center" vertical="center"/>
    </xf>
    <xf numFmtId="1" fontId="25" fillId="14" borderId="5" xfId="12" applyNumberFormat="1" applyFont="1" applyFill="1" applyBorder="1" applyAlignment="1">
      <alignment horizontal="center" vertical="center"/>
    </xf>
    <xf numFmtId="1" fontId="26" fillId="14" borderId="32" xfId="12" applyNumberFormat="1" applyFont="1" applyFill="1" applyBorder="1" applyAlignment="1">
      <alignment horizontal="center" vertical="center"/>
    </xf>
    <xf numFmtId="0" fontId="26" fillId="24" borderId="18" xfId="12" applyFont="1" applyFill="1" applyBorder="1" applyAlignment="1">
      <alignment horizontal="center" vertical="center"/>
    </xf>
    <xf numFmtId="0" fontId="25" fillId="24" borderId="35" xfId="12" applyFont="1" applyFill="1" applyBorder="1" applyAlignment="1">
      <alignment horizontal="center" vertical="center"/>
    </xf>
    <xf numFmtId="0" fontId="26" fillId="24" borderId="91" xfId="12" applyFont="1" applyFill="1" applyBorder="1" applyAlignment="1">
      <alignment horizontal="center" vertical="center"/>
    </xf>
    <xf numFmtId="0" fontId="25" fillId="24" borderId="93" xfId="12" applyFont="1" applyFill="1" applyBorder="1" applyAlignment="1">
      <alignment horizontal="center" vertical="center"/>
    </xf>
    <xf numFmtId="0" fontId="25" fillId="0" borderId="94" xfId="12" applyFont="1" applyBorder="1" applyAlignment="1">
      <alignment horizontal="center" vertical="center"/>
    </xf>
    <xf numFmtId="0" fontId="25" fillId="14" borderId="5" xfId="12" applyFont="1" applyFill="1" applyBorder="1" applyAlignment="1">
      <alignment horizontal="center"/>
    </xf>
    <xf numFmtId="0" fontId="25" fillId="3" borderId="14" xfId="12" applyFont="1" applyFill="1" applyBorder="1" applyAlignment="1">
      <alignment vertical="center"/>
    </xf>
    <xf numFmtId="0" fontId="26" fillId="24" borderId="95" xfId="12" applyFont="1" applyFill="1" applyBorder="1" applyAlignment="1">
      <alignment horizontal="center" vertical="center"/>
    </xf>
    <xf numFmtId="0" fontId="25" fillId="24" borderId="2" xfId="12" applyFont="1" applyFill="1" applyBorder="1" applyAlignment="1">
      <alignment horizontal="center" vertical="center"/>
    </xf>
    <xf numFmtId="0" fontId="25" fillId="0" borderId="7" xfId="12" applyFont="1" applyBorder="1" applyAlignment="1">
      <alignment horizontal="center" vertical="center"/>
    </xf>
    <xf numFmtId="0" fontId="25" fillId="14" borderId="2" xfId="12" applyFont="1" applyFill="1" applyBorder="1" applyAlignment="1">
      <alignment horizontal="center" vertical="center"/>
    </xf>
    <xf numFmtId="0" fontId="25" fillId="3" borderId="12" xfId="12" applyFont="1" applyFill="1" applyBorder="1" applyAlignment="1">
      <alignment vertical="center"/>
    </xf>
    <xf numFmtId="1" fontId="26" fillId="0" borderId="39" xfId="12" applyNumberFormat="1" applyFont="1" applyBorder="1" applyAlignment="1">
      <alignment horizontal="center" vertical="center"/>
    </xf>
    <xf numFmtId="1" fontId="25" fillId="0" borderId="5" xfId="12" applyNumberFormat="1" applyFont="1" applyBorder="1" applyAlignment="1">
      <alignment horizontal="center" vertical="center"/>
    </xf>
    <xf numFmtId="1" fontId="26" fillId="0" borderId="32" xfId="12" applyNumberFormat="1" applyFont="1" applyBorder="1" applyAlignment="1">
      <alignment horizontal="center" vertical="center"/>
    </xf>
    <xf numFmtId="0" fontId="26" fillId="0" borderId="18" xfId="12" applyFont="1" applyBorder="1" applyAlignment="1">
      <alignment horizontal="center" vertical="center"/>
    </xf>
    <xf numFmtId="0" fontId="25" fillId="0" borderId="35" xfId="12" applyFont="1" applyBorder="1" applyAlignment="1">
      <alignment horizontal="center" vertical="center"/>
    </xf>
    <xf numFmtId="0" fontId="26" fillId="25" borderId="91" xfId="12" applyFont="1" applyFill="1" applyBorder="1" applyAlignment="1">
      <alignment horizontal="center" vertical="center"/>
    </xf>
    <xf numFmtId="0" fontId="25" fillId="25" borderId="93" xfId="12" applyFont="1" applyFill="1" applyBorder="1" applyAlignment="1">
      <alignment horizontal="center" vertical="center"/>
    </xf>
    <xf numFmtId="0" fontId="25" fillId="0" borderId="5" xfId="12" applyFont="1" applyBorder="1" applyAlignment="1">
      <alignment horizontal="center"/>
    </xf>
    <xf numFmtId="0" fontId="25" fillId="0" borderId="14" xfId="12" applyFont="1" applyBorder="1" applyAlignment="1">
      <alignment vertical="center" wrapText="1"/>
    </xf>
    <xf numFmtId="1" fontId="26" fillId="3" borderId="40" xfId="12" applyNumberFormat="1" applyFont="1" applyFill="1" applyBorder="1" applyAlignment="1">
      <alignment horizontal="center" vertical="center"/>
    </xf>
    <xf numFmtId="1" fontId="25" fillId="3" borderId="8" xfId="12" applyNumberFormat="1" applyFont="1" applyFill="1" applyBorder="1" applyAlignment="1">
      <alignment horizontal="center" vertical="center"/>
    </xf>
    <xf numFmtId="1" fontId="26" fillId="3" borderId="31" xfId="12" applyNumberFormat="1" applyFont="1" applyFill="1" applyBorder="1" applyAlignment="1">
      <alignment horizontal="center" vertical="center"/>
    </xf>
    <xf numFmtId="0" fontId="26" fillId="25" borderId="96" xfId="12" applyFont="1" applyFill="1" applyBorder="1" applyAlignment="1">
      <alignment horizontal="center" vertical="center"/>
    </xf>
    <xf numFmtId="0" fontId="25" fillId="25" borderId="10" xfId="12" applyFont="1" applyFill="1" applyBorder="1" applyAlignment="1">
      <alignment horizontal="center" vertical="center"/>
    </xf>
    <xf numFmtId="0" fontId="25" fillId="0" borderId="8" xfId="12" applyFont="1" applyBorder="1" applyAlignment="1">
      <alignment horizontal="center" vertical="center"/>
    </xf>
    <xf numFmtId="0" fontId="25" fillId="0" borderId="13" xfId="12" applyFont="1" applyBorder="1" applyAlignment="1">
      <alignment vertical="center" wrapText="1"/>
    </xf>
    <xf numFmtId="0" fontId="26" fillId="25" borderId="81" xfId="12" applyFont="1" applyFill="1" applyBorder="1" applyAlignment="1">
      <alignment horizontal="center" vertical="center"/>
    </xf>
    <xf numFmtId="0" fontId="25" fillId="25" borderId="8" xfId="12" applyFont="1" applyFill="1" applyBorder="1" applyAlignment="1">
      <alignment horizontal="center" vertical="center"/>
    </xf>
    <xf numFmtId="0" fontId="25" fillId="0" borderId="24" xfId="12" applyFont="1" applyBorder="1" applyAlignment="1">
      <alignment vertical="center" wrapText="1"/>
    </xf>
    <xf numFmtId="16" fontId="27" fillId="4" borderId="47" xfId="12" applyNumberFormat="1" applyFont="1" applyFill="1" applyBorder="1" applyAlignment="1">
      <alignment horizontal="center" vertical="center" wrapText="1"/>
    </xf>
    <xf numFmtId="16" fontId="27" fillId="4" borderId="49" xfId="12" applyNumberFormat="1" applyFont="1" applyFill="1" applyBorder="1" applyAlignment="1">
      <alignment horizontal="center" vertical="center" wrapText="1"/>
    </xf>
    <xf numFmtId="1" fontId="26" fillId="14" borderId="85" xfId="12" applyNumberFormat="1" applyFont="1" applyFill="1" applyBorder="1" applyAlignment="1">
      <alignment horizontal="center" vertical="center"/>
    </xf>
    <xf numFmtId="1" fontId="26" fillId="14" borderId="88" xfId="12" applyNumberFormat="1" applyFont="1" applyFill="1" applyBorder="1" applyAlignment="1">
      <alignment horizontal="center" vertical="center"/>
    </xf>
    <xf numFmtId="1" fontId="25" fillId="14" borderId="86" xfId="12" applyNumberFormat="1" applyFont="1" applyFill="1" applyBorder="1" applyAlignment="1">
      <alignment horizontal="center" vertical="center"/>
    </xf>
    <xf numFmtId="1" fontId="26" fillId="22" borderId="88" xfId="12" applyNumberFormat="1" applyFont="1" applyFill="1" applyBorder="1" applyAlignment="1">
      <alignment horizontal="center" vertical="center"/>
    </xf>
    <xf numFmtId="1" fontId="25" fillId="22" borderId="86" xfId="12" applyNumberFormat="1" applyFont="1" applyFill="1" applyBorder="1" applyAlignment="1">
      <alignment horizontal="center" vertical="center"/>
    </xf>
    <xf numFmtId="0" fontId="25" fillId="22" borderId="94" xfId="12" applyFont="1" applyFill="1" applyBorder="1" applyAlignment="1">
      <alignment horizontal="center" vertical="center"/>
    </xf>
    <xf numFmtId="0" fontId="25" fillId="22" borderId="86" xfId="12" applyFont="1" applyFill="1" applyBorder="1" applyAlignment="1">
      <alignment horizontal="center" vertical="center"/>
    </xf>
    <xf numFmtId="0" fontId="25" fillId="22" borderId="86" xfId="12" applyFont="1" applyFill="1" applyBorder="1" applyAlignment="1">
      <alignment horizontal="center"/>
    </xf>
    <xf numFmtId="0" fontId="25" fillId="5" borderId="97" xfId="12" applyFont="1" applyFill="1" applyBorder="1" applyAlignment="1">
      <alignment vertical="center"/>
    </xf>
    <xf numFmtId="1" fontId="26" fillId="14" borderId="98" xfId="12" applyNumberFormat="1" applyFont="1" applyFill="1" applyBorder="1" applyAlignment="1">
      <alignment horizontal="center" vertical="center"/>
    </xf>
    <xf numFmtId="1" fontId="25" fillId="14" borderId="20" xfId="12" applyNumberFormat="1" applyFont="1" applyFill="1" applyBorder="1" applyAlignment="1">
      <alignment horizontal="center" vertical="center"/>
    </xf>
    <xf numFmtId="1" fontId="26" fillId="14" borderId="33" xfId="12" applyNumberFormat="1" applyFont="1" applyFill="1" applyBorder="1" applyAlignment="1">
      <alignment horizontal="center" vertical="center"/>
    </xf>
    <xf numFmtId="1" fontId="25" fillId="14" borderId="21" xfId="12" applyNumberFormat="1" applyFont="1" applyFill="1" applyBorder="1" applyAlignment="1">
      <alignment horizontal="center" vertical="center"/>
    </xf>
    <xf numFmtId="0" fontId="25" fillId="14" borderId="20" xfId="12" applyFont="1" applyFill="1" applyBorder="1" applyAlignment="1">
      <alignment horizontal="center" vertical="center"/>
    </xf>
    <xf numFmtId="0" fontId="25" fillId="14" borderId="21" xfId="12" applyFont="1" applyFill="1" applyBorder="1" applyAlignment="1">
      <alignment horizontal="center" vertical="center"/>
    </xf>
    <xf numFmtId="0" fontId="25" fillId="14" borderId="21" xfId="12" applyFont="1" applyFill="1" applyBorder="1" applyAlignment="1">
      <alignment horizontal="center"/>
    </xf>
    <xf numFmtId="0" fontId="25" fillId="3" borderId="100" xfId="12" applyFont="1" applyFill="1" applyBorder="1" applyAlignment="1">
      <alignment vertical="center"/>
    </xf>
    <xf numFmtId="1" fontId="26" fillId="14" borderId="101" xfId="12" applyNumberFormat="1" applyFont="1" applyFill="1" applyBorder="1" applyAlignment="1">
      <alignment horizontal="center" vertical="center"/>
    </xf>
    <xf numFmtId="1" fontId="25" fillId="14" borderId="7" xfId="12" applyNumberFormat="1" applyFont="1" applyFill="1" applyBorder="1" applyAlignment="1">
      <alignment horizontal="center" vertical="center"/>
    </xf>
    <xf numFmtId="1" fontId="26" fillId="14" borderId="102" xfId="12" applyNumberFormat="1" applyFont="1" applyFill="1" applyBorder="1" applyAlignment="1">
      <alignment horizontal="center" vertical="center"/>
    </xf>
    <xf numFmtId="1" fontId="25" fillId="14" borderId="103" xfId="12" applyNumberFormat="1" applyFont="1" applyFill="1" applyBorder="1" applyAlignment="1">
      <alignment horizontal="center" vertical="center"/>
    </xf>
    <xf numFmtId="1" fontId="25" fillId="14" borderId="10" xfId="12" applyNumberFormat="1" applyFont="1" applyFill="1" applyBorder="1" applyAlignment="1">
      <alignment horizontal="center" vertical="center"/>
    </xf>
    <xf numFmtId="1" fontId="26" fillId="14" borderId="34" xfId="12" applyNumberFormat="1" applyFont="1" applyFill="1" applyBorder="1" applyAlignment="1">
      <alignment horizontal="center" vertical="center"/>
    </xf>
    <xf numFmtId="0" fontId="25" fillId="14" borderId="19" xfId="12" applyFont="1" applyFill="1" applyBorder="1" applyAlignment="1">
      <alignment horizontal="center" vertical="center"/>
    </xf>
    <xf numFmtId="0" fontId="25" fillId="14" borderId="10" xfId="12" applyFont="1" applyFill="1" applyBorder="1" applyAlignment="1">
      <alignment horizontal="center" vertical="center"/>
    </xf>
    <xf numFmtId="0" fontId="25" fillId="14" borderId="10" xfId="12" applyFont="1" applyFill="1" applyBorder="1" applyAlignment="1">
      <alignment horizontal="center"/>
    </xf>
    <xf numFmtId="0" fontId="25" fillId="14" borderId="106" xfId="12" applyFont="1" applyFill="1" applyBorder="1" applyAlignment="1">
      <alignment horizontal="center" vertical="center"/>
    </xf>
    <xf numFmtId="0" fontId="25" fillId="3" borderId="107" xfId="12" applyFont="1" applyFill="1" applyBorder="1" applyAlignment="1">
      <alignment vertical="center"/>
    </xf>
    <xf numFmtId="16" fontId="28" fillId="4" borderId="108" xfId="12" applyNumberFormat="1" applyFont="1" applyFill="1" applyBorder="1" applyAlignment="1">
      <alignment horizontal="center" vertical="center" wrapText="1"/>
    </xf>
    <xf numFmtId="16" fontId="28" fillId="4" borderId="109" xfId="12" applyNumberFormat="1" applyFont="1" applyFill="1" applyBorder="1" applyAlignment="1">
      <alignment horizontal="center" vertical="center" wrapText="1"/>
    </xf>
    <xf numFmtId="16" fontId="28" fillId="4" borderId="110" xfId="12" applyNumberFormat="1" applyFont="1" applyFill="1" applyBorder="1" applyAlignment="1">
      <alignment horizontal="center" vertical="center" wrapText="1"/>
    </xf>
    <xf numFmtId="16" fontId="28" fillId="4" borderId="112" xfId="12" applyNumberFormat="1" applyFont="1" applyFill="1" applyBorder="1" applyAlignment="1">
      <alignment horizontal="center" vertical="center" wrapText="1"/>
    </xf>
    <xf numFmtId="164" fontId="28" fillId="4" borderId="113" xfId="12" applyNumberFormat="1" applyFont="1" applyFill="1" applyBorder="1" applyAlignment="1">
      <alignment horizontal="center" vertical="center" wrapText="1"/>
    </xf>
    <xf numFmtId="164" fontId="28" fillId="4" borderId="110" xfId="12" applyNumberFormat="1" applyFont="1" applyFill="1" applyBorder="1" applyAlignment="1">
      <alignment horizontal="center" vertical="center" wrapText="1"/>
    </xf>
    <xf numFmtId="0" fontId="26" fillId="4" borderId="110" xfId="12" applyFont="1" applyFill="1" applyBorder="1" applyAlignment="1">
      <alignment horizontal="center"/>
    </xf>
    <xf numFmtId="0" fontId="26" fillId="4" borderId="114" xfId="12" applyFont="1" applyFill="1" applyBorder="1" applyAlignment="1">
      <alignment horizontal="center"/>
    </xf>
    <xf numFmtId="164" fontId="29" fillId="23" borderId="115" xfId="12" applyNumberFormat="1" applyFont="1" applyFill="1" applyBorder="1" applyAlignment="1">
      <alignment horizontal="center" vertical="center" wrapText="1"/>
    </xf>
    <xf numFmtId="164" fontId="29" fillId="23" borderId="116" xfId="12" applyNumberFormat="1" applyFont="1" applyFill="1" applyBorder="1" applyAlignment="1">
      <alignment horizontal="center" vertical="center" wrapText="1"/>
    </xf>
    <xf numFmtId="164" fontId="29" fillId="23" borderId="118" xfId="12" applyNumberFormat="1" applyFont="1" applyFill="1" applyBorder="1" applyAlignment="1">
      <alignment horizontal="center" vertical="center" wrapText="1"/>
    </xf>
    <xf numFmtId="0" fontId="25" fillId="14" borderId="94" xfId="12" applyFont="1" applyFill="1" applyBorder="1" applyAlignment="1">
      <alignment horizontal="center" vertical="center"/>
    </xf>
    <xf numFmtId="0" fontId="25" fillId="14" borderId="86" xfId="12" applyFont="1" applyFill="1" applyBorder="1" applyAlignment="1">
      <alignment horizontal="center" vertical="center"/>
    </xf>
    <xf numFmtId="0" fontId="25" fillId="14" borderId="86" xfId="12" applyFont="1" applyFill="1" applyBorder="1" applyAlignment="1">
      <alignment horizontal="center"/>
    </xf>
    <xf numFmtId="0" fontId="25" fillId="3" borderId="97" xfId="12" applyFont="1" applyFill="1" applyBorder="1" applyAlignment="1">
      <alignment vertical="center"/>
    </xf>
    <xf numFmtId="1" fontId="26" fillId="14" borderId="120" xfId="12" applyNumberFormat="1" applyFont="1" applyFill="1" applyBorder="1" applyAlignment="1">
      <alignment horizontal="center" vertical="center"/>
    </xf>
    <xf numFmtId="0" fontId="25" fillId="14" borderId="1" xfId="12" applyFont="1" applyFill="1" applyBorder="1" applyAlignment="1">
      <alignment horizontal="center" vertical="center"/>
    </xf>
    <xf numFmtId="0" fontId="25" fillId="3" borderId="121" xfId="12" applyFont="1" applyFill="1" applyBorder="1" applyAlignment="1">
      <alignment vertical="center"/>
    </xf>
    <xf numFmtId="0" fontId="26" fillId="4" borderId="122" xfId="12" applyFont="1" applyFill="1" applyBorder="1" applyAlignment="1">
      <alignment horizontal="center"/>
    </xf>
    <xf numFmtId="1" fontId="26" fillId="0" borderId="85" xfId="12" applyNumberFormat="1" applyFont="1" applyBorder="1" applyAlignment="1">
      <alignment horizontal="center" vertical="center"/>
    </xf>
    <xf numFmtId="1" fontId="25" fillId="0" borderId="86" xfId="12" applyNumberFormat="1" applyFont="1" applyBorder="1" applyAlignment="1">
      <alignment horizontal="center" vertical="center"/>
    </xf>
    <xf numFmtId="0" fontId="25" fillId="0" borderId="86" xfId="12" applyFont="1" applyBorder="1" applyAlignment="1">
      <alignment horizontal="center" vertical="center"/>
    </xf>
    <xf numFmtId="0" fontId="25" fillId="0" borderId="86" xfId="12" applyFont="1" applyBorder="1" applyAlignment="1">
      <alignment horizontal="center"/>
    </xf>
    <xf numFmtId="0" fontId="25" fillId="0" borderId="124" xfId="12" applyFont="1" applyBorder="1" applyAlignment="1">
      <alignment vertical="center" wrapText="1"/>
    </xf>
    <xf numFmtId="1" fontId="25" fillId="3" borderId="21" xfId="12" applyNumberFormat="1" applyFont="1" applyFill="1" applyBorder="1" applyAlignment="1">
      <alignment horizontal="center" vertical="center"/>
    </xf>
    <xf numFmtId="1" fontId="26" fillId="3" borderId="101" xfId="12" applyNumberFormat="1" applyFont="1" applyFill="1" applyBorder="1" applyAlignment="1">
      <alignment horizontal="center" vertical="center"/>
    </xf>
    <xf numFmtId="0" fontId="25" fillId="0" borderId="125" xfId="12" applyFont="1" applyBorder="1" applyAlignment="1">
      <alignment vertical="center" wrapText="1"/>
    </xf>
    <xf numFmtId="1" fontId="25" fillId="0" borderId="7" xfId="12" applyNumberFormat="1" applyFont="1" applyBorder="1" applyAlignment="1">
      <alignment horizontal="center" vertical="center"/>
    </xf>
    <xf numFmtId="1" fontId="25" fillId="0" borderId="8" xfId="12" applyNumberFormat="1" applyFont="1" applyBorder="1" applyAlignment="1">
      <alignment horizontal="center" vertical="center"/>
    </xf>
    <xf numFmtId="1" fontId="26" fillId="3" borderId="120" xfId="12" applyNumberFormat="1" applyFont="1" applyFill="1" applyBorder="1" applyAlignment="1">
      <alignment horizontal="center" vertical="center"/>
    </xf>
    <xf numFmtId="1" fontId="25" fillId="3" borderId="2" xfId="12" applyNumberFormat="1" applyFont="1" applyFill="1" applyBorder="1" applyAlignment="1">
      <alignment horizontal="center" vertical="center"/>
    </xf>
    <xf numFmtId="1" fontId="26" fillId="3" borderId="30" xfId="12" applyNumberFormat="1" applyFont="1" applyFill="1" applyBorder="1" applyAlignment="1">
      <alignment horizontal="center" vertical="center"/>
    </xf>
    <xf numFmtId="0" fontId="25" fillId="0" borderId="1" xfId="12" applyFont="1" applyBorder="1" applyAlignment="1">
      <alignment horizontal="center" vertical="center"/>
    </xf>
    <xf numFmtId="0" fontId="25" fillId="0" borderId="2" xfId="12" applyFont="1" applyBorder="1" applyAlignment="1">
      <alignment horizontal="center" vertical="center"/>
    </xf>
    <xf numFmtId="0" fontId="25" fillId="0" borderId="2" xfId="12" applyFont="1" applyBorder="1" applyAlignment="1">
      <alignment horizontal="center"/>
    </xf>
    <xf numFmtId="0" fontId="25" fillId="0" borderId="126" xfId="12" applyFont="1" applyBorder="1" applyAlignment="1">
      <alignment vertical="center" wrapText="1"/>
    </xf>
    <xf numFmtId="1" fontId="44" fillId="0" borderId="0" xfId="12" applyNumberFormat="1" applyFont="1" applyAlignment="1">
      <alignment horizontal="center" vertical="center"/>
    </xf>
    <xf numFmtId="1" fontId="26" fillId="0" borderId="127" xfId="12" applyNumberFormat="1" applyFont="1" applyBorder="1" applyAlignment="1">
      <alignment horizontal="center" vertical="center"/>
    </xf>
    <xf numFmtId="1" fontId="26" fillId="3" borderId="129" xfId="12" applyNumberFormat="1" applyFont="1" applyFill="1" applyBorder="1" applyAlignment="1">
      <alignment horizontal="center" vertical="center"/>
    </xf>
    <xf numFmtId="1" fontId="25" fillId="3" borderId="93" xfId="12" applyNumberFormat="1" applyFont="1" applyFill="1" applyBorder="1" applyAlignment="1">
      <alignment horizontal="center" vertical="center"/>
    </xf>
    <xf numFmtId="0" fontId="25" fillId="0" borderId="97" xfId="12" applyFont="1" applyBorder="1" applyAlignment="1">
      <alignment vertical="center" wrapText="1"/>
    </xf>
    <xf numFmtId="1" fontId="26" fillId="0" borderId="101" xfId="12" applyNumberFormat="1" applyFont="1" applyBorder="1" applyAlignment="1">
      <alignment horizontal="center" vertical="center"/>
    </xf>
    <xf numFmtId="1" fontId="26" fillId="0" borderId="9" xfId="12" applyNumberFormat="1" applyFont="1" applyBorder="1" applyAlignment="1">
      <alignment horizontal="center" vertical="center"/>
    </xf>
    <xf numFmtId="1" fontId="26" fillId="3" borderId="11" xfId="12" applyNumberFormat="1" applyFont="1" applyFill="1" applyBorder="1" applyAlignment="1">
      <alignment horizontal="center" vertical="center"/>
    </xf>
    <xf numFmtId="1" fontId="25" fillId="3" borderId="10" xfId="12" applyNumberFormat="1" applyFont="1" applyFill="1" applyBorder="1" applyAlignment="1">
      <alignment horizontal="center" vertical="center"/>
    </xf>
    <xf numFmtId="0" fontId="25" fillId="0" borderId="100" xfId="12" applyFont="1" applyBorder="1" applyAlignment="1">
      <alignment vertical="center" wrapText="1"/>
    </xf>
    <xf numFmtId="1" fontId="26" fillId="3" borderId="9" xfId="12" applyNumberFormat="1" applyFont="1" applyFill="1" applyBorder="1" applyAlignment="1">
      <alignment horizontal="center" vertical="center"/>
    </xf>
    <xf numFmtId="165" fontId="7" fillId="0" borderId="0" xfId="12" applyNumberFormat="1"/>
    <xf numFmtId="1" fontId="26" fillId="3" borderId="130" xfId="12" applyNumberFormat="1" applyFont="1" applyFill="1" applyBorder="1" applyAlignment="1">
      <alignment horizontal="center" vertical="center"/>
    </xf>
    <xf numFmtId="0" fontId="25" fillId="0" borderId="19" xfId="12" applyFont="1" applyBorder="1" applyAlignment="1">
      <alignment horizontal="center" vertical="center"/>
    </xf>
    <xf numFmtId="1" fontId="25" fillId="0" borderId="10" xfId="12" applyNumberFormat="1" applyFont="1" applyBorder="1" applyAlignment="1">
      <alignment horizontal="center" vertical="center"/>
    </xf>
    <xf numFmtId="0" fontId="25" fillId="0" borderId="10" xfId="12" applyFont="1" applyBorder="1" applyAlignment="1">
      <alignment horizontal="center"/>
    </xf>
    <xf numFmtId="0" fontId="25" fillId="0" borderId="107" xfId="12" applyFont="1" applyBorder="1" applyAlignment="1">
      <alignment vertical="center" wrapText="1"/>
    </xf>
    <xf numFmtId="0" fontId="29" fillId="23" borderId="118" xfId="12" applyFont="1" applyFill="1" applyBorder="1" applyAlignment="1">
      <alignment horizontal="center" vertical="center" wrapText="1"/>
    </xf>
    <xf numFmtId="0" fontId="22" fillId="23" borderId="116" xfId="12" applyFont="1" applyFill="1" applyBorder="1" applyAlignment="1">
      <alignment horizontal="center" vertical="center"/>
    </xf>
    <xf numFmtId="0" fontId="22" fillId="23" borderId="131" xfId="12" applyFont="1" applyFill="1" applyBorder="1" applyAlignment="1">
      <alignment horizontal="center" vertical="center"/>
    </xf>
    <xf numFmtId="0" fontId="22" fillId="23" borderId="117" xfId="12" applyFont="1" applyFill="1" applyBorder="1" applyAlignment="1">
      <alignment horizontal="center" vertical="center"/>
    </xf>
    <xf numFmtId="0" fontId="22" fillId="23" borderId="119" xfId="12" applyFont="1" applyFill="1" applyBorder="1" applyAlignment="1">
      <alignment horizontal="center" vertical="center"/>
    </xf>
    <xf numFmtId="0" fontId="0" fillId="0" borderId="0" xfId="12" applyFont="1"/>
    <xf numFmtId="1" fontId="26" fillId="14" borderId="130" xfId="12" applyNumberFormat="1" applyFont="1" applyFill="1" applyBorder="1" applyAlignment="1">
      <alignment horizontal="center" vertical="center"/>
    </xf>
    <xf numFmtId="0" fontId="26" fillId="24" borderId="132" xfId="12" applyFont="1" applyFill="1" applyBorder="1" applyAlignment="1">
      <alignment horizontal="center" vertical="center"/>
    </xf>
    <xf numFmtId="0" fontId="25" fillId="24" borderId="103" xfId="12" applyFont="1" applyFill="1" applyBorder="1" applyAlignment="1">
      <alignment horizontal="center" vertical="center"/>
    </xf>
    <xf numFmtId="0" fontId="25" fillId="14" borderId="103" xfId="12" applyFont="1" applyFill="1" applyBorder="1" applyAlignment="1">
      <alignment horizontal="center" vertical="center"/>
    </xf>
    <xf numFmtId="0" fontId="25" fillId="14" borderId="103" xfId="12" applyFont="1" applyFill="1" applyBorder="1" applyAlignment="1">
      <alignment horizontal="center"/>
    </xf>
    <xf numFmtId="0" fontId="25" fillId="3" borderId="104" xfId="12" applyFont="1" applyFill="1" applyBorder="1" applyAlignment="1">
      <alignment vertical="center"/>
    </xf>
    <xf numFmtId="1" fontId="25" fillId="14" borderId="33" xfId="12" applyNumberFormat="1" applyFont="1" applyFill="1" applyBorder="1" applyAlignment="1">
      <alignment horizontal="center" vertical="center"/>
    </xf>
    <xf numFmtId="0" fontId="25" fillId="3" borderId="99" xfId="12" applyFont="1" applyFill="1" applyBorder="1" applyAlignment="1">
      <alignment vertical="center"/>
    </xf>
    <xf numFmtId="0" fontId="26" fillId="24" borderId="96" xfId="12" applyFont="1" applyFill="1" applyBorder="1" applyAlignment="1">
      <alignment horizontal="center" vertical="center"/>
    </xf>
    <xf numFmtId="0" fontId="25" fillId="24" borderId="10" xfId="12" applyFont="1" applyFill="1" applyBorder="1" applyAlignment="1">
      <alignment horizontal="center" vertical="center"/>
    </xf>
    <xf numFmtId="0" fontId="25" fillId="14" borderId="5" xfId="12" applyFont="1" applyFill="1" applyBorder="1" applyAlignment="1">
      <alignment horizontal="center" vertical="center"/>
    </xf>
    <xf numFmtId="0" fontId="25" fillId="3" borderId="36" xfId="12" applyFont="1" applyFill="1" applyBorder="1" applyAlignment="1">
      <alignment vertical="center"/>
    </xf>
    <xf numFmtId="1" fontId="26" fillId="14" borderId="134" xfId="12" applyNumberFormat="1" applyFont="1" applyFill="1" applyBorder="1" applyAlignment="1">
      <alignment horizontal="center" vertical="center"/>
    </xf>
    <xf numFmtId="1" fontId="26" fillId="0" borderId="136" xfId="12" applyNumberFormat="1" applyFont="1" applyBorder="1" applyAlignment="1">
      <alignment horizontal="center" vertical="center"/>
    </xf>
    <xf numFmtId="1" fontId="25" fillId="0" borderId="43" xfId="12" applyNumberFormat="1" applyFont="1" applyBorder="1" applyAlignment="1">
      <alignment horizontal="center" vertical="center"/>
    </xf>
    <xf numFmtId="0" fontId="25" fillId="0" borderId="93" xfId="12" applyFont="1" applyBorder="1" applyAlignment="1">
      <alignment horizontal="center" vertical="center"/>
    </xf>
    <xf numFmtId="0" fontId="26" fillId="0" borderId="91" xfId="12" applyFont="1" applyBorder="1" applyAlignment="1">
      <alignment horizontal="center" vertical="center"/>
    </xf>
    <xf numFmtId="0" fontId="25" fillId="0" borderId="43" xfId="12" applyFont="1" applyBorder="1" applyAlignment="1">
      <alignment horizontal="center" vertical="center"/>
    </xf>
    <xf numFmtId="0" fontId="25" fillId="0" borderId="137" xfId="12" applyFont="1" applyBorder="1" applyAlignment="1">
      <alignment vertical="center" wrapText="1"/>
    </xf>
    <xf numFmtId="1" fontId="26" fillId="0" borderId="31" xfId="12" applyNumberFormat="1" applyFont="1" applyBorder="1" applyAlignment="1">
      <alignment horizontal="center" vertical="center"/>
    </xf>
    <xf numFmtId="0" fontId="25" fillId="0" borderId="10" xfId="12" applyFont="1" applyBorder="1" applyAlignment="1">
      <alignment horizontal="center" vertical="center"/>
    </xf>
    <xf numFmtId="0" fontId="26" fillId="0" borderId="96" xfId="12" applyFont="1" applyBorder="1" applyAlignment="1">
      <alignment horizontal="center" vertical="center"/>
    </xf>
    <xf numFmtId="0" fontId="25" fillId="0" borderId="138" xfId="12" applyFont="1" applyBorder="1" applyAlignment="1">
      <alignment vertical="center" wrapText="1"/>
    </xf>
    <xf numFmtId="1" fontId="26" fillId="0" borderId="134" xfId="12" applyNumberFormat="1" applyFont="1" applyBorder="1" applyAlignment="1">
      <alignment horizontal="center" vertical="center"/>
    </xf>
    <xf numFmtId="1" fontId="25" fillId="0" borderId="103" xfId="12" applyNumberFormat="1" applyFont="1" applyBorder="1" applyAlignment="1">
      <alignment horizontal="center" vertical="center"/>
    </xf>
    <xf numFmtId="1" fontId="25" fillId="0" borderId="2" xfId="12" applyNumberFormat="1" applyFont="1" applyBorder="1" applyAlignment="1">
      <alignment horizontal="center" vertical="center"/>
    </xf>
    <xf numFmtId="0" fontId="26" fillId="0" borderId="80" xfId="12" applyFont="1" applyBorder="1" applyAlignment="1">
      <alignment horizontal="center" vertical="center"/>
    </xf>
    <xf numFmtId="0" fontId="25" fillId="0" borderId="139" xfId="12" applyFont="1" applyBorder="1" applyAlignment="1">
      <alignment vertical="center" wrapText="1"/>
    </xf>
    <xf numFmtId="1" fontId="26" fillId="3" borderId="140" xfId="12" applyNumberFormat="1" applyFont="1" applyFill="1" applyBorder="1" applyAlignment="1">
      <alignment horizontal="center" vertical="center"/>
    </xf>
    <xf numFmtId="0" fontId="25" fillId="0" borderId="141" xfId="12" applyFont="1" applyBorder="1" applyAlignment="1">
      <alignment vertical="center" wrapText="1"/>
    </xf>
    <xf numFmtId="1" fontId="26" fillId="3" borderId="41" xfId="12" applyNumberFormat="1" applyFont="1" applyFill="1" applyBorder="1" applyAlignment="1">
      <alignment horizontal="center" vertical="center"/>
    </xf>
    <xf numFmtId="0" fontId="26" fillId="25" borderId="135" xfId="12" applyFont="1" applyFill="1" applyBorder="1" applyAlignment="1">
      <alignment horizontal="center" vertical="center"/>
    </xf>
    <xf numFmtId="0" fontId="25" fillId="25" borderId="2" xfId="12" applyFont="1" applyFill="1" applyBorder="1" applyAlignment="1">
      <alignment horizontal="center" vertical="center"/>
    </xf>
    <xf numFmtId="0" fontId="26" fillId="25" borderId="80" xfId="12" applyFont="1" applyFill="1" applyBorder="1" applyAlignment="1">
      <alignment horizontal="center" vertical="center"/>
    </xf>
    <xf numFmtId="0" fontId="25" fillId="0" borderId="142" xfId="12" applyFont="1" applyBorder="1" applyAlignment="1">
      <alignment vertical="center" wrapText="1"/>
    </xf>
    <xf numFmtId="0" fontId="25" fillId="0" borderId="41" xfId="12" applyFont="1" applyBorder="1" applyAlignment="1">
      <alignment horizontal="center" vertical="center"/>
    </xf>
    <xf numFmtId="0" fontId="26" fillId="4" borderId="27" xfId="12" applyFont="1" applyFill="1" applyBorder="1" applyAlignment="1">
      <alignment horizontal="center"/>
    </xf>
    <xf numFmtId="164" fontId="28" fillId="4" borderId="27" xfId="12" applyNumberFormat="1" applyFont="1" applyFill="1" applyBorder="1" applyAlignment="1">
      <alignment horizontal="center" vertical="center" wrapText="1"/>
    </xf>
    <xf numFmtId="164" fontId="28" fillId="4" borderId="26" xfId="12" applyNumberFormat="1" applyFont="1" applyFill="1" applyBorder="1" applyAlignment="1">
      <alignment horizontal="center" vertical="center" wrapText="1"/>
    </xf>
    <xf numFmtId="0" fontId="25" fillId="5" borderId="94" xfId="12" applyFont="1" applyFill="1" applyBorder="1" applyAlignment="1">
      <alignment horizontal="center" vertical="center"/>
    </xf>
    <xf numFmtId="0" fontId="25" fillId="0" borderId="144" xfId="12" applyFont="1" applyBorder="1" applyAlignment="1">
      <alignment vertical="center" wrapText="1"/>
    </xf>
    <xf numFmtId="0" fontId="25" fillId="0" borderId="103" xfId="12" applyFont="1" applyBorder="1" applyAlignment="1">
      <alignment horizontal="center"/>
    </xf>
    <xf numFmtId="0" fontId="25" fillId="0" borderId="103" xfId="12" applyFont="1" applyBorder="1" applyAlignment="1">
      <alignment horizontal="center" vertical="center"/>
    </xf>
    <xf numFmtId="0" fontId="25" fillId="0" borderId="145" xfId="12" applyFont="1" applyBorder="1" applyAlignment="1">
      <alignment horizontal="center" vertical="center"/>
    </xf>
    <xf numFmtId="1" fontId="25" fillId="3" borderId="103" xfId="12" applyNumberFormat="1" applyFont="1" applyFill="1" applyBorder="1" applyAlignment="1">
      <alignment horizontal="center" vertical="center"/>
    </xf>
    <xf numFmtId="1" fontId="26" fillId="3" borderId="102" xfId="12" applyNumberFormat="1" applyFont="1" applyFill="1" applyBorder="1" applyAlignment="1">
      <alignment horizontal="center" vertical="center"/>
    </xf>
    <xf numFmtId="1" fontId="26" fillId="3" borderId="134" xfId="12" applyNumberFormat="1" applyFont="1" applyFill="1" applyBorder="1" applyAlignment="1">
      <alignment horizontal="center" vertical="center"/>
    </xf>
    <xf numFmtId="0" fontId="25" fillId="14" borderId="145" xfId="12" applyFont="1" applyFill="1" applyBorder="1" applyAlignment="1">
      <alignment horizontal="center" vertical="center"/>
    </xf>
    <xf numFmtId="1" fontId="26" fillId="22" borderId="85" xfId="12" applyNumberFormat="1" applyFont="1" applyFill="1" applyBorder="1" applyAlignment="1">
      <alignment horizontal="center" vertical="center"/>
    </xf>
    <xf numFmtId="1" fontId="25" fillId="22" borderId="94" xfId="12" applyNumberFormat="1" applyFont="1" applyFill="1" applyBorder="1" applyAlignment="1">
      <alignment horizontal="center" vertical="center"/>
    </xf>
    <xf numFmtId="0" fontId="26" fillId="24" borderId="148" xfId="12" applyFont="1" applyFill="1" applyBorder="1" applyAlignment="1">
      <alignment horizontal="center" vertical="center"/>
    </xf>
    <xf numFmtId="0" fontId="26" fillId="24" borderId="149" xfId="12" applyFont="1" applyFill="1" applyBorder="1" applyAlignment="1">
      <alignment horizontal="center" vertical="center"/>
    </xf>
    <xf numFmtId="0" fontId="7" fillId="0" borderId="14" xfId="12" applyBorder="1" applyAlignment="1">
      <alignment horizontal="center" vertical="center"/>
    </xf>
    <xf numFmtId="9" fontId="7" fillId="0" borderId="6" xfId="12" applyNumberFormat="1" applyBorder="1" applyAlignment="1">
      <alignment horizontal="center" vertical="center"/>
    </xf>
    <xf numFmtId="0" fontId="7" fillId="0" borderId="24" xfId="12" applyBorder="1" applyAlignment="1">
      <alignment horizontal="center" vertical="center"/>
    </xf>
    <xf numFmtId="9" fontId="7" fillId="0" borderId="11" xfId="12" applyNumberFormat="1" applyBorder="1" applyAlignment="1">
      <alignment horizontal="center" vertical="center"/>
    </xf>
    <xf numFmtId="0" fontId="25" fillId="24" borderId="19" xfId="12" applyFont="1" applyFill="1" applyBorder="1" applyAlignment="1">
      <alignment horizontal="center" vertical="center"/>
    </xf>
    <xf numFmtId="0" fontId="25" fillId="24" borderId="150" xfId="12" applyFont="1" applyFill="1" applyBorder="1" applyAlignment="1">
      <alignment horizontal="center" vertical="center"/>
    </xf>
    <xf numFmtId="1" fontId="25" fillId="14" borderId="1" xfId="12" applyNumberFormat="1" applyFont="1" applyFill="1" applyBorder="1" applyAlignment="1">
      <alignment horizontal="center" vertical="center"/>
    </xf>
    <xf numFmtId="1" fontId="25" fillId="14" borderId="83" xfId="12" applyNumberFormat="1" applyFont="1" applyFill="1" applyBorder="1" applyAlignment="1">
      <alignment horizontal="center" vertical="center"/>
    </xf>
    <xf numFmtId="1" fontId="25" fillId="20" borderId="7" xfId="12" applyNumberFormat="1" applyFont="1" applyFill="1" applyBorder="1" applyAlignment="1">
      <alignment horizontal="center" vertical="center"/>
    </xf>
    <xf numFmtId="0" fontId="7" fillId="5" borderId="0" xfId="12" applyFill="1"/>
    <xf numFmtId="1" fontId="26" fillId="14" borderId="140" xfId="12" applyNumberFormat="1" applyFont="1" applyFill="1" applyBorder="1" applyAlignment="1">
      <alignment horizontal="center" vertical="center"/>
    </xf>
    <xf numFmtId="0" fontId="25" fillId="5" borderId="155" xfId="12" applyFont="1" applyFill="1" applyBorder="1" applyAlignment="1">
      <alignment horizontal="center" vertical="center"/>
    </xf>
    <xf numFmtId="0" fontId="25" fillId="5" borderId="154" xfId="12" applyFont="1" applyFill="1" applyBorder="1" applyAlignment="1">
      <alignment horizontal="center" vertical="center"/>
    </xf>
    <xf numFmtId="1" fontId="25" fillId="5" borderId="155" xfId="12" applyNumberFormat="1" applyFont="1" applyFill="1" applyBorder="1" applyAlignment="1">
      <alignment horizontal="center" vertical="center"/>
    </xf>
    <xf numFmtId="1" fontId="26" fillId="5" borderId="157" xfId="12" applyNumberFormat="1" applyFont="1" applyFill="1" applyBorder="1" applyAlignment="1">
      <alignment horizontal="center" vertical="center"/>
    </xf>
    <xf numFmtId="1" fontId="25" fillId="5" borderId="154" xfId="12" applyNumberFormat="1" applyFont="1" applyFill="1" applyBorder="1" applyAlignment="1">
      <alignment horizontal="center" vertical="center"/>
    </xf>
    <xf numFmtId="1" fontId="26" fillId="5" borderId="158" xfId="12" applyNumberFormat="1" applyFont="1" applyFill="1" applyBorder="1" applyAlignment="1">
      <alignment horizontal="center" vertical="center"/>
    </xf>
    <xf numFmtId="0" fontId="15" fillId="15" borderId="2" xfId="0" applyFont="1" applyFill="1" applyBorder="1" applyAlignment="1">
      <alignment horizontal="left" vertical="top" wrapText="1"/>
    </xf>
    <xf numFmtId="0" fontId="15" fillId="15" borderId="8" xfId="0" applyFont="1" applyFill="1" applyBorder="1" applyAlignment="1">
      <alignment horizontal="left" vertical="top" wrapText="1"/>
    </xf>
    <xf numFmtId="0" fontId="15" fillId="15" borderId="8" xfId="0" applyFont="1" applyFill="1" applyBorder="1" applyAlignment="1">
      <alignment horizontal="left" vertical="top"/>
    </xf>
    <xf numFmtId="0" fontId="15" fillId="15" borderId="5" xfId="0" applyFont="1" applyFill="1" applyBorder="1" applyAlignment="1">
      <alignment horizontal="left" vertical="top"/>
    </xf>
    <xf numFmtId="0" fontId="15" fillId="15" borderId="5" xfId="0" applyFont="1" applyFill="1" applyBorder="1" applyAlignment="1">
      <alignment horizontal="left" vertical="top" wrapText="1"/>
    </xf>
    <xf numFmtId="0" fontId="15" fillId="15" borderId="1" xfId="0" applyFont="1" applyFill="1" applyBorder="1" applyAlignment="1">
      <alignment horizontal="left" vertical="top" wrapText="1"/>
    </xf>
    <xf numFmtId="0" fontId="15" fillId="15" borderId="7" xfId="0" applyFont="1" applyFill="1" applyBorder="1" applyAlignment="1">
      <alignment horizontal="left" vertical="top" wrapText="1"/>
    </xf>
    <xf numFmtId="0" fontId="15" fillId="15" borderId="4" xfId="0" applyFont="1" applyFill="1" applyBorder="1" applyAlignment="1">
      <alignment horizontal="left" vertical="top" wrapText="1"/>
    </xf>
    <xf numFmtId="0" fontId="0" fillId="0" borderId="0" xfId="0" quotePrefix="1"/>
    <xf numFmtId="0" fontId="15" fillId="7" borderId="13" xfId="5" applyFont="1" applyFill="1" applyBorder="1" applyAlignment="1">
      <alignment horizontal="center" vertical="center"/>
    </xf>
    <xf numFmtId="0" fontId="15" fillId="7" borderId="8" xfId="5" applyFont="1" applyFill="1" applyBorder="1" applyAlignment="1">
      <alignment horizontal="center" vertical="center"/>
    </xf>
    <xf numFmtId="0" fontId="49" fillId="0" borderId="0" xfId="0" applyFont="1"/>
    <xf numFmtId="0" fontId="51" fillId="0" borderId="0" xfId="0" applyFont="1"/>
    <xf numFmtId="0" fontId="53" fillId="0" borderId="0" xfId="0" applyFont="1"/>
    <xf numFmtId="0" fontId="54" fillId="0" borderId="0" xfId="0" applyFont="1"/>
    <xf numFmtId="0" fontId="0" fillId="27" borderId="0" xfId="0" applyFill="1"/>
    <xf numFmtId="0" fontId="48" fillId="27" borderId="0" xfId="0" applyFont="1" applyFill="1"/>
    <xf numFmtId="0" fontId="55" fillId="27" borderId="0" xfId="0" applyFont="1" applyFill="1" applyAlignment="1">
      <alignment vertical="center"/>
    </xf>
    <xf numFmtId="0" fontId="56" fillId="0" borderId="0" xfId="0" applyFont="1"/>
    <xf numFmtId="3" fontId="26" fillId="21" borderId="38" xfId="12" applyNumberFormat="1" applyFont="1" applyFill="1" applyBorder="1" applyAlignment="1">
      <alignment horizontal="center" vertical="center"/>
    </xf>
    <xf numFmtId="3" fontId="15" fillId="15" borderId="8" xfId="5" applyNumberFormat="1" applyFont="1" applyFill="1" applyBorder="1" applyAlignment="1">
      <alignment horizontal="center" vertical="center"/>
    </xf>
    <xf numFmtId="3" fontId="21" fillId="15" borderId="8" xfId="5" applyNumberFormat="1" applyFont="1" applyFill="1" applyBorder="1" applyAlignment="1">
      <alignment horizontal="center" vertical="center"/>
    </xf>
    <xf numFmtId="3" fontId="21" fillId="15" borderId="9" xfId="5" applyNumberFormat="1" applyFont="1" applyFill="1" applyBorder="1" applyAlignment="1">
      <alignment horizontal="center" vertical="center"/>
    </xf>
    <xf numFmtId="3" fontId="15" fillId="0" borderId="8" xfId="5" applyNumberFormat="1" applyFont="1" applyBorder="1" applyAlignment="1">
      <alignment horizontal="center" vertical="center"/>
    </xf>
    <xf numFmtId="9" fontId="0" fillId="0" borderId="0" xfId="0" applyNumberFormat="1"/>
    <xf numFmtId="1" fontId="0" fillId="0" borderId="0" xfId="0" applyNumberFormat="1"/>
    <xf numFmtId="0" fontId="11" fillId="0" borderId="0" xfId="0" applyFont="1" applyAlignment="1">
      <alignment horizontal="center" vertical="center"/>
    </xf>
    <xf numFmtId="0" fontId="39" fillId="0" borderId="0" xfId="0" applyFont="1" applyAlignment="1">
      <alignment horizontal="left" vertical="center"/>
    </xf>
    <xf numFmtId="3" fontId="26" fillId="5" borderId="38" xfId="12" applyNumberFormat="1" applyFont="1" applyFill="1" applyBorder="1" applyAlignment="1">
      <alignment horizontal="center" vertical="center"/>
    </xf>
    <xf numFmtId="3" fontId="26" fillId="5" borderId="36" xfId="12" applyNumberFormat="1" applyFont="1" applyFill="1" applyBorder="1" applyAlignment="1">
      <alignment horizontal="center" vertical="center"/>
    </xf>
    <xf numFmtId="3" fontId="25" fillId="5" borderId="87" xfId="12" applyNumberFormat="1" applyFont="1" applyFill="1" applyBorder="1" applyAlignment="1">
      <alignment horizontal="center" vertical="center"/>
    </xf>
    <xf numFmtId="3" fontId="7" fillId="0" borderId="0" xfId="12" applyNumberFormat="1" applyAlignment="1">
      <alignment horizontal="center" vertical="center"/>
    </xf>
    <xf numFmtId="3" fontId="26" fillId="22" borderId="37" xfId="12" applyNumberFormat="1" applyFont="1" applyFill="1" applyBorder="1" applyAlignment="1">
      <alignment horizontal="center" vertical="center"/>
    </xf>
    <xf numFmtId="3" fontId="26" fillId="22" borderId="36" xfId="12" applyNumberFormat="1" applyFont="1" applyFill="1" applyBorder="1" applyAlignment="1">
      <alignment horizontal="center" vertical="center"/>
    </xf>
    <xf numFmtId="3" fontId="29" fillId="23" borderId="151" xfId="12" applyNumberFormat="1" applyFont="1" applyFill="1" applyBorder="1" applyAlignment="1">
      <alignment horizontal="center" vertical="center" wrapText="1"/>
    </xf>
    <xf numFmtId="3" fontId="28" fillId="4" borderId="46" xfId="12" applyNumberFormat="1" applyFont="1" applyFill="1" applyBorder="1" applyAlignment="1">
      <alignment horizontal="center" vertical="center" wrapText="1"/>
    </xf>
    <xf numFmtId="3" fontId="26" fillId="22" borderId="99" xfId="12" applyNumberFormat="1" applyFont="1" applyFill="1" applyBorder="1" applyAlignment="1">
      <alignment horizontal="center" vertical="center"/>
    </xf>
    <xf numFmtId="3" fontId="25" fillId="5" borderId="156" xfId="12" applyNumberFormat="1" applyFont="1" applyFill="1" applyBorder="1" applyAlignment="1">
      <alignment horizontal="center" vertical="center"/>
    </xf>
    <xf numFmtId="3" fontId="26" fillId="22" borderId="55" xfId="12" applyNumberFormat="1" applyFont="1" applyFill="1" applyBorder="1" applyAlignment="1">
      <alignment horizontal="center" vertical="center"/>
    </xf>
    <xf numFmtId="0" fontId="26" fillId="0" borderId="95" xfId="12" applyFont="1" applyBorder="1" applyAlignment="1">
      <alignment horizontal="center" vertical="center"/>
    </xf>
    <xf numFmtId="1" fontId="26" fillId="0" borderId="41" xfId="12" applyNumberFormat="1" applyFont="1" applyBorder="1" applyAlignment="1">
      <alignment horizontal="center" vertical="center"/>
    </xf>
    <xf numFmtId="3" fontId="26" fillId="5" borderId="37" xfId="12" applyNumberFormat="1" applyFont="1" applyFill="1" applyBorder="1" applyAlignment="1">
      <alignment horizontal="center" vertical="center"/>
    </xf>
    <xf numFmtId="3" fontId="26" fillId="5" borderId="44" xfId="12" applyNumberFormat="1" applyFont="1" applyFill="1" applyBorder="1" applyAlignment="1">
      <alignment horizontal="center" vertical="center"/>
    </xf>
    <xf numFmtId="3" fontId="26" fillId="22" borderId="38" xfId="12" applyNumberFormat="1" applyFont="1" applyFill="1" applyBorder="1" applyAlignment="1">
      <alignment horizontal="center" vertical="center"/>
    </xf>
    <xf numFmtId="3" fontId="26" fillId="22" borderId="84" xfId="12" applyNumberFormat="1" applyFont="1" applyFill="1" applyBorder="1" applyAlignment="1">
      <alignment horizontal="center" vertical="center"/>
    </xf>
    <xf numFmtId="3" fontId="26" fillId="22" borderId="87" xfId="12" applyNumberFormat="1" applyFont="1" applyFill="1" applyBorder="1" applyAlignment="1">
      <alignment horizontal="center" vertical="center"/>
    </xf>
    <xf numFmtId="3" fontId="0" fillId="0" borderId="0" xfId="12" applyNumberFormat="1" applyFont="1"/>
    <xf numFmtId="3" fontId="29" fillId="23" borderId="117" xfId="12" applyNumberFormat="1" applyFont="1" applyFill="1" applyBorder="1" applyAlignment="1">
      <alignment horizontal="center" vertical="center" wrapText="1"/>
    </xf>
    <xf numFmtId="3" fontId="28" fillId="4" borderId="111" xfId="12" applyNumberFormat="1" applyFont="1" applyFill="1" applyBorder="1" applyAlignment="1">
      <alignment horizontal="center" vertical="center" wrapText="1"/>
    </xf>
    <xf numFmtId="3" fontId="26" fillId="5" borderId="24" xfId="12" applyNumberFormat="1" applyFont="1" applyFill="1" applyBorder="1" applyAlignment="1">
      <alignment horizontal="center" vertical="center"/>
    </xf>
    <xf numFmtId="3" fontId="26" fillId="5" borderId="13" xfId="12" applyNumberFormat="1" applyFont="1" applyFill="1" applyBorder="1" applyAlignment="1">
      <alignment horizontal="center" vertical="center"/>
    </xf>
    <xf numFmtId="3" fontId="26" fillId="5" borderId="128" xfId="12" applyNumberFormat="1" applyFont="1" applyFill="1" applyBorder="1" applyAlignment="1">
      <alignment horizontal="center" vertical="center"/>
    </xf>
    <xf numFmtId="3" fontId="44" fillId="0" borderId="0" xfId="12" applyNumberFormat="1" applyFont="1" applyAlignment="1">
      <alignment horizontal="center" vertical="center"/>
    </xf>
    <xf numFmtId="3" fontId="7" fillId="0" borderId="0" xfId="12" applyNumberFormat="1"/>
    <xf numFmtId="3" fontId="26" fillId="5" borderId="84" xfId="12" applyNumberFormat="1" applyFont="1" applyFill="1" applyBorder="1" applyAlignment="1">
      <alignment horizontal="center" vertical="center"/>
    </xf>
    <xf numFmtId="3" fontId="26" fillId="5" borderId="87" xfId="12" applyNumberFormat="1" applyFont="1" applyFill="1" applyBorder="1" applyAlignment="1">
      <alignment horizontal="center" vertical="center"/>
    </xf>
    <xf numFmtId="3" fontId="26" fillId="22" borderId="105" xfId="12" applyNumberFormat="1" applyFont="1" applyFill="1" applyBorder="1" applyAlignment="1">
      <alignment horizontal="center" vertical="center"/>
    </xf>
    <xf numFmtId="0" fontId="26" fillId="0" borderId="133" xfId="12" applyFont="1" applyBorder="1" applyAlignment="1">
      <alignment horizontal="center" vertical="center"/>
    </xf>
    <xf numFmtId="0" fontId="25" fillId="0" borderId="106" xfId="12" applyFont="1" applyBorder="1" applyAlignment="1">
      <alignment horizontal="center" vertical="center"/>
    </xf>
    <xf numFmtId="0" fontId="26" fillId="0" borderId="146" xfId="12" applyFont="1" applyBorder="1" applyAlignment="1">
      <alignment horizontal="center" vertical="center"/>
    </xf>
    <xf numFmtId="0" fontId="26" fillId="0" borderId="147" xfId="12" applyFont="1" applyBorder="1" applyAlignment="1">
      <alignment horizontal="center" vertical="center"/>
    </xf>
    <xf numFmtId="0" fontId="26" fillId="0" borderId="148" xfId="12" applyFont="1" applyBorder="1" applyAlignment="1">
      <alignment horizontal="center" vertical="center"/>
    </xf>
    <xf numFmtId="0" fontId="25" fillId="0" borderId="150" xfId="12" applyFont="1" applyBorder="1" applyAlignment="1">
      <alignment horizontal="center" vertical="center"/>
    </xf>
    <xf numFmtId="0" fontId="26" fillId="0" borderId="149" xfId="12" applyFont="1" applyBorder="1" applyAlignment="1">
      <alignment horizontal="center" vertical="center"/>
    </xf>
    <xf numFmtId="3" fontId="11" fillId="0" borderId="0" xfId="12" applyNumberFormat="1" applyFont="1" applyAlignment="1">
      <alignment horizontal="center"/>
    </xf>
    <xf numFmtId="3" fontId="15" fillId="15" borderId="2" xfId="5" applyNumberFormat="1" applyFont="1" applyFill="1" applyBorder="1" applyAlignment="1">
      <alignment horizontal="center" vertical="center"/>
    </xf>
    <xf numFmtId="3" fontId="15" fillId="15" borderId="30" xfId="5" applyNumberFormat="1" applyFont="1" applyFill="1" applyBorder="1" applyAlignment="1">
      <alignment horizontal="center" vertical="center"/>
    </xf>
    <xf numFmtId="3" fontId="15" fillId="15" borderId="12" xfId="5" applyNumberFormat="1" applyFont="1" applyFill="1" applyBorder="1" applyAlignment="1">
      <alignment horizontal="center" vertical="center"/>
    </xf>
    <xf numFmtId="3" fontId="21" fillId="15" borderId="2" xfId="5" applyNumberFormat="1" applyFont="1" applyFill="1" applyBorder="1" applyAlignment="1">
      <alignment horizontal="center" vertical="center"/>
    </xf>
    <xf numFmtId="3" fontId="21" fillId="15" borderId="3" xfId="5" applyNumberFormat="1" applyFont="1" applyFill="1" applyBorder="1" applyAlignment="1">
      <alignment horizontal="center" vertical="center"/>
    </xf>
    <xf numFmtId="3" fontId="15" fillId="15" borderId="31" xfId="5" applyNumberFormat="1" applyFont="1" applyFill="1" applyBorder="1" applyAlignment="1">
      <alignment horizontal="center" vertical="center"/>
    </xf>
    <xf numFmtId="3" fontId="15" fillId="15" borderId="13" xfId="5" applyNumberFormat="1" applyFont="1" applyFill="1" applyBorder="1" applyAlignment="1">
      <alignment horizontal="center" vertical="center"/>
    </xf>
    <xf numFmtId="3" fontId="15" fillId="15" borderId="5" xfId="5" applyNumberFormat="1" applyFont="1" applyFill="1" applyBorder="1" applyAlignment="1">
      <alignment horizontal="center" vertical="center"/>
    </xf>
    <xf numFmtId="3" fontId="15" fillId="15" borderId="32" xfId="5" applyNumberFormat="1" applyFont="1" applyFill="1" applyBorder="1" applyAlignment="1">
      <alignment horizontal="center" vertical="center"/>
    </xf>
    <xf numFmtId="3" fontId="15" fillId="15" borderId="14" xfId="5" applyNumberFormat="1" applyFont="1" applyFill="1" applyBorder="1" applyAlignment="1">
      <alignment horizontal="center" vertical="center"/>
    </xf>
    <xf numFmtId="3" fontId="21" fillId="15" borderId="5" xfId="5" applyNumberFormat="1" applyFont="1" applyFill="1" applyBorder="1" applyAlignment="1">
      <alignment horizontal="center" vertical="center"/>
    </xf>
    <xf numFmtId="3" fontId="21" fillId="15" borderId="6" xfId="5" applyNumberFormat="1" applyFont="1" applyFill="1" applyBorder="1" applyAlignment="1">
      <alignment horizontal="center" vertical="center"/>
    </xf>
    <xf numFmtId="3" fontId="15" fillId="15" borderId="24" xfId="1" applyNumberFormat="1" applyFont="1" applyFill="1" applyBorder="1" applyAlignment="1">
      <alignment horizontal="center" vertical="center"/>
    </xf>
    <xf numFmtId="3" fontId="15" fillId="15" borderId="10" xfId="1" applyNumberFormat="1" applyFont="1" applyFill="1" applyBorder="1" applyAlignment="1">
      <alignment horizontal="center" vertical="center"/>
    </xf>
    <xf numFmtId="3" fontId="15" fillId="15" borderId="34" xfId="1" applyNumberFormat="1" applyFont="1" applyFill="1" applyBorder="1" applyAlignment="1">
      <alignment horizontal="center" vertical="center"/>
    </xf>
    <xf numFmtId="3" fontId="15" fillId="15" borderId="19" xfId="1" applyNumberFormat="1" applyFont="1" applyFill="1" applyBorder="1" applyAlignment="1">
      <alignment horizontal="center" vertical="center"/>
    </xf>
    <xf numFmtId="3" fontId="21" fillId="15" borderId="10" xfId="1" applyNumberFormat="1" applyFont="1" applyFill="1" applyBorder="1" applyAlignment="1">
      <alignment horizontal="center" vertical="center"/>
    </xf>
    <xf numFmtId="3" fontId="21" fillId="15" borderId="11" xfId="1" applyNumberFormat="1" applyFont="1" applyFill="1" applyBorder="1" applyAlignment="1">
      <alignment horizontal="center" vertical="center"/>
    </xf>
    <xf numFmtId="3" fontId="15" fillId="15" borderId="13" xfId="1" applyNumberFormat="1" applyFont="1" applyFill="1" applyBorder="1" applyAlignment="1">
      <alignment horizontal="center" vertical="center"/>
    </xf>
    <xf numFmtId="3" fontId="15" fillId="15" borderId="8" xfId="1" applyNumberFormat="1" applyFont="1" applyFill="1" applyBorder="1" applyAlignment="1">
      <alignment horizontal="center" vertical="center"/>
    </xf>
    <xf numFmtId="3" fontId="15" fillId="15" borderId="31" xfId="1" applyNumberFormat="1" applyFont="1" applyFill="1" applyBorder="1" applyAlignment="1">
      <alignment horizontal="center" vertical="center"/>
    </xf>
    <xf numFmtId="3" fontId="15" fillId="15" borderId="9" xfId="1" applyNumberFormat="1" applyFont="1" applyFill="1" applyBorder="1" applyAlignment="1">
      <alignment horizontal="center" vertical="center"/>
    </xf>
    <xf numFmtId="3" fontId="15" fillId="15" borderId="7" xfId="1" applyNumberFormat="1" applyFont="1" applyFill="1" applyBorder="1" applyAlignment="1">
      <alignment horizontal="center" vertical="center"/>
    </xf>
    <xf numFmtId="3" fontId="21" fillId="15" borderId="8" xfId="1" applyNumberFormat="1" applyFont="1" applyFill="1" applyBorder="1" applyAlignment="1">
      <alignment horizontal="center" vertical="center"/>
    </xf>
    <xf numFmtId="3" fontId="21" fillId="15" borderId="9" xfId="1" applyNumberFormat="1" applyFont="1" applyFill="1" applyBorder="1" applyAlignment="1">
      <alignment horizontal="center" vertical="center"/>
    </xf>
    <xf numFmtId="3" fontId="15" fillId="15" borderId="23" xfId="1" applyNumberFormat="1" applyFont="1" applyFill="1" applyBorder="1" applyAlignment="1">
      <alignment horizontal="center" vertical="center"/>
    </xf>
    <xf numFmtId="3" fontId="15" fillId="15" borderId="21" xfId="1" applyNumberFormat="1" applyFont="1" applyFill="1" applyBorder="1" applyAlignment="1">
      <alignment horizontal="center" vertical="center"/>
    </xf>
    <xf numFmtId="3" fontId="15" fillId="15" borderId="33" xfId="1" applyNumberFormat="1" applyFont="1" applyFill="1" applyBorder="1" applyAlignment="1">
      <alignment horizontal="center" vertical="center"/>
    </xf>
    <xf numFmtId="3" fontId="15" fillId="15" borderId="22" xfId="1" applyNumberFormat="1" applyFont="1" applyFill="1" applyBorder="1" applyAlignment="1">
      <alignment horizontal="center" vertical="center"/>
    </xf>
    <xf numFmtId="3" fontId="15" fillId="15" borderId="20" xfId="1" applyNumberFormat="1" applyFont="1" applyFill="1" applyBorder="1" applyAlignment="1">
      <alignment horizontal="center" vertical="center"/>
    </xf>
    <xf numFmtId="3" fontId="21" fillId="15" borderId="21" xfId="1" applyNumberFormat="1" applyFont="1" applyFill="1" applyBorder="1" applyAlignment="1">
      <alignment horizontal="center" vertical="center"/>
    </xf>
    <xf numFmtId="3" fontId="21" fillId="15" borderId="22" xfId="1" applyNumberFormat="1" applyFont="1" applyFill="1" applyBorder="1" applyAlignment="1">
      <alignment horizontal="center" vertical="center"/>
    </xf>
    <xf numFmtId="3" fontId="15" fillId="15" borderId="14" xfId="1" applyNumberFormat="1" applyFont="1" applyFill="1" applyBorder="1" applyAlignment="1">
      <alignment horizontal="center" vertical="center"/>
    </xf>
    <xf numFmtId="3" fontId="15" fillId="15" borderId="5" xfId="1" applyNumberFormat="1" applyFont="1" applyFill="1" applyBorder="1" applyAlignment="1">
      <alignment horizontal="center" vertical="center"/>
    </xf>
    <xf numFmtId="3" fontId="15" fillId="15" borderId="32" xfId="1" applyNumberFormat="1" applyFont="1" applyFill="1" applyBorder="1" applyAlignment="1">
      <alignment horizontal="center" vertical="center"/>
    </xf>
    <xf numFmtId="3" fontId="15" fillId="15" borderId="6" xfId="1" applyNumberFormat="1" applyFont="1" applyFill="1" applyBorder="1" applyAlignment="1">
      <alignment horizontal="center" vertical="center"/>
    </xf>
    <xf numFmtId="3" fontId="15" fillId="15" borderId="4" xfId="1" applyNumberFormat="1" applyFont="1" applyFill="1" applyBorder="1" applyAlignment="1">
      <alignment horizontal="center" vertical="center"/>
    </xf>
    <xf numFmtId="3" fontId="21" fillId="15" borderId="5" xfId="1" applyNumberFormat="1" applyFont="1" applyFill="1" applyBorder="1" applyAlignment="1">
      <alignment horizontal="center" vertical="center"/>
    </xf>
    <xf numFmtId="3" fontId="21" fillId="15" borderId="6" xfId="1" applyNumberFormat="1" applyFont="1" applyFill="1" applyBorder="1" applyAlignment="1">
      <alignment horizontal="center" vertical="center"/>
    </xf>
    <xf numFmtId="3" fontId="15" fillId="15" borderId="11" xfId="1" applyNumberFormat="1" applyFont="1" applyFill="1" applyBorder="1" applyAlignment="1">
      <alignment horizontal="center" vertical="center"/>
    </xf>
    <xf numFmtId="3" fontId="21" fillId="15" borderId="24" xfId="1" applyNumberFormat="1" applyFont="1" applyFill="1" applyBorder="1" applyAlignment="1">
      <alignment horizontal="center" vertical="center"/>
    </xf>
    <xf numFmtId="3" fontId="21" fillId="15" borderId="13" xfId="1" applyNumberFormat="1" applyFont="1" applyFill="1" applyBorder="1" applyAlignment="1">
      <alignment horizontal="center" vertical="center"/>
    </xf>
    <xf numFmtId="3" fontId="21" fillId="15" borderId="14" xfId="1" applyNumberFormat="1" applyFont="1" applyFill="1" applyBorder="1" applyAlignment="1">
      <alignment horizontal="center" vertical="center"/>
    </xf>
    <xf numFmtId="3" fontId="15" fillId="19" borderId="2" xfId="5" applyNumberFormat="1" applyFont="1" applyFill="1" applyBorder="1" applyAlignment="1">
      <alignment horizontal="center" vertical="center"/>
    </xf>
    <xf numFmtId="3" fontId="15" fillId="19" borderId="30" xfId="5" applyNumberFormat="1" applyFont="1" applyFill="1" applyBorder="1" applyAlignment="1">
      <alignment horizontal="center" vertical="center"/>
    </xf>
    <xf numFmtId="3" fontId="15" fillId="19" borderId="12" xfId="5" applyNumberFormat="1" applyFont="1" applyFill="1" applyBorder="1" applyAlignment="1">
      <alignment horizontal="center" vertical="center"/>
    </xf>
    <xf numFmtId="3" fontId="15" fillId="19" borderId="8" xfId="5" applyNumberFormat="1" applyFont="1" applyFill="1" applyBorder="1" applyAlignment="1">
      <alignment horizontal="center" vertical="center"/>
    </xf>
    <xf numFmtId="3" fontId="15" fillId="19" borderId="31" xfId="5" applyNumberFormat="1" applyFont="1" applyFill="1" applyBorder="1" applyAlignment="1">
      <alignment horizontal="center" vertical="center"/>
    </xf>
    <xf numFmtId="3" fontId="15" fillId="19" borderId="13" xfId="5" applyNumberFormat="1" applyFont="1" applyFill="1" applyBorder="1" applyAlignment="1">
      <alignment horizontal="center" vertical="center"/>
    </xf>
    <xf numFmtId="3" fontId="15" fillId="19" borderId="5" xfId="5" applyNumberFormat="1" applyFont="1" applyFill="1" applyBorder="1" applyAlignment="1">
      <alignment horizontal="center" vertical="center"/>
    </xf>
    <xf numFmtId="3" fontId="15" fillId="19" borderId="32" xfId="5" applyNumberFormat="1" applyFont="1" applyFill="1" applyBorder="1" applyAlignment="1">
      <alignment horizontal="center" vertical="center"/>
    </xf>
    <xf numFmtId="3" fontId="15" fillId="19" borderId="14" xfId="5" applyNumberFormat="1" applyFont="1" applyFill="1" applyBorder="1" applyAlignment="1">
      <alignment horizontal="center" vertical="center"/>
    </xf>
    <xf numFmtId="3" fontId="15" fillId="19" borderId="24" xfId="1" applyNumberFormat="1" applyFont="1" applyFill="1" applyBorder="1" applyAlignment="1">
      <alignment horizontal="center" vertical="center"/>
    </xf>
    <xf numFmtId="3" fontId="15" fillId="19" borderId="10" xfId="1" applyNumberFormat="1" applyFont="1" applyFill="1" applyBorder="1" applyAlignment="1">
      <alignment horizontal="center" vertical="center"/>
    </xf>
    <xf numFmtId="3" fontId="15" fillId="19" borderId="34" xfId="1" applyNumberFormat="1" applyFont="1" applyFill="1" applyBorder="1" applyAlignment="1">
      <alignment horizontal="center" vertical="center"/>
    </xf>
    <xf numFmtId="3" fontId="15" fillId="19" borderId="12" xfId="1" applyNumberFormat="1" applyFont="1" applyFill="1" applyBorder="1" applyAlignment="1">
      <alignment horizontal="center" vertical="center"/>
    </xf>
    <xf numFmtId="3" fontId="15" fillId="19" borderId="2" xfId="1" applyNumberFormat="1" applyFont="1" applyFill="1" applyBorder="1" applyAlignment="1">
      <alignment horizontal="center" vertical="center"/>
    </xf>
    <xf numFmtId="3" fontId="15" fillId="19" borderId="3" xfId="1" applyNumberFormat="1" applyFont="1" applyFill="1" applyBorder="1" applyAlignment="1">
      <alignment horizontal="center" vertical="center"/>
    </xf>
    <xf numFmtId="3" fontId="15" fillId="19" borderId="19" xfId="1" applyNumberFormat="1" applyFont="1" applyFill="1" applyBorder="1" applyAlignment="1">
      <alignment horizontal="center" vertical="center"/>
    </xf>
    <xf numFmtId="3" fontId="15" fillId="19" borderId="13" xfId="1" applyNumberFormat="1" applyFont="1" applyFill="1" applyBorder="1" applyAlignment="1">
      <alignment horizontal="center" vertical="center"/>
    </xf>
    <xf numFmtId="3" fontId="15" fillId="19" borderId="8" xfId="1" applyNumberFormat="1" applyFont="1" applyFill="1" applyBorder="1" applyAlignment="1">
      <alignment horizontal="center" vertical="center"/>
    </xf>
    <xf numFmtId="3" fontId="15" fillId="19" borderId="31" xfId="1" applyNumberFormat="1" applyFont="1" applyFill="1" applyBorder="1" applyAlignment="1">
      <alignment horizontal="center" vertical="center"/>
    </xf>
    <xf numFmtId="3" fontId="15" fillId="19" borderId="9" xfId="1" applyNumberFormat="1" applyFont="1" applyFill="1" applyBorder="1" applyAlignment="1">
      <alignment horizontal="center" vertical="center"/>
    </xf>
    <xf numFmtId="3" fontId="15" fillId="19" borderId="7" xfId="1" applyNumberFormat="1" applyFont="1" applyFill="1" applyBorder="1" applyAlignment="1">
      <alignment horizontal="center" vertical="center"/>
    </xf>
    <xf numFmtId="3" fontId="15" fillId="19" borderId="23" xfId="1" applyNumberFormat="1" applyFont="1" applyFill="1" applyBorder="1" applyAlignment="1">
      <alignment horizontal="center" vertical="center"/>
    </xf>
    <xf numFmtId="3" fontId="15" fillId="19" borderId="21" xfId="1" applyNumberFormat="1" applyFont="1" applyFill="1" applyBorder="1" applyAlignment="1">
      <alignment horizontal="center" vertical="center"/>
    </xf>
    <xf numFmtId="3" fontId="15" fillId="19" borderId="33" xfId="1" applyNumberFormat="1" applyFont="1" applyFill="1" applyBorder="1" applyAlignment="1">
      <alignment horizontal="center" vertical="center"/>
    </xf>
    <xf numFmtId="3" fontId="15" fillId="19" borderId="22" xfId="1" applyNumberFormat="1" applyFont="1" applyFill="1" applyBorder="1" applyAlignment="1">
      <alignment horizontal="center" vertical="center"/>
    </xf>
    <xf numFmtId="3" fontId="15" fillId="19" borderId="20" xfId="1" applyNumberFormat="1" applyFont="1" applyFill="1" applyBorder="1" applyAlignment="1">
      <alignment horizontal="center" vertical="center"/>
    </xf>
    <xf numFmtId="3" fontId="15" fillId="19" borderId="14" xfId="1" applyNumberFormat="1" applyFont="1" applyFill="1" applyBorder="1" applyAlignment="1">
      <alignment horizontal="center" vertical="center"/>
    </xf>
    <xf numFmtId="3" fontId="15" fillId="19" borderId="5" xfId="1" applyNumberFormat="1" applyFont="1" applyFill="1" applyBorder="1" applyAlignment="1">
      <alignment horizontal="center" vertical="center"/>
    </xf>
    <xf numFmtId="3" fontId="15" fillId="19" borderId="32" xfId="1" applyNumberFormat="1" applyFont="1" applyFill="1" applyBorder="1" applyAlignment="1">
      <alignment horizontal="center" vertical="center"/>
    </xf>
    <xf numFmtId="3" fontId="15" fillId="19" borderId="6" xfId="1" applyNumberFormat="1" applyFont="1" applyFill="1" applyBorder="1" applyAlignment="1">
      <alignment horizontal="center" vertical="center"/>
    </xf>
    <xf numFmtId="3" fontId="15" fillId="19" borderId="4" xfId="1" applyNumberFormat="1" applyFont="1" applyFill="1" applyBorder="1" applyAlignment="1">
      <alignment horizontal="center" vertical="center"/>
    </xf>
    <xf numFmtId="3" fontId="15" fillId="19" borderId="11" xfId="1" applyNumberFormat="1" applyFont="1" applyFill="1" applyBorder="1" applyAlignment="1">
      <alignment horizontal="center" vertical="center"/>
    </xf>
    <xf numFmtId="3" fontId="15" fillId="5" borderId="8" xfId="5" applyNumberFormat="1" applyFont="1" applyFill="1" applyBorder="1" applyAlignment="1">
      <alignment horizontal="center" vertical="center"/>
    </xf>
    <xf numFmtId="3" fontId="15" fillId="5" borderId="31" xfId="5" applyNumberFormat="1" applyFont="1" applyFill="1" applyBorder="1" applyAlignment="1">
      <alignment horizontal="center" vertical="center"/>
    </xf>
    <xf numFmtId="3" fontId="15" fillId="5" borderId="13" xfId="5" applyNumberFormat="1" applyFont="1" applyFill="1" applyBorder="1" applyAlignment="1">
      <alignment horizontal="center" vertical="center"/>
    </xf>
    <xf numFmtId="3" fontId="15" fillId="5" borderId="5" xfId="5" applyNumberFormat="1" applyFont="1" applyFill="1" applyBorder="1" applyAlignment="1">
      <alignment horizontal="center" vertical="center"/>
    </xf>
    <xf numFmtId="3" fontId="15" fillId="5" borderId="32" xfId="5" applyNumberFormat="1" applyFont="1" applyFill="1" applyBorder="1" applyAlignment="1">
      <alignment horizontal="center" vertical="center"/>
    </xf>
    <xf numFmtId="3" fontId="15" fillId="5" borderId="14" xfId="5" applyNumberFormat="1" applyFont="1" applyFill="1" applyBorder="1" applyAlignment="1">
      <alignment horizontal="center" vertical="center"/>
    </xf>
    <xf numFmtId="3" fontId="15" fillId="5" borderId="13" xfId="1" applyNumberFormat="1" applyFont="1" applyFill="1" applyBorder="1" applyAlignment="1">
      <alignment horizontal="center" vertical="center"/>
    </xf>
    <xf numFmtId="3" fontId="15" fillId="5" borderId="8" xfId="1" applyNumberFormat="1" applyFont="1" applyFill="1" applyBorder="1" applyAlignment="1">
      <alignment horizontal="center" vertical="center"/>
    </xf>
    <xf numFmtId="3" fontId="15" fillId="5" borderId="31" xfId="1" applyNumberFormat="1" applyFont="1" applyFill="1" applyBorder="1" applyAlignment="1">
      <alignment horizontal="center" vertical="center"/>
    </xf>
    <xf numFmtId="3" fontId="15" fillId="5" borderId="9" xfId="1" applyNumberFormat="1" applyFont="1" applyFill="1" applyBorder="1" applyAlignment="1">
      <alignment horizontal="center" vertical="center"/>
    </xf>
    <xf numFmtId="3" fontId="15" fillId="5" borderId="23" xfId="1" applyNumberFormat="1" applyFont="1" applyFill="1" applyBorder="1" applyAlignment="1">
      <alignment horizontal="center" vertical="center"/>
    </xf>
    <xf numFmtId="3" fontId="15" fillId="5" borderId="21" xfId="1" applyNumberFormat="1" applyFont="1" applyFill="1" applyBorder="1" applyAlignment="1">
      <alignment horizontal="center" vertical="center"/>
    </xf>
    <xf numFmtId="3" fontId="15" fillId="5" borderId="33" xfId="1" applyNumberFormat="1" applyFont="1" applyFill="1" applyBorder="1" applyAlignment="1">
      <alignment horizontal="center" vertical="center"/>
    </xf>
    <xf numFmtId="3" fontId="15" fillId="5" borderId="22" xfId="1" applyNumberFormat="1" applyFont="1" applyFill="1" applyBorder="1" applyAlignment="1">
      <alignment horizontal="center" vertical="center"/>
    </xf>
    <xf numFmtId="3" fontId="15" fillId="5" borderId="14" xfId="1" applyNumberFormat="1" applyFont="1" applyFill="1" applyBorder="1" applyAlignment="1">
      <alignment horizontal="center" vertical="center"/>
    </xf>
    <xf numFmtId="3" fontId="15" fillId="5" borderId="5" xfId="1" applyNumberFormat="1" applyFont="1" applyFill="1" applyBorder="1" applyAlignment="1">
      <alignment horizontal="center" vertical="center"/>
    </xf>
    <xf numFmtId="3" fontId="15" fillId="5" borderId="32" xfId="1" applyNumberFormat="1" applyFont="1" applyFill="1" applyBorder="1" applyAlignment="1">
      <alignment horizontal="center" vertical="center"/>
    </xf>
    <xf numFmtId="3" fontId="15" fillId="5" borderId="6" xfId="1" applyNumberFormat="1" applyFont="1" applyFill="1" applyBorder="1" applyAlignment="1">
      <alignment horizontal="center" vertical="center"/>
    </xf>
    <xf numFmtId="3" fontId="15" fillId="7" borderId="2" xfId="5" applyNumberFormat="1" applyFont="1" applyFill="1" applyBorder="1" applyAlignment="1">
      <alignment horizontal="center" vertical="center"/>
    </xf>
    <xf numFmtId="3" fontId="15" fillId="7" borderId="30" xfId="5" applyNumberFormat="1" applyFont="1" applyFill="1" applyBorder="1" applyAlignment="1">
      <alignment horizontal="center" vertical="center"/>
    </xf>
    <xf numFmtId="3" fontId="15" fillId="7" borderId="12" xfId="5" applyNumberFormat="1" applyFont="1" applyFill="1" applyBorder="1" applyAlignment="1">
      <alignment horizontal="center" vertical="center"/>
    </xf>
    <xf numFmtId="3" fontId="15" fillId="7" borderId="3" xfId="5" applyNumberFormat="1" applyFont="1" applyFill="1" applyBorder="1" applyAlignment="1">
      <alignment horizontal="center" vertical="center"/>
    </xf>
    <xf numFmtId="3" fontId="15" fillId="7" borderId="8" xfId="5" applyNumberFormat="1" applyFont="1" applyFill="1" applyBorder="1" applyAlignment="1">
      <alignment horizontal="center" vertical="center"/>
    </xf>
    <xf numFmtId="3" fontId="15" fillId="7" borderId="31" xfId="5" applyNumberFormat="1" applyFont="1" applyFill="1" applyBorder="1" applyAlignment="1">
      <alignment horizontal="center" vertical="center"/>
    </xf>
    <xf numFmtId="3" fontId="15" fillId="7" borderId="13" xfId="5" applyNumberFormat="1" applyFont="1" applyFill="1" applyBorder="1" applyAlignment="1">
      <alignment horizontal="center" vertical="center"/>
    </xf>
    <xf numFmtId="3" fontId="15" fillId="7" borderId="9" xfId="5" applyNumberFormat="1" applyFont="1" applyFill="1" applyBorder="1" applyAlignment="1">
      <alignment horizontal="center" vertical="center"/>
    </xf>
    <xf numFmtId="3" fontId="15" fillId="7" borderId="5" xfId="5" applyNumberFormat="1" applyFont="1" applyFill="1" applyBorder="1" applyAlignment="1">
      <alignment horizontal="center" vertical="center"/>
    </xf>
    <xf numFmtId="3" fontId="15" fillId="7" borderId="32" xfId="5" applyNumberFormat="1" applyFont="1" applyFill="1" applyBorder="1" applyAlignment="1">
      <alignment horizontal="center" vertical="center"/>
    </xf>
    <xf numFmtId="3" fontId="15" fillId="7" borderId="14" xfId="5" applyNumberFormat="1" applyFont="1" applyFill="1" applyBorder="1" applyAlignment="1">
      <alignment horizontal="center" vertical="center"/>
    </xf>
    <xf numFmtId="3" fontId="15" fillId="7" borderId="6" xfId="5" applyNumberFormat="1" applyFont="1" applyFill="1" applyBorder="1" applyAlignment="1">
      <alignment horizontal="center" vertical="center"/>
    </xf>
    <xf numFmtId="3" fontId="15" fillId="7" borderId="24" xfId="5" applyNumberFormat="1" applyFont="1" applyFill="1" applyBorder="1" applyAlignment="1">
      <alignment horizontal="center" vertical="center"/>
    </xf>
    <xf numFmtId="3" fontId="15" fillId="7" borderId="10" xfId="5" applyNumberFormat="1" applyFont="1" applyFill="1" applyBorder="1" applyAlignment="1">
      <alignment horizontal="center" vertical="center"/>
    </xf>
    <xf numFmtId="3" fontId="15" fillId="7" borderId="34" xfId="5" applyNumberFormat="1" applyFont="1" applyFill="1" applyBorder="1" applyAlignment="1">
      <alignment horizontal="center" vertical="center"/>
    </xf>
    <xf numFmtId="3" fontId="15" fillId="7" borderId="19" xfId="5" applyNumberFormat="1" applyFont="1" applyFill="1" applyBorder="1" applyAlignment="1">
      <alignment horizontal="center" vertical="center"/>
    </xf>
    <xf numFmtId="3" fontId="15" fillId="7" borderId="11" xfId="5" applyNumberFormat="1" applyFont="1" applyFill="1" applyBorder="1" applyAlignment="1">
      <alignment horizontal="center" vertical="center"/>
    </xf>
    <xf numFmtId="3" fontId="15" fillId="7" borderId="7" xfId="5" applyNumberFormat="1" applyFont="1" applyFill="1" applyBorder="1" applyAlignment="1">
      <alignment horizontal="center" vertical="center"/>
    </xf>
    <xf numFmtId="3" fontId="15" fillId="7" borderId="4" xfId="5" applyNumberFormat="1" applyFont="1" applyFill="1" applyBorder="1" applyAlignment="1">
      <alignment horizontal="center" vertical="center"/>
    </xf>
    <xf numFmtId="0" fontId="25" fillId="3" borderId="162" xfId="12" applyFont="1" applyFill="1" applyBorder="1" applyAlignment="1">
      <alignment vertical="center"/>
    </xf>
    <xf numFmtId="0" fontId="25" fillId="3" borderId="163" xfId="12" applyFont="1" applyFill="1" applyBorder="1" applyAlignment="1">
      <alignment vertical="center"/>
    </xf>
    <xf numFmtId="0" fontId="25" fillId="14" borderId="164" xfId="12" applyFont="1" applyFill="1" applyBorder="1" applyAlignment="1">
      <alignment horizontal="center"/>
    </xf>
    <xf numFmtId="0" fontId="25" fillId="14" borderId="164" xfId="12" applyFont="1" applyFill="1" applyBorder="1" applyAlignment="1">
      <alignment horizontal="center" vertical="center"/>
    </xf>
    <xf numFmtId="0" fontId="25" fillId="14" borderId="165" xfId="12" applyFont="1" applyFill="1" applyBorder="1" applyAlignment="1">
      <alignment horizontal="center" vertical="center"/>
    </xf>
    <xf numFmtId="3" fontId="26" fillId="22" borderId="166" xfId="12" applyNumberFormat="1" applyFont="1" applyFill="1" applyBorder="1" applyAlignment="1">
      <alignment horizontal="center" vertical="center"/>
    </xf>
    <xf numFmtId="1" fontId="25" fillId="14" borderId="164" xfId="12" applyNumberFormat="1" applyFont="1" applyFill="1" applyBorder="1" applyAlignment="1">
      <alignment horizontal="center" vertical="center"/>
    </xf>
    <xf numFmtId="1" fontId="26" fillId="14" borderId="167" xfId="12" applyNumberFormat="1" applyFont="1" applyFill="1" applyBorder="1" applyAlignment="1">
      <alignment horizontal="center" vertical="center"/>
    </xf>
    <xf numFmtId="1" fontId="26" fillId="14" borderId="168" xfId="12" applyNumberFormat="1" applyFont="1" applyFill="1" applyBorder="1" applyAlignment="1">
      <alignment horizontal="center" vertical="center"/>
    </xf>
    <xf numFmtId="0" fontId="15" fillId="7" borderId="31" xfId="5" applyFont="1" applyFill="1" applyBorder="1" applyAlignment="1">
      <alignment horizontal="center" vertical="center"/>
    </xf>
    <xf numFmtId="1" fontId="15" fillId="15" borderId="8" xfId="1" applyNumberFormat="1" applyFont="1" applyFill="1" applyBorder="1" applyAlignment="1">
      <alignment horizontal="center" vertical="center"/>
    </xf>
    <xf numFmtId="1" fontId="21" fillId="15" borderId="8" xfId="1" applyNumberFormat="1" applyFont="1" applyFill="1" applyBorder="1" applyAlignment="1">
      <alignment horizontal="center" vertical="center"/>
    </xf>
    <xf numFmtId="1" fontId="21" fillId="15" borderId="9" xfId="1" applyNumberFormat="1" applyFont="1" applyFill="1" applyBorder="1" applyAlignment="1">
      <alignment horizontal="center" vertical="center"/>
    </xf>
    <xf numFmtId="1" fontId="21" fillId="15" borderId="13" xfId="1" applyNumberFormat="1" applyFont="1" applyFill="1" applyBorder="1" applyAlignment="1">
      <alignment horizontal="center" vertical="center"/>
    </xf>
    <xf numFmtId="1" fontId="15" fillId="15" borderId="5" xfId="1" applyNumberFormat="1" applyFont="1" applyFill="1" applyBorder="1" applyAlignment="1">
      <alignment horizontal="center" vertical="center"/>
    </xf>
    <xf numFmtId="1" fontId="21" fillId="15" borderId="5" xfId="1" applyNumberFormat="1" applyFont="1" applyFill="1" applyBorder="1" applyAlignment="1">
      <alignment horizontal="center" vertical="center"/>
    </xf>
    <xf numFmtId="1" fontId="21" fillId="15" borderId="6" xfId="1" applyNumberFormat="1" applyFont="1" applyFill="1" applyBorder="1" applyAlignment="1">
      <alignment horizontal="center" vertical="center"/>
    </xf>
    <xf numFmtId="1" fontId="21" fillId="15" borderId="14" xfId="1" applyNumberFormat="1" applyFont="1" applyFill="1" applyBorder="1" applyAlignment="1">
      <alignment horizontal="center" vertical="center"/>
    </xf>
    <xf numFmtId="16" fontId="0" fillId="5" borderId="0" xfId="12" applyNumberFormat="1" applyFont="1" applyFill="1" applyAlignment="1">
      <alignment horizontal="center" vertical="center"/>
    </xf>
    <xf numFmtId="0" fontId="58" fillId="23" borderId="53" xfId="12" applyFont="1" applyFill="1" applyBorder="1" applyAlignment="1">
      <alignment horizontal="center" vertical="center"/>
    </xf>
    <xf numFmtId="0" fontId="58" fillId="23" borderId="52" xfId="12" applyFont="1" applyFill="1" applyBorder="1" applyAlignment="1">
      <alignment horizontal="center" vertical="center"/>
    </xf>
    <xf numFmtId="0" fontId="58" fillId="23" borderId="54" xfId="12" applyFont="1" applyFill="1" applyBorder="1" applyAlignment="1">
      <alignment horizontal="center" vertical="center"/>
    </xf>
    <xf numFmtId="3" fontId="0" fillId="0" borderId="0" xfId="12" applyNumberFormat="1" applyFont="1" applyAlignment="1">
      <alignment horizontal="center" vertical="center"/>
    </xf>
    <xf numFmtId="1" fontId="0" fillId="0" borderId="0" xfId="12" applyNumberFormat="1" applyFont="1"/>
    <xf numFmtId="3" fontId="26" fillId="5" borderId="7" xfId="12" applyNumberFormat="1" applyFont="1" applyFill="1" applyBorder="1" applyAlignment="1">
      <alignment horizontal="center" vertical="center"/>
    </xf>
    <xf numFmtId="3" fontId="26" fillId="5" borderId="1" xfId="12" applyNumberFormat="1" applyFont="1" applyFill="1" applyBorder="1" applyAlignment="1">
      <alignment horizontal="center" vertical="center"/>
    </xf>
    <xf numFmtId="3" fontId="26" fillId="5" borderId="45" xfId="12" applyNumberFormat="1" applyFont="1" applyFill="1" applyBorder="1" applyAlignment="1">
      <alignment horizontal="center" vertical="center"/>
    </xf>
    <xf numFmtId="1" fontId="26" fillId="0" borderId="170" xfId="12" applyNumberFormat="1" applyFont="1" applyBorder="1" applyAlignment="1">
      <alignment horizontal="center" vertical="center"/>
    </xf>
    <xf numFmtId="3" fontId="26" fillId="5" borderId="105" xfId="12" applyNumberFormat="1" applyFont="1" applyFill="1" applyBorder="1" applyAlignment="1">
      <alignment horizontal="center" vertical="center"/>
    </xf>
    <xf numFmtId="0" fontId="62" fillId="30" borderId="119" xfId="0" applyFont="1" applyFill="1" applyBorder="1" applyAlignment="1">
      <alignment wrapText="1"/>
    </xf>
    <xf numFmtId="0" fontId="62" fillId="30" borderId="116" xfId="0" applyFont="1" applyFill="1" applyBorder="1" applyAlignment="1">
      <alignment wrapText="1"/>
    </xf>
    <xf numFmtId="16" fontId="62" fillId="30" borderId="116" xfId="0" applyNumberFormat="1" applyFont="1" applyFill="1" applyBorder="1" applyAlignment="1">
      <alignment wrapText="1"/>
    </xf>
    <xf numFmtId="0" fontId="62" fillId="30" borderId="115" xfId="0" applyFont="1" applyFill="1" applyBorder="1" applyAlignment="1">
      <alignment wrapText="1"/>
    </xf>
    <xf numFmtId="0" fontId="25" fillId="25" borderId="100" xfId="0" applyFont="1" applyFill="1" applyBorder="1"/>
    <xf numFmtId="0" fontId="25" fillId="25" borderId="107" xfId="0" applyFont="1" applyFill="1" applyBorder="1"/>
    <xf numFmtId="0" fontId="25" fillId="24" borderId="21" xfId="0" applyFont="1" applyFill="1" applyBorder="1" applyAlignment="1">
      <alignment horizontal="center"/>
    </xf>
    <xf numFmtId="1" fontId="26" fillId="22" borderId="37" xfId="12" applyNumberFormat="1" applyFont="1" applyFill="1" applyBorder="1" applyAlignment="1">
      <alignment horizontal="center" vertical="center"/>
    </xf>
    <xf numFmtId="1" fontId="26" fillId="22" borderId="38" xfId="12" applyNumberFormat="1" applyFont="1" applyFill="1" applyBorder="1" applyAlignment="1">
      <alignment horizontal="center" vertical="center"/>
    </xf>
    <xf numFmtId="1" fontId="26" fillId="5" borderId="38" xfId="12" applyNumberFormat="1" applyFont="1" applyFill="1" applyBorder="1" applyAlignment="1">
      <alignment horizontal="center" vertical="center"/>
    </xf>
    <xf numFmtId="1" fontId="26" fillId="22" borderId="99" xfId="12" applyNumberFormat="1" applyFont="1" applyFill="1" applyBorder="1" applyAlignment="1">
      <alignment horizontal="center" vertical="center"/>
    </xf>
    <xf numFmtId="3" fontId="26" fillId="29" borderId="38" xfId="12" applyNumberFormat="1" applyFont="1" applyFill="1" applyBorder="1" applyAlignment="1">
      <alignment horizontal="center" vertical="center"/>
    </xf>
    <xf numFmtId="3" fontId="26" fillId="29" borderId="36" xfId="12" applyNumberFormat="1" applyFont="1" applyFill="1" applyBorder="1" applyAlignment="1">
      <alignment horizontal="center" vertical="center"/>
    </xf>
    <xf numFmtId="3" fontId="25" fillId="29" borderId="87" xfId="12" applyNumberFormat="1" applyFont="1" applyFill="1" applyBorder="1" applyAlignment="1">
      <alignment horizontal="center" vertical="center"/>
    </xf>
    <xf numFmtId="0" fontId="25" fillId="0" borderId="123" xfId="12" applyFont="1" applyBorder="1" applyAlignment="1">
      <alignment vertical="center" wrapText="1"/>
    </xf>
    <xf numFmtId="1" fontId="26" fillId="5" borderId="87" xfId="12" applyNumberFormat="1" applyFont="1" applyFill="1" applyBorder="1" applyAlignment="1">
      <alignment horizontal="center" vertical="center"/>
    </xf>
    <xf numFmtId="1" fontId="25" fillId="3" borderId="86" xfId="12" applyNumberFormat="1" applyFont="1" applyFill="1" applyBorder="1" applyAlignment="1">
      <alignment horizontal="center" vertical="center"/>
    </xf>
    <xf numFmtId="1" fontId="26" fillId="3" borderId="88" xfId="12" applyNumberFormat="1" applyFont="1" applyFill="1" applyBorder="1" applyAlignment="1">
      <alignment horizontal="center" vertical="center"/>
    </xf>
    <xf numFmtId="1" fontId="26" fillId="3" borderId="85" xfId="12" applyNumberFormat="1" applyFont="1" applyFill="1" applyBorder="1" applyAlignment="1">
      <alignment horizontal="center" vertical="center"/>
    </xf>
    <xf numFmtId="3" fontId="30" fillId="7" borderId="8" xfId="5" applyNumberFormat="1" applyFont="1" applyFill="1" applyBorder="1" applyAlignment="1">
      <alignment horizontal="center" vertical="center"/>
    </xf>
    <xf numFmtId="0" fontId="26" fillId="24" borderId="34" xfId="0" applyFont="1" applyFill="1" applyBorder="1" applyAlignment="1">
      <alignment horizontal="center" vertical="center"/>
    </xf>
    <xf numFmtId="3" fontId="25" fillId="22" borderId="37" xfId="12" applyNumberFormat="1" applyFont="1" applyFill="1" applyBorder="1" applyAlignment="1">
      <alignment horizontal="center" vertical="center"/>
    </xf>
    <xf numFmtId="3" fontId="25" fillId="22" borderId="99" xfId="12" applyNumberFormat="1" applyFont="1" applyFill="1" applyBorder="1" applyAlignment="1">
      <alignment horizontal="center" vertical="center"/>
    </xf>
    <xf numFmtId="0" fontId="25" fillId="0" borderId="2" xfId="0" applyFont="1" applyBorder="1" applyAlignment="1">
      <alignment horizontal="center" vertical="center"/>
    </xf>
    <xf numFmtId="0" fontId="26" fillId="0" borderId="80" xfId="0" applyFont="1" applyBorder="1" applyAlignment="1">
      <alignment horizontal="center" vertical="center"/>
    </xf>
    <xf numFmtId="0" fontId="25" fillId="0" borderId="10" xfId="0" applyFont="1" applyBorder="1" applyAlignment="1">
      <alignment horizontal="center" vertical="center"/>
    </xf>
    <xf numFmtId="0" fontId="26" fillId="0" borderId="96" xfId="0" applyFont="1" applyBorder="1" applyAlignment="1">
      <alignment horizontal="center" vertical="center"/>
    </xf>
    <xf numFmtId="0" fontId="25" fillId="0" borderId="86" xfId="0" applyFont="1" applyBorder="1" applyAlignment="1">
      <alignment horizontal="center" vertical="center"/>
    </xf>
    <xf numFmtId="0" fontId="26" fillId="0" borderId="171" xfId="0" applyFont="1" applyBorder="1" applyAlignment="1">
      <alignment horizontal="center" vertical="center"/>
    </xf>
    <xf numFmtId="0" fontId="11" fillId="0" borderId="0" xfId="0" applyFont="1" applyAlignment="1">
      <alignment vertical="center"/>
    </xf>
    <xf numFmtId="1" fontId="26" fillId="20" borderId="9" xfId="12" applyNumberFormat="1" applyFont="1" applyFill="1" applyBorder="1" applyAlignment="1">
      <alignment horizontal="center" vertical="center"/>
    </xf>
    <xf numFmtId="1" fontId="26" fillId="14" borderId="3" xfId="12" applyNumberFormat="1" applyFont="1" applyFill="1" applyBorder="1" applyAlignment="1">
      <alignment horizontal="center" vertical="center"/>
    </xf>
    <xf numFmtId="0" fontId="25" fillId="0" borderId="13" xfId="12" applyFont="1" applyBorder="1" applyAlignment="1">
      <alignment vertical="center"/>
    </xf>
    <xf numFmtId="0" fontId="25" fillId="0" borderId="14" xfId="12" applyFont="1" applyBorder="1" applyAlignment="1">
      <alignment vertical="center"/>
    </xf>
    <xf numFmtId="0" fontId="25" fillId="20" borderId="5" xfId="12" applyFont="1" applyFill="1" applyBorder="1" applyAlignment="1">
      <alignment horizontal="center" vertical="center"/>
    </xf>
    <xf numFmtId="0" fontId="25" fillId="20" borderId="4" xfId="12" applyFont="1" applyFill="1" applyBorder="1" applyAlignment="1">
      <alignment horizontal="center" vertical="center"/>
    </xf>
    <xf numFmtId="3" fontId="26" fillId="21" borderId="36" xfId="12" applyNumberFormat="1" applyFont="1" applyFill="1" applyBorder="1" applyAlignment="1">
      <alignment horizontal="center" vertical="center"/>
    </xf>
    <xf numFmtId="1" fontId="25" fillId="20" borderId="5" xfId="12" applyNumberFormat="1" applyFont="1" applyFill="1" applyBorder="1" applyAlignment="1">
      <alignment horizontal="center" vertical="center"/>
    </xf>
    <xf numFmtId="1" fontId="26" fillId="20" borderId="32" xfId="12" applyNumberFormat="1" applyFont="1" applyFill="1" applyBorder="1" applyAlignment="1">
      <alignment horizontal="center" vertical="center"/>
    </xf>
    <xf numFmtId="1" fontId="25" fillId="20" borderId="4" xfId="12" applyNumberFormat="1" applyFont="1" applyFill="1" applyBorder="1" applyAlignment="1">
      <alignment horizontal="center" vertical="center"/>
    </xf>
    <xf numFmtId="1" fontId="26" fillId="20" borderId="6" xfId="12" applyNumberFormat="1" applyFont="1" applyFill="1" applyBorder="1" applyAlignment="1">
      <alignment horizontal="center" vertical="center"/>
    </xf>
    <xf numFmtId="1" fontId="0" fillId="0" borderId="0" xfId="12" applyNumberFormat="1" applyFont="1" applyAlignment="1">
      <alignment horizontal="center"/>
    </xf>
    <xf numFmtId="1" fontId="7" fillId="0" borderId="0" xfId="12" applyNumberFormat="1" applyAlignment="1">
      <alignment horizontal="center"/>
    </xf>
    <xf numFmtId="1" fontId="25" fillId="14" borderId="31" xfId="12" applyNumberFormat="1" applyFont="1" applyFill="1" applyBorder="1" applyAlignment="1">
      <alignment horizontal="center" vertical="center"/>
    </xf>
    <xf numFmtId="0" fontId="20" fillId="23" borderId="117" xfId="12" applyFont="1" applyFill="1" applyBorder="1" applyAlignment="1">
      <alignment horizontal="center" vertical="center"/>
    </xf>
    <xf numFmtId="0" fontId="25" fillId="0" borderId="169" xfId="12" applyFont="1" applyBorder="1" applyAlignment="1">
      <alignment vertical="center" wrapText="1"/>
    </xf>
    <xf numFmtId="0" fontId="25" fillId="0" borderId="4" xfId="12" applyFont="1" applyBorder="1" applyAlignment="1">
      <alignment horizontal="center" vertical="center"/>
    </xf>
    <xf numFmtId="3" fontId="26" fillId="5" borderId="14" xfId="12" applyNumberFormat="1" applyFont="1" applyFill="1" applyBorder="1" applyAlignment="1">
      <alignment horizontal="center" vertical="center"/>
    </xf>
    <xf numFmtId="1" fontId="26" fillId="3" borderId="176" xfId="12" applyNumberFormat="1" applyFont="1" applyFill="1" applyBorder="1" applyAlignment="1">
      <alignment horizontal="center" vertical="center"/>
    </xf>
    <xf numFmtId="1" fontId="25" fillId="3" borderId="35" xfId="12" applyNumberFormat="1" applyFont="1" applyFill="1" applyBorder="1" applyAlignment="1">
      <alignment horizontal="center" vertical="center"/>
    </xf>
    <xf numFmtId="1" fontId="26" fillId="0" borderId="6" xfId="12" applyNumberFormat="1" applyFont="1" applyBorder="1" applyAlignment="1">
      <alignment horizontal="center" vertical="center"/>
    </xf>
    <xf numFmtId="3" fontId="20" fillId="0" borderId="0" xfId="0" applyNumberFormat="1" applyFont="1" applyAlignment="1">
      <alignment horizontal="center" vertical="center"/>
    </xf>
    <xf numFmtId="3" fontId="0" fillId="0" borderId="75" xfId="0" applyNumberFormat="1" applyBorder="1" applyAlignment="1">
      <alignment horizontal="center" vertical="center"/>
    </xf>
    <xf numFmtId="3" fontId="0" fillId="0" borderId="0" xfId="0" applyNumberFormat="1"/>
    <xf numFmtId="0" fontId="15" fillId="15" borderId="12" xfId="0" applyFont="1" applyFill="1" applyBorder="1" applyAlignment="1">
      <alignment horizontal="left" vertical="top" wrapText="1"/>
    </xf>
    <xf numFmtId="0" fontId="15" fillId="15" borderId="13" xfId="0" applyFont="1" applyFill="1" applyBorder="1" applyAlignment="1">
      <alignment horizontal="left" vertical="top" wrapText="1"/>
    </xf>
    <xf numFmtId="0" fontId="15" fillId="15" borderId="14" xfId="0" applyFont="1" applyFill="1" applyBorder="1" applyAlignment="1">
      <alignment horizontal="left" vertical="top" wrapText="1"/>
    </xf>
    <xf numFmtId="0" fontId="15" fillId="15" borderId="159" xfId="0" applyFont="1" applyFill="1" applyBorder="1" applyAlignment="1">
      <alignment horizontal="left" vertical="top" wrapText="1"/>
    </xf>
    <xf numFmtId="0" fontId="15" fillId="15" borderId="50" xfId="0" applyFont="1" applyFill="1" applyBorder="1" applyAlignment="1">
      <alignment horizontal="left" vertical="top" wrapText="1"/>
    </xf>
    <xf numFmtId="0" fontId="15" fillId="15" borderId="48" xfId="0" applyFont="1" applyFill="1" applyBorder="1" applyAlignment="1">
      <alignment horizontal="left" vertical="top"/>
    </xf>
    <xf numFmtId="0" fontId="15" fillId="15" borderId="48" xfId="0" applyFont="1" applyFill="1" applyBorder="1" applyAlignment="1">
      <alignment horizontal="left" vertical="top" wrapText="1"/>
    </xf>
    <xf numFmtId="0" fontId="15" fillId="15" borderId="23" xfId="0" applyFont="1" applyFill="1" applyBorder="1" applyAlignment="1">
      <alignment horizontal="left" vertical="top" wrapText="1"/>
    </xf>
    <xf numFmtId="0" fontId="15" fillId="15" borderId="20" xfId="0" applyFont="1" applyFill="1" applyBorder="1" applyAlignment="1">
      <alignment horizontal="left" vertical="top" wrapText="1"/>
    </xf>
    <xf numFmtId="0" fontId="15" fillId="15" borderId="21" xfId="0" applyFont="1" applyFill="1" applyBorder="1" applyAlignment="1">
      <alignment horizontal="left" vertical="top"/>
    </xf>
    <xf numFmtId="0" fontId="15" fillId="15" borderId="21" xfId="0" applyFont="1" applyFill="1" applyBorder="1" applyAlignment="1">
      <alignment horizontal="left" vertical="top" wrapText="1"/>
    </xf>
    <xf numFmtId="0" fontId="15" fillId="15" borderId="24" xfId="0" applyFont="1" applyFill="1" applyBorder="1" applyAlignment="1">
      <alignment horizontal="left" vertical="top" wrapText="1"/>
    </xf>
    <xf numFmtId="0" fontId="15" fillId="15" borderId="19" xfId="0" applyFont="1" applyFill="1" applyBorder="1" applyAlignment="1">
      <alignment horizontal="left" vertical="top" wrapText="1"/>
    </xf>
    <xf numFmtId="0" fontId="15" fillId="15" borderId="10" xfId="0" applyFont="1" applyFill="1" applyBorder="1" applyAlignment="1">
      <alignment horizontal="left" vertical="top"/>
    </xf>
    <xf numFmtId="0" fontId="15" fillId="15" borderId="2" xfId="0" applyFont="1" applyFill="1" applyBorder="1" applyAlignment="1">
      <alignment horizontal="left" vertical="top"/>
    </xf>
    <xf numFmtId="0" fontId="15" fillId="26" borderId="2" xfId="0" applyFont="1" applyFill="1" applyBorder="1" applyAlignment="1">
      <alignment horizontal="center" vertical="center" wrapText="1"/>
    </xf>
    <xf numFmtId="9" fontId="16" fillId="26" borderId="2" xfId="4" applyFont="1" applyFill="1" applyBorder="1" applyAlignment="1">
      <alignment horizontal="center" vertical="center"/>
    </xf>
    <xf numFmtId="9" fontId="16" fillId="26" borderId="30" xfId="4" applyFont="1" applyFill="1" applyBorder="1" applyAlignment="1">
      <alignment horizontal="center" vertical="center"/>
    </xf>
    <xf numFmtId="9" fontId="16" fillId="26" borderId="58" xfId="4" applyFont="1" applyFill="1" applyBorder="1" applyAlignment="1">
      <alignment horizontal="center" vertical="center"/>
    </xf>
    <xf numFmtId="9" fontId="16" fillId="26" borderId="59" xfId="4" applyFont="1" applyFill="1" applyBorder="1" applyAlignment="1">
      <alignment horizontal="center" vertical="center"/>
    </xf>
    <xf numFmtId="1" fontId="57" fillId="26" borderId="2" xfId="4" applyNumberFormat="1" applyFont="1" applyFill="1" applyBorder="1" applyAlignment="1">
      <alignment horizontal="center" vertical="center"/>
    </xf>
    <xf numFmtId="1" fontId="57" fillId="26" borderId="59" xfId="4" applyNumberFormat="1" applyFont="1" applyFill="1" applyBorder="1" applyAlignment="1">
      <alignment horizontal="center" vertical="center"/>
    </xf>
    <xf numFmtId="1" fontId="57" fillId="26" borderId="1" xfId="4" applyNumberFormat="1" applyFont="1" applyFill="1" applyBorder="1" applyAlignment="1">
      <alignment horizontal="center" vertical="center"/>
    </xf>
    <xf numFmtId="9" fontId="21" fillId="26" borderId="2" xfId="4" applyFont="1" applyFill="1" applyBorder="1" applyAlignment="1">
      <alignment horizontal="center" vertical="center"/>
    </xf>
    <xf numFmtId="9" fontId="21" fillId="26" borderId="59" xfId="4" applyFont="1" applyFill="1" applyBorder="1" applyAlignment="1">
      <alignment horizontal="center" vertical="center"/>
    </xf>
    <xf numFmtId="0" fontId="15" fillId="26" borderId="8" xfId="0" applyFont="1" applyFill="1" applyBorder="1" applyAlignment="1">
      <alignment horizontal="center" vertical="center" wrapText="1"/>
    </xf>
    <xf numFmtId="9" fontId="16" fillId="26" borderId="8" xfId="4" applyFont="1" applyFill="1" applyBorder="1" applyAlignment="1">
      <alignment horizontal="center" vertical="center"/>
    </xf>
    <xf numFmtId="9" fontId="16" fillId="26" borderId="31" xfId="4" applyFont="1" applyFill="1" applyBorder="1" applyAlignment="1">
      <alignment horizontal="center" vertical="center"/>
    </xf>
    <xf numFmtId="9" fontId="16" fillId="26" borderId="60" xfId="4" applyFont="1" applyFill="1" applyBorder="1" applyAlignment="1">
      <alignment horizontal="center" vertical="center"/>
    </xf>
    <xf numFmtId="9" fontId="16" fillId="26" borderId="61" xfId="4" applyFont="1" applyFill="1" applyBorder="1" applyAlignment="1">
      <alignment horizontal="center" vertical="center"/>
    </xf>
    <xf numFmtId="1" fontId="57" fillId="26" borderId="8" xfId="4" applyNumberFormat="1" applyFont="1" applyFill="1" applyBorder="1" applyAlignment="1">
      <alignment horizontal="center" vertical="center"/>
    </xf>
    <xf numFmtId="1" fontId="57" fillId="26" borderId="61" xfId="4" applyNumberFormat="1" applyFont="1" applyFill="1" applyBorder="1" applyAlignment="1">
      <alignment horizontal="center" vertical="center"/>
    </xf>
    <xf numFmtId="1" fontId="57" fillId="26" borderId="60" xfId="4" applyNumberFormat="1" applyFont="1" applyFill="1" applyBorder="1" applyAlignment="1">
      <alignment horizontal="center" vertical="center"/>
    </xf>
    <xf numFmtId="9" fontId="21" fillId="26" borderId="8" xfId="4" applyFont="1" applyFill="1" applyBorder="1" applyAlignment="1">
      <alignment horizontal="center" vertical="center"/>
    </xf>
    <xf numFmtId="9" fontId="21" fillId="26" borderId="61" xfId="4" applyFont="1" applyFill="1" applyBorder="1" applyAlignment="1">
      <alignment horizontal="center" vertical="center"/>
    </xf>
    <xf numFmtId="9" fontId="17" fillId="26" borderId="8" xfId="4" applyFont="1" applyFill="1" applyBorder="1" applyAlignment="1">
      <alignment horizontal="center" vertical="center"/>
    </xf>
    <xf numFmtId="9" fontId="35" fillId="26" borderId="8" xfId="4" applyFont="1" applyFill="1" applyBorder="1" applyAlignment="1">
      <alignment horizontal="center" vertical="center"/>
    </xf>
    <xf numFmtId="9" fontId="36" fillId="26" borderId="8" xfId="4" applyFont="1" applyFill="1" applyBorder="1" applyAlignment="1">
      <alignment horizontal="center" vertical="center"/>
    </xf>
    <xf numFmtId="9" fontId="36" fillId="26" borderId="61" xfId="4" applyFont="1" applyFill="1" applyBorder="1" applyAlignment="1">
      <alignment horizontal="center" vertical="center"/>
    </xf>
    <xf numFmtId="9" fontId="36" fillId="26" borderId="60" xfId="4" applyFont="1" applyFill="1" applyBorder="1" applyAlignment="1">
      <alignment horizontal="center" vertical="center"/>
    </xf>
    <xf numFmtId="9" fontId="17" fillId="26" borderId="31" xfId="4" applyFont="1" applyFill="1" applyBorder="1" applyAlignment="1">
      <alignment horizontal="center" vertical="center"/>
    </xf>
    <xf numFmtId="9" fontId="17" fillId="26" borderId="60" xfId="4" applyFont="1" applyFill="1" applyBorder="1" applyAlignment="1">
      <alignment horizontal="center" vertical="center"/>
    </xf>
    <xf numFmtId="9" fontId="17" fillId="26" borderId="61" xfId="4" applyFont="1" applyFill="1" applyBorder="1" applyAlignment="1">
      <alignment horizontal="center" vertical="center"/>
    </xf>
    <xf numFmtId="9" fontId="18" fillId="26" borderId="8" xfId="4" applyFont="1" applyFill="1" applyBorder="1" applyAlignment="1">
      <alignment horizontal="center" vertical="center"/>
    </xf>
    <xf numFmtId="1" fontId="30" fillId="26" borderId="8" xfId="4" applyNumberFormat="1" applyFont="1" applyFill="1" applyBorder="1" applyAlignment="1">
      <alignment horizontal="center" vertical="center"/>
    </xf>
    <xf numFmtId="1" fontId="57" fillId="26" borderId="7" xfId="4" applyNumberFormat="1" applyFont="1" applyFill="1" applyBorder="1" applyAlignment="1">
      <alignment horizontal="center" vertical="center"/>
    </xf>
    <xf numFmtId="9" fontId="35" fillId="26" borderId="61" xfId="4" applyFont="1" applyFill="1" applyBorder="1" applyAlignment="1">
      <alignment horizontal="center" vertical="center"/>
    </xf>
    <xf numFmtId="9" fontId="36" fillId="26" borderId="7" xfId="4" applyFont="1" applyFill="1" applyBorder="1" applyAlignment="1">
      <alignment horizontal="center" vertical="center"/>
    </xf>
    <xf numFmtId="9" fontId="21" fillId="26" borderId="60" xfId="4" applyFont="1" applyFill="1" applyBorder="1" applyAlignment="1">
      <alignment horizontal="center" vertical="center"/>
    </xf>
    <xf numFmtId="9" fontId="21" fillId="26" borderId="7" xfId="4" applyFont="1" applyFill="1" applyBorder="1" applyAlignment="1">
      <alignment horizontal="center" vertical="center"/>
    </xf>
    <xf numFmtId="0" fontId="15" fillId="26" borderId="8" xfId="0" applyFont="1" applyFill="1" applyBorder="1" applyAlignment="1">
      <alignment horizontal="center" vertical="center"/>
    </xf>
    <xf numFmtId="0" fontId="15" fillId="26" borderId="5" xfId="0" applyFont="1" applyFill="1" applyBorder="1" applyAlignment="1">
      <alignment horizontal="center" vertical="center" wrapText="1"/>
    </xf>
    <xf numFmtId="9" fontId="16" fillId="26" borderId="5" xfId="4" applyFont="1" applyFill="1" applyBorder="1" applyAlignment="1">
      <alignment horizontal="center" vertical="center"/>
    </xf>
    <xf numFmtId="9" fontId="16" fillId="26" borderId="32" xfId="4" applyFont="1" applyFill="1" applyBorder="1" applyAlignment="1">
      <alignment horizontal="center" vertical="center"/>
    </xf>
    <xf numFmtId="9" fontId="16" fillId="26" borderId="62" xfId="4" applyFont="1" applyFill="1" applyBorder="1" applyAlignment="1">
      <alignment horizontal="center" vertical="center"/>
    </xf>
    <xf numFmtId="9" fontId="16" fillId="26" borderId="63" xfId="4" applyFont="1" applyFill="1" applyBorder="1" applyAlignment="1">
      <alignment horizontal="center" vertical="center"/>
    </xf>
    <xf numFmtId="9" fontId="21" fillId="26" borderId="5" xfId="4" applyFont="1" applyFill="1" applyBorder="1" applyAlignment="1">
      <alignment horizontal="center" vertical="center"/>
    </xf>
    <xf numFmtId="9" fontId="21" fillId="26" borderId="63" xfId="4" applyFont="1" applyFill="1" applyBorder="1" applyAlignment="1">
      <alignment horizontal="center" vertical="center"/>
    </xf>
    <xf numFmtId="9" fontId="21" fillId="26" borderId="4" xfId="4" applyFont="1" applyFill="1" applyBorder="1" applyAlignment="1">
      <alignment horizontal="center" vertical="center"/>
    </xf>
    <xf numFmtId="0" fontId="15" fillId="26" borderId="48" xfId="0" applyFont="1" applyFill="1" applyBorder="1" applyAlignment="1">
      <alignment horizontal="center" vertical="center" wrapText="1"/>
    </xf>
    <xf numFmtId="9" fontId="16" fillId="26" borderId="48" xfId="4" applyFont="1" applyFill="1" applyBorder="1" applyAlignment="1">
      <alignment horizontal="center" vertical="center"/>
    </xf>
    <xf numFmtId="9" fontId="16" fillId="26" borderId="49" xfId="4" applyFont="1" applyFill="1" applyBorder="1" applyAlignment="1">
      <alignment horizontal="center" vertical="center"/>
    </xf>
    <xf numFmtId="9" fontId="16" fillId="26" borderId="160" xfId="4" applyFont="1" applyFill="1" applyBorder="1" applyAlignment="1">
      <alignment horizontal="center" vertical="center"/>
    </xf>
    <xf numFmtId="9" fontId="16" fillId="26" borderId="161" xfId="4" applyFont="1" applyFill="1" applyBorder="1" applyAlignment="1">
      <alignment horizontal="center" vertical="center"/>
    </xf>
    <xf numFmtId="9" fontId="21" fillId="26" borderId="48" xfId="4" applyFont="1" applyFill="1" applyBorder="1" applyAlignment="1">
      <alignment horizontal="center" vertical="center"/>
    </xf>
    <xf numFmtId="9" fontId="21" fillId="26" borderId="161" xfId="4" applyFont="1" applyFill="1" applyBorder="1" applyAlignment="1">
      <alignment horizontal="center" vertical="center"/>
    </xf>
    <xf numFmtId="9" fontId="21" fillId="26" borderId="50" xfId="4" applyFont="1" applyFill="1" applyBorder="1" applyAlignment="1">
      <alignment horizontal="center" vertical="center"/>
    </xf>
    <xf numFmtId="0" fontId="15" fillId="26" borderId="21" xfId="0" applyFont="1" applyFill="1" applyBorder="1" applyAlignment="1">
      <alignment horizontal="center" vertical="center" wrapText="1"/>
    </xf>
    <xf numFmtId="9" fontId="16" fillId="26" borderId="21" xfId="4" applyFont="1" applyFill="1" applyBorder="1" applyAlignment="1">
      <alignment horizontal="center" vertical="center"/>
    </xf>
    <xf numFmtId="9" fontId="16" fillId="26" borderId="33" xfId="4" applyFont="1" applyFill="1" applyBorder="1" applyAlignment="1">
      <alignment horizontal="center" vertical="center"/>
    </xf>
    <xf numFmtId="9" fontId="16" fillId="26" borderId="66" xfId="4" applyFont="1" applyFill="1" applyBorder="1" applyAlignment="1">
      <alignment horizontal="center" vertical="center"/>
    </xf>
    <xf numFmtId="9" fontId="16" fillId="26" borderId="67" xfId="4" applyFont="1" applyFill="1" applyBorder="1" applyAlignment="1">
      <alignment horizontal="center" vertical="center"/>
    </xf>
    <xf numFmtId="9" fontId="21" fillId="26" borderId="21" xfId="4" applyFont="1" applyFill="1" applyBorder="1" applyAlignment="1">
      <alignment horizontal="center" vertical="center"/>
    </xf>
    <xf numFmtId="9" fontId="21" fillId="26" borderId="67" xfId="4" applyFont="1" applyFill="1" applyBorder="1" applyAlignment="1">
      <alignment horizontal="center" vertical="center"/>
    </xf>
    <xf numFmtId="9" fontId="21" fillId="26" borderId="20" xfId="4" applyFont="1" applyFill="1" applyBorder="1" applyAlignment="1">
      <alignment horizontal="center" vertical="center"/>
    </xf>
    <xf numFmtId="0" fontId="15" fillId="26" borderId="10" xfId="0" applyFont="1" applyFill="1" applyBorder="1" applyAlignment="1">
      <alignment horizontal="center" vertical="center"/>
    </xf>
    <xf numFmtId="9" fontId="16" fillId="26" borderId="10" xfId="4" applyFont="1" applyFill="1" applyBorder="1" applyAlignment="1">
      <alignment horizontal="center" vertical="center"/>
    </xf>
    <xf numFmtId="9" fontId="16" fillId="26" borderId="34" xfId="4" applyFont="1" applyFill="1" applyBorder="1" applyAlignment="1">
      <alignment horizontal="center" vertical="center"/>
    </xf>
    <xf numFmtId="9" fontId="16" fillId="26" borderId="64" xfId="4" applyFont="1" applyFill="1" applyBorder="1" applyAlignment="1">
      <alignment horizontal="center" vertical="center"/>
    </xf>
    <xf numFmtId="9" fontId="16" fillId="26" borderId="65" xfId="4" applyFont="1" applyFill="1" applyBorder="1" applyAlignment="1">
      <alignment horizontal="center" vertical="center"/>
    </xf>
    <xf numFmtId="1" fontId="57" fillId="26" borderId="10" xfId="4" applyNumberFormat="1" applyFont="1" applyFill="1" applyBorder="1" applyAlignment="1">
      <alignment horizontal="center" vertical="center"/>
    </xf>
    <xf numFmtId="1" fontId="57" fillId="26" borderId="65" xfId="4" applyNumberFormat="1" applyFont="1" applyFill="1" applyBorder="1" applyAlignment="1">
      <alignment horizontal="center" vertical="center"/>
    </xf>
    <xf numFmtId="1" fontId="57" fillId="26" borderId="19" xfId="4" applyNumberFormat="1" applyFont="1" applyFill="1" applyBorder="1" applyAlignment="1">
      <alignment horizontal="center" vertical="center"/>
    </xf>
    <xf numFmtId="9" fontId="21" fillId="26" borderId="10" xfId="4" applyFont="1" applyFill="1" applyBorder="1" applyAlignment="1">
      <alignment horizontal="center" vertical="center"/>
    </xf>
    <xf numFmtId="9" fontId="21" fillId="26" borderId="65" xfId="4" applyFont="1" applyFill="1" applyBorder="1" applyAlignment="1">
      <alignment horizontal="center" vertical="center"/>
    </xf>
    <xf numFmtId="0" fontId="15" fillId="26" borderId="21" xfId="0" applyFont="1" applyFill="1" applyBorder="1" applyAlignment="1">
      <alignment horizontal="center" vertical="center"/>
    </xf>
    <xf numFmtId="1" fontId="57" fillId="26" borderId="21" xfId="4" applyNumberFormat="1" applyFont="1" applyFill="1" applyBorder="1" applyAlignment="1">
      <alignment horizontal="center" vertical="center"/>
    </xf>
    <xf numFmtId="1" fontId="57" fillId="26" borderId="67" xfId="4" applyNumberFormat="1" applyFont="1" applyFill="1" applyBorder="1" applyAlignment="1">
      <alignment horizontal="center" vertical="center"/>
    </xf>
    <xf numFmtId="1" fontId="57" fillId="26" borderId="20" xfId="4" applyNumberFormat="1" applyFont="1" applyFill="1" applyBorder="1" applyAlignment="1">
      <alignment horizontal="center" vertical="center"/>
    </xf>
    <xf numFmtId="0" fontId="15" fillId="26" borderId="2" xfId="0" applyFont="1" applyFill="1" applyBorder="1" applyAlignment="1">
      <alignment horizontal="center" vertical="center"/>
    </xf>
    <xf numFmtId="0" fontId="15" fillId="26" borderId="5" xfId="0" applyFont="1" applyFill="1" applyBorder="1" applyAlignment="1">
      <alignment horizontal="center" vertical="center"/>
    </xf>
    <xf numFmtId="1" fontId="57" fillId="26" borderId="5" xfId="4" applyNumberFormat="1" applyFont="1" applyFill="1" applyBorder="1" applyAlignment="1">
      <alignment horizontal="center" vertical="center"/>
    </xf>
    <xf numFmtId="1" fontId="57" fillId="26" borderId="63" xfId="4" applyNumberFormat="1" applyFont="1" applyFill="1" applyBorder="1" applyAlignment="1">
      <alignment horizontal="center" vertical="center"/>
    </xf>
    <xf numFmtId="1" fontId="57" fillId="26" borderId="4" xfId="4" applyNumberFormat="1" applyFont="1" applyFill="1" applyBorder="1" applyAlignment="1">
      <alignment horizontal="center" vertical="center"/>
    </xf>
    <xf numFmtId="3" fontId="21" fillId="12" borderId="8" xfId="5" applyNumberFormat="1" applyFont="1" applyFill="1" applyBorder="1" applyAlignment="1">
      <alignment horizontal="center" vertical="center"/>
    </xf>
    <xf numFmtId="0" fontId="48" fillId="0" borderId="0" xfId="0" applyFont="1" applyAlignment="1">
      <alignment vertical="center"/>
    </xf>
    <xf numFmtId="0" fontId="0" fillId="0" borderId="0" xfId="0" applyAlignment="1">
      <alignment horizontal="left" vertical="center" indent="1"/>
    </xf>
    <xf numFmtId="0" fontId="63" fillId="0" borderId="0" xfId="14" applyAlignment="1">
      <alignment horizontal="left" vertical="center" indent="1"/>
    </xf>
    <xf numFmtId="0" fontId="0" fillId="0" borderId="0" xfId="0" applyAlignment="1">
      <alignment vertical="center"/>
    </xf>
    <xf numFmtId="0" fontId="0" fillId="0" borderId="0" xfId="0" applyAlignment="1">
      <alignment horizontal="left" vertical="center" indent="2"/>
    </xf>
    <xf numFmtId="0" fontId="64" fillId="0" borderId="0" xfId="0" applyFont="1" applyAlignment="1">
      <alignment vertical="center"/>
    </xf>
    <xf numFmtId="0" fontId="65" fillId="0" borderId="0" xfId="0" applyFont="1" applyAlignment="1">
      <alignment vertical="center"/>
    </xf>
    <xf numFmtId="0" fontId="66" fillId="0" borderId="0" xfId="0" applyFont="1" applyAlignment="1">
      <alignment vertical="center"/>
    </xf>
    <xf numFmtId="0" fontId="38" fillId="0" borderId="0" xfId="0" applyFont="1" applyAlignment="1">
      <alignment vertical="center"/>
    </xf>
    <xf numFmtId="16" fontId="72" fillId="4" borderId="48" xfId="12" applyNumberFormat="1" applyFont="1" applyFill="1" applyBorder="1" applyAlignment="1">
      <alignment horizontal="center" vertical="center" wrapText="1"/>
    </xf>
    <xf numFmtId="0" fontId="25" fillId="5" borderId="93" xfId="12" applyFont="1" applyFill="1" applyBorder="1" applyAlignment="1">
      <alignment horizontal="center" vertical="center"/>
    </xf>
    <xf numFmtId="3" fontId="25" fillId="5" borderId="173" xfId="12" applyNumberFormat="1" applyFont="1" applyFill="1" applyBorder="1" applyAlignment="1">
      <alignment horizontal="center" vertical="center"/>
    </xf>
    <xf numFmtId="1" fontId="25" fillId="5" borderId="93" xfId="12" applyNumberFormat="1" applyFont="1" applyFill="1" applyBorder="1" applyAlignment="1">
      <alignment horizontal="center" vertical="center"/>
    </xf>
    <xf numFmtId="3" fontId="25" fillId="29" borderId="173" xfId="12" applyNumberFormat="1" applyFont="1" applyFill="1" applyBorder="1" applyAlignment="1">
      <alignment horizontal="center" vertical="center"/>
    </xf>
    <xf numFmtId="1" fontId="26" fillId="5" borderId="172" xfId="12" applyNumberFormat="1" applyFont="1" applyFill="1" applyBorder="1" applyAlignment="1">
      <alignment horizontal="center" vertical="center"/>
    </xf>
    <xf numFmtId="0" fontId="25" fillId="0" borderId="56" xfId="12" applyFont="1" applyBorder="1" applyAlignment="1">
      <alignment horizontal="center"/>
    </xf>
    <xf numFmtId="3" fontId="25" fillId="22" borderId="55" xfId="12" applyNumberFormat="1" applyFont="1" applyFill="1" applyBorder="1" applyAlignment="1">
      <alignment horizontal="center" vertical="center"/>
    </xf>
    <xf numFmtId="9" fontId="26" fillId="14" borderId="56" xfId="4" applyFont="1" applyFill="1" applyBorder="1" applyAlignment="1">
      <alignment horizontal="center" vertical="center"/>
    </xf>
    <xf numFmtId="0" fontId="25" fillId="3" borderId="178" xfId="12" applyFont="1" applyFill="1" applyBorder="1" applyAlignment="1">
      <alignment vertical="center"/>
    </xf>
    <xf numFmtId="0" fontId="25" fillId="0" borderId="179" xfId="12" applyFont="1" applyBorder="1" applyAlignment="1">
      <alignment horizontal="center"/>
    </xf>
    <xf numFmtId="0" fontId="25" fillId="14" borderId="180" xfId="12" applyFont="1" applyFill="1" applyBorder="1" applyAlignment="1">
      <alignment horizontal="center"/>
    </xf>
    <xf numFmtId="0" fontId="25" fillId="14" borderId="180" xfId="12" applyFont="1" applyFill="1" applyBorder="1" applyAlignment="1">
      <alignment horizontal="center" vertical="center"/>
    </xf>
    <xf numFmtId="0" fontId="25" fillId="14" borderId="181" xfId="12" applyFont="1" applyFill="1" applyBorder="1" applyAlignment="1">
      <alignment horizontal="center" vertical="center"/>
    </xf>
    <xf numFmtId="3" fontId="26" fillId="22" borderId="182" xfId="12" applyNumberFormat="1" applyFont="1" applyFill="1" applyBorder="1" applyAlignment="1">
      <alignment horizontal="center" vertical="center"/>
    </xf>
    <xf numFmtId="1" fontId="25" fillId="14" borderId="183" xfId="12" applyNumberFormat="1" applyFont="1" applyFill="1" applyBorder="1" applyAlignment="1">
      <alignment horizontal="center" vertical="center"/>
    </xf>
    <xf numFmtId="1" fontId="26" fillId="14" borderId="183" xfId="12" applyNumberFormat="1" applyFont="1" applyFill="1" applyBorder="1" applyAlignment="1">
      <alignment horizontal="center" vertical="center"/>
    </xf>
    <xf numFmtId="1" fontId="25" fillId="14" borderId="180" xfId="12" applyNumberFormat="1" applyFont="1" applyFill="1" applyBorder="1" applyAlignment="1">
      <alignment horizontal="center" vertical="center"/>
    </xf>
    <xf numFmtId="1" fontId="25" fillId="14" borderId="181" xfId="12" applyNumberFormat="1" applyFont="1" applyFill="1" applyBorder="1" applyAlignment="1">
      <alignment horizontal="center" vertical="center"/>
    </xf>
    <xf numFmtId="3" fontId="25" fillId="22" borderId="182" xfId="12" applyNumberFormat="1" applyFont="1" applyFill="1" applyBorder="1" applyAlignment="1">
      <alignment horizontal="center" vertical="center"/>
    </xf>
    <xf numFmtId="9" fontId="26" fillId="14" borderId="180" xfId="4" applyFont="1" applyFill="1" applyBorder="1" applyAlignment="1">
      <alignment horizontal="center" vertical="center"/>
    </xf>
    <xf numFmtId="1" fontId="26" fillId="14" borderId="184" xfId="12" applyNumberFormat="1" applyFont="1" applyFill="1" applyBorder="1" applyAlignment="1">
      <alignment horizontal="center" vertical="center"/>
    </xf>
    <xf numFmtId="17" fontId="14" fillId="3" borderId="25" xfId="5" applyNumberFormat="1" applyFont="1" applyFill="1" applyBorder="1" applyAlignment="1">
      <alignment horizontal="center" vertical="center"/>
    </xf>
    <xf numFmtId="17" fontId="14" fillId="3" borderId="27" xfId="5" applyNumberFormat="1" applyFont="1" applyFill="1" applyBorder="1" applyAlignment="1">
      <alignment horizontal="center" vertical="center"/>
    </xf>
    <xf numFmtId="17" fontId="14" fillId="3" borderId="28" xfId="5" applyNumberFormat="1" applyFont="1" applyFill="1" applyBorder="1" applyAlignment="1">
      <alignment horizontal="center" vertical="center"/>
    </xf>
    <xf numFmtId="17" fontId="14" fillId="3" borderId="29" xfId="5" applyNumberFormat="1" applyFont="1" applyFill="1" applyBorder="1" applyAlignment="1">
      <alignment horizontal="center" vertical="center"/>
    </xf>
    <xf numFmtId="3" fontId="21" fillId="15" borderId="31" xfId="5" applyNumberFormat="1" applyFont="1" applyFill="1" applyBorder="1" applyAlignment="1">
      <alignment horizontal="center" vertical="center"/>
    </xf>
    <xf numFmtId="3" fontId="21" fillId="15" borderId="13" xfId="5" applyNumberFormat="1" applyFont="1" applyFill="1" applyBorder="1" applyAlignment="1">
      <alignment horizontal="center" vertical="center"/>
    </xf>
    <xf numFmtId="3" fontId="15" fillId="12" borderId="8" xfId="5" applyNumberFormat="1" applyFont="1" applyFill="1" applyBorder="1" applyAlignment="1">
      <alignment horizontal="center" vertical="center"/>
    </xf>
    <xf numFmtId="3" fontId="21" fillId="12" borderId="31" xfId="5" applyNumberFormat="1" applyFont="1" applyFill="1" applyBorder="1" applyAlignment="1">
      <alignment horizontal="center" vertical="center"/>
    </xf>
    <xf numFmtId="3" fontId="21" fillId="12" borderId="13" xfId="5" applyNumberFormat="1" applyFont="1" applyFill="1" applyBorder="1" applyAlignment="1">
      <alignment horizontal="center" vertical="center"/>
    </xf>
    <xf numFmtId="3" fontId="21" fillId="15" borderId="30" xfId="5" applyNumberFormat="1" applyFont="1" applyFill="1" applyBorder="1" applyAlignment="1">
      <alignment horizontal="center" vertical="center"/>
    </xf>
    <xf numFmtId="3" fontId="21" fillId="15" borderId="12" xfId="5" applyNumberFormat="1" applyFont="1" applyFill="1" applyBorder="1" applyAlignment="1">
      <alignment horizontal="center" vertical="center"/>
    </xf>
    <xf numFmtId="3" fontId="21" fillId="15" borderId="32" xfId="5" applyNumberFormat="1" applyFont="1" applyFill="1" applyBorder="1" applyAlignment="1">
      <alignment horizontal="center" vertical="center"/>
    </xf>
    <xf numFmtId="3" fontId="21" fillId="15" borderId="14" xfId="5" applyNumberFormat="1" applyFont="1" applyFill="1" applyBorder="1" applyAlignment="1">
      <alignment horizontal="center" vertical="center"/>
    </xf>
    <xf numFmtId="3" fontId="15" fillId="8" borderId="2" xfId="4" applyNumberFormat="1" applyFont="1" applyFill="1" applyBorder="1" applyAlignment="1">
      <alignment horizontal="center" vertical="center"/>
    </xf>
    <xf numFmtId="3" fontId="15" fillId="8" borderId="30" xfId="4" applyNumberFormat="1" applyFont="1" applyFill="1" applyBorder="1" applyAlignment="1">
      <alignment horizontal="center" vertical="center"/>
    </xf>
    <xf numFmtId="3" fontId="15" fillId="8" borderId="12" xfId="4" applyNumberFormat="1" applyFont="1" applyFill="1" applyBorder="1" applyAlignment="1">
      <alignment horizontal="center" vertical="center"/>
    </xf>
    <xf numFmtId="3" fontId="21" fillId="8" borderId="2" xfId="4" applyNumberFormat="1" applyFont="1" applyFill="1" applyBorder="1" applyAlignment="1">
      <alignment horizontal="center" vertical="center"/>
    </xf>
    <xf numFmtId="3" fontId="21" fillId="8" borderId="3" xfId="4" applyNumberFormat="1" applyFont="1" applyFill="1" applyBorder="1" applyAlignment="1">
      <alignment horizontal="center" vertical="center"/>
    </xf>
    <xf numFmtId="3" fontId="15" fillId="8" borderId="8" xfId="4" applyNumberFormat="1" applyFont="1" applyFill="1" applyBorder="1" applyAlignment="1">
      <alignment horizontal="center" vertical="center"/>
    </xf>
    <xf numFmtId="3" fontId="15" fillId="8" borderId="31" xfId="4" applyNumberFormat="1" applyFont="1" applyFill="1" applyBorder="1" applyAlignment="1">
      <alignment horizontal="center" vertical="center"/>
    </xf>
    <xf numFmtId="3" fontId="15" fillId="8" borderId="13" xfId="4" applyNumberFormat="1" applyFont="1" applyFill="1" applyBorder="1" applyAlignment="1">
      <alignment horizontal="center" vertical="center"/>
    </xf>
    <xf numFmtId="3" fontId="21" fillId="8" borderId="8" xfId="4" applyNumberFormat="1" applyFont="1" applyFill="1" applyBorder="1" applyAlignment="1">
      <alignment horizontal="center" vertical="center"/>
    </xf>
    <xf numFmtId="3" fontId="21" fillId="8" borderId="9" xfId="4" applyNumberFormat="1" applyFont="1" applyFill="1" applyBorder="1" applyAlignment="1">
      <alignment horizontal="center" vertical="center"/>
    </xf>
    <xf numFmtId="3" fontId="15" fillId="8" borderId="5" xfId="4" applyNumberFormat="1" applyFont="1" applyFill="1" applyBorder="1" applyAlignment="1">
      <alignment horizontal="center" vertical="center"/>
    </xf>
    <xf numFmtId="3" fontId="15" fillId="8" borderId="32" xfId="4" applyNumberFormat="1" applyFont="1" applyFill="1" applyBorder="1" applyAlignment="1">
      <alignment horizontal="center" vertical="center"/>
    </xf>
    <xf numFmtId="3" fontId="15" fillId="8" borderId="14" xfId="4" applyNumberFormat="1" applyFont="1" applyFill="1" applyBorder="1" applyAlignment="1">
      <alignment horizontal="center" vertical="center"/>
    </xf>
    <xf numFmtId="3" fontId="21" fillId="8" borderId="5" xfId="4" applyNumberFormat="1" applyFont="1" applyFill="1" applyBorder="1" applyAlignment="1">
      <alignment horizontal="center" vertical="center"/>
    </xf>
    <xf numFmtId="3" fontId="21" fillId="8" borderId="6" xfId="4" applyNumberFormat="1" applyFont="1" applyFill="1" applyBorder="1" applyAlignment="1">
      <alignment horizontal="center" vertical="center"/>
    </xf>
    <xf numFmtId="3" fontId="0" fillId="3" borderId="0" xfId="0" applyNumberFormat="1" applyFill="1"/>
    <xf numFmtId="3" fontId="15" fillId="7" borderId="21" xfId="5" applyNumberFormat="1" applyFont="1" applyFill="1" applyBorder="1" applyAlignment="1">
      <alignment horizontal="center" vertical="center"/>
    </xf>
    <xf numFmtId="3" fontId="15" fillId="7" borderId="33" xfId="5" applyNumberFormat="1" applyFont="1" applyFill="1" applyBorder="1" applyAlignment="1">
      <alignment horizontal="center" vertical="center"/>
    </xf>
    <xf numFmtId="3" fontId="15" fillId="7" borderId="23" xfId="5" applyNumberFormat="1" applyFont="1" applyFill="1" applyBorder="1" applyAlignment="1">
      <alignment horizontal="center" vertical="center"/>
    </xf>
    <xf numFmtId="0" fontId="11" fillId="11" borderId="185" xfId="0" applyFont="1" applyFill="1" applyBorder="1" applyAlignment="1">
      <alignment horizontal="center" vertical="center"/>
    </xf>
    <xf numFmtId="0" fontId="11" fillId="7" borderId="186" xfId="0" applyFont="1" applyFill="1" applyBorder="1" applyAlignment="1">
      <alignment horizontal="center" vertical="center"/>
    </xf>
    <xf numFmtId="1" fontId="0" fillId="0" borderId="12" xfId="0" applyNumberFormat="1" applyBorder="1" applyAlignment="1">
      <alignment horizontal="center" vertical="center"/>
    </xf>
    <xf numFmtId="0" fontId="0" fillId="0" borderId="30" xfId="0" applyBorder="1" applyAlignment="1">
      <alignment horizontal="center" vertical="center"/>
    </xf>
    <xf numFmtId="9" fontId="0" fillId="0" borderId="3" xfId="4" applyFont="1" applyBorder="1" applyAlignment="1" applyProtection="1">
      <alignment horizontal="center" vertical="center"/>
    </xf>
    <xf numFmtId="1" fontId="74" fillId="0" borderId="1" xfId="0" applyNumberFormat="1" applyFont="1" applyBorder="1" applyAlignment="1">
      <alignment horizontal="center" vertical="center"/>
    </xf>
    <xf numFmtId="9" fontId="74" fillId="0" borderId="3" xfId="4" applyFont="1" applyBorder="1" applyAlignment="1" applyProtection="1">
      <alignment horizontal="center" vertical="center"/>
    </xf>
    <xf numFmtId="17" fontId="15" fillId="3" borderId="12" xfId="5" applyNumberFormat="1" applyFont="1" applyFill="1" applyBorder="1" applyAlignment="1">
      <alignment horizontal="center" vertical="center"/>
    </xf>
    <xf numFmtId="17" fontId="15" fillId="3" borderId="2" xfId="5" applyNumberFormat="1" applyFont="1" applyFill="1" applyBorder="1" applyAlignment="1">
      <alignment horizontal="center" vertical="center"/>
    </xf>
    <xf numFmtId="17" fontId="15" fillId="3" borderId="3" xfId="5" applyNumberFormat="1" applyFont="1" applyFill="1" applyBorder="1" applyAlignment="1">
      <alignment horizontal="center" vertical="center"/>
    </xf>
    <xf numFmtId="0" fontId="0" fillId="9" borderId="186" xfId="0" applyFill="1" applyBorder="1"/>
    <xf numFmtId="0" fontId="11" fillId="7" borderId="187" xfId="0" applyFont="1" applyFill="1" applyBorder="1" applyAlignment="1">
      <alignment horizontal="center" vertical="center"/>
    </xf>
    <xf numFmtId="1" fontId="0" fillId="0" borderId="13" xfId="0" applyNumberFormat="1" applyBorder="1" applyAlignment="1">
      <alignment horizontal="center" vertical="center"/>
    </xf>
    <xf numFmtId="0" fontId="0" fillId="0" borderId="31" xfId="0" applyBorder="1" applyAlignment="1">
      <alignment horizontal="center" vertical="center"/>
    </xf>
    <xf numFmtId="9" fontId="0" fillId="0" borderId="9" xfId="4" applyFont="1" applyBorder="1" applyAlignment="1" applyProtection="1">
      <alignment horizontal="center" vertical="center"/>
    </xf>
    <xf numFmtId="1" fontId="74" fillId="0" borderId="7" xfId="0" applyNumberFormat="1" applyFont="1" applyBorder="1" applyAlignment="1">
      <alignment horizontal="center" vertical="center"/>
    </xf>
    <xf numFmtId="9" fontId="74" fillId="0" borderId="9" xfId="4" applyFont="1" applyBorder="1" applyAlignment="1" applyProtection="1">
      <alignment horizontal="center" vertical="center"/>
    </xf>
    <xf numFmtId="17" fontId="15" fillId="3" borderId="13" xfId="5" applyNumberFormat="1" applyFont="1" applyFill="1" applyBorder="1" applyAlignment="1">
      <alignment horizontal="center" vertical="center"/>
    </xf>
    <xf numFmtId="17" fontId="15" fillId="3" borderId="8" xfId="5" applyNumberFormat="1" applyFont="1" applyFill="1" applyBorder="1" applyAlignment="1">
      <alignment horizontal="center" vertical="center"/>
    </xf>
    <xf numFmtId="17" fontId="15" fillId="3" borderId="9" xfId="5" applyNumberFormat="1" applyFont="1" applyFill="1" applyBorder="1" applyAlignment="1">
      <alignment horizontal="center" vertical="center"/>
    </xf>
    <xf numFmtId="0" fontId="0" fillId="9" borderId="187" xfId="0" applyFill="1" applyBorder="1"/>
    <xf numFmtId="1" fontId="74" fillId="0" borderId="13" xfId="0" applyNumberFormat="1" applyFont="1" applyBorder="1" applyAlignment="1">
      <alignment horizontal="center" vertical="center"/>
    </xf>
    <xf numFmtId="0" fontId="11" fillId="7" borderId="188" xfId="0" applyFont="1" applyFill="1" applyBorder="1" applyAlignment="1">
      <alignment horizontal="center" vertical="center"/>
    </xf>
    <xf numFmtId="1" fontId="0" fillId="0" borderId="14" xfId="0" applyNumberFormat="1" applyBorder="1" applyAlignment="1">
      <alignment horizontal="center" vertical="center"/>
    </xf>
    <xf numFmtId="0" fontId="0" fillId="0" borderId="32" xfId="0" applyBorder="1" applyAlignment="1">
      <alignment horizontal="center" vertical="center"/>
    </xf>
    <xf numFmtId="9" fontId="0" fillId="0" borderId="6" xfId="4" applyFont="1" applyBorder="1" applyAlignment="1" applyProtection="1">
      <alignment horizontal="center" vertical="center"/>
    </xf>
    <xf numFmtId="1" fontId="74" fillId="0" borderId="14" xfId="0" applyNumberFormat="1" applyFont="1" applyBorder="1" applyAlignment="1">
      <alignment horizontal="center" vertical="center"/>
    </xf>
    <xf numFmtId="9" fontId="74" fillId="0" borderId="6" xfId="4" applyFont="1" applyBorder="1" applyAlignment="1" applyProtection="1">
      <alignment horizontal="center" vertical="center"/>
    </xf>
    <xf numFmtId="1" fontId="74" fillId="0" borderId="4" xfId="0" applyNumberFormat="1" applyFont="1" applyBorder="1" applyAlignment="1">
      <alignment horizontal="center" vertical="center"/>
    </xf>
    <xf numFmtId="17" fontId="15" fillId="3" borderId="14" xfId="5" applyNumberFormat="1" applyFont="1" applyFill="1" applyBorder="1" applyAlignment="1">
      <alignment horizontal="center" vertical="center"/>
    </xf>
    <xf numFmtId="17" fontId="15" fillId="3" borderId="5" xfId="5" applyNumberFormat="1" applyFont="1" applyFill="1" applyBorder="1" applyAlignment="1">
      <alignment horizontal="center" vertical="center"/>
    </xf>
    <xf numFmtId="17" fontId="15" fillId="3" borderId="6" xfId="5" applyNumberFormat="1" applyFont="1" applyFill="1" applyBorder="1" applyAlignment="1">
      <alignment horizontal="center" vertical="center"/>
    </xf>
    <xf numFmtId="0" fontId="11" fillId="28" borderId="190" xfId="0" applyFont="1" applyFill="1" applyBorder="1" applyAlignment="1">
      <alignment horizontal="left" vertical="center"/>
    </xf>
    <xf numFmtId="0" fontId="0" fillId="28" borderId="191" xfId="0" applyFill="1" applyBorder="1" applyAlignment="1">
      <alignment horizontal="center" vertical="center"/>
    </xf>
    <xf numFmtId="0" fontId="0" fillId="28" borderId="189" xfId="0" applyFill="1" applyBorder="1" applyAlignment="1">
      <alignment horizontal="center" vertical="center"/>
    </xf>
    <xf numFmtId="0" fontId="0" fillId="28" borderId="185" xfId="0" applyFill="1" applyBorder="1" applyAlignment="1">
      <alignment horizontal="left"/>
    </xf>
    <xf numFmtId="0" fontId="11" fillId="18" borderId="150" xfId="0" applyFont="1" applyFill="1" applyBorder="1" applyAlignment="1">
      <alignment horizontal="center"/>
    </xf>
    <xf numFmtId="0" fontId="11" fillId="18" borderId="35" xfId="0" applyFont="1" applyFill="1" applyBorder="1" applyAlignment="1">
      <alignment horizontal="center" vertical="center"/>
    </xf>
    <xf numFmtId="0" fontId="11" fillId="18" borderId="27" xfId="0" applyFont="1" applyFill="1" applyBorder="1" applyAlignment="1">
      <alignment horizontal="center" vertical="center"/>
    </xf>
    <xf numFmtId="0" fontId="11" fillId="18" borderId="28" xfId="0" applyFont="1" applyFill="1" applyBorder="1" applyAlignment="1">
      <alignment horizontal="center" vertical="center"/>
    </xf>
    <xf numFmtId="0" fontId="11" fillId="28" borderId="25" xfId="0" applyFont="1" applyFill="1" applyBorder="1" applyAlignment="1">
      <alignment horizontal="center" vertical="center"/>
    </xf>
    <xf numFmtId="0" fontId="11" fillId="28" borderId="28" xfId="0" applyFont="1" applyFill="1" applyBorder="1" applyAlignment="1">
      <alignment horizontal="center" vertical="center"/>
    </xf>
    <xf numFmtId="0" fontId="11" fillId="18" borderId="192" xfId="0" applyFont="1" applyFill="1" applyBorder="1" applyAlignment="1">
      <alignment horizontal="center"/>
    </xf>
    <xf numFmtId="1" fontId="0" fillId="0" borderId="2" xfId="0" applyNumberFormat="1" applyBorder="1" applyAlignment="1">
      <alignment horizontal="center" vertical="center"/>
    </xf>
    <xf numFmtId="1" fontId="0" fillId="0" borderId="3" xfId="0" applyNumberFormat="1" applyBorder="1" applyAlignment="1">
      <alignment horizontal="center" vertical="center"/>
    </xf>
    <xf numFmtId="1" fontId="11" fillId="0" borderId="12" xfId="0" applyNumberFormat="1" applyFont="1" applyBorder="1" applyAlignment="1">
      <alignment horizontal="center" vertical="center"/>
    </xf>
    <xf numFmtId="0" fontId="0" fillId="0" borderId="3" xfId="0" applyBorder="1" applyAlignment="1">
      <alignment horizontal="center" vertical="center"/>
    </xf>
    <xf numFmtId="0" fontId="11" fillId="18" borderId="187" xfId="0" applyFont="1" applyFill="1" applyBorder="1" applyAlignment="1">
      <alignment horizontal="center"/>
    </xf>
    <xf numFmtId="1" fontId="0" fillId="0" borderId="8" xfId="0" applyNumberFormat="1" applyBorder="1" applyAlignment="1">
      <alignment horizontal="center" vertical="center"/>
    </xf>
    <xf numFmtId="1" fontId="0" fillId="0" borderId="9" xfId="0" applyNumberFormat="1" applyBorder="1" applyAlignment="1">
      <alignment horizontal="center" vertical="center"/>
    </xf>
    <xf numFmtId="1" fontId="11" fillId="0" borderId="13" xfId="0" applyNumberFormat="1" applyFont="1" applyBorder="1" applyAlignment="1">
      <alignment horizontal="center" vertical="center"/>
    </xf>
    <xf numFmtId="166" fontId="0" fillId="0" borderId="9" xfId="4" applyNumberFormat="1" applyFont="1" applyBorder="1" applyAlignment="1" applyProtection="1">
      <alignment horizontal="center" vertical="center"/>
    </xf>
    <xf numFmtId="1" fontId="74" fillId="0" borderId="8" xfId="0" applyNumberFormat="1" applyFont="1" applyBorder="1" applyAlignment="1">
      <alignment horizontal="center" vertical="center"/>
    </xf>
    <xf numFmtId="1" fontId="74" fillId="0" borderId="9" xfId="0" applyNumberFormat="1" applyFont="1" applyBorder="1" applyAlignment="1">
      <alignment horizontal="center" vertical="center"/>
    </xf>
    <xf numFmtId="0" fontId="11" fillId="18" borderId="188" xfId="0" applyFont="1" applyFill="1" applyBorder="1" applyAlignment="1">
      <alignment horizontal="center"/>
    </xf>
    <xf numFmtId="1" fontId="74" fillId="0" borderId="5" xfId="0" applyNumberFormat="1" applyFont="1" applyBorder="1" applyAlignment="1">
      <alignment horizontal="center" vertical="center"/>
    </xf>
    <xf numFmtId="1" fontId="74" fillId="0" borderId="6" xfId="0" applyNumberFormat="1" applyFont="1" applyBorder="1" applyAlignment="1">
      <alignment horizontal="center" vertical="center"/>
    </xf>
    <xf numFmtId="1" fontId="11" fillId="0" borderId="14" xfId="0" applyNumberFormat="1" applyFont="1" applyBorder="1" applyAlignment="1">
      <alignment horizontal="center" vertical="center"/>
    </xf>
    <xf numFmtId="166" fontId="0" fillId="0" borderId="6" xfId="4" applyNumberFormat="1" applyFont="1" applyBorder="1" applyAlignment="1" applyProtection="1">
      <alignment horizontal="center" vertical="center"/>
    </xf>
    <xf numFmtId="0" fontId="11" fillId="0" borderId="0" xfId="0" applyFont="1"/>
    <xf numFmtId="0" fontId="0" fillId="12" borderId="0" xfId="0" applyFill="1" applyProtection="1">
      <protection locked="0"/>
    </xf>
    <xf numFmtId="0" fontId="48" fillId="18" borderId="27" xfId="0" applyFont="1" applyFill="1" applyBorder="1" applyAlignment="1">
      <alignment horizontal="center" vertical="center"/>
    </xf>
    <xf numFmtId="0" fontId="0" fillId="0" borderId="0" xfId="0" applyAlignment="1" applyProtection="1">
      <alignment shrinkToFit="1"/>
      <protection locked="0"/>
    </xf>
    <xf numFmtId="0" fontId="0" fillId="0" borderId="0" xfId="0" applyProtection="1">
      <protection locked="0"/>
    </xf>
    <xf numFmtId="0" fontId="78" fillId="0" borderId="69" xfId="0" applyFont="1" applyBorder="1" applyAlignment="1">
      <alignment horizontal="center" vertical="center" wrapText="1"/>
    </xf>
    <xf numFmtId="0" fontId="78" fillId="0" borderId="202" xfId="0" applyFont="1" applyBorder="1" applyAlignment="1">
      <alignment horizontal="center" vertical="center" wrapText="1"/>
    </xf>
    <xf numFmtId="0" fontId="78" fillId="0" borderId="73" xfId="0" applyFont="1" applyBorder="1" applyAlignment="1">
      <alignment horizontal="center" vertical="center" wrapText="1"/>
    </xf>
    <xf numFmtId="0" fontId="78" fillId="0" borderId="75" xfId="0" applyFont="1" applyBorder="1" applyAlignment="1">
      <alignment horizontal="center" vertical="center" wrapText="1"/>
    </xf>
    <xf numFmtId="0" fontId="78" fillId="0" borderId="205" xfId="0" applyFont="1" applyBorder="1" applyAlignment="1">
      <alignment horizontal="center" vertical="center" wrapText="1"/>
    </xf>
    <xf numFmtId="0" fontId="78" fillId="0" borderId="74" xfId="0" applyFont="1" applyBorder="1" applyAlignment="1">
      <alignment horizontal="center" vertical="center" wrapText="1"/>
    </xf>
    <xf numFmtId="0" fontId="79" fillId="0" borderId="0" xfId="0" applyFont="1"/>
    <xf numFmtId="0" fontId="0" fillId="0" borderId="0" xfId="0" applyAlignment="1">
      <alignment horizontal="center" vertical="top"/>
    </xf>
    <xf numFmtId="0" fontId="80" fillId="0" borderId="0" xfId="0" applyFont="1"/>
    <xf numFmtId="0" fontId="78" fillId="0" borderId="212" xfId="0" applyFont="1" applyBorder="1" applyAlignment="1">
      <alignment horizontal="center" vertical="center" wrapText="1"/>
    </xf>
    <xf numFmtId="0" fontId="0" fillId="0" borderId="72" xfId="0" applyBorder="1" applyAlignment="1">
      <alignment horizontal="center" vertical="center"/>
    </xf>
    <xf numFmtId="0" fontId="0" fillId="0" borderId="74" xfId="0" applyBorder="1" applyAlignment="1">
      <alignment horizontal="center" vertical="center"/>
    </xf>
    <xf numFmtId="0" fontId="45" fillId="0" borderId="0" xfId="0" applyFont="1"/>
    <xf numFmtId="3" fontId="45" fillId="0" borderId="0" xfId="0" applyNumberFormat="1" applyFont="1" applyAlignment="1">
      <alignment horizontal="center" vertical="center"/>
    </xf>
    <xf numFmtId="3" fontId="45" fillId="0" borderId="0" xfId="0" applyNumberFormat="1" applyFont="1"/>
    <xf numFmtId="9" fontId="0" fillId="0" borderId="72" xfId="4" applyFont="1" applyBorder="1" applyAlignment="1">
      <alignment horizontal="center" vertical="center"/>
    </xf>
    <xf numFmtId="9" fontId="0" fillId="0" borderId="74" xfId="4" applyFont="1" applyBorder="1" applyAlignment="1">
      <alignment horizontal="center" vertical="center"/>
    </xf>
    <xf numFmtId="0" fontId="60" fillId="0" borderId="0" xfId="0" applyFont="1"/>
    <xf numFmtId="3" fontId="60" fillId="0" borderId="0" xfId="0" applyNumberFormat="1" applyFont="1"/>
    <xf numFmtId="0" fontId="0" fillId="0" borderId="70" xfId="0" applyBorder="1" applyAlignment="1">
      <alignment horizontal="center" vertical="center"/>
    </xf>
    <xf numFmtId="9" fontId="0" fillId="0" borderId="70" xfId="4" applyFont="1" applyFill="1" applyBorder="1" applyAlignment="1">
      <alignment horizontal="center" vertical="center"/>
    </xf>
    <xf numFmtId="9" fontId="0" fillId="0" borderId="72" xfId="4" applyFont="1" applyFill="1" applyBorder="1" applyAlignment="1">
      <alignment horizontal="center" vertical="center"/>
    </xf>
    <xf numFmtId="3" fontId="0" fillId="3" borderId="70" xfId="0" applyNumberFormat="1" applyFill="1" applyBorder="1" applyAlignment="1">
      <alignment horizontal="center" vertical="center"/>
    </xf>
    <xf numFmtId="3" fontId="0" fillId="3" borderId="72" xfId="0" applyNumberFormat="1" applyFill="1" applyBorder="1" applyAlignment="1">
      <alignment horizontal="center" vertical="center"/>
    </xf>
    <xf numFmtId="0" fontId="15" fillId="7" borderId="23" xfId="5" applyFont="1" applyFill="1" applyBorder="1" applyAlignment="1">
      <alignment horizontal="center" vertical="center"/>
    </xf>
    <xf numFmtId="0" fontId="15" fillId="7" borderId="21" xfId="5" applyFont="1" applyFill="1" applyBorder="1" applyAlignment="1">
      <alignment horizontal="center" vertical="center"/>
    </xf>
    <xf numFmtId="0" fontId="15" fillId="7" borderId="33" xfId="5" applyFont="1" applyFill="1" applyBorder="1" applyAlignment="1">
      <alignment horizontal="center" vertical="center"/>
    </xf>
    <xf numFmtId="0" fontId="78" fillId="0" borderId="208" xfId="0" applyFont="1" applyBorder="1" applyAlignment="1">
      <alignment horizontal="center" vertical="center" wrapText="1"/>
    </xf>
    <xf numFmtId="0" fontId="78" fillId="0" borderId="200" xfId="0" applyFont="1" applyBorder="1" applyAlignment="1">
      <alignment horizontal="center" vertical="center" wrapText="1"/>
    </xf>
    <xf numFmtId="0" fontId="0" fillId="19" borderId="0" xfId="0" applyFill="1"/>
    <xf numFmtId="2" fontId="0" fillId="0" borderId="0" xfId="0" applyNumberFormat="1" applyAlignment="1">
      <alignment horizontal="center" vertical="center"/>
    </xf>
    <xf numFmtId="2" fontId="0" fillId="0" borderId="0" xfId="0" applyNumberFormat="1"/>
    <xf numFmtId="0" fontId="78" fillId="0" borderId="0" xfId="0" applyFont="1" applyAlignment="1">
      <alignment horizontal="center" vertical="center" wrapText="1"/>
    </xf>
    <xf numFmtId="0" fontId="78" fillId="0" borderId="72" xfId="0" applyFont="1" applyBorder="1" applyAlignment="1">
      <alignment horizontal="center" vertical="center" wrapText="1"/>
    </xf>
    <xf numFmtId="0" fontId="39" fillId="0" borderId="199" xfId="0" applyFont="1" applyBorder="1" applyAlignment="1">
      <alignment vertical="center"/>
    </xf>
    <xf numFmtId="0" fontId="39" fillId="0" borderId="201" xfId="0" applyFont="1" applyBorder="1" applyAlignment="1">
      <alignment vertical="center"/>
    </xf>
    <xf numFmtId="0" fontId="38" fillId="0" borderId="71" xfId="0" applyFont="1" applyBorder="1" applyAlignment="1">
      <alignment horizontal="center" vertical="center"/>
    </xf>
    <xf numFmtId="0" fontId="38" fillId="0" borderId="75" xfId="0" applyFont="1" applyBorder="1" applyAlignment="1">
      <alignment horizontal="center" vertical="center"/>
    </xf>
    <xf numFmtId="0" fontId="38" fillId="0" borderId="71" xfId="0" applyFont="1" applyBorder="1" applyAlignment="1">
      <alignment vertical="center"/>
    </xf>
    <xf numFmtId="3" fontId="39" fillId="0" borderId="208" xfId="0" applyNumberFormat="1" applyFont="1" applyBorder="1" applyAlignment="1">
      <alignment horizontal="center" vertical="center"/>
    </xf>
    <xf numFmtId="3" fontId="39" fillId="0" borderId="69" xfId="0" applyNumberFormat="1" applyFont="1" applyBorder="1" applyAlignment="1">
      <alignment horizontal="center" vertical="center"/>
    </xf>
    <xf numFmtId="3" fontId="39" fillId="0" borderId="200" xfId="0" applyNumberFormat="1" applyFont="1" applyBorder="1" applyAlignment="1">
      <alignment horizontal="center" vertical="center"/>
    </xf>
    <xf numFmtId="3" fontId="39" fillId="0" borderId="0" xfId="0" applyNumberFormat="1" applyFont="1" applyAlignment="1">
      <alignment horizontal="center" vertical="center"/>
    </xf>
    <xf numFmtId="3" fontId="39" fillId="0" borderId="71" xfId="0" applyNumberFormat="1" applyFont="1" applyBorder="1" applyAlignment="1">
      <alignment horizontal="center" vertical="center"/>
    </xf>
    <xf numFmtId="3" fontId="39" fillId="0" borderId="72" xfId="0" applyNumberFormat="1" applyFont="1" applyBorder="1" applyAlignment="1">
      <alignment horizontal="center" vertical="center"/>
    </xf>
    <xf numFmtId="0" fontId="39" fillId="0" borderId="0" xfId="0" applyFont="1" applyAlignment="1">
      <alignment horizontal="center" vertical="center"/>
    </xf>
    <xf numFmtId="0" fontId="39" fillId="0" borderId="72" xfId="0" applyFont="1" applyBorder="1" applyAlignment="1">
      <alignment horizontal="center" vertical="center"/>
    </xf>
    <xf numFmtId="3" fontId="39" fillId="0" borderId="224" xfId="0" applyNumberFormat="1" applyFont="1" applyBorder="1" applyAlignment="1">
      <alignment horizontal="center" vertical="center"/>
    </xf>
    <xf numFmtId="3" fontId="39" fillId="0" borderId="225" xfId="0" applyNumberFormat="1" applyFont="1" applyBorder="1" applyAlignment="1">
      <alignment horizontal="center" vertical="center"/>
    </xf>
    <xf numFmtId="0" fontId="38" fillId="0" borderId="75" xfId="0" applyFont="1" applyBorder="1" applyAlignment="1">
      <alignment vertical="center"/>
    </xf>
    <xf numFmtId="3" fontId="39" fillId="0" borderId="226" xfId="0" applyNumberFormat="1" applyFont="1" applyBorder="1" applyAlignment="1">
      <alignment horizontal="center" vertical="center"/>
    </xf>
    <xf numFmtId="3" fontId="39" fillId="0" borderId="227" xfId="0" applyNumberFormat="1" applyFont="1" applyBorder="1" applyAlignment="1">
      <alignment horizontal="center" vertical="center"/>
    </xf>
    <xf numFmtId="3" fontId="39" fillId="0" borderId="228" xfId="0" applyNumberFormat="1" applyFont="1" applyBorder="1" applyAlignment="1">
      <alignment horizontal="center" vertical="center"/>
    </xf>
    <xf numFmtId="3" fontId="39" fillId="0" borderId="73" xfId="0" applyNumberFormat="1" applyFont="1" applyBorder="1" applyAlignment="1">
      <alignment horizontal="center" vertical="center"/>
    </xf>
    <xf numFmtId="3" fontId="39" fillId="0" borderId="75" xfId="0" applyNumberFormat="1" applyFont="1" applyBorder="1" applyAlignment="1">
      <alignment horizontal="center" vertical="center"/>
    </xf>
    <xf numFmtId="3" fontId="39" fillId="0" borderId="74" xfId="0" applyNumberFormat="1" applyFont="1" applyBorder="1" applyAlignment="1">
      <alignment horizontal="center" vertical="center"/>
    </xf>
    <xf numFmtId="0" fontId="39" fillId="0" borderId="73" xfId="0" applyFont="1" applyBorder="1" applyAlignment="1">
      <alignment horizontal="center" vertical="center"/>
    </xf>
    <xf numFmtId="0" fontId="39" fillId="0" borderId="74" xfId="0" applyFont="1" applyBorder="1" applyAlignment="1">
      <alignment horizontal="center" vertical="center"/>
    </xf>
    <xf numFmtId="3" fontId="38" fillId="0" borderId="0" xfId="0" applyNumberFormat="1" applyFont="1" applyAlignment="1">
      <alignment horizontal="center" vertical="center"/>
    </xf>
    <xf numFmtId="3" fontId="38" fillId="0" borderId="208" xfId="0" applyNumberFormat="1" applyFont="1" applyBorder="1" applyAlignment="1">
      <alignment horizontal="center" vertical="center"/>
    </xf>
    <xf numFmtId="3" fontId="39" fillId="0" borderId="221" xfId="0" applyNumberFormat="1" applyFont="1" applyBorder="1" applyAlignment="1">
      <alignment horizontal="center" vertical="center"/>
    </xf>
    <xf numFmtId="3" fontId="39" fillId="0" borderId="222" xfId="0" applyNumberFormat="1" applyFont="1" applyBorder="1" applyAlignment="1">
      <alignment horizontal="center" vertical="center"/>
    </xf>
    <xf numFmtId="3" fontId="39" fillId="0" borderId="223" xfId="0" applyNumberFormat="1" applyFont="1" applyBorder="1" applyAlignment="1">
      <alignment horizontal="center" vertical="center"/>
    </xf>
    <xf numFmtId="3" fontId="38" fillId="0" borderId="224" xfId="0" applyNumberFormat="1" applyFont="1" applyBorder="1" applyAlignment="1">
      <alignment horizontal="center" vertical="center"/>
    </xf>
    <xf numFmtId="3" fontId="38" fillId="0" borderId="226" xfId="0" applyNumberFormat="1" applyFont="1" applyBorder="1" applyAlignment="1">
      <alignment horizontal="center" vertical="center"/>
    </xf>
    <xf numFmtId="3" fontId="38" fillId="0" borderId="73" xfId="0" applyNumberFormat="1" applyFont="1" applyBorder="1" applyAlignment="1">
      <alignment horizontal="center" vertical="center"/>
    </xf>
    <xf numFmtId="0" fontId="38" fillId="0" borderId="201" xfId="0" applyFont="1" applyBorder="1" applyAlignment="1">
      <alignment horizontal="center" vertical="center"/>
    </xf>
    <xf numFmtId="0" fontId="38" fillId="0" borderId="204" xfId="0" applyFont="1" applyBorder="1" applyAlignment="1">
      <alignment horizontal="center" vertical="center"/>
    </xf>
    <xf numFmtId="0" fontId="38" fillId="0" borderId="201" xfId="0" applyFont="1" applyBorder="1" applyAlignment="1">
      <alignment vertical="center"/>
    </xf>
    <xf numFmtId="3" fontId="38" fillId="0" borderId="68" xfId="0" applyNumberFormat="1" applyFont="1" applyBorder="1" applyAlignment="1">
      <alignment horizontal="center" vertical="center"/>
    </xf>
    <xf numFmtId="3" fontId="38" fillId="0" borderId="71" xfId="0" applyNumberFormat="1" applyFont="1" applyBorder="1" applyAlignment="1">
      <alignment horizontal="center" vertical="center"/>
    </xf>
    <xf numFmtId="9" fontId="38" fillId="0" borderId="68" xfId="4" applyFont="1" applyFill="1" applyBorder="1" applyAlignment="1">
      <alignment horizontal="center" vertical="center"/>
    </xf>
    <xf numFmtId="9" fontId="39" fillId="0" borderId="69" xfId="4" applyFont="1" applyFill="1" applyBorder="1" applyAlignment="1">
      <alignment horizontal="center" vertical="center"/>
    </xf>
    <xf numFmtId="9" fontId="38" fillId="0" borderId="71" xfId="4" applyFont="1" applyFill="1" applyBorder="1" applyAlignment="1">
      <alignment horizontal="center" vertical="center"/>
    </xf>
    <xf numFmtId="9" fontId="39" fillId="0" borderId="0" xfId="4" applyFont="1" applyFill="1" applyAlignment="1">
      <alignment horizontal="center" vertical="center"/>
    </xf>
    <xf numFmtId="9" fontId="39" fillId="0" borderId="72" xfId="4" applyFont="1" applyFill="1" applyBorder="1" applyAlignment="1">
      <alignment horizontal="center" vertical="center"/>
    </xf>
    <xf numFmtId="9" fontId="38" fillId="0" borderId="71" xfId="4" applyFont="1" applyBorder="1" applyAlignment="1">
      <alignment horizontal="center" vertical="center"/>
    </xf>
    <xf numFmtId="9" fontId="39" fillId="0" borderId="0" xfId="4" applyFont="1" applyAlignment="1">
      <alignment horizontal="center" vertical="center"/>
    </xf>
    <xf numFmtId="9" fontId="39" fillId="0" borderId="72" xfId="4" applyFont="1" applyBorder="1" applyAlignment="1">
      <alignment horizontal="center" vertical="center"/>
    </xf>
    <xf numFmtId="0" fontId="38" fillId="0" borderId="204" xfId="0" applyFont="1" applyBorder="1" applyAlignment="1">
      <alignment vertical="center"/>
    </xf>
    <xf numFmtId="3" fontId="38" fillId="0" borderId="75" xfId="0" applyNumberFormat="1" applyFont="1" applyBorder="1" applyAlignment="1">
      <alignment horizontal="center" vertical="center"/>
    </xf>
    <xf numFmtId="9" fontId="38" fillId="0" borderId="75" xfId="4" applyFont="1" applyBorder="1" applyAlignment="1">
      <alignment horizontal="center" vertical="center"/>
    </xf>
    <xf numFmtId="9" fontId="39" fillId="0" borderId="73" xfId="4" applyFont="1" applyBorder="1" applyAlignment="1">
      <alignment horizontal="center" vertical="center"/>
    </xf>
    <xf numFmtId="9" fontId="39" fillId="0" borderId="74" xfId="4" applyFont="1" applyBorder="1" applyAlignment="1">
      <alignment horizontal="center" vertical="center"/>
    </xf>
    <xf numFmtId="9" fontId="38" fillId="0" borderId="0" xfId="4" applyFont="1" applyAlignment="1">
      <alignment horizontal="center" vertical="center"/>
    </xf>
    <xf numFmtId="0" fontId="38" fillId="3" borderId="201" xfId="0" applyFont="1" applyFill="1" applyBorder="1" applyAlignment="1">
      <alignment vertical="center"/>
    </xf>
    <xf numFmtId="3" fontId="39" fillId="3" borderId="68" xfId="0" applyNumberFormat="1" applyFont="1" applyFill="1" applyBorder="1" applyAlignment="1">
      <alignment horizontal="center" vertical="center"/>
    </xf>
    <xf numFmtId="3" fontId="39" fillId="3" borderId="69" xfId="0" applyNumberFormat="1" applyFont="1" applyFill="1" applyBorder="1" applyAlignment="1">
      <alignment horizontal="center" vertical="center"/>
    </xf>
    <xf numFmtId="3" fontId="39" fillId="3" borderId="71" xfId="0" applyNumberFormat="1" applyFont="1" applyFill="1" applyBorder="1" applyAlignment="1">
      <alignment horizontal="center" vertical="center"/>
    </xf>
    <xf numFmtId="3" fontId="39" fillId="3" borderId="0" xfId="0" applyNumberFormat="1" applyFont="1" applyFill="1" applyAlignment="1">
      <alignment horizontal="center" vertical="center"/>
    </xf>
    <xf numFmtId="3" fontId="39" fillId="3" borderId="72" xfId="0" applyNumberFormat="1" applyFont="1" applyFill="1" applyBorder="1" applyAlignment="1">
      <alignment horizontal="center" vertical="center"/>
    </xf>
    <xf numFmtId="0" fontId="82" fillId="0" borderId="0" xfId="12" applyFont="1" applyAlignment="1">
      <alignment horizontal="center" vertical="center"/>
    </xf>
    <xf numFmtId="17" fontId="14" fillId="0" borderId="15" xfId="5" applyNumberFormat="1" applyFont="1" applyBorder="1" applyAlignment="1">
      <alignment horizontal="center" vertical="center"/>
    </xf>
    <xf numFmtId="17" fontId="14" fillId="0" borderId="16" xfId="5" applyNumberFormat="1" applyFont="1" applyBorder="1" applyAlignment="1">
      <alignment horizontal="center" vertical="center"/>
    </xf>
    <xf numFmtId="17" fontId="14" fillId="0" borderId="76" xfId="5" applyNumberFormat="1" applyFont="1" applyBorder="1" applyAlignment="1">
      <alignment horizontal="center" vertical="center"/>
    </xf>
    <xf numFmtId="17" fontId="14" fillId="0" borderId="79" xfId="5" applyNumberFormat="1" applyFont="1" applyBorder="1" applyAlignment="1">
      <alignment horizontal="center" vertical="center"/>
    </xf>
    <xf numFmtId="17" fontId="14" fillId="0" borderId="29" xfId="5" applyNumberFormat="1" applyFont="1" applyBorder="1" applyAlignment="1">
      <alignment horizontal="center" vertical="center"/>
    </xf>
    <xf numFmtId="17" fontId="14" fillId="0" borderId="17" xfId="5" applyNumberFormat="1" applyFont="1" applyBorder="1" applyAlignment="1">
      <alignment horizontal="center" vertical="center"/>
    </xf>
    <xf numFmtId="3" fontId="15" fillId="0" borderId="2" xfId="5" applyNumberFormat="1" applyFont="1" applyBorder="1" applyAlignment="1">
      <alignment horizontal="center" vertical="center"/>
    </xf>
    <xf numFmtId="3" fontId="15" fillId="0" borderId="30" xfId="5" applyNumberFormat="1" applyFont="1" applyBorder="1" applyAlignment="1">
      <alignment horizontal="center" vertical="center"/>
    </xf>
    <xf numFmtId="3" fontId="15" fillId="0" borderId="12" xfId="5" applyNumberFormat="1" applyFont="1" applyBorder="1" applyAlignment="1">
      <alignment horizontal="center" vertical="center"/>
    </xf>
    <xf numFmtId="3" fontId="83" fillId="0" borderId="2" xfId="5" applyNumberFormat="1" applyFont="1" applyBorder="1" applyAlignment="1">
      <alignment horizontal="center" vertical="center"/>
    </xf>
    <xf numFmtId="3" fontId="83" fillId="0" borderId="30" xfId="5" applyNumberFormat="1" applyFont="1" applyBorder="1" applyAlignment="1">
      <alignment horizontal="center" vertical="center"/>
    </xf>
    <xf numFmtId="3" fontId="15" fillId="0" borderId="31" xfId="5" applyNumberFormat="1" applyFont="1" applyBorder="1" applyAlignment="1">
      <alignment horizontal="center" vertical="center"/>
    </xf>
    <xf numFmtId="3" fontId="15" fillId="0" borderId="13" xfId="5" applyNumberFormat="1" applyFont="1" applyBorder="1" applyAlignment="1">
      <alignment horizontal="center" vertical="center"/>
    </xf>
    <xf numFmtId="3" fontId="83" fillId="0" borderId="8" xfId="5" applyNumberFormat="1" applyFont="1" applyBorder="1" applyAlignment="1">
      <alignment horizontal="center" vertical="center"/>
    </xf>
    <xf numFmtId="3" fontId="83" fillId="0" borderId="31" xfId="5" applyNumberFormat="1" applyFont="1" applyBorder="1" applyAlignment="1">
      <alignment horizontal="center" vertical="center"/>
    </xf>
    <xf numFmtId="3" fontId="83" fillId="0" borderId="13" xfId="5" applyNumberFormat="1" applyFont="1" applyBorder="1" applyAlignment="1">
      <alignment horizontal="center" vertical="center"/>
    </xf>
    <xf numFmtId="3" fontId="69" fillId="0" borderId="8" xfId="5" applyNumberFormat="1" applyFont="1" applyBorder="1" applyAlignment="1">
      <alignment horizontal="center" vertical="center"/>
    </xf>
    <xf numFmtId="3" fontId="15" fillId="0" borderId="21" xfId="5" applyNumberFormat="1" applyFont="1" applyBorder="1" applyAlignment="1">
      <alignment horizontal="center" vertical="center"/>
    </xf>
    <xf numFmtId="3" fontId="15" fillId="0" borderId="33" xfId="5" applyNumberFormat="1" applyFont="1" applyBorder="1" applyAlignment="1">
      <alignment horizontal="center" vertical="center"/>
    </xf>
    <xf numFmtId="3" fontId="83" fillId="0" borderId="21" xfId="5" applyNumberFormat="1" applyFont="1" applyBorder="1" applyAlignment="1">
      <alignment horizontal="center" vertical="center"/>
    </xf>
    <xf numFmtId="3" fontId="83" fillId="0" borderId="33" xfId="5" applyNumberFormat="1" applyFont="1" applyBorder="1" applyAlignment="1">
      <alignment horizontal="center" vertical="center"/>
    </xf>
    <xf numFmtId="3" fontId="15" fillId="0" borderId="5" xfId="5" applyNumberFormat="1" applyFont="1" applyBorder="1" applyAlignment="1">
      <alignment horizontal="center" vertical="center"/>
    </xf>
    <xf numFmtId="3" fontId="15" fillId="0" borderId="32" xfId="5" applyNumberFormat="1" applyFont="1" applyBorder="1" applyAlignment="1">
      <alignment horizontal="center" vertical="center"/>
    </xf>
    <xf numFmtId="3" fontId="15" fillId="0" borderId="23" xfId="5" applyNumberFormat="1" applyFont="1" applyBorder="1" applyAlignment="1">
      <alignment horizontal="center" vertical="center"/>
    </xf>
    <xf numFmtId="3" fontId="15" fillId="0" borderId="14" xfId="5" applyNumberFormat="1" applyFont="1" applyBorder="1" applyAlignment="1">
      <alignment horizontal="center" vertical="center"/>
    </xf>
    <xf numFmtId="3" fontId="15" fillId="7" borderId="22" xfId="5" applyNumberFormat="1" applyFont="1" applyFill="1" applyBorder="1" applyAlignment="1">
      <alignment horizontal="center" vertical="center"/>
    </xf>
    <xf numFmtId="164" fontId="29" fillId="23" borderId="51" xfId="12" applyNumberFormat="1" applyFont="1" applyFill="1" applyBorder="1" applyAlignment="1" applyProtection="1">
      <alignment horizontal="center" vertical="center" wrapText="1"/>
      <protection locked="0"/>
    </xf>
    <xf numFmtId="16" fontId="27" fillId="4" borderId="49" xfId="12" applyNumberFormat="1" applyFont="1" applyFill="1" applyBorder="1" applyAlignment="1" applyProtection="1">
      <alignment horizontal="center" vertical="center" wrapText="1"/>
      <protection locked="0"/>
    </xf>
    <xf numFmtId="1" fontId="26" fillId="3" borderId="31" xfId="12" applyNumberFormat="1" applyFont="1" applyFill="1" applyBorder="1" applyAlignment="1" applyProtection="1">
      <alignment horizontal="center" vertical="center"/>
      <protection locked="0"/>
    </xf>
    <xf numFmtId="1" fontId="26" fillId="0" borderId="31" xfId="12" applyNumberFormat="1" applyFont="1" applyBorder="1" applyAlignment="1" applyProtection="1">
      <alignment horizontal="center" vertical="center"/>
      <protection locked="0"/>
    </xf>
    <xf numFmtId="1" fontId="26" fillId="0" borderId="32" xfId="12" applyNumberFormat="1" applyFont="1" applyBorder="1" applyAlignment="1" applyProtection="1">
      <alignment horizontal="center" vertical="center"/>
      <protection locked="0"/>
    </xf>
    <xf numFmtId="1" fontId="25" fillId="5" borderId="88" xfId="12" applyNumberFormat="1" applyFont="1" applyFill="1" applyBorder="1" applyAlignment="1" applyProtection="1">
      <alignment horizontal="center" vertical="center"/>
      <protection locked="0"/>
    </xf>
    <xf numFmtId="0" fontId="7" fillId="0" borderId="0" xfId="12" applyProtection="1">
      <protection locked="0"/>
    </xf>
    <xf numFmtId="1" fontId="26" fillId="14" borderId="41" xfId="12" applyNumberFormat="1" applyFont="1" applyFill="1" applyBorder="1" applyAlignment="1" applyProtection="1">
      <alignment horizontal="center" vertical="center"/>
      <protection locked="0"/>
    </xf>
    <xf numFmtId="1" fontId="26" fillId="14" borderId="32" xfId="12" applyNumberFormat="1" applyFont="1" applyFill="1" applyBorder="1" applyAlignment="1" applyProtection="1">
      <alignment horizontal="center" vertical="center"/>
      <protection locked="0"/>
    </xf>
    <xf numFmtId="1" fontId="26" fillId="5" borderId="88" xfId="12" applyNumberFormat="1" applyFont="1" applyFill="1" applyBorder="1" applyAlignment="1" applyProtection="1">
      <alignment horizontal="center" vertical="center"/>
      <protection locked="0"/>
    </xf>
    <xf numFmtId="16" fontId="28" fillId="4" borderId="49" xfId="12" applyNumberFormat="1" applyFont="1" applyFill="1" applyBorder="1" applyAlignment="1" applyProtection="1">
      <alignment horizontal="center" vertical="center" wrapText="1"/>
      <protection locked="0"/>
    </xf>
    <xf numFmtId="1" fontId="26" fillId="14" borderId="82" xfId="12" applyNumberFormat="1" applyFont="1" applyFill="1" applyBorder="1" applyAlignment="1" applyProtection="1">
      <alignment horizontal="center" vertical="center"/>
      <protection locked="0"/>
    </xf>
    <xf numFmtId="1" fontId="26" fillId="14" borderId="183" xfId="12" applyNumberFormat="1" applyFont="1" applyFill="1" applyBorder="1" applyAlignment="1" applyProtection="1">
      <alignment horizontal="center" vertical="center"/>
      <protection locked="0"/>
    </xf>
    <xf numFmtId="1" fontId="26" fillId="5" borderId="89" xfId="12" applyNumberFormat="1" applyFont="1" applyFill="1" applyBorder="1" applyAlignment="1" applyProtection="1">
      <alignment horizontal="center" vertical="center"/>
      <protection locked="0"/>
    </xf>
    <xf numFmtId="0" fontId="0" fillId="0" borderId="0" xfId="12" applyFont="1" applyProtection="1">
      <protection locked="0"/>
    </xf>
    <xf numFmtId="1" fontId="26" fillId="14" borderId="30" xfId="12" applyNumberFormat="1" applyFont="1" applyFill="1" applyBorder="1" applyAlignment="1" applyProtection="1">
      <alignment horizontal="center" vertical="center"/>
      <protection locked="0"/>
    </xf>
    <xf numFmtId="1" fontId="26" fillId="14" borderId="33" xfId="12" applyNumberFormat="1" applyFont="1" applyFill="1" applyBorder="1" applyAlignment="1" applyProtection="1">
      <alignment horizontal="center" vertical="center"/>
      <protection locked="0"/>
    </xf>
    <xf numFmtId="1" fontId="26" fillId="5" borderId="157" xfId="12" applyNumberFormat="1" applyFont="1" applyFill="1" applyBorder="1" applyAlignment="1" applyProtection="1">
      <alignment horizontal="center" vertical="center"/>
      <protection locked="0"/>
    </xf>
    <xf numFmtId="1" fontId="26" fillId="20" borderId="31" xfId="12" applyNumberFormat="1" applyFont="1" applyFill="1" applyBorder="1" applyAlignment="1" applyProtection="1">
      <alignment horizontal="center" vertical="center"/>
      <protection locked="0"/>
    </xf>
    <xf numFmtId="1" fontId="26" fillId="20" borderId="32" xfId="12" applyNumberFormat="1" applyFont="1" applyFill="1" applyBorder="1" applyAlignment="1" applyProtection="1">
      <alignment horizontal="center" vertical="center"/>
      <protection locked="0"/>
    </xf>
    <xf numFmtId="1" fontId="25" fillId="5" borderId="89" xfId="12" applyNumberFormat="1" applyFont="1" applyFill="1" applyBorder="1" applyAlignment="1" applyProtection="1">
      <alignment horizontal="center" vertical="center"/>
      <protection locked="0"/>
    </xf>
    <xf numFmtId="1" fontId="26" fillId="3" borderId="30" xfId="12" applyNumberFormat="1" applyFont="1" applyFill="1" applyBorder="1" applyAlignment="1" applyProtection="1">
      <alignment horizontal="center" vertical="center"/>
      <protection locked="0"/>
    </xf>
    <xf numFmtId="0" fontId="26" fillId="0" borderId="80" xfId="0" applyFont="1" applyBorder="1" applyAlignment="1" applyProtection="1">
      <alignment horizontal="center" vertical="center"/>
      <protection locked="0"/>
    </xf>
    <xf numFmtId="0" fontId="26" fillId="0" borderId="96" xfId="0" applyFont="1" applyBorder="1" applyAlignment="1" applyProtection="1">
      <alignment horizontal="center" vertical="center"/>
      <protection locked="0"/>
    </xf>
    <xf numFmtId="0" fontId="26" fillId="0" borderId="171" xfId="0" applyFont="1" applyBorder="1" applyAlignment="1" applyProtection="1">
      <alignment horizontal="center" vertical="center"/>
      <protection locked="0"/>
    </xf>
    <xf numFmtId="1" fontId="26" fillId="0" borderId="41" xfId="12" applyNumberFormat="1" applyFont="1" applyBorder="1" applyAlignment="1" applyProtection="1">
      <alignment horizontal="center" vertical="center"/>
      <protection locked="0"/>
    </xf>
    <xf numFmtId="1" fontId="26" fillId="14" borderId="31" xfId="12" applyNumberFormat="1" applyFont="1" applyFill="1" applyBorder="1" applyAlignment="1" applyProtection="1">
      <alignment horizontal="center" vertical="center"/>
      <protection locked="0"/>
    </xf>
    <xf numFmtId="1" fontId="26" fillId="14" borderId="102" xfId="12" applyNumberFormat="1" applyFont="1" applyFill="1" applyBorder="1" applyAlignment="1" applyProtection="1">
      <alignment horizontal="center" vertical="center"/>
      <protection locked="0"/>
    </xf>
    <xf numFmtId="1" fontId="26" fillId="14" borderId="88" xfId="12" applyNumberFormat="1" applyFont="1" applyFill="1" applyBorder="1" applyAlignment="1" applyProtection="1">
      <alignment horizontal="center" vertical="center"/>
      <protection locked="0"/>
    </xf>
    <xf numFmtId="164" fontId="29" fillId="23" borderId="118" xfId="12" applyNumberFormat="1" applyFont="1" applyFill="1" applyBorder="1" applyAlignment="1" applyProtection="1">
      <alignment horizontal="center" vertical="center" wrapText="1"/>
      <protection locked="0"/>
    </xf>
    <xf numFmtId="16" fontId="28" fillId="4" borderId="112" xfId="12" applyNumberFormat="1" applyFont="1" applyFill="1" applyBorder="1" applyAlignment="1" applyProtection="1">
      <alignment horizontal="center" vertical="center" wrapText="1"/>
      <protection locked="0"/>
    </xf>
    <xf numFmtId="1" fontId="26" fillId="3" borderId="11" xfId="12" applyNumberFormat="1" applyFont="1" applyFill="1" applyBorder="1" applyAlignment="1" applyProtection="1">
      <alignment horizontal="center" vertical="center"/>
      <protection locked="0"/>
    </xf>
    <xf numFmtId="1" fontId="26" fillId="3" borderId="9" xfId="12" applyNumberFormat="1" applyFont="1" applyFill="1" applyBorder="1" applyAlignment="1" applyProtection="1">
      <alignment horizontal="center" vertical="center"/>
      <protection locked="0"/>
    </xf>
    <xf numFmtId="1" fontId="26" fillId="0" borderId="9" xfId="12" applyNumberFormat="1" applyFont="1" applyBorder="1" applyAlignment="1" applyProtection="1">
      <alignment horizontal="center" vertical="center"/>
      <protection locked="0"/>
    </xf>
    <xf numFmtId="1" fontId="26" fillId="0" borderId="127" xfId="12" applyNumberFormat="1" applyFont="1" applyBorder="1" applyAlignment="1" applyProtection="1">
      <alignment horizontal="center" vertical="center"/>
      <protection locked="0"/>
    </xf>
    <xf numFmtId="1" fontId="26" fillId="3" borderId="176" xfId="12" applyNumberFormat="1" applyFont="1" applyFill="1" applyBorder="1" applyAlignment="1" applyProtection="1">
      <alignment horizontal="center" vertical="center"/>
      <protection locked="0"/>
    </xf>
    <xf numFmtId="164" fontId="29" fillId="23" borderId="115" xfId="12" applyNumberFormat="1" applyFont="1" applyFill="1" applyBorder="1" applyAlignment="1" applyProtection="1">
      <alignment horizontal="center" vertical="center" wrapText="1"/>
      <protection locked="0"/>
    </xf>
    <xf numFmtId="16" fontId="28" fillId="4" borderId="108" xfId="12" applyNumberFormat="1" applyFont="1" applyFill="1" applyBorder="1" applyAlignment="1" applyProtection="1">
      <alignment horizontal="center" vertical="center" wrapText="1"/>
      <protection locked="0"/>
    </xf>
    <xf numFmtId="1" fontId="26" fillId="3" borderId="120" xfId="12" applyNumberFormat="1" applyFont="1" applyFill="1" applyBorder="1" applyAlignment="1" applyProtection="1">
      <alignment horizontal="center" vertical="center"/>
      <protection locked="0"/>
    </xf>
    <xf numFmtId="1" fontId="26" fillId="3" borderId="101" xfId="12" applyNumberFormat="1" applyFont="1" applyFill="1" applyBorder="1" applyAlignment="1" applyProtection="1">
      <alignment horizontal="center" vertical="center"/>
      <protection locked="0"/>
    </xf>
    <xf numFmtId="1" fontId="26" fillId="5" borderId="85" xfId="12" applyNumberFormat="1" applyFont="1" applyFill="1" applyBorder="1" applyAlignment="1" applyProtection="1">
      <alignment horizontal="center" vertical="center"/>
      <protection locked="0"/>
    </xf>
    <xf numFmtId="1" fontId="26" fillId="3" borderId="134" xfId="12" applyNumberFormat="1" applyFont="1" applyFill="1" applyBorder="1" applyAlignment="1" applyProtection="1">
      <alignment horizontal="center" vertical="center"/>
      <protection locked="0"/>
    </xf>
    <xf numFmtId="0" fontId="62" fillId="30" borderId="115" xfId="0" applyFont="1" applyFill="1" applyBorder="1" applyAlignment="1" applyProtection="1">
      <alignment wrapText="1"/>
      <protection locked="0"/>
    </xf>
    <xf numFmtId="1" fontId="26" fillId="3" borderId="85" xfId="12" applyNumberFormat="1" applyFont="1" applyFill="1" applyBorder="1" applyAlignment="1" applyProtection="1">
      <alignment horizontal="center" vertical="center"/>
      <protection locked="0"/>
    </xf>
    <xf numFmtId="1" fontId="26" fillId="22" borderId="88" xfId="12" applyNumberFormat="1" applyFont="1" applyFill="1" applyBorder="1" applyAlignment="1" applyProtection="1">
      <alignment horizontal="center" vertical="center"/>
      <protection locked="0"/>
    </xf>
    <xf numFmtId="1" fontId="26" fillId="14" borderId="167" xfId="12" applyNumberFormat="1" applyFont="1" applyFill="1" applyBorder="1" applyAlignment="1" applyProtection="1">
      <alignment horizontal="center" vertical="center"/>
      <protection locked="0"/>
    </xf>
    <xf numFmtId="1" fontId="26" fillId="14" borderId="34" xfId="12" applyNumberFormat="1" applyFont="1" applyFill="1" applyBorder="1" applyAlignment="1" applyProtection="1">
      <alignment horizontal="center" vertical="center"/>
      <protection locked="0"/>
    </xf>
    <xf numFmtId="1" fontId="26" fillId="0" borderId="6" xfId="12" applyNumberFormat="1" applyFont="1" applyBorder="1" applyAlignment="1" applyProtection="1">
      <alignment horizontal="center" vertical="center"/>
      <protection locked="0"/>
    </xf>
    <xf numFmtId="0" fontId="26" fillId="0" borderId="133" xfId="12" applyFont="1" applyBorder="1" applyAlignment="1" applyProtection="1">
      <alignment horizontal="center" vertical="center"/>
      <protection locked="0"/>
    </xf>
    <xf numFmtId="0" fontId="26" fillId="0" borderId="146" xfId="12" applyFont="1" applyBorder="1" applyAlignment="1" applyProtection="1">
      <alignment horizontal="center" vertical="center"/>
      <protection locked="0"/>
    </xf>
    <xf numFmtId="0" fontId="26" fillId="0" borderId="148" xfId="12" applyFont="1" applyBorder="1" applyAlignment="1" applyProtection="1">
      <alignment horizontal="center" vertical="center"/>
      <protection locked="0"/>
    </xf>
    <xf numFmtId="0" fontId="26" fillId="0" borderId="149" xfId="12" applyFont="1" applyBorder="1" applyAlignment="1" applyProtection="1">
      <alignment horizontal="center" vertical="center"/>
      <protection locked="0"/>
    </xf>
    <xf numFmtId="0" fontId="26" fillId="24" borderId="91" xfId="12" applyFont="1" applyFill="1" applyBorder="1" applyAlignment="1" applyProtection="1">
      <alignment horizontal="center" vertical="center"/>
      <protection locked="0"/>
    </xf>
    <xf numFmtId="1" fontId="26" fillId="3" borderId="129" xfId="12" applyNumberFormat="1" applyFont="1" applyFill="1" applyBorder="1" applyAlignment="1" applyProtection="1">
      <alignment horizontal="center" vertical="center"/>
      <protection locked="0"/>
    </xf>
    <xf numFmtId="1" fontId="26" fillId="3" borderId="102" xfId="12" applyNumberFormat="1" applyFont="1" applyFill="1" applyBorder="1" applyAlignment="1" applyProtection="1">
      <alignment horizontal="center" vertical="center"/>
      <protection locked="0"/>
    </xf>
    <xf numFmtId="16" fontId="28" fillId="4" borderId="109" xfId="12" applyNumberFormat="1" applyFont="1" applyFill="1" applyBorder="1" applyAlignment="1" applyProtection="1">
      <alignment horizontal="center" vertical="center" wrapText="1"/>
      <protection locked="0"/>
    </xf>
    <xf numFmtId="0" fontId="26" fillId="25" borderId="81" xfId="12" applyFont="1" applyFill="1" applyBorder="1" applyAlignment="1" applyProtection="1">
      <alignment horizontal="center" vertical="center"/>
      <protection locked="0"/>
    </xf>
    <xf numFmtId="0" fontId="26" fillId="25" borderId="96" xfId="12" applyFont="1" applyFill="1" applyBorder="1" applyAlignment="1" applyProtection="1">
      <alignment horizontal="center" vertical="center"/>
      <protection locked="0"/>
    </xf>
    <xf numFmtId="0" fontId="26" fillId="25" borderId="91" xfId="12" applyFont="1" applyFill="1" applyBorder="1" applyAlignment="1" applyProtection="1">
      <alignment horizontal="center" vertical="center"/>
      <protection locked="0"/>
    </xf>
    <xf numFmtId="0" fontId="26" fillId="24" borderId="95" xfId="12" applyFont="1" applyFill="1" applyBorder="1" applyAlignment="1" applyProtection="1">
      <alignment horizontal="center" vertical="center"/>
      <protection locked="0"/>
    </xf>
    <xf numFmtId="0" fontId="82" fillId="0" borderId="0" xfId="12" applyFont="1" applyAlignment="1" applyProtection="1">
      <alignment horizontal="center" vertical="center"/>
      <protection locked="0"/>
    </xf>
    <xf numFmtId="0" fontId="26" fillId="0" borderId="18" xfId="12" applyFont="1" applyBorder="1" applyAlignment="1" applyProtection="1">
      <alignment horizontal="center" vertical="center"/>
      <protection locked="0"/>
    </xf>
    <xf numFmtId="0" fontId="26" fillId="24" borderId="18" xfId="12" applyFont="1" applyFill="1" applyBorder="1" applyAlignment="1" applyProtection="1">
      <alignment horizontal="center" vertical="center"/>
      <protection locked="0"/>
    </xf>
    <xf numFmtId="0" fontId="26" fillId="0" borderId="96" xfId="12" applyFont="1" applyBorder="1" applyAlignment="1" applyProtection="1">
      <alignment horizontal="center" vertical="center"/>
      <protection locked="0"/>
    </xf>
    <xf numFmtId="0" fontId="26" fillId="0" borderId="95" xfId="12" applyFont="1" applyBorder="1" applyAlignment="1" applyProtection="1">
      <alignment horizontal="center" vertical="center"/>
      <protection locked="0"/>
    </xf>
    <xf numFmtId="1" fontId="26" fillId="14" borderId="120" xfId="12" applyNumberFormat="1" applyFont="1" applyFill="1" applyBorder="1" applyAlignment="1" applyProtection="1">
      <alignment horizontal="center" vertical="center"/>
      <protection locked="0"/>
    </xf>
    <xf numFmtId="1" fontId="26" fillId="14" borderId="101" xfId="12" applyNumberFormat="1" applyFont="1" applyFill="1" applyBorder="1" applyAlignment="1" applyProtection="1">
      <alignment horizontal="center" vertical="center"/>
      <protection locked="0"/>
    </xf>
    <xf numFmtId="1" fontId="26" fillId="14" borderId="134" xfId="12" applyNumberFormat="1" applyFont="1" applyFill="1" applyBorder="1" applyAlignment="1" applyProtection="1">
      <alignment horizontal="center" vertical="center"/>
      <protection locked="0"/>
    </xf>
    <xf numFmtId="1" fontId="26" fillId="14" borderId="85" xfId="12" applyNumberFormat="1" applyFont="1" applyFill="1" applyBorder="1" applyAlignment="1" applyProtection="1">
      <alignment horizontal="center" vertical="center"/>
      <protection locked="0"/>
    </xf>
    <xf numFmtId="0" fontId="58" fillId="10" borderId="53" xfId="12" applyFont="1" applyFill="1" applyBorder="1" applyAlignment="1">
      <alignment horizontal="center" vertical="center"/>
    </xf>
    <xf numFmtId="0" fontId="58" fillId="10" borderId="52" xfId="12" applyFont="1" applyFill="1" applyBorder="1" applyAlignment="1">
      <alignment horizontal="center" vertical="center"/>
    </xf>
    <xf numFmtId="0" fontId="58" fillId="10" borderId="54" xfId="12" applyFont="1" applyFill="1" applyBorder="1" applyAlignment="1">
      <alignment horizontal="center" vertical="center"/>
    </xf>
    <xf numFmtId="0" fontId="58" fillId="33" borderId="53" xfId="12" applyFont="1" applyFill="1" applyBorder="1" applyAlignment="1">
      <alignment horizontal="center" vertical="center"/>
    </xf>
    <xf numFmtId="0" fontId="58" fillId="33" borderId="52" xfId="12" applyFont="1" applyFill="1" applyBorder="1" applyAlignment="1">
      <alignment horizontal="center" vertical="center"/>
    </xf>
    <xf numFmtId="0" fontId="58" fillId="33" borderId="54" xfId="12" applyFont="1" applyFill="1" applyBorder="1" applyAlignment="1">
      <alignment horizontal="center" vertical="center"/>
    </xf>
    <xf numFmtId="3" fontId="26" fillId="32" borderId="99" xfId="12" applyNumberFormat="1" applyFont="1" applyFill="1" applyBorder="1" applyAlignment="1">
      <alignment horizontal="center" vertical="center"/>
    </xf>
    <xf numFmtId="3" fontId="83" fillId="7" borderId="8" xfId="5" applyNumberFormat="1" applyFont="1" applyFill="1" applyBorder="1" applyAlignment="1">
      <alignment horizontal="center" vertical="center"/>
    </xf>
    <xf numFmtId="3" fontId="69" fillId="7" borderId="8" xfId="5" applyNumberFormat="1" applyFont="1" applyFill="1" applyBorder="1" applyAlignment="1">
      <alignment horizontal="center" vertical="center"/>
    </xf>
    <xf numFmtId="3" fontId="83" fillId="7" borderId="31" xfId="5" applyNumberFormat="1" applyFont="1" applyFill="1" applyBorder="1" applyAlignment="1">
      <alignment horizontal="center" vertical="center"/>
    </xf>
    <xf numFmtId="0" fontId="0" fillId="7" borderId="0" xfId="0" applyFill="1"/>
    <xf numFmtId="0" fontId="83" fillId="7" borderId="31" xfId="5" applyFont="1" applyFill="1" applyBorder="1" applyAlignment="1">
      <alignment horizontal="center" vertical="center"/>
    </xf>
    <xf numFmtId="0" fontId="83" fillId="7" borderId="8" xfId="5" applyFont="1" applyFill="1" applyBorder="1" applyAlignment="1">
      <alignment horizontal="center" vertical="center"/>
    </xf>
    <xf numFmtId="3" fontId="69" fillId="0" borderId="21" xfId="5" applyNumberFormat="1" applyFont="1" applyBorder="1" applyAlignment="1">
      <alignment horizontal="center" vertical="center"/>
    </xf>
    <xf numFmtId="0" fontId="59" fillId="0" borderId="0" xfId="0" applyFont="1" applyAlignment="1">
      <alignment horizontal="center" vertical="top"/>
    </xf>
    <xf numFmtId="0" fontId="59" fillId="0" borderId="0" xfId="0" applyFont="1"/>
    <xf numFmtId="3" fontId="39" fillId="0" borderId="68" xfId="0" applyNumberFormat="1" applyFont="1" applyBorder="1" applyAlignment="1">
      <alignment horizontal="center" vertical="center"/>
    </xf>
    <xf numFmtId="3" fontId="39" fillId="0" borderId="70" xfId="0" applyNumberFormat="1" applyFont="1" applyBorder="1" applyAlignment="1">
      <alignment horizontal="center" vertical="center"/>
    </xf>
    <xf numFmtId="14" fontId="0" fillId="0" borderId="0" xfId="0" applyNumberFormat="1" applyAlignment="1">
      <alignment horizontal="center" vertical="center"/>
    </xf>
    <xf numFmtId="0" fontId="11" fillId="18" borderId="0" xfId="0" applyFont="1" applyFill="1" applyAlignment="1">
      <alignment horizontal="center" vertical="center"/>
    </xf>
    <xf numFmtId="0" fontId="11" fillId="18" borderId="0" xfId="0" applyFont="1" applyFill="1"/>
    <xf numFmtId="1" fontId="26" fillId="14" borderId="40" xfId="12" applyNumberFormat="1" applyFont="1" applyFill="1" applyBorder="1" applyAlignment="1" applyProtection="1">
      <alignment horizontal="center" vertical="center"/>
      <protection locked="0"/>
    </xf>
    <xf numFmtId="1" fontId="26" fillId="14" borderId="140" xfId="12" applyNumberFormat="1" applyFont="1" applyFill="1" applyBorder="1" applyAlignment="1" applyProtection="1">
      <alignment horizontal="center" vertical="center"/>
      <protection locked="0"/>
    </xf>
    <xf numFmtId="1" fontId="25" fillId="14" borderId="43" xfId="12" applyNumberFormat="1" applyFont="1" applyFill="1" applyBorder="1" applyAlignment="1">
      <alignment horizontal="center" vertical="center"/>
    </xf>
    <xf numFmtId="0" fontId="64" fillId="0" borderId="0" xfId="0" applyFont="1"/>
    <xf numFmtId="3" fontId="84" fillId="7" borderId="21" xfId="5" applyNumberFormat="1" applyFont="1" applyFill="1" applyBorder="1" applyAlignment="1">
      <alignment horizontal="center" vertical="center"/>
    </xf>
    <xf numFmtId="3" fontId="84" fillId="7" borderId="33" xfId="5" applyNumberFormat="1" applyFont="1" applyFill="1" applyBorder="1" applyAlignment="1">
      <alignment horizontal="center" vertical="center"/>
    </xf>
    <xf numFmtId="0" fontId="84" fillId="7" borderId="23" xfId="5" applyFont="1" applyFill="1" applyBorder="1" applyAlignment="1">
      <alignment horizontal="center" vertical="center"/>
    </xf>
    <xf numFmtId="0" fontId="84" fillId="7" borderId="21" xfId="5" applyFont="1" applyFill="1" applyBorder="1" applyAlignment="1">
      <alignment horizontal="center" vertical="center"/>
    </xf>
    <xf numFmtId="1" fontId="84" fillId="7" borderId="21" xfId="5" applyNumberFormat="1" applyFont="1" applyFill="1" applyBorder="1" applyAlignment="1">
      <alignment horizontal="center" vertical="center"/>
    </xf>
    <xf numFmtId="0" fontId="84" fillId="7" borderId="33" xfId="5" applyFont="1" applyFill="1" applyBorder="1" applyAlignment="1">
      <alignment horizontal="center" vertical="center"/>
    </xf>
    <xf numFmtId="3" fontId="84" fillId="7" borderId="22" xfId="5" applyNumberFormat="1" applyFont="1" applyFill="1" applyBorder="1" applyAlignment="1">
      <alignment horizontal="center" vertical="center"/>
    </xf>
    <xf numFmtId="3" fontId="84" fillId="7" borderId="23" xfId="5" applyNumberFormat="1" applyFont="1" applyFill="1" applyBorder="1" applyAlignment="1">
      <alignment horizontal="center" vertical="center"/>
    </xf>
    <xf numFmtId="3" fontId="84" fillId="7" borderId="5" xfId="5" applyNumberFormat="1" applyFont="1" applyFill="1" applyBorder="1" applyAlignment="1">
      <alignment horizontal="center" vertical="center"/>
    </xf>
    <xf numFmtId="3" fontId="84" fillId="7" borderId="32" xfId="5" applyNumberFormat="1" applyFont="1" applyFill="1" applyBorder="1" applyAlignment="1">
      <alignment horizontal="center" vertical="center"/>
    </xf>
    <xf numFmtId="0" fontId="84" fillId="7" borderId="14" xfId="5" applyFont="1" applyFill="1" applyBorder="1" applyAlignment="1">
      <alignment horizontal="center" vertical="center"/>
    </xf>
    <xf numFmtId="0" fontId="84" fillId="7" borderId="5" xfId="5" applyFont="1" applyFill="1" applyBorder="1" applyAlignment="1">
      <alignment horizontal="center" vertical="center"/>
    </xf>
    <xf numFmtId="0" fontId="84" fillId="7" borderId="32" xfId="5" applyFont="1" applyFill="1" applyBorder="1" applyAlignment="1">
      <alignment horizontal="center" vertical="center"/>
    </xf>
    <xf numFmtId="3" fontId="84" fillId="7" borderId="6" xfId="5" applyNumberFormat="1" applyFont="1" applyFill="1" applyBorder="1" applyAlignment="1">
      <alignment horizontal="center" vertical="center"/>
    </xf>
    <xf numFmtId="3" fontId="84" fillId="7" borderId="14" xfId="5" applyNumberFormat="1" applyFont="1" applyFill="1" applyBorder="1" applyAlignment="1">
      <alignment horizontal="center" vertical="center"/>
    </xf>
    <xf numFmtId="164" fontId="29" fillId="10" borderId="53" xfId="12" applyNumberFormat="1" applyFont="1" applyFill="1" applyBorder="1" applyAlignment="1">
      <alignment horizontal="center" vertical="center" wrapText="1"/>
    </xf>
    <xf numFmtId="164" fontId="29" fillId="10" borderId="52" xfId="12" applyNumberFormat="1" applyFont="1" applyFill="1" applyBorder="1" applyAlignment="1">
      <alignment horizontal="center" vertical="center" wrapText="1"/>
    </xf>
    <xf numFmtId="164" fontId="29" fillId="10" borderId="51" xfId="12" applyNumberFormat="1" applyFont="1" applyFill="1" applyBorder="1" applyAlignment="1" applyProtection="1">
      <alignment horizontal="center" vertical="center" wrapText="1"/>
      <protection locked="0"/>
    </xf>
    <xf numFmtId="164" fontId="29" fillId="10" borderId="51" xfId="12" applyNumberFormat="1" applyFont="1" applyFill="1" applyBorder="1" applyAlignment="1">
      <alignment horizontal="center" vertical="center" wrapText="1"/>
    </xf>
    <xf numFmtId="0" fontId="26" fillId="18" borderId="46" xfId="12" applyFont="1" applyFill="1" applyBorder="1" applyAlignment="1">
      <alignment horizontal="center"/>
    </xf>
    <xf numFmtId="0" fontId="26" fillId="18" borderId="48" xfId="12" applyFont="1" applyFill="1" applyBorder="1" applyAlignment="1">
      <alignment horizontal="center"/>
    </xf>
    <xf numFmtId="164" fontId="28" fillId="18" borderId="48" xfId="12" applyNumberFormat="1" applyFont="1" applyFill="1" applyBorder="1" applyAlignment="1">
      <alignment horizontal="center" vertical="center" wrapText="1"/>
    </xf>
    <xf numFmtId="164" fontId="28" fillId="18" borderId="50" xfId="12" applyNumberFormat="1" applyFont="1" applyFill="1" applyBorder="1" applyAlignment="1">
      <alignment horizontal="center" vertical="center" wrapText="1"/>
    </xf>
    <xf numFmtId="164" fontId="28" fillId="18" borderId="46" xfId="12" applyNumberFormat="1" applyFont="1" applyFill="1" applyBorder="1" applyAlignment="1">
      <alignment horizontal="center" vertical="center" wrapText="1"/>
    </xf>
    <xf numFmtId="16" fontId="28" fillId="18" borderId="48" xfId="12" applyNumberFormat="1" applyFont="1" applyFill="1" applyBorder="1" applyAlignment="1">
      <alignment horizontal="center" vertical="center" wrapText="1"/>
    </xf>
    <xf numFmtId="16" fontId="27" fillId="18" borderId="49" xfId="12" applyNumberFormat="1" applyFont="1" applyFill="1" applyBorder="1" applyAlignment="1" applyProtection="1">
      <alignment horizontal="center" vertical="center" wrapText="1"/>
      <protection locked="0"/>
    </xf>
    <xf numFmtId="16" fontId="27" fillId="18" borderId="47" xfId="12" applyNumberFormat="1" applyFont="1" applyFill="1" applyBorder="1" applyAlignment="1">
      <alignment horizontal="center" vertical="center" wrapText="1"/>
    </xf>
    <xf numFmtId="3" fontId="26" fillId="7" borderId="38" xfId="12" applyNumberFormat="1" applyFont="1" applyFill="1" applyBorder="1" applyAlignment="1">
      <alignment horizontal="center" vertical="center"/>
    </xf>
    <xf numFmtId="3" fontId="26" fillId="0" borderId="38" xfId="12" applyNumberFormat="1" applyFont="1" applyBorder="1" applyAlignment="1">
      <alignment horizontal="center" vertical="center"/>
    </xf>
    <xf numFmtId="3" fontId="26" fillId="7" borderId="36" xfId="12" applyNumberFormat="1" applyFont="1" applyFill="1" applyBorder="1" applyAlignment="1">
      <alignment horizontal="center" vertical="center"/>
    </xf>
    <xf numFmtId="0" fontId="25" fillId="18" borderId="86" xfId="12" applyFont="1" applyFill="1" applyBorder="1" applyAlignment="1">
      <alignment horizontal="center" vertical="center"/>
    </xf>
    <xf numFmtId="0" fontId="25" fillId="18" borderId="90" xfId="12" applyFont="1" applyFill="1" applyBorder="1" applyAlignment="1">
      <alignment horizontal="center" vertical="center"/>
    </xf>
    <xf numFmtId="3" fontId="25" fillId="18" borderId="87" xfId="12" applyNumberFormat="1" applyFont="1" applyFill="1" applyBorder="1" applyAlignment="1">
      <alignment horizontal="center" vertical="center"/>
    </xf>
    <xf numFmtId="1" fontId="25" fillId="18" borderId="89" xfId="12" applyNumberFormat="1" applyFont="1" applyFill="1" applyBorder="1" applyAlignment="1">
      <alignment horizontal="center" vertical="center"/>
    </xf>
    <xf numFmtId="1" fontId="25" fillId="18" borderId="89" xfId="12" applyNumberFormat="1" applyFont="1" applyFill="1" applyBorder="1" applyAlignment="1" applyProtection="1">
      <alignment horizontal="center" vertical="center"/>
      <protection locked="0"/>
    </xf>
    <xf numFmtId="1" fontId="25" fillId="18" borderId="86" xfId="12" applyNumberFormat="1" applyFont="1" applyFill="1" applyBorder="1" applyAlignment="1">
      <alignment horizontal="center" vertical="center"/>
    </xf>
    <xf numFmtId="1" fontId="25" fillId="18" borderId="88" xfId="12" applyNumberFormat="1" applyFont="1" applyFill="1" applyBorder="1" applyAlignment="1" applyProtection="1">
      <alignment horizontal="center" vertical="center"/>
      <protection locked="0"/>
    </xf>
    <xf numFmtId="1" fontId="25" fillId="18" borderId="88" xfId="12" applyNumberFormat="1" applyFont="1" applyFill="1" applyBorder="1" applyAlignment="1">
      <alignment horizontal="center" vertical="center"/>
    </xf>
    <xf numFmtId="1" fontId="26" fillId="18" borderId="85" xfId="12" applyNumberFormat="1" applyFont="1" applyFill="1" applyBorder="1" applyAlignment="1">
      <alignment horizontal="center" vertical="center"/>
    </xf>
    <xf numFmtId="3" fontId="26" fillId="32" borderId="37" xfId="12" applyNumberFormat="1" applyFont="1" applyFill="1" applyBorder="1" applyAlignment="1">
      <alignment horizontal="center" vertical="center"/>
    </xf>
    <xf numFmtId="3" fontId="26" fillId="32" borderId="36" xfId="12" applyNumberFormat="1" applyFont="1" applyFill="1" applyBorder="1" applyAlignment="1">
      <alignment horizontal="center" vertical="center"/>
    </xf>
    <xf numFmtId="1" fontId="26" fillId="18" borderId="88" xfId="12" applyNumberFormat="1" applyFont="1" applyFill="1" applyBorder="1" applyAlignment="1" applyProtection="1">
      <alignment horizontal="center" vertical="center"/>
      <protection locked="0"/>
    </xf>
    <xf numFmtId="0" fontId="26" fillId="28" borderId="46" xfId="12" applyFont="1" applyFill="1" applyBorder="1" applyAlignment="1">
      <alignment horizontal="center"/>
    </xf>
    <xf numFmtId="0" fontId="26" fillId="28" borderId="48" xfId="12" applyFont="1" applyFill="1" applyBorder="1" applyAlignment="1">
      <alignment horizontal="center"/>
    </xf>
    <xf numFmtId="164" fontId="28" fillId="28" borderId="48" xfId="12" applyNumberFormat="1" applyFont="1" applyFill="1" applyBorder="1" applyAlignment="1">
      <alignment horizontal="center" vertical="center" wrapText="1"/>
    </xf>
    <xf numFmtId="164" fontId="28" fillId="28" borderId="50" xfId="12" applyNumberFormat="1" applyFont="1" applyFill="1" applyBorder="1" applyAlignment="1">
      <alignment horizontal="center" vertical="center" wrapText="1"/>
    </xf>
    <xf numFmtId="3" fontId="28" fillId="28" borderId="46" xfId="12" applyNumberFormat="1" applyFont="1" applyFill="1" applyBorder="1" applyAlignment="1">
      <alignment horizontal="center" vertical="center" wrapText="1"/>
    </xf>
    <xf numFmtId="16" fontId="28" fillId="28" borderId="48" xfId="12" applyNumberFormat="1" applyFont="1" applyFill="1" applyBorder="1" applyAlignment="1">
      <alignment horizontal="center" vertical="center" wrapText="1"/>
    </xf>
    <xf numFmtId="16" fontId="28" fillId="28" borderId="49" xfId="12" applyNumberFormat="1" applyFont="1" applyFill="1" applyBorder="1" applyAlignment="1" applyProtection="1">
      <alignment horizontal="center" vertical="center" wrapText="1"/>
      <protection locked="0"/>
    </xf>
    <xf numFmtId="16" fontId="72" fillId="28" borderId="48" xfId="12" applyNumberFormat="1" applyFont="1" applyFill="1" applyBorder="1" applyAlignment="1">
      <alignment horizontal="center" vertical="center" wrapText="1"/>
    </xf>
    <xf numFmtId="16" fontId="28" fillId="28" borderId="47" xfId="12" applyNumberFormat="1" applyFont="1" applyFill="1" applyBorder="1" applyAlignment="1">
      <alignment horizontal="center" vertical="center" wrapText="1"/>
    </xf>
    <xf numFmtId="3" fontId="26" fillId="32" borderId="55" xfId="12" applyNumberFormat="1" applyFont="1" applyFill="1" applyBorder="1" applyAlignment="1">
      <alignment horizontal="center" vertical="center"/>
    </xf>
    <xf numFmtId="3" fontId="26" fillId="32" borderId="182" xfId="12" applyNumberFormat="1" applyFont="1" applyFill="1" applyBorder="1" applyAlignment="1">
      <alignment horizontal="center" vertical="center"/>
    </xf>
    <xf numFmtId="3" fontId="25" fillId="32" borderId="182" xfId="12" applyNumberFormat="1" applyFont="1" applyFill="1" applyBorder="1" applyAlignment="1">
      <alignment horizontal="center" vertical="center"/>
    </xf>
    <xf numFmtId="3" fontId="26" fillId="7" borderId="44" xfId="12" applyNumberFormat="1" applyFont="1" applyFill="1" applyBorder="1" applyAlignment="1">
      <alignment horizontal="center" vertical="center"/>
    </xf>
    <xf numFmtId="0" fontId="25" fillId="7" borderId="93" xfId="12" applyFont="1" applyFill="1" applyBorder="1" applyAlignment="1">
      <alignment horizontal="center" vertical="center"/>
    </xf>
    <xf numFmtId="0" fontId="25" fillId="7" borderId="90" xfId="12" applyFont="1" applyFill="1" applyBorder="1" applyAlignment="1">
      <alignment horizontal="center" vertical="center"/>
    </xf>
    <xf numFmtId="3" fontId="25" fillId="7" borderId="173" xfId="12" applyNumberFormat="1" applyFont="1" applyFill="1" applyBorder="1" applyAlignment="1">
      <alignment horizontal="center" vertical="center"/>
    </xf>
    <xf numFmtId="1" fontId="25" fillId="7" borderId="89" xfId="12" applyNumberFormat="1" applyFont="1" applyFill="1" applyBorder="1" applyAlignment="1">
      <alignment horizontal="center" vertical="center"/>
    </xf>
    <xf numFmtId="1" fontId="25" fillId="7" borderId="89" xfId="12" applyNumberFormat="1" applyFont="1" applyFill="1" applyBorder="1" applyAlignment="1" applyProtection="1">
      <alignment horizontal="center" vertical="center"/>
      <protection locked="0"/>
    </xf>
    <xf numFmtId="1" fontId="25" fillId="7" borderId="93" xfId="12" applyNumberFormat="1" applyFont="1" applyFill="1" applyBorder="1" applyAlignment="1">
      <alignment horizontal="center" vertical="center"/>
    </xf>
    <xf numFmtId="1" fontId="26" fillId="7" borderId="89" xfId="12" applyNumberFormat="1" applyFont="1" applyFill="1" applyBorder="1" applyAlignment="1" applyProtection="1">
      <alignment horizontal="center" vertical="center"/>
      <protection locked="0"/>
    </xf>
    <xf numFmtId="1" fontId="26" fillId="7" borderId="172" xfId="12" applyNumberFormat="1" applyFont="1" applyFill="1" applyBorder="1" applyAlignment="1">
      <alignment horizontal="center" vertical="center"/>
    </xf>
    <xf numFmtId="164" fontId="29" fillId="33" borderId="53" xfId="12" applyNumberFormat="1" applyFont="1" applyFill="1" applyBorder="1" applyAlignment="1">
      <alignment horizontal="center" vertical="center" wrapText="1"/>
    </xf>
    <xf numFmtId="164" fontId="29" fillId="33" borderId="52" xfId="12" applyNumberFormat="1" applyFont="1" applyFill="1" applyBorder="1" applyAlignment="1">
      <alignment horizontal="center" vertical="center" wrapText="1"/>
    </xf>
    <xf numFmtId="164" fontId="29" fillId="33" borderId="51" xfId="12" applyNumberFormat="1" applyFont="1" applyFill="1" applyBorder="1" applyAlignment="1" applyProtection="1">
      <alignment horizontal="center" vertical="center" wrapText="1"/>
      <protection locked="0"/>
    </xf>
    <xf numFmtId="164" fontId="29" fillId="33" borderId="51" xfId="12" applyNumberFormat="1" applyFont="1" applyFill="1" applyBorder="1" applyAlignment="1">
      <alignment horizontal="center" vertical="center" wrapText="1"/>
    </xf>
    <xf numFmtId="0" fontId="26" fillId="28" borderId="27" xfId="12" applyFont="1" applyFill="1" applyBorder="1" applyAlignment="1">
      <alignment horizontal="center"/>
    </xf>
    <xf numFmtId="164" fontId="28" fillId="28" borderId="27" xfId="12" applyNumberFormat="1" applyFont="1" applyFill="1" applyBorder="1" applyAlignment="1">
      <alignment horizontal="center" vertical="center" wrapText="1"/>
    </xf>
    <xf numFmtId="164" fontId="28" fillId="28" borderId="26" xfId="12" applyNumberFormat="1" applyFont="1" applyFill="1" applyBorder="1" applyAlignment="1">
      <alignment horizontal="center" vertical="center" wrapText="1"/>
    </xf>
    <xf numFmtId="3" fontId="26" fillId="32" borderId="248" xfId="12" applyNumberFormat="1" applyFont="1" applyFill="1" applyBorder="1" applyAlignment="1">
      <alignment horizontal="center" vertical="center"/>
    </xf>
    <xf numFmtId="3" fontId="26" fillId="32" borderId="137" xfId="12" applyNumberFormat="1" applyFont="1" applyFill="1" applyBorder="1" applyAlignment="1">
      <alignment horizontal="center" vertical="center"/>
    </xf>
    <xf numFmtId="0" fontId="25" fillId="7" borderId="155" xfId="12" applyFont="1" applyFill="1" applyBorder="1" applyAlignment="1">
      <alignment horizontal="center" vertical="center"/>
    </xf>
    <xf numFmtId="0" fontId="25" fillId="7" borderId="154" xfId="12" applyFont="1" applyFill="1" applyBorder="1" applyAlignment="1">
      <alignment horizontal="center" vertical="center"/>
    </xf>
    <xf numFmtId="3" fontId="25" fillId="7" borderId="156" xfId="12" applyNumberFormat="1" applyFont="1" applyFill="1" applyBorder="1" applyAlignment="1">
      <alignment horizontal="center" vertical="center"/>
    </xf>
    <xf numFmtId="1" fontId="25" fillId="7" borderId="155" xfId="12" applyNumberFormat="1" applyFont="1" applyFill="1" applyBorder="1" applyAlignment="1">
      <alignment horizontal="center" vertical="center"/>
    </xf>
    <xf numFmtId="1" fontId="26" fillId="7" borderId="157" xfId="12" applyNumberFormat="1" applyFont="1" applyFill="1" applyBorder="1" applyAlignment="1" applyProtection="1">
      <alignment horizontal="center" vertical="center"/>
      <protection locked="0"/>
    </xf>
    <xf numFmtId="1" fontId="25" fillId="7" borderId="154" xfId="12" applyNumberFormat="1" applyFont="1" applyFill="1" applyBorder="1" applyAlignment="1">
      <alignment horizontal="center" vertical="center"/>
    </xf>
    <xf numFmtId="1" fontId="26" fillId="7" borderId="158" xfId="12" applyNumberFormat="1" applyFont="1" applyFill="1" applyBorder="1" applyAlignment="1">
      <alignment horizontal="center" vertical="center"/>
    </xf>
    <xf numFmtId="3" fontId="26" fillId="34" borderId="38" xfId="12" applyNumberFormat="1" applyFont="1" applyFill="1" applyBorder="1" applyAlignment="1">
      <alignment horizontal="center" vertical="center"/>
    </xf>
    <xf numFmtId="3" fontId="26" fillId="32" borderId="138" xfId="12" applyNumberFormat="1" applyFont="1" applyFill="1" applyBorder="1" applyAlignment="1">
      <alignment horizontal="center" vertical="center"/>
    </xf>
    <xf numFmtId="3" fontId="26" fillId="34" borderId="36" xfId="12" applyNumberFormat="1" applyFont="1" applyFill="1" applyBorder="1" applyAlignment="1">
      <alignment horizontal="center" vertical="center"/>
    </xf>
    <xf numFmtId="1" fontId="26" fillId="0" borderId="30" xfId="12" applyNumberFormat="1" applyFont="1" applyBorder="1" applyAlignment="1" applyProtection="1">
      <alignment horizontal="center" vertical="center"/>
      <protection locked="0"/>
    </xf>
    <xf numFmtId="1" fontId="25" fillId="12" borderId="8" xfId="12" applyNumberFormat="1" applyFont="1" applyFill="1" applyBorder="1" applyAlignment="1">
      <alignment horizontal="center" vertical="center"/>
    </xf>
    <xf numFmtId="1" fontId="26" fillId="12" borderId="31" xfId="12" applyNumberFormat="1" applyFont="1" applyFill="1" applyBorder="1" applyAlignment="1" applyProtection="1">
      <alignment horizontal="center" vertical="center"/>
      <protection locked="0"/>
    </xf>
    <xf numFmtId="1" fontId="83" fillId="7" borderId="13" xfId="5" applyNumberFormat="1" applyFont="1" applyFill="1" applyBorder="1" applyAlignment="1">
      <alignment horizontal="center" vertical="center"/>
    </xf>
    <xf numFmtId="1" fontId="83" fillId="7" borderId="8" xfId="5" applyNumberFormat="1" applyFont="1" applyFill="1" applyBorder="1" applyAlignment="1">
      <alignment horizontal="center" vertical="center"/>
    </xf>
    <xf numFmtId="0" fontId="0" fillId="0" borderId="0" xfId="0" applyAlignment="1">
      <alignment shrinkToFit="1"/>
    </xf>
    <xf numFmtId="0" fontId="12" fillId="2" borderId="16" xfId="0" applyFont="1" applyFill="1" applyBorder="1" applyAlignment="1">
      <alignment horizontal="left" vertical="top" shrinkToFit="1"/>
    </xf>
    <xf numFmtId="0" fontId="15" fillId="16" borderId="2" xfId="0" applyFont="1" applyFill="1" applyBorder="1" applyAlignment="1">
      <alignment horizontal="left" vertical="top" shrinkToFit="1"/>
    </xf>
    <xf numFmtId="0" fontId="15" fillId="16" borderId="8" xfId="0" applyFont="1" applyFill="1" applyBorder="1" applyAlignment="1">
      <alignment horizontal="left" vertical="top" shrinkToFit="1"/>
    </xf>
    <xf numFmtId="0" fontId="15" fillId="16" borderId="5" xfId="0" applyFont="1" applyFill="1" applyBorder="1" applyAlignment="1">
      <alignment horizontal="left" vertical="top" shrinkToFit="1"/>
    </xf>
    <xf numFmtId="0" fontId="15" fillId="16" borderId="10" xfId="1" applyFont="1" applyFill="1" applyBorder="1" applyAlignment="1">
      <alignment horizontal="left" vertical="center" shrinkToFit="1"/>
    </xf>
    <xf numFmtId="0" fontId="15" fillId="16" borderId="8" xfId="1" applyFont="1" applyFill="1" applyBorder="1" applyAlignment="1">
      <alignment horizontal="left" vertical="center" shrinkToFit="1"/>
    </xf>
    <xf numFmtId="0" fontId="15" fillId="16" borderId="21" xfId="1" applyFont="1" applyFill="1" applyBorder="1" applyAlignment="1">
      <alignment horizontal="left" vertical="center" shrinkToFit="1"/>
    </xf>
    <xf numFmtId="0" fontId="15" fillId="16" borderId="5" xfId="1" applyFont="1" applyFill="1" applyBorder="1" applyAlignment="1">
      <alignment horizontal="left" vertical="center" shrinkToFit="1"/>
    </xf>
    <xf numFmtId="0" fontId="33" fillId="0" borderId="0" xfId="5" applyFont="1" applyAlignment="1">
      <alignment horizontal="center" vertical="center" shrinkToFit="1"/>
    </xf>
    <xf numFmtId="0" fontId="15" fillId="15" borderId="2" xfId="0" applyFont="1" applyFill="1" applyBorder="1" applyAlignment="1">
      <alignment horizontal="left" vertical="top" shrinkToFit="1"/>
    </xf>
    <xf numFmtId="0" fontId="15" fillId="15" borderId="8" xfId="0" applyFont="1" applyFill="1" applyBorder="1" applyAlignment="1">
      <alignment horizontal="left" vertical="top" shrinkToFit="1"/>
    </xf>
    <xf numFmtId="0" fontId="15" fillId="15" borderId="5" xfId="0" applyFont="1" applyFill="1" applyBorder="1" applyAlignment="1">
      <alignment horizontal="left" vertical="top" shrinkToFit="1"/>
    </xf>
    <xf numFmtId="0" fontId="15" fillId="15" borderId="48" xfId="0" applyFont="1" applyFill="1" applyBorder="1" applyAlignment="1">
      <alignment horizontal="left" vertical="top" shrinkToFit="1"/>
    </xf>
    <xf numFmtId="0" fontId="15" fillId="15" borderId="21" xfId="0" applyFont="1" applyFill="1" applyBorder="1" applyAlignment="1">
      <alignment horizontal="left" vertical="top" shrinkToFit="1"/>
    </xf>
    <xf numFmtId="0" fontId="15" fillId="15" borderId="10" xfId="0" applyFont="1" applyFill="1" applyBorder="1" applyAlignment="1">
      <alignment horizontal="left" vertical="top" shrinkToFit="1"/>
    </xf>
    <xf numFmtId="0" fontId="15" fillId="4" borderId="8" xfId="0" applyFont="1" applyFill="1" applyBorder="1" applyAlignment="1">
      <alignment horizontal="left" vertical="top" shrinkToFit="1"/>
    </xf>
    <xf numFmtId="0" fontId="15" fillId="4" borderId="5" xfId="0" applyFont="1" applyFill="1" applyBorder="1" applyAlignment="1">
      <alignment horizontal="left" vertical="top" shrinkToFit="1"/>
    </xf>
    <xf numFmtId="0" fontId="15" fillId="4" borderId="8" xfId="1" applyFont="1" applyFill="1" applyBorder="1" applyAlignment="1">
      <alignment horizontal="left" vertical="center" shrinkToFit="1"/>
    </xf>
    <xf numFmtId="0" fontId="15" fillId="4" borderId="21" xfId="1" applyFont="1" applyFill="1" applyBorder="1" applyAlignment="1">
      <alignment horizontal="left" vertical="center" shrinkToFit="1"/>
    </xf>
    <xf numFmtId="0" fontId="15" fillId="4" borderId="5" xfId="1" applyFont="1" applyFill="1" applyBorder="1" applyAlignment="1">
      <alignment horizontal="left" vertical="center" shrinkToFit="1"/>
    </xf>
    <xf numFmtId="0" fontId="15" fillId="18" borderId="2" xfId="8" applyFont="1" applyFill="1" applyBorder="1" applyAlignment="1">
      <alignment horizontal="left" vertical="top" shrinkToFit="1"/>
    </xf>
    <xf numFmtId="0" fontId="15" fillId="18" borderId="8" xfId="8" applyFont="1" applyFill="1" applyBorder="1" applyAlignment="1">
      <alignment horizontal="left" vertical="top" shrinkToFit="1"/>
    </xf>
    <xf numFmtId="0" fontId="15" fillId="18" borderId="5" xfId="8" applyFont="1" applyFill="1" applyBorder="1" applyAlignment="1">
      <alignment horizontal="left" vertical="top" shrinkToFit="1"/>
    </xf>
    <xf numFmtId="0" fontId="15" fillId="18" borderId="10" xfId="5" applyFont="1" applyFill="1" applyBorder="1" applyAlignment="1">
      <alignment horizontal="left" vertical="center" shrinkToFit="1"/>
    </xf>
    <xf numFmtId="0" fontId="15" fillId="18" borderId="8" xfId="5" applyFont="1" applyFill="1" applyBorder="1" applyAlignment="1">
      <alignment horizontal="left" vertical="center" shrinkToFit="1"/>
    </xf>
    <xf numFmtId="0" fontId="15" fillId="18" borderId="5" xfId="5" applyFont="1" applyFill="1" applyBorder="1" applyAlignment="1">
      <alignment horizontal="left" vertical="center" shrinkToFit="1"/>
    </xf>
    <xf numFmtId="3" fontId="34" fillId="7" borderId="8" xfId="5" applyNumberFormat="1" applyFont="1" applyFill="1" applyBorder="1" applyAlignment="1">
      <alignment horizontal="center" vertical="center"/>
    </xf>
    <xf numFmtId="3" fontId="34" fillId="7" borderId="5" xfId="5" applyNumberFormat="1" applyFont="1" applyFill="1" applyBorder="1" applyAlignment="1">
      <alignment horizontal="center" vertical="center"/>
    </xf>
    <xf numFmtId="0" fontId="85" fillId="0" borderId="0" xfId="0" applyFont="1"/>
    <xf numFmtId="17" fontId="14" fillId="3" borderId="250" xfId="5" applyNumberFormat="1" applyFont="1" applyFill="1" applyBorder="1" applyAlignment="1">
      <alignment horizontal="center" vertical="center"/>
    </xf>
    <xf numFmtId="17" fontId="14" fillId="3" borderId="251" xfId="5" applyNumberFormat="1" applyFont="1" applyFill="1" applyBorder="1" applyAlignment="1">
      <alignment horizontal="center" vertical="center"/>
    </xf>
    <xf numFmtId="17" fontId="14" fillId="3" borderId="252" xfId="5" applyNumberFormat="1" applyFont="1" applyFill="1" applyBorder="1" applyAlignment="1">
      <alignment horizontal="center" vertical="center"/>
    </xf>
    <xf numFmtId="0" fontId="48" fillId="39" borderId="0" xfId="0" applyFont="1" applyFill="1"/>
    <xf numFmtId="0" fontId="48" fillId="28" borderId="0" xfId="0" applyFont="1" applyFill="1"/>
    <xf numFmtId="0" fontId="48" fillId="31" borderId="0" xfId="0" applyFont="1" applyFill="1"/>
    <xf numFmtId="0" fontId="0" fillId="8" borderId="0" xfId="0" applyFill="1"/>
    <xf numFmtId="17" fontId="14" fillId="3" borderId="253" xfId="5" applyNumberFormat="1" applyFont="1" applyFill="1" applyBorder="1" applyAlignment="1">
      <alignment horizontal="center" vertical="center"/>
    </xf>
    <xf numFmtId="17" fontId="14" fillId="3" borderId="254" xfId="5" applyNumberFormat="1" applyFont="1" applyFill="1" applyBorder="1" applyAlignment="1">
      <alignment horizontal="center" vertical="center"/>
    </xf>
    <xf numFmtId="17" fontId="14" fillId="3" borderId="255" xfId="5" applyNumberFormat="1" applyFont="1" applyFill="1" applyBorder="1" applyAlignment="1">
      <alignment horizontal="center" vertical="center"/>
    </xf>
    <xf numFmtId="3" fontId="26" fillId="5" borderId="99" xfId="12" applyNumberFormat="1" applyFont="1" applyFill="1" applyBorder="1" applyAlignment="1">
      <alignment horizontal="center" vertical="center"/>
    </xf>
    <xf numFmtId="1" fontId="25" fillId="0" borderId="21" xfId="12" applyNumberFormat="1" applyFont="1" applyBorder="1" applyAlignment="1">
      <alignment horizontal="center" vertical="center"/>
    </xf>
    <xf numFmtId="3" fontId="26" fillId="5" borderId="55" xfId="12" applyNumberFormat="1" applyFont="1" applyFill="1" applyBorder="1" applyAlignment="1">
      <alignment horizontal="center" vertical="center"/>
    </xf>
    <xf numFmtId="0" fontId="25" fillId="0" borderId="83" xfId="12" applyFont="1" applyBorder="1" applyAlignment="1">
      <alignment horizontal="center" vertical="center"/>
    </xf>
    <xf numFmtId="0" fontId="26" fillId="0" borderId="263" xfId="12" applyFont="1" applyBorder="1" applyAlignment="1" applyProtection="1">
      <alignment horizontal="center" vertical="center"/>
      <protection locked="0"/>
    </xf>
    <xf numFmtId="0" fontId="25" fillId="0" borderId="181" xfId="12" applyFont="1" applyBorder="1" applyAlignment="1">
      <alignment horizontal="center" vertical="center"/>
    </xf>
    <xf numFmtId="0" fontId="26" fillId="0" borderId="265" xfId="12" applyFont="1" applyBorder="1" applyAlignment="1" applyProtection="1">
      <alignment horizontal="center" vertical="center"/>
      <protection locked="0"/>
    </xf>
    <xf numFmtId="15" fontId="0" fillId="19" borderId="0" xfId="0" applyNumberFormat="1" applyFill="1" applyAlignment="1">
      <alignment horizontal="left"/>
    </xf>
    <xf numFmtId="3" fontId="26" fillId="38" borderId="38" xfId="12" applyNumberFormat="1" applyFont="1" applyFill="1" applyBorder="1" applyAlignment="1">
      <alignment horizontal="center" vertical="center"/>
    </xf>
    <xf numFmtId="0" fontId="25" fillId="0" borderId="21" xfId="12" applyFont="1" applyBorder="1" applyAlignment="1">
      <alignment horizontal="center"/>
    </xf>
    <xf numFmtId="0" fontId="25" fillId="0" borderId="21" xfId="12" applyFont="1" applyBorder="1" applyAlignment="1">
      <alignment horizontal="center" vertical="center"/>
    </xf>
    <xf numFmtId="0" fontId="25" fillId="0" borderId="20" xfId="12" applyFont="1" applyBorder="1" applyAlignment="1">
      <alignment horizontal="center" vertical="center"/>
    </xf>
    <xf numFmtId="1" fontId="26" fillId="3" borderId="33" xfId="12" applyNumberFormat="1" applyFont="1" applyFill="1" applyBorder="1" applyAlignment="1">
      <alignment horizontal="center" vertical="center"/>
    </xf>
    <xf numFmtId="1" fontId="26" fillId="3" borderId="98" xfId="12" applyNumberFormat="1" applyFont="1" applyFill="1" applyBorder="1" applyAlignment="1">
      <alignment horizontal="center" vertical="center"/>
    </xf>
    <xf numFmtId="1" fontId="26" fillId="3" borderId="98" xfId="12" applyNumberFormat="1" applyFont="1" applyFill="1" applyBorder="1" applyAlignment="1" applyProtection="1">
      <alignment horizontal="center" vertical="center"/>
      <protection locked="0"/>
    </xf>
    <xf numFmtId="0" fontId="25" fillId="0" borderId="217" xfId="12" applyFont="1" applyBorder="1" applyAlignment="1">
      <alignment horizontal="center" vertical="center"/>
    </xf>
    <xf numFmtId="0" fontId="25" fillId="0" borderId="267" xfId="12" applyFont="1" applyBorder="1" applyAlignment="1">
      <alignment horizontal="center" vertical="center"/>
    </xf>
    <xf numFmtId="1" fontId="26" fillId="5" borderId="268" xfId="12" applyNumberFormat="1" applyFont="1" applyFill="1" applyBorder="1" applyAlignment="1">
      <alignment horizontal="center" vertical="center"/>
    </xf>
    <xf numFmtId="1" fontId="25" fillId="3" borderId="217" xfId="12" applyNumberFormat="1" applyFont="1" applyFill="1" applyBorder="1" applyAlignment="1">
      <alignment horizontal="center" vertical="center"/>
    </xf>
    <xf numFmtId="1" fontId="26" fillId="3" borderId="269" xfId="12" applyNumberFormat="1" applyFont="1" applyFill="1" applyBorder="1" applyAlignment="1">
      <alignment horizontal="center" vertical="center"/>
    </xf>
    <xf numFmtId="3" fontId="26" fillId="22" borderId="270" xfId="12" applyNumberFormat="1" applyFont="1" applyFill="1" applyBorder="1" applyAlignment="1">
      <alignment horizontal="center" vertical="center"/>
    </xf>
    <xf numFmtId="1" fontId="25" fillId="14" borderId="271" xfId="12" applyNumberFormat="1" applyFont="1" applyFill="1" applyBorder="1" applyAlignment="1">
      <alignment horizontal="center" vertical="center"/>
    </xf>
    <xf numFmtId="1" fontId="26" fillId="14" borderId="272" xfId="12" applyNumberFormat="1" applyFont="1" applyFill="1" applyBorder="1" applyAlignment="1">
      <alignment horizontal="center" vertical="center"/>
    </xf>
    <xf numFmtId="3" fontId="26" fillId="5" borderId="268" xfId="12" applyNumberFormat="1" applyFont="1" applyFill="1" applyBorder="1" applyAlignment="1">
      <alignment horizontal="center" vertical="center"/>
    </xf>
    <xf numFmtId="1" fontId="26" fillId="3" borderId="273" xfId="12" applyNumberFormat="1" applyFont="1" applyFill="1" applyBorder="1" applyAlignment="1">
      <alignment horizontal="center" vertical="center"/>
    </xf>
    <xf numFmtId="1" fontId="26" fillId="3" borderId="273" xfId="12" applyNumberFormat="1" applyFont="1" applyFill="1" applyBorder="1" applyAlignment="1" applyProtection="1">
      <alignment horizontal="center" vertical="center"/>
      <protection locked="0"/>
    </xf>
    <xf numFmtId="1" fontId="26" fillId="3" borderId="218" xfId="12" applyNumberFormat="1" applyFont="1" applyFill="1" applyBorder="1" applyAlignment="1">
      <alignment horizontal="center" vertical="center"/>
    </xf>
    <xf numFmtId="0" fontId="25" fillId="0" borderId="214" xfId="12" applyFont="1" applyBorder="1" applyAlignment="1">
      <alignment horizontal="center" vertical="center"/>
    </xf>
    <xf numFmtId="0" fontId="25" fillId="0" borderId="274" xfId="12" applyFont="1" applyBorder="1" applyAlignment="1">
      <alignment horizontal="center" vertical="center"/>
    </xf>
    <xf numFmtId="3" fontId="26" fillId="5" borderId="275" xfId="12" applyNumberFormat="1" applyFont="1" applyFill="1" applyBorder="1" applyAlignment="1">
      <alignment horizontal="center" vertical="center"/>
    </xf>
    <xf numFmtId="1" fontId="25" fillId="3" borderId="214" xfId="12" applyNumberFormat="1" applyFont="1" applyFill="1" applyBorder="1" applyAlignment="1">
      <alignment horizontal="center" vertical="center"/>
    </xf>
    <xf numFmtId="1" fontId="26" fillId="3" borderId="276" xfId="12" applyNumberFormat="1" applyFont="1" applyFill="1" applyBorder="1" applyAlignment="1">
      <alignment horizontal="center" vertical="center"/>
    </xf>
    <xf numFmtId="1" fontId="26" fillId="3" borderId="277" xfId="12" applyNumberFormat="1" applyFont="1" applyFill="1" applyBorder="1" applyAlignment="1">
      <alignment horizontal="center" vertical="center"/>
    </xf>
    <xf numFmtId="1" fontId="26" fillId="3" borderId="277" xfId="12" applyNumberFormat="1" applyFont="1" applyFill="1" applyBorder="1" applyAlignment="1" applyProtection="1">
      <alignment horizontal="center" vertical="center"/>
      <protection locked="0"/>
    </xf>
    <xf numFmtId="1" fontId="26" fillId="3" borderId="215" xfId="12" applyNumberFormat="1" applyFont="1" applyFill="1" applyBorder="1" applyAlignment="1">
      <alignment horizontal="center" vertical="center"/>
    </xf>
    <xf numFmtId="0" fontId="25" fillId="7" borderId="217" xfId="12" applyFont="1" applyFill="1" applyBorder="1" applyAlignment="1">
      <alignment horizontal="center"/>
    </xf>
    <xf numFmtId="0" fontId="25" fillId="0" borderId="162" xfId="12" applyFont="1" applyBorder="1" applyAlignment="1">
      <alignment vertical="center" wrapText="1"/>
    </xf>
    <xf numFmtId="3" fontId="26" fillId="5" borderId="23" xfId="12" applyNumberFormat="1" applyFont="1" applyFill="1" applyBorder="1" applyAlignment="1">
      <alignment horizontal="center" vertical="center"/>
    </xf>
    <xf numFmtId="1" fontId="26" fillId="3" borderId="177" xfId="12" applyNumberFormat="1" applyFont="1" applyFill="1" applyBorder="1" applyAlignment="1">
      <alignment horizontal="center" vertical="center"/>
    </xf>
    <xf numFmtId="1" fontId="25" fillId="3" borderId="106" xfId="12" applyNumberFormat="1" applyFont="1" applyFill="1" applyBorder="1" applyAlignment="1">
      <alignment horizontal="center" vertical="center"/>
    </xf>
    <xf numFmtId="1" fontId="26" fillId="3" borderId="22" xfId="12" applyNumberFormat="1" applyFont="1" applyFill="1" applyBorder="1" applyAlignment="1">
      <alignment horizontal="center" vertical="center"/>
    </xf>
    <xf numFmtId="1" fontId="26" fillId="3" borderId="177" xfId="12" applyNumberFormat="1" applyFont="1" applyFill="1" applyBorder="1" applyAlignment="1" applyProtection="1">
      <alignment horizontal="center" vertical="center"/>
      <protection locked="0"/>
    </xf>
    <xf numFmtId="1" fontId="26" fillId="3" borderId="22" xfId="12" applyNumberFormat="1" applyFont="1" applyFill="1" applyBorder="1" applyAlignment="1" applyProtection="1">
      <alignment horizontal="center" vertical="center"/>
      <protection locked="0"/>
    </xf>
    <xf numFmtId="0" fontId="15" fillId="8" borderId="13" xfId="0" applyFont="1" applyFill="1" applyBorder="1" applyAlignment="1">
      <alignment horizontal="left" vertical="top" wrapText="1"/>
    </xf>
    <xf numFmtId="0" fontId="15" fillId="8" borderId="7" xfId="0" applyFont="1" applyFill="1" applyBorder="1" applyAlignment="1">
      <alignment horizontal="left" vertical="top" wrapText="1"/>
    </xf>
    <xf numFmtId="0" fontId="15" fillId="8" borderId="8" xfId="0" applyFont="1" applyFill="1" applyBorder="1" applyAlignment="1">
      <alignment horizontal="left" vertical="top"/>
    </xf>
    <xf numFmtId="0" fontId="15" fillId="8" borderId="8" xfId="0" applyFont="1" applyFill="1" applyBorder="1" applyAlignment="1">
      <alignment horizontal="left" vertical="top" wrapText="1"/>
    </xf>
    <xf numFmtId="0" fontId="15" fillId="8" borderId="8" xfId="0" applyFont="1" applyFill="1" applyBorder="1" applyAlignment="1">
      <alignment horizontal="center" vertical="center" wrapText="1"/>
    </xf>
    <xf numFmtId="0" fontId="0" fillId="6" borderId="0" xfId="0" applyFill="1"/>
    <xf numFmtId="0" fontId="83" fillId="6" borderId="8" xfId="5" applyFont="1" applyFill="1" applyBorder="1" applyAlignment="1">
      <alignment horizontal="center" vertical="center"/>
    </xf>
    <xf numFmtId="0" fontId="83" fillId="6" borderId="7" xfId="5" applyFont="1" applyFill="1" applyBorder="1" applyAlignment="1">
      <alignment horizontal="center" vertical="center"/>
    </xf>
    <xf numFmtId="0" fontId="83" fillId="6" borderId="13" xfId="5" applyFont="1" applyFill="1" applyBorder="1" applyAlignment="1">
      <alignment horizontal="center" vertical="center"/>
    </xf>
    <xf numFmtId="0" fontId="15" fillId="41" borderId="12" xfId="0" applyFont="1" applyFill="1" applyBorder="1" applyAlignment="1">
      <alignment horizontal="left" vertical="top" wrapText="1"/>
    </xf>
    <xf numFmtId="0" fontId="15" fillId="41" borderId="1" xfId="0" applyFont="1" applyFill="1" applyBorder="1" applyAlignment="1">
      <alignment horizontal="left" vertical="top" wrapText="1"/>
    </xf>
    <xf numFmtId="0" fontId="15" fillId="41" borderId="2" xfId="0" applyFont="1" applyFill="1" applyBorder="1" applyAlignment="1">
      <alignment horizontal="left" vertical="top" wrapText="1"/>
    </xf>
    <xf numFmtId="0" fontId="15" fillId="41" borderId="2" xfId="0" applyFont="1" applyFill="1" applyBorder="1" applyAlignment="1">
      <alignment horizontal="left" vertical="top" shrinkToFit="1"/>
    </xf>
    <xf numFmtId="0" fontId="15" fillId="41" borderId="2" xfId="0" applyFont="1" applyFill="1" applyBorder="1" applyAlignment="1">
      <alignment horizontal="center" vertical="center" wrapText="1"/>
    </xf>
    <xf numFmtId="3" fontId="15" fillId="9" borderId="2" xfId="5" applyNumberFormat="1" applyFont="1" applyFill="1" applyBorder="1" applyAlignment="1">
      <alignment horizontal="center" vertical="center"/>
    </xf>
    <xf numFmtId="3" fontId="83" fillId="9" borderId="2" xfId="5" applyNumberFormat="1" applyFont="1" applyFill="1" applyBorder="1" applyAlignment="1">
      <alignment horizontal="center" vertical="center"/>
    </xf>
    <xf numFmtId="3" fontId="83" fillId="9" borderId="3" xfId="5" applyNumberFormat="1" applyFont="1" applyFill="1" applyBorder="1" applyAlignment="1">
      <alignment horizontal="center" vertical="center"/>
    </xf>
    <xf numFmtId="0" fontId="15" fillId="41" borderId="13" xfId="0" applyFont="1" applyFill="1" applyBorder="1" applyAlignment="1">
      <alignment horizontal="left" vertical="top" wrapText="1"/>
    </xf>
    <xf numFmtId="0" fontId="15" fillId="41" borderId="7" xfId="0" applyFont="1" applyFill="1" applyBorder="1" applyAlignment="1">
      <alignment horizontal="left" vertical="top" wrapText="1"/>
    </xf>
    <xf numFmtId="0" fontId="15" fillId="41" borderId="8" xfId="0" applyFont="1" applyFill="1" applyBorder="1" applyAlignment="1">
      <alignment horizontal="left" vertical="top"/>
    </xf>
    <xf numFmtId="0" fontId="15" fillId="41" borderId="8" xfId="0" applyFont="1" applyFill="1" applyBorder="1" applyAlignment="1">
      <alignment horizontal="left" vertical="top" shrinkToFit="1"/>
    </xf>
    <xf numFmtId="0" fontId="15" fillId="41" borderId="8" xfId="0" applyFont="1" applyFill="1" applyBorder="1" applyAlignment="1">
      <alignment horizontal="center" vertical="center"/>
    </xf>
    <xf numFmtId="3" fontId="15" fillId="9" borderId="8" xfId="5" applyNumberFormat="1" applyFont="1" applyFill="1" applyBorder="1" applyAlignment="1">
      <alignment horizontal="center" vertical="center"/>
    </xf>
    <xf numFmtId="3" fontId="83" fillId="9" borderId="8" xfId="5" applyNumberFormat="1" applyFont="1" applyFill="1" applyBorder="1" applyAlignment="1">
      <alignment horizontal="center" vertical="center"/>
    </xf>
    <xf numFmtId="3" fontId="83" fillId="9" borderId="9" xfId="5" applyNumberFormat="1" applyFont="1" applyFill="1" applyBorder="1" applyAlignment="1">
      <alignment horizontal="center" vertical="center"/>
    </xf>
    <xf numFmtId="0" fontId="15" fillId="41" borderId="8" xfId="0" applyFont="1" applyFill="1" applyBorder="1" applyAlignment="1">
      <alignment horizontal="left" vertical="top" wrapText="1"/>
    </xf>
    <xf numFmtId="0" fontId="15" fillId="41" borderId="8" xfId="0" applyFont="1" applyFill="1" applyBorder="1" applyAlignment="1">
      <alignment horizontal="center" vertical="center" wrapText="1"/>
    </xf>
    <xf numFmtId="0" fontId="15" fillId="41" borderId="14" xfId="0" applyFont="1" applyFill="1" applyBorder="1" applyAlignment="1">
      <alignment horizontal="left" vertical="top" wrapText="1"/>
    </xf>
    <xf numFmtId="0" fontId="15" fillId="41" borderId="4" xfId="0" applyFont="1" applyFill="1" applyBorder="1" applyAlignment="1">
      <alignment horizontal="left" vertical="top" wrapText="1"/>
    </xf>
    <xf numFmtId="0" fontId="15" fillId="41" borderId="5" xfId="0" applyFont="1" applyFill="1" applyBorder="1" applyAlignment="1">
      <alignment horizontal="left" vertical="top"/>
    </xf>
    <xf numFmtId="0" fontId="15" fillId="41" borderId="5" xfId="0" applyFont="1" applyFill="1" applyBorder="1" applyAlignment="1">
      <alignment horizontal="left" vertical="top" shrinkToFit="1"/>
    </xf>
    <xf numFmtId="0" fontId="15" fillId="41" borderId="5" xfId="0" applyFont="1" applyFill="1" applyBorder="1" applyAlignment="1">
      <alignment horizontal="left" vertical="top" wrapText="1"/>
    </xf>
    <xf numFmtId="0" fontId="15" fillId="41" borderId="5" xfId="0" applyFont="1" applyFill="1" applyBorder="1" applyAlignment="1">
      <alignment horizontal="center" vertical="center" wrapText="1"/>
    </xf>
    <xf numFmtId="3" fontId="15" fillId="9" borderId="5" xfId="5" applyNumberFormat="1" applyFont="1" applyFill="1" applyBorder="1" applyAlignment="1">
      <alignment horizontal="center" vertical="center"/>
    </xf>
    <xf numFmtId="3" fontId="83" fillId="9" borderId="5" xfId="5" applyNumberFormat="1" applyFont="1" applyFill="1" applyBorder="1" applyAlignment="1">
      <alignment horizontal="center" vertical="center"/>
    </xf>
    <xf numFmtId="3" fontId="83" fillId="9" borderId="6" xfId="5" applyNumberFormat="1" applyFont="1" applyFill="1" applyBorder="1" applyAlignment="1">
      <alignment horizontal="center" vertical="center"/>
    </xf>
    <xf numFmtId="0" fontId="15" fillId="41" borderId="24" xfId="1" applyFont="1" applyFill="1" applyBorder="1" applyAlignment="1">
      <alignment horizontal="left" vertical="center"/>
    </xf>
    <xf numFmtId="0" fontId="15" fillId="41" borderId="19" xfId="1" applyFont="1" applyFill="1" applyBorder="1" applyAlignment="1">
      <alignment horizontal="left" vertical="center"/>
    </xf>
    <xf numFmtId="0" fontId="15" fillId="41" borderId="10" xfId="1" applyFont="1" applyFill="1" applyBorder="1" applyAlignment="1">
      <alignment horizontal="left" vertical="center" shrinkToFit="1"/>
    </xf>
    <xf numFmtId="0" fontId="15" fillId="41" borderId="10" xfId="1" applyFont="1" applyFill="1" applyBorder="1" applyAlignment="1">
      <alignment horizontal="left" vertical="center" wrapText="1"/>
    </xf>
    <xf numFmtId="0" fontId="15" fillId="41" borderId="11" xfId="1" applyFont="1" applyFill="1" applyBorder="1" applyAlignment="1">
      <alignment horizontal="center" vertical="center" wrapText="1"/>
    </xf>
    <xf numFmtId="3" fontId="15" fillId="9" borderId="2" xfId="1" applyNumberFormat="1" applyFont="1" applyFill="1" applyBorder="1" applyAlignment="1">
      <alignment horizontal="center" vertical="center"/>
    </xf>
    <xf numFmtId="3" fontId="83" fillId="9" borderId="2" xfId="1" applyNumberFormat="1" applyFont="1" applyFill="1" applyBorder="1" applyAlignment="1">
      <alignment horizontal="center" vertical="center"/>
    </xf>
    <xf numFmtId="3" fontId="83" fillId="9" borderId="3" xfId="1" applyNumberFormat="1" applyFont="1" applyFill="1" applyBorder="1" applyAlignment="1">
      <alignment horizontal="center" vertical="center"/>
    </xf>
    <xf numFmtId="0" fontId="15" fillId="41" borderId="13" xfId="1" applyFont="1" applyFill="1" applyBorder="1" applyAlignment="1">
      <alignment horizontal="left" vertical="center"/>
    </xf>
    <xf numFmtId="0" fontId="15" fillId="41" borderId="7" xfId="1" applyFont="1" applyFill="1" applyBorder="1" applyAlignment="1">
      <alignment horizontal="left" vertical="center"/>
    </xf>
    <xf numFmtId="0" fontId="15" fillId="41" borderId="8" xfId="1" applyFont="1" applyFill="1" applyBorder="1" applyAlignment="1">
      <alignment horizontal="left" vertical="center" shrinkToFit="1"/>
    </xf>
    <xf numFmtId="0" fontId="15" fillId="41" borderId="8" xfId="1" applyFont="1" applyFill="1" applyBorder="1" applyAlignment="1">
      <alignment horizontal="left" vertical="center" wrapText="1"/>
    </xf>
    <xf numFmtId="0" fontId="15" fillId="41" borderId="9" xfId="1" applyFont="1" applyFill="1" applyBorder="1" applyAlignment="1">
      <alignment horizontal="center" vertical="center" wrapText="1"/>
    </xf>
    <xf numFmtId="3" fontId="15" fillId="9" borderId="8" xfId="1" applyNumberFormat="1" applyFont="1" applyFill="1" applyBorder="1" applyAlignment="1">
      <alignment horizontal="center" vertical="center"/>
    </xf>
    <xf numFmtId="3" fontId="83" fillId="9" borderId="8" xfId="1" applyNumberFormat="1" applyFont="1" applyFill="1" applyBorder="1" applyAlignment="1">
      <alignment horizontal="center" vertical="center"/>
    </xf>
    <xf numFmtId="3" fontId="83" fillId="9" borderId="9" xfId="1" applyNumberFormat="1" applyFont="1" applyFill="1" applyBorder="1" applyAlignment="1">
      <alignment horizontal="center" vertical="center"/>
    </xf>
    <xf numFmtId="0" fontId="15" fillId="41" borderId="23" xfId="1" applyFont="1" applyFill="1" applyBorder="1" applyAlignment="1">
      <alignment horizontal="left" vertical="center"/>
    </xf>
    <xf numFmtId="0" fontId="15" fillId="41" borderId="20" xfId="1" applyFont="1" applyFill="1" applyBorder="1" applyAlignment="1">
      <alignment horizontal="left" vertical="center"/>
    </xf>
    <xf numFmtId="0" fontId="15" fillId="41" borderId="21" xfId="1" applyFont="1" applyFill="1" applyBorder="1" applyAlignment="1">
      <alignment horizontal="left" vertical="center" shrinkToFit="1"/>
    </xf>
    <xf numFmtId="0" fontId="15" fillId="41" borderId="21" xfId="1" applyFont="1" applyFill="1" applyBorder="1" applyAlignment="1">
      <alignment horizontal="left" vertical="center" wrapText="1"/>
    </xf>
    <xf numFmtId="0" fontId="15" fillId="41" borderId="22" xfId="1" applyFont="1" applyFill="1" applyBorder="1" applyAlignment="1">
      <alignment horizontal="center" vertical="center" wrapText="1"/>
    </xf>
    <xf numFmtId="3" fontId="83" fillId="9" borderId="21" xfId="1" applyNumberFormat="1" applyFont="1" applyFill="1" applyBorder="1" applyAlignment="1">
      <alignment horizontal="center" vertical="center"/>
    </xf>
    <xf numFmtId="3" fontId="83" fillId="9" borderId="22" xfId="1" applyNumberFormat="1" applyFont="1" applyFill="1" applyBorder="1" applyAlignment="1">
      <alignment horizontal="center" vertical="center"/>
    </xf>
    <xf numFmtId="0" fontId="15" fillId="41" borderId="14" xfId="1" applyFont="1" applyFill="1" applyBorder="1" applyAlignment="1">
      <alignment horizontal="left" vertical="center"/>
    </xf>
    <xf numFmtId="0" fontId="15" fillId="41" borderId="4" xfId="1" applyFont="1" applyFill="1" applyBorder="1" applyAlignment="1">
      <alignment horizontal="left" vertical="center"/>
    </xf>
    <xf numFmtId="0" fontId="15" fillId="41" borderId="5" xfId="1" applyFont="1" applyFill="1" applyBorder="1" applyAlignment="1">
      <alignment horizontal="left" vertical="center" shrinkToFit="1"/>
    </xf>
    <xf numFmtId="0" fontId="15" fillId="41" borderId="5" xfId="1" applyFont="1" applyFill="1" applyBorder="1" applyAlignment="1">
      <alignment horizontal="left" vertical="center" wrapText="1"/>
    </xf>
    <xf numFmtId="0" fontId="15" fillId="41" borderId="6" xfId="1" applyFont="1" applyFill="1" applyBorder="1" applyAlignment="1">
      <alignment horizontal="center" vertical="center" wrapText="1"/>
    </xf>
    <xf numFmtId="3" fontId="15" fillId="9" borderId="5" xfId="1" applyNumberFormat="1" applyFont="1" applyFill="1" applyBorder="1" applyAlignment="1">
      <alignment horizontal="center" vertical="center"/>
    </xf>
    <xf numFmtId="3" fontId="83" fillId="9" borderId="5" xfId="1" applyNumberFormat="1" applyFont="1" applyFill="1" applyBorder="1" applyAlignment="1">
      <alignment horizontal="center" vertical="center"/>
    </xf>
    <xf numFmtId="3" fontId="83" fillId="9" borderId="6" xfId="1" applyNumberFormat="1" applyFont="1" applyFill="1" applyBorder="1" applyAlignment="1">
      <alignment horizontal="center" vertical="center"/>
    </xf>
    <xf numFmtId="3" fontId="15" fillId="9" borderId="10" xfId="1" applyNumberFormat="1" applyFont="1" applyFill="1" applyBorder="1" applyAlignment="1">
      <alignment horizontal="center" vertical="center"/>
    </xf>
    <xf numFmtId="3" fontId="83" fillId="9" borderId="10" xfId="1" applyNumberFormat="1" applyFont="1" applyFill="1" applyBorder="1" applyAlignment="1">
      <alignment horizontal="center" vertical="center"/>
    </xf>
    <xf numFmtId="3" fontId="83" fillId="9" borderId="11" xfId="1" applyNumberFormat="1" applyFont="1" applyFill="1" applyBorder="1" applyAlignment="1">
      <alignment horizontal="center" vertical="center"/>
    </xf>
    <xf numFmtId="3" fontId="83" fillId="9" borderId="24" xfId="1" applyNumberFormat="1" applyFont="1" applyFill="1" applyBorder="1" applyAlignment="1">
      <alignment horizontal="center" vertical="center"/>
    </xf>
    <xf numFmtId="3" fontId="83" fillId="9" borderId="13" xfId="1" applyNumberFormat="1" applyFont="1" applyFill="1" applyBorder="1" applyAlignment="1">
      <alignment horizontal="center" vertical="center"/>
    </xf>
    <xf numFmtId="3" fontId="83" fillId="9" borderId="14" xfId="1" applyNumberFormat="1" applyFont="1" applyFill="1" applyBorder="1" applyAlignment="1">
      <alignment horizontal="center" vertical="center"/>
    </xf>
    <xf numFmtId="3" fontId="15" fillId="9" borderId="30" xfId="5" applyNumberFormat="1" applyFont="1" applyFill="1" applyBorder="1" applyAlignment="1">
      <alignment horizontal="center" vertical="center"/>
    </xf>
    <xf numFmtId="3" fontId="15" fillId="9" borderId="12" xfId="5" applyNumberFormat="1" applyFont="1" applyFill="1" applyBorder="1" applyAlignment="1">
      <alignment horizontal="center" vertical="center"/>
    </xf>
    <xf numFmtId="3" fontId="21" fillId="9" borderId="2" xfId="5" applyNumberFormat="1" applyFont="1" applyFill="1" applyBorder="1" applyAlignment="1">
      <alignment horizontal="center" vertical="center"/>
    </xf>
    <xf numFmtId="3" fontId="21" fillId="9" borderId="30" xfId="5" applyNumberFormat="1" applyFont="1" applyFill="1" applyBorder="1" applyAlignment="1">
      <alignment horizontal="center" vertical="center"/>
    </xf>
    <xf numFmtId="3" fontId="21" fillId="9" borderId="256" xfId="5" applyNumberFormat="1" applyFont="1" applyFill="1" applyBorder="1" applyAlignment="1">
      <alignment horizontal="center" vertical="center"/>
    </xf>
    <xf numFmtId="3" fontId="21" fillId="9" borderId="257" xfId="5" applyNumberFormat="1" applyFont="1" applyFill="1" applyBorder="1" applyAlignment="1">
      <alignment horizontal="center" vertical="center"/>
    </xf>
    <xf numFmtId="3" fontId="15" fillId="9" borderId="1" xfId="5" applyNumberFormat="1" applyFont="1" applyFill="1" applyBorder="1" applyAlignment="1">
      <alignment horizontal="center" vertical="center"/>
    </xf>
    <xf numFmtId="3" fontId="21" fillId="9" borderId="3" xfId="5" applyNumberFormat="1" applyFont="1" applyFill="1" applyBorder="1" applyAlignment="1">
      <alignment horizontal="center" vertical="center"/>
    </xf>
    <xf numFmtId="3" fontId="21" fillId="9" borderId="12" xfId="5" applyNumberFormat="1" applyFont="1" applyFill="1" applyBorder="1" applyAlignment="1">
      <alignment horizontal="center" vertical="center"/>
    </xf>
    <xf numFmtId="3" fontId="15" fillId="9" borderId="31" xfId="5" applyNumberFormat="1" applyFont="1" applyFill="1" applyBorder="1" applyAlignment="1">
      <alignment horizontal="center" vertical="center"/>
    </xf>
    <xf numFmtId="3" fontId="15" fillId="9" borderId="13" xfId="5" applyNumberFormat="1" applyFont="1" applyFill="1" applyBorder="1" applyAlignment="1">
      <alignment horizontal="center" vertical="center"/>
    </xf>
    <xf numFmtId="3" fontId="21" fillId="9" borderId="8" xfId="5" applyNumberFormat="1" applyFont="1" applyFill="1" applyBorder="1" applyAlignment="1">
      <alignment horizontal="center" vertical="center"/>
    </xf>
    <xf numFmtId="3" fontId="21" fillId="9" borderId="31" xfId="5" applyNumberFormat="1" applyFont="1" applyFill="1" applyBorder="1" applyAlignment="1">
      <alignment horizontal="center" vertical="center"/>
    </xf>
    <xf numFmtId="3" fontId="21" fillId="9" borderId="258" xfId="5" applyNumberFormat="1" applyFont="1" applyFill="1" applyBorder="1" applyAlignment="1">
      <alignment horizontal="center" vertical="center"/>
    </xf>
    <xf numFmtId="3" fontId="21" fillId="9" borderId="213" xfId="5" applyNumberFormat="1" applyFont="1" applyFill="1" applyBorder="1" applyAlignment="1">
      <alignment horizontal="center" vertical="center"/>
    </xf>
    <xf numFmtId="3" fontId="15" fillId="9" borderId="7" xfId="5" applyNumberFormat="1" applyFont="1" applyFill="1" applyBorder="1" applyAlignment="1">
      <alignment horizontal="center" vertical="center"/>
    </xf>
    <xf numFmtId="3" fontId="21" fillId="9" borderId="9" xfId="5" applyNumberFormat="1" applyFont="1" applyFill="1" applyBorder="1" applyAlignment="1">
      <alignment horizontal="center" vertical="center"/>
    </xf>
    <xf numFmtId="3" fontId="21" fillId="9" borderId="13" xfId="5" applyNumberFormat="1" applyFont="1" applyFill="1" applyBorder="1" applyAlignment="1">
      <alignment horizontal="center" vertical="center"/>
    </xf>
    <xf numFmtId="3" fontId="81" fillId="9" borderId="31" xfId="5" applyNumberFormat="1" applyFont="1" applyFill="1" applyBorder="1" applyAlignment="1">
      <alignment horizontal="center" vertical="center"/>
    </xf>
    <xf numFmtId="3" fontId="21" fillId="9" borderId="259" xfId="5" applyNumberFormat="1" applyFont="1" applyFill="1" applyBorder="1" applyAlignment="1">
      <alignment horizontal="center" vertical="center"/>
    </xf>
    <xf numFmtId="3" fontId="15" fillId="9" borderId="32" xfId="5" applyNumberFormat="1" applyFont="1" applyFill="1" applyBorder="1" applyAlignment="1">
      <alignment horizontal="center" vertical="center"/>
    </xf>
    <xf numFmtId="3" fontId="15" fillId="9" borderId="14" xfId="5" applyNumberFormat="1" applyFont="1" applyFill="1" applyBorder="1" applyAlignment="1">
      <alignment horizontal="center" vertical="center"/>
    </xf>
    <xf numFmtId="3" fontId="21" fillId="9" borderId="5" xfId="5" applyNumberFormat="1" applyFont="1" applyFill="1" applyBorder="1" applyAlignment="1">
      <alignment horizontal="center" vertical="center"/>
    </xf>
    <xf numFmtId="3" fontId="21" fillId="9" borderId="32" xfId="5" applyNumberFormat="1" applyFont="1" applyFill="1" applyBorder="1" applyAlignment="1">
      <alignment horizontal="center" vertical="center"/>
    </xf>
    <xf numFmtId="3" fontId="21" fillId="9" borderId="260" xfId="5" applyNumberFormat="1" applyFont="1" applyFill="1" applyBorder="1" applyAlignment="1">
      <alignment horizontal="center" vertical="center"/>
    </xf>
    <xf numFmtId="3" fontId="21" fillId="9" borderId="261" xfId="5" applyNumberFormat="1" applyFont="1" applyFill="1" applyBorder="1" applyAlignment="1">
      <alignment horizontal="center" vertical="center"/>
    </xf>
    <xf numFmtId="3" fontId="15" fillId="9" borderId="4" xfId="5" applyNumberFormat="1" applyFont="1" applyFill="1" applyBorder="1" applyAlignment="1">
      <alignment horizontal="center" vertical="center"/>
    </xf>
    <xf numFmtId="3" fontId="21" fillId="9" borderId="6" xfId="5" applyNumberFormat="1" applyFont="1" applyFill="1" applyBorder="1" applyAlignment="1">
      <alignment horizontal="center" vertical="center"/>
    </xf>
    <xf numFmtId="3" fontId="21" fillId="9" borderId="14" xfId="5" applyNumberFormat="1" applyFont="1" applyFill="1" applyBorder="1" applyAlignment="1">
      <alignment horizontal="center" vertical="center"/>
    </xf>
    <xf numFmtId="3" fontId="21" fillId="9" borderId="262" xfId="5" applyNumberFormat="1" applyFont="1" applyFill="1" applyBorder="1" applyAlignment="1">
      <alignment horizontal="center" vertical="center"/>
    </xf>
    <xf numFmtId="3" fontId="21" fillId="9" borderId="214" xfId="5" applyNumberFormat="1" applyFont="1" applyFill="1" applyBorder="1" applyAlignment="1">
      <alignment horizontal="center" vertical="center"/>
    </xf>
    <xf numFmtId="3" fontId="21" fillId="9" borderId="215" xfId="5" applyNumberFormat="1" applyFont="1" applyFill="1" applyBorder="1" applyAlignment="1">
      <alignment horizontal="center" vertical="center"/>
    </xf>
    <xf numFmtId="0" fontId="48" fillId="0" borderId="0" xfId="0" applyFont="1"/>
    <xf numFmtId="0" fontId="15" fillId="42" borderId="12" xfId="0" applyFont="1" applyFill="1" applyBorder="1" applyAlignment="1">
      <alignment horizontal="left" vertical="top" wrapText="1"/>
    </xf>
    <xf numFmtId="0" fontId="15" fillId="42" borderId="1" xfId="0" applyFont="1" applyFill="1" applyBorder="1" applyAlignment="1">
      <alignment horizontal="left" vertical="top" wrapText="1"/>
    </xf>
    <xf numFmtId="0" fontId="15" fillId="42" borderId="2" xfId="0" applyFont="1" applyFill="1" applyBorder="1" applyAlignment="1">
      <alignment horizontal="left" vertical="top" wrapText="1"/>
    </xf>
    <xf numFmtId="0" fontId="15" fillId="42" borderId="2" xfId="0" applyFont="1" applyFill="1" applyBorder="1" applyAlignment="1">
      <alignment horizontal="left" vertical="top" shrinkToFit="1"/>
    </xf>
    <xf numFmtId="0" fontId="15" fillId="42" borderId="2" xfId="0" applyFont="1" applyFill="1" applyBorder="1" applyAlignment="1">
      <alignment horizontal="center" vertical="center" wrapText="1"/>
    </xf>
    <xf numFmtId="0" fontId="15" fillId="42" borderId="13" xfId="0" applyFont="1" applyFill="1" applyBorder="1" applyAlignment="1">
      <alignment horizontal="left" vertical="top" wrapText="1"/>
    </xf>
    <xf numFmtId="0" fontId="15" fillId="42" borderId="7" xfId="0" applyFont="1" applyFill="1" applyBorder="1" applyAlignment="1">
      <alignment horizontal="left" vertical="top" wrapText="1"/>
    </xf>
    <xf numFmtId="0" fontId="15" fillId="42" borderId="8" xfId="0" applyFont="1" applyFill="1" applyBorder="1" applyAlignment="1">
      <alignment horizontal="left" vertical="top"/>
    </xf>
    <xf numFmtId="0" fontId="15" fillId="42" borderId="8" xfId="0" applyFont="1" applyFill="1" applyBorder="1" applyAlignment="1">
      <alignment horizontal="left" vertical="top" shrinkToFit="1"/>
    </xf>
    <xf numFmtId="0" fontId="15" fillId="42" borderId="8" xfId="0" applyFont="1" applyFill="1" applyBorder="1" applyAlignment="1">
      <alignment horizontal="center" vertical="center"/>
    </xf>
    <xf numFmtId="0" fontId="15" fillId="42" borderId="8" xfId="0" applyFont="1" applyFill="1" applyBorder="1" applyAlignment="1">
      <alignment horizontal="left" vertical="top" wrapText="1"/>
    </xf>
    <xf numFmtId="0" fontId="15" fillId="42" borderId="8" xfId="0" applyFont="1" applyFill="1" applyBorder="1" applyAlignment="1">
      <alignment horizontal="center" vertical="center" wrapText="1"/>
    </xf>
    <xf numFmtId="0" fontId="15" fillId="42" borderId="24" xfId="1" applyFont="1" applyFill="1" applyBorder="1" applyAlignment="1">
      <alignment horizontal="left" vertical="center"/>
    </xf>
    <xf numFmtId="0" fontId="15" fillId="42" borderId="19" xfId="1" applyFont="1" applyFill="1" applyBorder="1" applyAlignment="1">
      <alignment horizontal="left" vertical="center"/>
    </xf>
    <xf numFmtId="0" fontId="15" fillId="42" borderId="10" xfId="1" applyFont="1" applyFill="1" applyBorder="1" applyAlignment="1">
      <alignment horizontal="left" vertical="center" shrinkToFit="1"/>
    </xf>
    <xf numFmtId="0" fontId="15" fillId="42" borderId="10" xfId="1" applyFont="1" applyFill="1" applyBorder="1" applyAlignment="1">
      <alignment horizontal="left" vertical="center" wrapText="1"/>
    </xf>
    <xf numFmtId="0" fontId="15" fillId="42" borderId="11" xfId="1" applyFont="1" applyFill="1" applyBorder="1" applyAlignment="1">
      <alignment horizontal="center" vertical="center" wrapText="1"/>
    </xf>
    <xf numFmtId="0" fontId="15" fillId="42" borderId="13" xfId="1" applyFont="1" applyFill="1" applyBorder="1" applyAlignment="1">
      <alignment horizontal="left" vertical="center"/>
    </xf>
    <xf numFmtId="0" fontId="15" fillId="42" borderId="7" xfId="1" applyFont="1" applyFill="1" applyBorder="1" applyAlignment="1">
      <alignment horizontal="left" vertical="center"/>
    </xf>
    <xf numFmtId="0" fontId="15" fillId="42" borderId="8" xfId="1" applyFont="1" applyFill="1" applyBorder="1" applyAlignment="1">
      <alignment horizontal="left" vertical="center" shrinkToFit="1"/>
    </xf>
    <xf numFmtId="0" fontId="15" fillId="42" borderId="8" xfId="1" applyFont="1" applyFill="1" applyBorder="1" applyAlignment="1">
      <alignment horizontal="left" vertical="center" wrapText="1"/>
    </xf>
    <xf numFmtId="0" fontId="15" fillId="42" borderId="9" xfId="1" applyFont="1" applyFill="1" applyBorder="1" applyAlignment="1">
      <alignment horizontal="center" vertical="center" wrapText="1"/>
    </xf>
    <xf numFmtId="3" fontId="15" fillId="4" borderId="2" xfId="5" applyNumberFormat="1" applyFont="1" applyFill="1" applyBorder="1" applyAlignment="1">
      <alignment horizontal="center" vertical="center"/>
    </xf>
    <xf numFmtId="3" fontId="15" fillId="4" borderId="30" xfId="5" applyNumberFormat="1" applyFont="1" applyFill="1" applyBorder="1" applyAlignment="1">
      <alignment horizontal="center" vertical="center"/>
    </xf>
    <xf numFmtId="3" fontId="15" fillId="4" borderId="12" xfId="5" applyNumberFormat="1" applyFont="1" applyFill="1" applyBorder="1" applyAlignment="1">
      <alignment horizontal="center" vertical="center"/>
    </xf>
    <xf numFmtId="3" fontId="15" fillId="4" borderId="8" xfId="5" applyNumberFormat="1" applyFont="1" applyFill="1" applyBorder="1" applyAlignment="1">
      <alignment horizontal="center" vertical="center"/>
    </xf>
    <xf numFmtId="3" fontId="15" fillId="4" borderId="31" xfId="5" applyNumberFormat="1" applyFont="1" applyFill="1" applyBorder="1" applyAlignment="1">
      <alignment horizontal="center" vertical="center"/>
    </xf>
    <xf numFmtId="3" fontId="15" fillId="4" borderId="13" xfId="5" applyNumberFormat="1" applyFont="1" applyFill="1" applyBorder="1" applyAlignment="1">
      <alignment horizontal="center" vertical="center"/>
    </xf>
    <xf numFmtId="3" fontId="15" fillId="4" borderId="24" xfId="1" applyNumberFormat="1" applyFont="1" applyFill="1" applyBorder="1" applyAlignment="1">
      <alignment horizontal="center" vertical="center"/>
    </xf>
    <xf numFmtId="3" fontId="15" fillId="4" borderId="10" xfId="1" applyNumberFormat="1" applyFont="1" applyFill="1" applyBorder="1" applyAlignment="1">
      <alignment horizontal="center" vertical="center"/>
    </xf>
    <xf numFmtId="3" fontId="15" fillId="4" borderId="34" xfId="1" applyNumberFormat="1" applyFont="1" applyFill="1" applyBorder="1" applyAlignment="1">
      <alignment horizontal="center" vertical="center"/>
    </xf>
    <xf numFmtId="3" fontId="15" fillId="4" borderId="12" xfId="1" applyNumberFormat="1" applyFont="1" applyFill="1" applyBorder="1" applyAlignment="1">
      <alignment horizontal="center" vertical="center"/>
    </xf>
    <xf numFmtId="3" fontId="15" fillId="4" borderId="2" xfId="1" applyNumberFormat="1" applyFont="1" applyFill="1" applyBorder="1" applyAlignment="1">
      <alignment horizontal="center" vertical="center"/>
    </xf>
    <xf numFmtId="3" fontId="15" fillId="4" borderId="3" xfId="1" applyNumberFormat="1" applyFont="1" applyFill="1" applyBorder="1" applyAlignment="1">
      <alignment horizontal="center" vertical="center"/>
    </xf>
    <xf numFmtId="3" fontId="15" fillId="4" borderId="13" xfId="1" applyNumberFormat="1" applyFont="1" applyFill="1" applyBorder="1" applyAlignment="1">
      <alignment horizontal="center" vertical="center"/>
    </xf>
    <xf numFmtId="3" fontId="15" fillId="4" borderId="8" xfId="1" applyNumberFormat="1" applyFont="1" applyFill="1" applyBorder="1" applyAlignment="1">
      <alignment horizontal="center" vertical="center"/>
    </xf>
    <xf numFmtId="3" fontId="15" fillId="4" borderId="31" xfId="1" applyNumberFormat="1" applyFont="1" applyFill="1" applyBorder="1" applyAlignment="1">
      <alignment horizontal="center" vertical="center"/>
    </xf>
    <xf numFmtId="3" fontId="15" fillId="4" borderId="9" xfId="1" applyNumberFormat="1" applyFont="1" applyFill="1" applyBorder="1" applyAlignment="1">
      <alignment horizontal="center" vertical="center"/>
    </xf>
    <xf numFmtId="3" fontId="15" fillId="4" borderId="11" xfId="1" applyNumberFormat="1" applyFont="1" applyFill="1" applyBorder="1" applyAlignment="1">
      <alignment horizontal="center" vertical="center"/>
    </xf>
    <xf numFmtId="3" fontId="89" fillId="4" borderId="12" xfId="5" applyNumberFormat="1" applyFont="1" applyFill="1" applyBorder="1" applyAlignment="1">
      <alignment horizontal="center" vertical="center"/>
    </xf>
    <xf numFmtId="3" fontId="89" fillId="4" borderId="2" xfId="5" applyNumberFormat="1" applyFont="1" applyFill="1" applyBorder="1" applyAlignment="1">
      <alignment horizontal="center" vertical="center"/>
    </xf>
    <xf numFmtId="3" fontId="89" fillId="4" borderId="13" xfId="5" applyNumberFormat="1" applyFont="1" applyFill="1" applyBorder="1" applyAlignment="1">
      <alignment horizontal="center" vertical="center"/>
    </xf>
    <xf numFmtId="3" fontId="89" fillId="4" borderId="8" xfId="5" applyNumberFormat="1" applyFont="1" applyFill="1" applyBorder="1" applyAlignment="1">
      <alignment horizontal="center" vertical="center"/>
    </xf>
    <xf numFmtId="3" fontId="89" fillId="5" borderId="13" xfId="5" applyNumberFormat="1" applyFont="1" applyFill="1" applyBorder="1" applyAlignment="1">
      <alignment horizontal="center" vertical="center"/>
    </xf>
    <xf numFmtId="3" fontId="89" fillId="5" borderId="8" xfId="5" applyNumberFormat="1" applyFont="1" applyFill="1" applyBorder="1" applyAlignment="1">
      <alignment horizontal="center" vertical="center"/>
    </xf>
    <xf numFmtId="3" fontId="89" fillId="5" borderId="14" xfId="5" applyNumberFormat="1" applyFont="1" applyFill="1" applyBorder="1" applyAlignment="1">
      <alignment horizontal="center" vertical="center"/>
    </xf>
    <xf numFmtId="3" fontId="89" fillId="5" borderId="5" xfId="5" applyNumberFormat="1" applyFont="1" applyFill="1" applyBorder="1" applyAlignment="1">
      <alignment horizontal="center" vertical="center"/>
    </xf>
    <xf numFmtId="3" fontId="89" fillId="4" borderId="19" xfId="1" applyNumberFormat="1" applyFont="1" applyFill="1" applyBorder="1" applyAlignment="1">
      <alignment horizontal="center" vertical="center"/>
    </xf>
    <xf numFmtId="3" fontId="89" fillId="4" borderId="10" xfId="1" applyNumberFormat="1" applyFont="1" applyFill="1" applyBorder="1" applyAlignment="1">
      <alignment horizontal="center" vertical="center"/>
    </xf>
    <xf numFmtId="3" fontId="89" fillId="4" borderId="7" xfId="1" applyNumberFormat="1" applyFont="1" applyFill="1" applyBorder="1" applyAlignment="1">
      <alignment horizontal="center" vertical="center"/>
    </xf>
    <xf numFmtId="3" fontId="89" fillId="4" borderId="8" xfId="1" applyNumberFormat="1" applyFont="1" applyFill="1" applyBorder="1" applyAlignment="1">
      <alignment horizontal="center" vertical="center"/>
    </xf>
    <xf numFmtId="3" fontId="89" fillId="5" borderId="7" xfId="1" applyNumberFormat="1" applyFont="1" applyFill="1" applyBorder="1" applyAlignment="1">
      <alignment horizontal="center" vertical="center"/>
    </xf>
    <xf numFmtId="3" fontId="89" fillId="5" borderId="8" xfId="1" applyNumberFormat="1" applyFont="1" applyFill="1" applyBorder="1" applyAlignment="1">
      <alignment horizontal="center" vertical="center"/>
    </xf>
    <xf numFmtId="3" fontId="89" fillId="5" borderId="4" xfId="1" applyNumberFormat="1" applyFont="1" applyFill="1" applyBorder="1" applyAlignment="1">
      <alignment horizontal="center" vertical="center"/>
    </xf>
    <xf numFmtId="3" fontId="89" fillId="5" borderId="5" xfId="1" applyNumberFormat="1" applyFont="1" applyFill="1" applyBorder="1" applyAlignment="1">
      <alignment horizontal="center" vertical="center"/>
    </xf>
    <xf numFmtId="1" fontId="89" fillId="5" borderId="8" xfId="1" applyNumberFormat="1" applyFont="1" applyFill="1" applyBorder="1" applyAlignment="1">
      <alignment horizontal="center" vertical="center"/>
    </xf>
    <xf numFmtId="1" fontId="89" fillId="5" borderId="5" xfId="1" applyNumberFormat="1" applyFont="1" applyFill="1" applyBorder="1" applyAlignment="1">
      <alignment horizontal="center" vertical="center"/>
    </xf>
    <xf numFmtId="3" fontId="89" fillId="4" borderId="3" xfId="5" applyNumberFormat="1" applyFont="1" applyFill="1" applyBorder="1" applyAlignment="1">
      <alignment horizontal="center" vertical="center"/>
    </xf>
    <xf numFmtId="3" fontId="89" fillId="4" borderId="9" xfId="5" applyNumberFormat="1" applyFont="1" applyFill="1" applyBorder="1" applyAlignment="1">
      <alignment horizontal="center" vertical="center"/>
    </xf>
    <xf numFmtId="3" fontId="89" fillId="5" borderId="9" xfId="5" applyNumberFormat="1" applyFont="1" applyFill="1" applyBorder="1" applyAlignment="1">
      <alignment horizontal="center" vertical="center"/>
    </xf>
    <xf numFmtId="3" fontId="89" fillId="5" borderId="6" xfId="5" applyNumberFormat="1" applyFont="1" applyFill="1" applyBorder="1" applyAlignment="1">
      <alignment horizontal="center" vertical="center"/>
    </xf>
    <xf numFmtId="3" fontId="89" fillId="4" borderId="11" xfId="1" applyNumberFormat="1" applyFont="1" applyFill="1" applyBorder="1" applyAlignment="1">
      <alignment horizontal="center" vertical="center"/>
    </xf>
    <xf numFmtId="3" fontId="89" fillId="4" borderId="9" xfId="1" applyNumberFormat="1" applyFont="1" applyFill="1" applyBorder="1" applyAlignment="1">
      <alignment horizontal="center" vertical="center"/>
    </xf>
    <xf numFmtId="3" fontId="89" fillId="5" borderId="9" xfId="1" applyNumberFormat="1" applyFont="1" applyFill="1" applyBorder="1" applyAlignment="1">
      <alignment horizontal="center" vertical="center"/>
    </xf>
    <xf numFmtId="3" fontId="89" fillId="5" borderId="6" xfId="1" applyNumberFormat="1" applyFont="1" applyFill="1" applyBorder="1" applyAlignment="1">
      <alignment horizontal="center" vertical="center"/>
    </xf>
    <xf numFmtId="3" fontId="89" fillId="4" borderId="24" xfId="1" applyNumberFormat="1" applyFont="1" applyFill="1" applyBorder="1" applyAlignment="1">
      <alignment horizontal="center" vertical="center"/>
    </xf>
    <xf numFmtId="3" fontId="89" fillId="4" borderId="13" xfId="1" applyNumberFormat="1" applyFont="1" applyFill="1" applyBorder="1" applyAlignment="1">
      <alignment horizontal="center" vertical="center"/>
    </xf>
    <xf numFmtId="3" fontId="89" fillId="5" borderId="13" xfId="1" applyNumberFormat="1" applyFont="1" applyFill="1" applyBorder="1" applyAlignment="1">
      <alignment horizontal="center" vertical="center"/>
    </xf>
    <xf numFmtId="3" fontId="89" fillId="12" borderId="8" xfId="1" applyNumberFormat="1" applyFont="1" applyFill="1" applyBorder="1" applyAlignment="1">
      <alignment horizontal="center" vertical="center"/>
    </xf>
    <xf numFmtId="0" fontId="11" fillId="18" borderId="26" xfId="0" applyFont="1" applyFill="1" applyBorder="1" applyAlignment="1">
      <alignment horizontal="center"/>
    </xf>
    <xf numFmtId="2" fontId="59" fillId="0" borderId="0" xfId="0" applyNumberFormat="1" applyFont="1" applyAlignment="1">
      <alignment horizontal="left" vertical="center"/>
    </xf>
    <xf numFmtId="17" fontId="15" fillId="0" borderId="76" xfId="5" applyNumberFormat="1" applyFont="1" applyBorder="1" applyAlignment="1">
      <alignment horizontal="center" vertical="center"/>
    </xf>
    <xf numFmtId="17" fontId="15" fillId="0" borderId="29" xfId="5" applyNumberFormat="1" applyFont="1" applyBorder="1" applyAlignment="1">
      <alignment horizontal="center" vertical="center"/>
    </xf>
    <xf numFmtId="17" fontId="15" fillId="0" borderId="16" xfId="5" applyNumberFormat="1" applyFont="1" applyBorder="1" applyAlignment="1">
      <alignment horizontal="center" vertical="center"/>
    </xf>
    <xf numFmtId="1" fontId="83" fillId="0" borderId="31" xfId="5" applyNumberFormat="1" applyFont="1" applyBorder="1" applyAlignment="1">
      <alignment horizontal="center" vertical="center"/>
    </xf>
    <xf numFmtId="1" fontId="69" fillId="7" borderId="8" xfId="5" applyNumberFormat="1" applyFont="1" applyFill="1" applyBorder="1" applyAlignment="1">
      <alignment horizontal="center" vertical="center"/>
    </xf>
    <xf numFmtId="1" fontId="21" fillId="9" borderId="259" xfId="5" applyNumberFormat="1" applyFont="1" applyFill="1" applyBorder="1" applyAlignment="1">
      <alignment horizontal="center" vertical="center"/>
    </xf>
    <xf numFmtId="1" fontId="21" fillId="9" borderId="8" xfId="5" applyNumberFormat="1" applyFont="1" applyFill="1" applyBorder="1" applyAlignment="1">
      <alignment horizontal="center" vertical="center"/>
    </xf>
    <xf numFmtId="1" fontId="21" fillId="9" borderId="213" xfId="5" applyNumberFormat="1" applyFont="1" applyFill="1" applyBorder="1" applyAlignment="1">
      <alignment horizontal="center" vertical="center"/>
    </xf>
    <xf numFmtId="1" fontId="15" fillId="9" borderId="7" xfId="5" applyNumberFormat="1" applyFont="1" applyFill="1" applyBorder="1" applyAlignment="1">
      <alignment horizontal="center" vertical="center"/>
    </xf>
    <xf numFmtId="1" fontId="15" fillId="9" borderId="8" xfId="5" applyNumberFormat="1" applyFont="1" applyFill="1" applyBorder="1" applyAlignment="1">
      <alignment horizontal="center" vertical="center"/>
    </xf>
    <xf numFmtId="0" fontId="25" fillId="24" borderId="56" xfId="12" applyFont="1" applyFill="1" applyBorder="1" applyAlignment="1">
      <alignment horizontal="center" vertical="center"/>
    </xf>
    <xf numFmtId="0" fontId="26" fillId="24" borderId="264" xfId="12" applyFont="1" applyFill="1" applyBorder="1" applyAlignment="1">
      <alignment horizontal="center" vertical="center"/>
    </xf>
    <xf numFmtId="3" fontId="26" fillId="22" borderId="44" xfId="12" applyNumberFormat="1" applyFont="1" applyFill="1" applyBorder="1" applyAlignment="1">
      <alignment horizontal="center" vertical="center"/>
    </xf>
    <xf numFmtId="0" fontId="25" fillId="24" borderId="180" xfId="12" applyFont="1" applyFill="1" applyBorder="1" applyAlignment="1">
      <alignment horizontal="center" vertical="center"/>
    </xf>
    <xf numFmtId="0" fontId="26" fillId="24" borderId="179" xfId="12" applyFont="1" applyFill="1" applyBorder="1" applyAlignment="1">
      <alignment horizontal="center" vertical="center"/>
    </xf>
    <xf numFmtId="1" fontId="26" fillId="14" borderId="298" xfId="12" applyNumberFormat="1" applyFont="1" applyFill="1" applyBorder="1" applyAlignment="1">
      <alignment horizontal="center" vertical="center"/>
    </xf>
    <xf numFmtId="1" fontId="26" fillId="14" borderId="42" xfId="12" applyNumberFormat="1" applyFont="1" applyFill="1" applyBorder="1" applyAlignment="1">
      <alignment horizontal="center" vertical="center"/>
    </xf>
    <xf numFmtId="3" fontId="26" fillId="12" borderId="99" xfId="12" applyNumberFormat="1" applyFont="1" applyFill="1" applyBorder="1" applyAlignment="1">
      <alignment horizontal="center" vertical="center"/>
    </xf>
    <xf numFmtId="3" fontId="83" fillId="12" borderId="2" xfId="5" applyNumberFormat="1" applyFont="1" applyFill="1" applyBorder="1" applyAlignment="1">
      <alignment horizontal="center" vertical="center"/>
    </xf>
    <xf numFmtId="3" fontId="83" fillId="12" borderId="8" xfId="5" applyNumberFormat="1" applyFont="1" applyFill="1" applyBorder="1" applyAlignment="1">
      <alignment horizontal="center" vertical="center"/>
    </xf>
    <xf numFmtId="0" fontId="6" fillId="0" borderId="0" xfId="15"/>
    <xf numFmtId="0" fontId="6" fillId="0" borderId="0" xfId="15" applyAlignment="1">
      <alignment horizontal="center" vertical="center"/>
    </xf>
    <xf numFmtId="0" fontId="6" fillId="0" borderId="0" xfId="15" applyProtection="1">
      <protection locked="0"/>
    </xf>
    <xf numFmtId="0" fontId="25" fillId="0" borderId="94" xfId="15" applyFont="1" applyBorder="1" applyAlignment="1">
      <alignment horizontal="center" vertical="center"/>
    </xf>
    <xf numFmtId="0" fontId="25" fillId="0" borderId="7" xfId="15" applyFont="1" applyBorder="1" applyAlignment="1">
      <alignment horizontal="center" vertical="center"/>
    </xf>
    <xf numFmtId="0" fontId="25" fillId="0" borderId="8" xfId="15" applyFont="1" applyBorder="1" applyAlignment="1">
      <alignment horizontal="center" vertical="center"/>
    </xf>
    <xf numFmtId="0" fontId="25" fillId="0" borderId="8" xfId="15" applyFont="1" applyBorder="1" applyAlignment="1">
      <alignment horizontal="center"/>
    </xf>
    <xf numFmtId="1" fontId="6" fillId="0" borderId="0" xfId="15" applyNumberFormat="1"/>
    <xf numFmtId="1" fontId="26" fillId="14" borderId="33" xfId="15" applyNumberFormat="1" applyFont="1" applyFill="1" applyBorder="1" applyAlignment="1" applyProtection="1">
      <alignment horizontal="center" vertical="center"/>
      <protection locked="0"/>
    </xf>
    <xf numFmtId="1" fontId="25" fillId="14" borderId="21" xfId="15" applyNumberFormat="1" applyFont="1" applyFill="1" applyBorder="1" applyAlignment="1">
      <alignment horizontal="center" vertical="center"/>
    </xf>
    <xf numFmtId="0" fontId="25" fillId="14" borderId="21" xfId="15" applyFont="1" applyFill="1" applyBorder="1" applyAlignment="1">
      <alignment horizontal="center" vertical="center"/>
    </xf>
    <xf numFmtId="3" fontId="6" fillId="0" borderId="0" xfId="15" applyNumberFormat="1"/>
    <xf numFmtId="0" fontId="25" fillId="14" borderId="20" xfId="15" applyFont="1" applyFill="1" applyBorder="1" applyAlignment="1">
      <alignment horizontal="center" vertical="center"/>
    </xf>
    <xf numFmtId="0" fontId="25" fillId="14" borderId="1" xfId="15" applyFont="1" applyFill="1" applyBorder="1" applyAlignment="1">
      <alignment horizontal="center" vertical="center"/>
    </xf>
    <xf numFmtId="0" fontId="25" fillId="14" borderId="2" xfId="15" applyFont="1" applyFill="1" applyBorder="1" applyAlignment="1">
      <alignment horizontal="center" vertical="center"/>
    </xf>
    <xf numFmtId="0" fontId="25" fillId="14" borderId="2" xfId="15" applyFont="1" applyFill="1" applyBorder="1" applyAlignment="1">
      <alignment horizontal="center"/>
    </xf>
    <xf numFmtId="1" fontId="25" fillId="3" borderId="8" xfId="15" applyNumberFormat="1" applyFont="1" applyFill="1" applyBorder="1" applyAlignment="1">
      <alignment horizontal="center" vertical="center"/>
    </xf>
    <xf numFmtId="1" fontId="26" fillId="3" borderId="31" xfId="15" applyNumberFormat="1" applyFont="1" applyFill="1" applyBorder="1" applyAlignment="1" applyProtection="1">
      <alignment horizontal="center" vertical="center"/>
      <protection locked="0"/>
    </xf>
    <xf numFmtId="1" fontId="25" fillId="14" borderId="2" xfId="15" applyNumberFormat="1" applyFont="1" applyFill="1" applyBorder="1" applyAlignment="1">
      <alignment horizontal="center" vertical="center"/>
    </xf>
    <xf numFmtId="1" fontId="26" fillId="14" borderId="41" xfId="15" applyNumberFormat="1" applyFont="1" applyFill="1" applyBorder="1" applyAlignment="1" applyProtection="1">
      <alignment horizontal="center" vertical="center"/>
      <protection locked="0"/>
    </xf>
    <xf numFmtId="0" fontId="25" fillId="14" borderId="21" xfId="15" applyFont="1" applyFill="1" applyBorder="1" applyAlignment="1">
      <alignment horizontal="center"/>
    </xf>
    <xf numFmtId="0" fontId="25" fillId="14" borderId="19" xfId="15" applyFont="1" applyFill="1" applyBorder="1" applyAlignment="1">
      <alignment horizontal="center" vertical="center"/>
    </xf>
    <xf numFmtId="0" fontId="25" fillId="14" borderId="10" xfId="15" applyFont="1" applyFill="1" applyBorder="1" applyAlignment="1">
      <alignment horizontal="center" vertical="center"/>
    </xf>
    <xf numFmtId="0" fontId="25" fillId="14" borderId="10" xfId="15" applyFont="1" applyFill="1" applyBorder="1" applyAlignment="1">
      <alignment horizontal="center"/>
    </xf>
    <xf numFmtId="0" fontId="0" fillId="0" borderId="0" xfId="15" applyFont="1" applyProtection="1">
      <protection locked="0"/>
    </xf>
    <xf numFmtId="3" fontId="6" fillId="0" borderId="0" xfId="15" applyNumberFormat="1" applyAlignment="1">
      <alignment horizontal="center" vertical="center"/>
    </xf>
    <xf numFmtId="1" fontId="25" fillId="0" borderId="8" xfId="15" applyNumberFormat="1" applyFont="1" applyBorder="1" applyAlignment="1">
      <alignment horizontal="center" vertical="center"/>
    </xf>
    <xf numFmtId="0" fontId="25" fillId="0" borderId="1" xfId="15" applyFont="1" applyBorder="1" applyAlignment="1">
      <alignment horizontal="center" vertical="center"/>
    </xf>
    <xf numFmtId="0" fontId="25" fillId="24" borderId="93" xfId="15" applyFont="1" applyFill="1" applyBorder="1" applyAlignment="1">
      <alignment horizontal="center" vertical="center"/>
    </xf>
    <xf numFmtId="0" fontId="0" fillId="0" borderId="0" xfId="15" applyFont="1"/>
    <xf numFmtId="3" fontId="0" fillId="0" borderId="0" xfId="15" applyNumberFormat="1" applyFont="1"/>
    <xf numFmtId="1" fontId="26" fillId="14" borderId="32" xfId="15" applyNumberFormat="1" applyFont="1" applyFill="1" applyBorder="1" applyAlignment="1" applyProtection="1">
      <alignment horizontal="center" vertical="center"/>
      <protection locked="0"/>
    </xf>
    <xf numFmtId="1" fontId="25" fillId="14" borderId="5" xfId="15" applyNumberFormat="1" applyFont="1" applyFill="1" applyBorder="1" applyAlignment="1">
      <alignment horizontal="center" vertical="center"/>
    </xf>
    <xf numFmtId="0" fontId="25" fillId="24" borderId="150" xfId="15" applyFont="1" applyFill="1" applyBorder="1" applyAlignment="1">
      <alignment horizontal="center" vertical="center"/>
    </xf>
    <xf numFmtId="0" fontId="25" fillId="24" borderId="35" xfId="15" applyFont="1" applyFill="1" applyBorder="1" applyAlignment="1">
      <alignment horizontal="center" vertical="center"/>
    </xf>
    <xf numFmtId="0" fontId="25" fillId="14" borderId="5" xfId="15" applyFont="1" applyFill="1" applyBorder="1" applyAlignment="1">
      <alignment horizontal="center"/>
    </xf>
    <xf numFmtId="1" fontId="26" fillId="0" borderId="31" xfId="15" applyNumberFormat="1" applyFont="1" applyBorder="1" applyAlignment="1" applyProtection="1">
      <alignment horizontal="center" vertical="center"/>
      <protection locked="0"/>
    </xf>
    <xf numFmtId="9" fontId="0" fillId="5" borderId="0" xfId="16" applyFont="1" applyFill="1" applyAlignment="1">
      <alignment horizontal="center" vertical="center"/>
    </xf>
    <xf numFmtId="16" fontId="6" fillId="5" borderId="0" xfId="15" applyNumberFormat="1" applyFill="1" applyAlignment="1">
      <alignment horizontal="center" vertical="center"/>
    </xf>
    <xf numFmtId="1" fontId="25" fillId="0" borderId="2" xfId="15" applyNumberFormat="1" applyFont="1" applyBorder="1" applyAlignment="1">
      <alignment horizontal="center" vertical="center"/>
    </xf>
    <xf numFmtId="0" fontId="25" fillId="24" borderId="2" xfId="15" applyFont="1" applyFill="1" applyBorder="1" applyAlignment="1">
      <alignment horizontal="center" vertical="center"/>
    </xf>
    <xf numFmtId="0" fontId="25" fillId="3" borderId="37" xfId="15" applyFont="1" applyFill="1" applyBorder="1" applyAlignment="1">
      <alignment vertical="center"/>
    </xf>
    <xf numFmtId="9" fontId="6" fillId="5" borderId="0" xfId="15" applyNumberFormat="1" applyFill="1" applyAlignment="1">
      <alignment horizontal="center" vertical="center"/>
    </xf>
    <xf numFmtId="1" fontId="6" fillId="5" borderId="0" xfId="15" applyNumberFormat="1" applyFill="1" applyAlignment="1">
      <alignment horizontal="center" vertical="center"/>
    </xf>
    <xf numFmtId="0" fontId="25" fillId="0" borderId="10" xfId="15" applyFont="1" applyBorder="1" applyAlignment="1">
      <alignment horizontal="center" vertical="center"/>
    </xf>
    <xf numFmtId="0" fontId="25" fillId="25" borderId="10" xfId="15" applyFont="1" applyFill="1" applyBorder="1" applyAlignment="1">
      <alignment horizontal="center" vertical="center"/>
    </xf>
    <xf numFmtId="1" fontId="26" fillId="3" borderId="40" xfId="15" applyNumberFormat="1" applyFont="1" applyFill="1" applyBorder="1" applyAlignment="1">
      <alignment horizontal="center" vertical="center"/>
    </xf>
    <xf numFmtId="9" fontId="6" fillId="0" borderId="6" xfId="15" applyNumberFormat="1" applyBorder="1" applyAlignment="1">
      <alignment horizontal="center" vertical="center"/>
    </xf>
    <xf numFmtId="0" fontId="6" fillId="0" borderId="14" xfId="15" applyBorder="1" applyAlignment="1">
      <alignment horizontal="center" vertical="center"/>
    </xf>
    <xf numFmtId="9" fontId="6" fillId="0" borderId="11" xfId="15" applyNumberFormat="1" applyBorder="1" applyAlignment="1">
      <alignment horizontal="center" vertical="center"/>
    </xf>
    <xf numFmtId="0" fontId="6" fillId="0" borderId="24" xfId="15" applyBorder="1" applyAlignment="1">
      <alignment horizontal="center" vertical="center"/>
    </xf>
    <xf numFmtId="0" fontId="6" fillId="5" borderId="0" xfId="15" applyFill="1"/>
    <xf numFmtId="1" fontId="6" fillId="12" borderId="0" xfId="15" applyNumberFormat="1" applyFill="1"/>
    <xf numFmtId="3" fontId="6" fillId="12" borderId="0" xfId="15" applyNumberFormat="1" applyFill="1"/>
    <xf numFmtId="1" fontId="26" fillId="20" borderId="6" xfId="15" applyNumberFormat="1" applyFont="1" applyFill="1" applyBorder="1" applyAlignment="1">
      <alignment horizontal="center" vertical="center"/>
    </xf>
    <xf numFmtId="1" fontId="25" fillId="20" borderId="5" xfId="15" applyNumberFormat="1" applyFont="1" applyFill="1" applyBorder="1" applyAlignment="1">
      <alignment horizontal="center" vertical="center"/>
    </xf>
    <xf numFmtId="3" fontId="26" fillId="21" borderId="36" xfId="15" applyNumberFormat="1" applyFont="1" applyFill="1" applyBorder="1" applyAlignment="1">
      <alignment horizontal="center" vertical="center"/>
    </xf>
    <xf numFmtId="1" fontId="26" fillId="20" borderId="32" xfId="15" applyNumberFormat="1" applyFont="1" applyFill="1" applyBorder="1" applyAlignment="1" applyProtection="1">
      <alignment horizontal="center" vertical="center"/>
      <protection locked="0"/>
    </xf>
    <xf numFmtId="1" fontId="26" fillId="20" borderId="32" xfId="15" applyNumberFormat="1" applyFont="1" applyFill="1" applyBorder="1" applyAlignment="1">
      <alignment horizontal="center" vertical="center"/>
    </xf>
    <xf numFmtId="1" fontId="25" fillId="20" borderId="4" xfId="15" applyNumberFormat="1" applyFont="1" applyFill="1" applyBorder="1" applyAlignment="1">
      <alignment horizontal="center" vertical="center"/>
    </xf>
    <xf numFmtId="0" fontId="25" fillId="20" borderId="4" xfId="15" applyFont="1" applyFill="1" applyBorder="1" applyAlignment="1">
      <alignment horizontal="center" vertical="center"/>
    </xf>
    <xf numFmtId="0" fontId="25" fillId="20" borderId="5" xfId="15" applyFont="1" applyFill="1" applyBorder="1" applyAlignment="1">
      <alignment horizontal="center" vertical="center"/>
    </xf>
    <xf numFmtId="0" fontId="25" fillId="0" borderId="5" xfId="15" applyFont="1" applyBorder="1" applyAlignment="1">
      <alignment horizontal="center"/>
    </xf>
    <xf numFmtId="0" fontId="25" fillId="0" borderId="14" xfId="15" applyFont="1" applyBorder="1" applyAlignment="1">
      <alignment vertical="center"/>
    </xf>
    <xf numFmtId="1" fontId="26" fillId="20" borderId="9" xfId="15" applyNumberFormat="1" applyFont="1" applyFill="1" applyBorder="1" applyAlignment="1">
      <alignment horizontal="center" vertical="center"/>
    </xf>
    <xf numFmtId="1" fontId="25" fillId="20" borderId="8" xfId="15" applyNumberFormat="1" applyFont="1" applyFill="1" applyBorder="1" applyAlignment="1">
      <alignment horizontal="center" vertical="center"/>
    </xf>
    <xf numFmtId="3" fontId="26" fillId="21" borderId="38" xfId="15" applyNumberFormat="1" applyFont="1" applyFill="1" applyBorder="1" applyAlignment="1">
      <alignment horizontal="center" vertical="center"/>
    </xf>
    <xf numFmtId="1" fontId="26" fillId="20" borderId="31" xfId="15" applyNumberFormat="1" applyFont="1" applyFill="1" applyBorder="1" applyAlignment="1" applyProtection="1">
      <alignment horizontal="center" vertical="center"/>
      <protection locked="0"/>
    </xf>
    <xf numFmtId="1" fontId="26" fillId="20" borderId="31" xfId="15" applyNumberFormat="1" applyFont="1" applyFill="1" applyBorder="1" applyAlignment="1">
      <alignment horizontal="center" vertical="center"/>
    </xf>
    <xf numFmtId="1" fontId="25" fillId="20" borderId="7" xfId="15" applyNumberFormat="1" applyFont="1" applyFill="1" applyBorder="1" applyAlignment="1">
      <alignment horizontal="center" vertical="center"/>
    </xf>
    <xf numFmtId="0" fontId="25" fillId="20" borderId="7" xfId="15" applyFont="1" applyFill="1" applyBorder="1" applyAlignment="1">
      <alignment horizontal="center" vertical="center"/>
    </xf>
    <xf numFmtId="0" fontId="25" fillId="20" borderId="8" xfId="15" applyFont="1" applyFill="1" applyBorder="1" applyAlignment="1">
      <alignment horizontal="center" vertical="center"/>
    </xf>
    <xf numFmtId="0" fontId="25" fillId="0" borderId="13" xfId="15" applyFont="1" applyBorder="1" applyAlignment="1">
      <alignment vertical="center"/>
    </xf>
    <xf numFmtId="1" fontId="26" fillId="14" borderId="3" xfId="15" applyNumberFormat="1" applyFont="1" applyFill="1" applyBorder="1" applyAlignment="1">
      <alignment horizontal="center" vertical="center"/>
    </xf>
    <xf numFmtId="3" fontId="26" fillId="22" borderId="37" xfId="15" applyNumberFormat="1" applyFont="1" applyFill="1" applyBorder="1" applyAlignment="1">
      <alignment horizontal="center" vertical="center"/>
    </xf>
    <xf numFmtId="1" fontId="26" fillId="14" borderId="30" xfId="15" applyNumberFormat="1" applyFont="1" applyFill="1" applyBorder="1" applyAlignment="1" applyProtection="1">
      <alignment horizontal="center" vertical="center"/>
      <protection locked="0"/>
    </xf>
    <xf numFmtId="1" fontId="26" fillId="14" borderId="30" xfId="15" applyNumberFormat="1" applyFont="1" applyFill="1" applyBorder="1" applyAlignment="1">
      <alignment horizontal="center" vertical="center"/>
    </xf>
    <xf numFmtId="1" fontId="25" fillId="14" borderId="1" xfId="15" applyNumberFormat="1" applyFont="1" applyFill="1" applyBorder="1" applyAlignment="1">
      <alignment horizontal="center" vertical="center"/>
    </xf>
    <xf numFmtId="0" fontId="25" fillId="3" borderId="12" xfId="15" applyFont="1" applyFill="1" applyBorder="1" applyAlignment="1">
      <alignment vertical="center"/>
    </xf>
    <xf numFmtId="1" fontId="26" fillId="5" borderId="158" xfId="15" applyNumberFormat="1" applyFont="1" applyFill="1" applyBorder="1" applyAlignment="1">
      <alignment horizontal="center" vertical="center"/>
    </xf>
    <xf numFmtId="1" fontId="25" fillId="5" borderId="154" xfId="15" applyNumberFormat="1" applyFont="1" applyFill="1" applyBorder="1" applyAlignment="1">
      <alignment horizontal="center" vertical="center"/>
    </xf>
    <xf numFmtId="3" fontId="25" fillId="5" borderId="156" xfId="15" applyNumberFormat="1" applyFont="1" applyFill="1" applyBorder="1" applyAlignment="1">
      <alignment horizontal="center" vertical="center"/>
    </xf>
    <xf numFmtId="1" fontId="26" fillId="5" borderId="157" xfId="15" applyNumberFormat="1" applyFont="1" applyFill="1" applyBorder="1" applyAlignment="1" applyProtection="1">
      <alignment horizontal="center" vertical="center"/>
      <protection locked="0"/>
    </xf>
    <xf numFmtId="1" fontId="25" fillId="5" borderId="155" xfId="15" applyNumberFormat="1" applyFont="1" applyFill="1" applyBorder="1" applyAlignment="1">
      <alignment horizontal="center" vertical="center"/>
    </xf>
    <xf numFmtId="1" fontId="26" fillId="5" borderId="157" xfId="15" applyNumberFormat="1" applyFont="1" applyFill="1" applyBorder="1" applyAlignment="1">
      <alignment horizontal="center" vertical="center"/>
    </xf>
    <xf numFmtId="0" fontId="25" fillId="5" borderId="154" xfId="15" applyFont="1" applyFill="1" applyBorder="1" applyAlignment="1">
      <alignment horizontal="center" vertical="center"/>
    </xf>
    <xf numFmtId="0" fontId="25" fillId="5" borderId="155" xfId="15" applyFont="1" applyFill="1" applyBorder="1" applyAlignment="1">
      <alignment horizontal="center" vertical="center"/>
    </xf>
    <xf numFmtId="1" fontId="26" fillId="14" borderId="140" xfId="15" applyNumberFormat="1" applyFont="1" applyFill="1" applyBorder="1" applyAlignment="1">
      <alignment horizontal="center" vertical="center"/>
    </xf>
    <xf numFmtId="3" fontId="26" fillId="22" borderId="99" xfId="15" applyNumberFormat="1" applyFont="1" applyFill="1" applyBorder="1" applyAlignment="1">
      <alignment horizontal="center" vertical="center"/>
    </xf>
    <xf numFmtId="3" fontId="26" fillId="5" borderId="36" xfId="15" applyNumberFormat="1" applyFont="1" applyFill="1" applyBorder="1" applyAlignment="1">
      <alignment horizontal="center" vertical="center"/>
    </xf>
    <xf numFmtId="1" fontId="26" fillId="14" borderId="33" xfId="15" applyNumberFormat="1" applyFont="1" applyFill="1" applyBorder="1" applyAlignment="1">
      <alignment horizontal="center" vertical="center"/>
    </xf>
    <xf numFmtId="3" fontId="25" fillId="22" borderId="99" xfId="15" applyNumberFormat="1" applyFont="1" applyFill="1" applyBorder="1" applyAlignment="1">
      <alignment horizontal="center" vertical="center"/>
    </xf>
    <xf numFmtId="1" fontId="25" fillId="14" borderId="20" xfId="15" applyNumberFormat="1" applyFont="1" applyFill="1" applyBorder="1" applyAlignment="1">
      <alignment horizontal="center" vertical="center"/>
    </xf>
    <xf numFmtId="0" fontId="25" fillId="3" borderId="99" xfId="15" applyFont="1" applyFill="1" applyBorder="1" applyAlignment="1">
      <alignment vertical="center"/>
    </xf>
    <xf numFmtId="1" fontId="26" fillId="14" borderId="41" xfId="15" applyNumberFormat="1" applyFont="1" applyFill="1" applyBorder="1" applyAlignment="1">
      <alignment horizontal="center" vertical="center"/>
    </xf>
    <xf numFmtId="3" fontId="25" fillId="22" borderId="37" xfId="15" applyNumberFormat="1" applyFont="1" applyFill="1" applyBorder="1" applyAlignment="1">
      <alignment horizontal="center" vertical="center"/>
    </xf>
    <xf numFmtId="16" fontId="28" fillId="4" borderId="47" xfId="15" applyNumberFormat="1" applyFont="1" applyFill="1" applyBorder="1" applyAlignment="1">
      <alignment horizontal="center" vertical="center" wrapText="1"/>
    </xf>
    <xf numFmtId="16" fontId="28" fillId="4" borderId="48" xfId="15" applyNumberFormat="1" applyFont="1" applyFill="1" applyBorder="1" applyAlignment="1">
      <alignment horizontal="center" vertical="center" wrapText="1"/>
    </xf>
    <xf numFmtId="3" fontId="28" fillId="4" borderId="46" xfId="15" applyNumberFormat="1" applyFont="1" applyFill="1" applyBorder="1" applyAlignment="1">
      <alignment horizontal="center" vertical="center" wrapText="1"/>
    </xf>
    <xf numFmtId="16" fontId="28" fillId="4" borderId="49" xfId="15" applyNumberFormat="1" applyFont="1" applyFill="1" applyBorder="1" applyAlignment="1" applyProtection="1">
      <alignment horizontal="center" vertical="center" wrapText="1"/>
      <protection locked="0"/>
    </xf>
    <xf numFmtId="16" fontId="28" fillId="4" borderId="49" xfId="15" applyNumberFormat="1" applyFont="1" applyFill="1" applyBorder="1" applyAlignment="1">
      <alignment horizontal="center" vertical="center" wrapText="1"/>
    </xf>
    <xf numFmtId="164" fontId="28" fillId="4" borderId="26" xfId="15" applyNumberFormat="1" applyFont="1" applyFill="1" applyBorder="1" applyAlignment="1">
      <alignment horizontal="center" vertical="center" wrapText="1"/>
    </xf>
    <xf numFmtId="164" fontId="28" fillId="4" borderId="27" xfId="15" applyNumberFormat="1" applyFont="1" applyFill="1" applyBorder="1" applyAlignment="1">
      <alignment horizontal="center" vertical="center" wrapText="1"/>
    </xf>
    <xf numFmtId="0" fontId="26" fillId="4" borderId="27" xfId="15" applyFont="1" applyFill="1" applyBorder="1" applyAlignment="1">
      <alignment horizontal="center"/>
    </xf>
    <xf numFmtId="0" fontId="26" fillId="4" borderId="48" xfId="15" applyFont="1" applyFill="1" applyBorder="1" applyAlignment="1">
      <alignment horizontal="center"/>
    </xf>
    <xf numFmtId="0" fontId="26" fillId="4" borderId="46" xfId="15" applyFont="1" applyFill="1" applyBorder="1" applyAlignment="1">
      <alignment horizontal="center"/>
    </xf>
    <xf numFmtId="164" fontId="29" fillId="23" borderId="51" xfId="15" applyNumberFormat="1" applyFont="1" applyFill="1" applyBorder="1" applyAlignment="1">
      <alignment horizontal="center" vertical="center" wrapText="1"/>
    </xf>
    <xf numFmtId="164" fontId="29" fillId="23" borderId="52" xfId="15" applyNumberFormat="1" applyFont="1" applyFill="1" applyBorder="1" applyAlignment="1">
      <alignment horizontal="center" vertical="center" wrapText="1"/>
    </xf>
    <xf numFmtId="3" fontId="29" fillId="23" borderId="151" xfId="15" applyNumberFormat="1" applyFont="1" applyFill="1" applyBorder="1" applyAlignment="1">
      <alignment horizontal="center" vertical="center" wrapText="1"/>
    </xf>
    <xf numFmtId="164" fontId="29" fillId="23" borderId="51" xfId="15" applyNumberFormat="1" applyFont="1" applyFill="1" applyBorder="1" applyAlignment="1" applyProtection="1">
      <alignment horizontal="center" vertical="center" wrapText="1"/>
      <protection locked="0"/>
    </xf>
    <xf numFmtId="0" fontId="58" fillId="23" borderId="52" xfId="15" applyFont="1" applyFill="1" applyBorder="1" applyAlignment="1">
      <alignment horizontal="center" vertical="center"/>
    </xf>
    <xf numFmtId="0" fontId="58" fillId="23" borderId="54" xfId="15" applyFont="1" applyFill="1" applyBorder="1" applyAlignment="1">
      <alignment horizontal="center" vertical="center"/>
    </xf>
    <xf numFmtId="0" fontId="58" fillId="23" borderId="53" xfId="15" applyFont="1" applyFill="1" applyBorder="1" applyAlignment="1">
      <alignment horizontal="center" vertical="center"/>
    </xf>
    <xf numFmtId="3" fontId="0" fillId="0" borderId="0" xfId="15" applyNumberFormat="1" applyFont="1" applyAlignment="1">
      <alignment horizontal="center" vertical="center"/>
    </xf>
    <xf numFmtId="1" fontId="26" fillId="5" borderId="172" xfId="15" applyNumberFormat="1" applyFont="1" applyFill="1" applyBorder="1" applyAlignment="1">
      <alignment horizontal="center" vertical="center"/>
    </xf>
    <xf numFmtId="1" fontId="25" fillId="5" borderId="93" xfId="15" applyNumberFormat="1" applyFont="1" applyFill="1" applyBorder="1" applyAlignment="1">
      <alignment horizontal="center" vertical="center"/>
    </xf>
    <xf numFmtId="3" fontId="25" fillId="29" borderId="173" xfId="15" applyNumberFormat="1" applyFont="1" applyFill="1" applyBorder="1" applyAlignment="1">
      <alignment horizontal="center" vertical="center"/>
    </xf>
    <xf numFmtId="1" fontId="26" fillId="5" borderId="89" xfId="15" applyNumberFormat="1" applyFont="1" applyFill="1" applyBorder="1" applyAlignment="1" applyProtection="1">
      <alignment horizontal="center" vertical="center"/>
      <protection locked="0"/>
    </xf>
    <xf numFmtId="1" fontId="25" fillId="5" borderId="89" xfId="15" applyNumberFormat="1" applyFont="1" applyFill="1" applyBorder="1" applyAlignment="1" applyProtection="1">
      <alignment horizontal="center" vertical="center"/>
      <protection locked="0"/>
    </xf>
    <xf numFmtId="1" fontId="25" fillId="5" borderId="89" xfId="15" applyNumberFormat="1" applyFont="1" applyFill="1" applyBorder="1" applyAlignment="1">
      <alignment horizontal="center" vertical="center"/>
    </xf>
    <xf numFmtId="3" fontId="25" fillId="5" borderId="173" xfId="15" applyNumberFormat="1" applyFont="1" applyFill="1" applyBorder="1" applyAlignment="1">
      <alignment horizontal="center" vertical="center"/>
    </xf>
    <xf numFmtId="0" fontId="25" fillId="5" borderId="90" xfId="15" applyFont="1" applyFill="1" applyBorder="1" applyAlignment="1">
      <alignment horizontal="center" vertical="center"/>
    </xf>
    <xf numFmtId="0" fontId="25" fillId="5" borderId="93" xfId="15" applyFont="1" applyFill="1" applyBorder="1" applyAlignment="1">
      <alignment horizontal="center" vertical="center"/>
    </xf>
    <xf numFmtId="1" fontId="26" fillId="14" borderId="184" xfId="15" applyNumberFormat="1" applyFont="1" applyFill="1" applyBorder="1" applyAlignment="1">
      <alignment horizontal="center" vertical="center"/>
    </xf>
    <xf numFmtId="1" fontId="25" fillId="14" borderId="180" xfId="15" applyNumberFormat="1" applyFont="1" applyFill="1" applyBorder="1" applyAlignment="1">
      <alignment horizontal="center" vertical="center"/>
    </xf>
    <xf numFmtId="3" fontId="26" fillId="22" borderId="182" xfId="15" applyNumberFormat="1" applyFont="1" applyFill="1" applyBorder="1" applyAlignment="1">
      <alignment horizontal="center" vertical="center"/>
    </xf>
    <xf numFmtId="1" fontId="26" fillId="14" borderId="183" xfId="15" applyNumberFormat="1" applyFont="1" applyFill="1" applyBorder="1" applyAlignment="1" applyProtection="1">
      <alignment horizontal="center" vertical="center"/>
      <protection locked="0"/>
    </xf>
    <xf numFmtId="3" fontId="26" fillId="5" borderId="44" xfId="15" applyNumberFormat="1" applyFont="1" applyFill="1" applyBorder="1" applyAlignment="1">
      <alignment horizontal="center" vertical="center"/>
    </xf>
    <xf numFmtId="1" fontId="26" fillId="14" borderId="183" xfId="15" applyNumberFormat="1" applyFont="1" applyFill="1" applyBorder="1" applyAlignment="1">
      <alignment horizontal="center" vertical="center"/>
    </xf>
    <xf numFmtId="3" fontId="25" fillId="22" borderId="182" xfId="15" applyNumberFormat="1" applyFont="1" applyFill="1" applyBorder="1" applyAlignment="1">
      <alignment horizontal="center" vertical="center"/>
    </xf>
    <xf numFmtId="1" fontId="25" fillId="14" borderId="181" xfId="15" applyNumberFormat="1" applyFont="1" applyFill="1" applyBorder="1" applyAlignment="1">
      <alignment horizontal="center" vertical="center"/>
    </xf>
    <xf numFmtId="1" fontId="25" fillId="14" borderId="183" xfId="15" applyNumberFormat="1" applyFont="1" applyFill="1" applyBorder="1" applyAlignment="1">
      <alignment horizontal="center" vertical="center"/>
    </xf>
    <xf numFmtId="0" fontId="25" fillId="14" borderId="181" xfId="15" applyFont="1" applyFill="1" applyBorder="1" applyAlignment="1">
      <alignment horizontal="center" vertical="center"/>
    </xf>
    <xf numFmtId="0" fontId="25" fillId="14" borderId="180" xfId="15" applyFont="1" applyFill="1" applyBorder="1" applyAlignment="1">
      <alignment horizontal="center" vertical="center"/>
    </xf>
    <xf numFmtId="0" fontId="25" fillId="14" borderId="180" xfId="15" applyFont="1" applyFill="1" applyBorder="1" applyAlignment="1">
      <alignment horizontal="center"/>
    </xf>
    <xf numFmtId="0" fontId="25" fillId="0" borderId="179" xfId="15" applyFont="1" applyBorder="1" applyAlignment="1">
      <alignment horizontal="center"/>
    </xf>
    <xf numFmtId="0" fontId="25" fillId="3" borderId="178" xfId="15" applyFont="1" applyFill="1" applyBorder="1" applyAlignment="1">
      <alignment vertical="center"/>
    </xf>
    <xf numFmtId="1" fontId="26" fillId="14" borderId="57" xfId="15" applyNumberFormat="1" applyFont="1" applyFill="1" applyBorder="1" applyAlignment="1">
      <alignment horizontal="center" vertical="center"/>
    </xf>
    <xf numFmtId="1" fontId="25" fillId="14" borderId="56" xfId="15" applyNumberFormat="1" applyFont="1" applyFill="1" applyBorder="1" applyAlignment="1">
      <alignment horizontal="center" vertical="center"/>
    </xf>
    <xf numFmtId="3" fontId="26" fillId="22" borderId="55" xfId="15" applyNumberFormat="1" applyFont="1" applyFill="1" applyBorder="1" applyAlignment="1">
      <alignment horizontal="center" vertical="center"/>
    </xf>
    <xf numFmtId="3" fontId="26" fillId="29" borderId="38" xfId="15" applyNumberFormat="1" applyFont="1" applyFill="1" applyBorder="1" applyAlignment="1">
      <alignment horizontal="center" vertical="center"/>
    </xf>
    <xf numFmtId="1" fontId="26" fillId="14" borderId="82" xfId="15" applyNumberFormat="1" applyFont="1" applyFill="1" applyBorder="1" applyAlignment="1" applyProtection="1">
      <alignment horizontal="center" vertical="center"/>
      <protection locked="0"/>
    </xf>
    <xf numFmtId="1" fontId="26" fillId="14" borderId="82" xfId="15" applyNumberFormat="1" applyFont="1" applyFill="1" applyBorder="1" applyAlignment="1">
      <alignment horizontal="center" vertical="center"/>
    </xf>
    <xf numFmtId="3" fontId="25" fillId="22" borderId="55" xfId="15" applyNumberFormat="1" applyFont="1" applyFill="1" applyBorder="1" applyAlignment="1">
      <alignment horizontal="center" vertical="center"/>
    </xf>
    <xf numFmtId="1" fontId="25" fillId="14" borderId="83" xfId="15" applyNumberFormat="1" applyFont="1" applyFill="1" applyBorder="1" applyAlignment="1">
      <alignment horizontal="center" vertical="center"/>
    </xf>
    <xf numFmtId="0" fontId="25" fillId="14" borderId="83" xfId="15" applyFont="1" applyFill="1" applyBorder="1" applyAlignment="1">
      <alignment horizontal="center" vertical="center"/>
    </xf>
    <xf numFmtId="0" fontId="25" fillId="14" borderId="56" xfId="15" applyFont="1" applyFill="1" applyBorder="1" applyAlignment="1">
      <alignment horizontal="center" vertical="center"/>
    </xf>
    <xf numFmtId="0" fontId="25" fillId="14" borderId="56" xfId="15" applyFont="1" applyFill="1" applyBorder="1" applyAlignment="1">
      <alignment horizontal="center"/>
    </xf>
    <xf numFmtId="0" fontId="25" fillId="0" borderId="56" xfId="15" applyFont="1" applyBorder="1" applyAlignment="1">
      <alignment horizontal="center"/>
    </xf>
    <xf numFmtId="0" fontId="25" fillId="3" borderId="55" xfId="15" applyFont="1" applyFill="1" applyBorder="1" applyAlignment="1">
      <alignment vertical="center"/>
    </xf>
    <xf numFmtId="16" fontId="72" fillId="4" borderId="48" xfId="15" applyNumberFormat="1" applyFont="1" applyFill="1" applyBorder="1" applyAlignment="1">
      <alignment horizontal="center" vertical="center" wrapText="1"/>
    </xf>
    <xf numFmtId="164" fontId="28" fillId="4" borderId="50" xfId="15" applyNumberFormat="1" applyFont="1" applyFill="1" applyBorder="1" applyAlignment="1">
      <alignment horizontal="center" vertical="center" wrapText="1"/>
    </xf>
    <xf numFmtId="164" fontId="28" fillId="4" borderId="48" xfId="15" applyNumberFormat="1" applyFont="1" applyFill="1" applyBorder="1" applyAlignment="1">
      <alignment horizontal="center" vertical="center" wrapText="1"/>
    </xf>
    <xf numFmtId="1" fontId="26" fillId="5" borderId="85" xfId="15" applyNumberFormat="1" applyFont="1" applyFill="1" applyBorder="1" applyAlignment="1">
      <alignment horizontal="center" vertical="center"/>
    </xf>
    <xf numFmtId="1" fontId="25" fillId="5" borderId="86" xfId="15" applyNumberFormat="1" applyFont="1" applyFill="1" applyBorder="1" applyAlignment="1">
      <alignment horizontal="center" vertical="center"/>
    </xf>
    <xf numFmtId="3" fontId="25" fillId="29" borderId="87" xfId="15" applyNumberFormat="1" applyFont="1" applyFill="1" applyBorder="1" applyAlignment="1">
      <alignment horizontal="center" vertical="center"/>
    </xf>
    <xf numFmtId="1" fontId="26" fillId="5" borderId="88" xfId="15" applyNumberFormat="1" applyFont="1" applyFill="1" applyBorder="1" applyAlignment="1" applyProtection="1">
      <alignment horizontal="center" vertical="center"/>
      <protection locked="0"/>
    </xf>
    <xf numFmtId="1" fontId="25" fillId="5" borderId="88" xfId="15" applyNumberFormat="1" applyFont="1" applyFill="1" applyBorder="1" applyAlignment="1" applyProtection="1">
      <alignment horizontal="center" vertical="center"/>
      <protection locked="0"/>
    </xf>
    <xf numFmtId="1" fontId="25" fillId="5" borderId="88" xfId="15" applyNumberFormat="1" applyFont="1" applyFill="1" applyBorder="1" applyAlignment="1">
      <alignment horizontal="center" vertical="center"/>
    </xf>
    <xf numFmtId="3" fontId="25" fillId="5" borderId="87" xfId="15" applyNumberFormat="1" applyFont="1" applyFill="1" applyBorder="1" applyAlignment="1">
      <alignment horizontal="center" vertical="center"/>
    </xf>
    <xf numFmtId="0" fontId="25" fillId="5" borderId="86" xfId="15" applyFont="1" applyFill="1" applyBorder="1" applyAlignment="1">
      <alignment horizontal="center" vertical="center"/>
    </xf>
    <xf numFmtId="1" fontId="26" fillId="14" borderId="39" xfId="15" applyNumberFormat="1" applyFont="1" applyFill="1" applyBorder="1" applyAlignment="1">
      <alignment horizontal="center" vertical="center"/>
    </xf>
    <xf numFmtId="3" fontId="26" fillId="29" borderId="36" xfId="15" applyNumberFormat="1" applyFont="1" applyFill="1" applyBorder="1" applyAlignment="1">
      <alignment horizontal="center" vertical="center"/>
    </xf>
    <xf numFmtId="1" fontId="26" fillId="14" borderId="32" xfId="15" applyNumberFormat="1" applyFont="1" applyFill="1" applyBorder="1" applyAlignment="1">
      <alignment horizontal="center" vertical="center"/>
    </xf>
    <xf numFmtId="0" fontId="26" fillId="24" borderId="18" xfId="15" applyFont="1" applyFill="1" applyBorder="1" applyAlignment="1">
      <alignment horizontal="center" vertical="center"/>
    </xf>
    <xf numFmtId="0" fontId="26" fillId="24" borderId="91" xfId="15" applyFont="1" applyFill="1" applyBorder="1" applyAlignment="1">
      <alignment horizontal="center" vertical="center"/>
    </xf>
    <xf numFmtId="3" fontId="26" fillId="22" borderId="36" xfId="15" applyNumberFormat="1" applyFont="1" applyFill="1" applyBorder="1" applyAlignment="1">
      <alignment horizontal="center" vertical="center"/>
    </xf>
    <xf numFmtId="0" fontId="25" fillId="3" borderId="14" xfId="15" applyFont="1" applyFill="1" applyBorder="1" applyAlignment="1">
      <alignment vertical="center"/>
    </xf>
    <xf numFmtId="1" fontId="26" fillId="0" borderId="41" xfId="15" applyNumberFormat="1" applyFont="1" applyBorder="1" applyAlignment="1">
      <alignment horizontal="center" vertical="center"/>
    </xf>
    <xf numFmtId="0" fontId="26" fillId="0" borderId="95" xfId="15" applyFont="1" applyBorder="1" applyAlignment="1">
      <alignment horizontal="center" vertical="center"/>
    </xf>
    <xf numFmtId="0" fontId="26" fillId="24" borderId="95" xfId="15" applyFont="1" applyFill="1" applyBorder="1" applyAlignment="1">
      <alignment horizontal="center" vertical="center"/>
    </xf>
    <xf numFmtId="0" fontId="25" fillId="0" borderId="41" xfId="15" applyFont="1" applyBorder="1" applyAlignment="1">
      <alignment horizontal="center" vertical="center"/>
    </xf>
    <xf numFmtId="1" fontId="26" fillId="0" borderId="39" xfId="15" applyNumberFormat="1" applyFont="1" applyBorder="1" applyAlignment="1">
      <alignment horizontal="center" vertical="center"/>
    </xf>
    <xf numFmtId="1" fontId="25" fillId="0" borderId="5" xfId="15" applyNumberFormat="1" applyFont="1" applyBorder="1" applyAlignment="1">
      <alignment horizontal="center" vertical="center"/>
    </xf>
    <xf numFmtId="1" fontId="26" fillId="0" borderId="32" xfId="15" applyNumberFormat="1" applyFont="1" applyBorder="1" applyAlignment="1" applyProtection="1">
      <alignment horizontal="center" vertical="center"/>
      <protection locked="0"/>
    </xf>
    <xf numFmtId="1" fontId="26" fillId="0" borderId="32" xfId="15" applyNumberFormat="1" applyFont="1" applyBorder="1" applyAlignment="1">
      <alignment horizontal="center" vertical="center"/>
    </xf>
    <xf numFmtId="0" fontId="26" fillId="0" borderId="18" xfId="15" applyFont="1" applyBorder="1" applyAlignment="1">
      <alignment horizontal="center" vertical="center"/>
    </xf>
    <xf numFmtId="0" fontId="25" fillId="0" borderId="35" xfId="15" applyFont="1" applyBorder="1" applyAlignment="1">
      <alignment horizontal="center" vertical="center"/>
    </xf>
    <xf numFmtId="0" fontId="26" fillId="25" borderId="91" xfId="15" applyFont="1" applyFill="1" applyBorder="1" applyAlignment="1">
      <alignment horizontal="center" vertical="center"/>
    </xf>
    <xf numFmtId="0" fontId="25" fillId="25" borderId="93" xfId="15" applyFont="1" applyFill="1" applyBorder="1" applyAlignment="1">
      <alignment horizontal="center" vertical="center"/>
    </xf>
    <xf numFmtId="0" fontId="25" fillId="0" borderId="14" xfId="15" applyFont="1" applyBorder="1" applyAlignment="1">
      <alignment vertical="center" wrapText="1"/>
    </xf>
    <xf numFmtId="1" fontId="26" fillId="0" borderId="31" xfId="15" applyNumberFormat="1" applyFont="1" applyBorder="1" applyAlignment="1">
      <alignment horizontal="center" vertical="center"/>
    </xf>
    <xf numFmtId="0" fontId="26" fillId="0" borderId="96" xfId="15" applyFont="1" applyBorder="1" applyAlignment="1">
      <alignment horizontal="center" vertical="center"/>
    </xf>
    <xf numFmtId="3" fontId="26" fillId="5" borderId="38" xfId="15" applyNumberFormat="1" applyFont="1" applyFill="1" applyBorder="1" applyAlignment="1">
      <alignment horizontal="center" vertical="center"/>
    </xf>
    <xf numFmtId="0" fontId="26" fillId="25" borderId="96" xfId="15" applyFont="1" applyFill="1" applyBorder="1" applyAlignment="1">
      <alignment horizontal="center" vertical="center"/>
    </xf>
    <xf numFmtId="0" fontId="25" fillId="0" borderId="13" xfId="15" applyFont="1" applyBorder="1" applyAlignment="1">
      <alignment vertical="center" wrapText="1"/>
    </xf>
    <xf numFmtId="1" fontId="26" fillId="3" borderId="31" xfId="15" applyNumberFormat="1" applyFont="1" applyFill="1" applyBorder="1" applyAlignment="1">
      <alignment horizontal="center" vertical="center"/>
    </xf>
    <xf numFmtId="0" fontId="26" fillId="25" borderId="81" xfId="15" applyFont="1" applyFill="1" applyBorder="1" applyAlignment="1">
      <alignment horizontal="center" vertical="center"/>
    </xf>
    <xf numFmtId="0" fontId="25" fillId="25" borderId="8" xfId="15" applyFont="1" applyFill="1" applyBorder="1" applyAlignment="1">
      <alignment horizontal="center" vertical="center"/>
    </xf>
    <xf numFmtId="0" fontId="25" fillId="0" borderId="24" xfId="15" applyFont="1" applyBorder="1" applyAlignment="1">
      <alignment vertical="center" wrapText="1"/>
    </xf>
    <xf numFmtId="0" fontId="6" fillId="12" borderId="0" xfId="15" applyFill="1"/>
    <xf numFmtId="16" fontId="27" fillId="4" borderId="47" xfId="15" applyNumberFormat="1" applyFont="1" applyFill="1" applyBorder="1" applyAlignment="1">
      <alignment horizontal="center" vertical="center" wrapText="1"/>
    </xf>
    <xf numFmtId="164" fontId="28" fillId="4" borderId="46" xfId="15" applyNumberFormat="1" applyFont="1" applyFill="1" applyBorder="1" applyAlignment="1">
      <alignment horizontal="center" vertical="center" wrapText="1"/>
    </xf>
    <xf numFmtId="16" fontId="27" fillId="4" borderId="49" xfId="15" applyNumberFormat="1" applyFont="1" applyFill="1" applyBorder="1" applyAlignment="1" applyProtection="1">
      <alignment horizontal="center" vertical="center" wrapText="1"/>
      <protection locked="0"/>
    </xf>
    <xf numFmtId="16" fontId="27" fillId="4" borderId="49" xfId="15" applyNumberFormat="1" applyFont="1" applyFill="1" applyBorder="1" applyAlignment="1">
      <alignment horizontal="center" vertical="center" wrapText="1"/>
    </xf>
    <xf numFmtId="164" fontId="29" fillId="23" borderId="53" xfId="15" applyNumberFormat="1" applyFont="1" applyFill="1" applyBorder="1" applyAlignment="1">
      <alignment horizontal="center" vertical="center" wrapText="1"/>
    </xf>
    <xf numFmtId="0" fontId="22" fillId="23" borderId="52" xfId="15" applyFont="1" applyFill="1" applyBorder="1" applyAlignment="1">
      <alignment horizontal="center" vertical="center"/>
    </xf>
    <xf numFmtId="0" fontId="22" fillId="23" borderId="54" xfId="15" applyFont="1" applyFill="1" applyBorder="1" applyAlignment="1">
      <alignment horizontal="center" vertical="center"/>
    </xf>
    <xf numFmtId="0" fontId="22" fillId="23" borderId="53" xfId="15" applyFont="1" applyFill="1" applyBorder="1" applyAlignment="1">
      <alignment horizontal="center" vertical="center"/>
    </xf>
    <xf numFmtId="3" fontId="26" fillId="22" borderId="1" xfId="12" applyNumberFormat="1" applyFont="1" applyFill="1" applyBorder="1" applyAlignment="1">
      <alignment horizontal="center" vertical="center"/>
    </xf>
    <xf numFmtId="3" fontId="26" fillId="22" borderId="7" xfId="12" applyNumberFormat="1" applyFont="1" applyFill="1" applyBorder="1" applyAlignment="1">
      <alignment horizontal="center" vertical="center"/>
    </xf>
    <xf numFmtId="3" fontId="26" fillId="22" borderId="4" xfId="12" applyNumberFormat="1" applyFont="1" applyFill="1" applyBorder="1" applyAlignment="1">
      <alignment horizontal="center" vertical="center"/>
    </xf>
    <xf numFmtId="3" fontId="26" fillId="22" borderId="20" xfId="12" applyNumberFormat="1" applyFont="1" applyFill="1" applyBorder="1" applyAlignment="1">
      <alignment horizontal="center" vertical="center"/>
    </xf>
    <xf numFmtId="3" fontId="26" fillId="22" borderId="83" xfId="12" applyNumberFormat="1" applyFont="1" applyFill="1" applyBorder="1" applyAlignment="1">
      <alignment horizontal="center" vertical="center"/>
    </xf>
    <xf numFmtId="3" fontId="26" fillId="22" borderId="45" xfId="12" applyNumberFormat="1" applyFont="1" applyFill="1" applyBorder="1" applyAlignment="1">
      <alignment horizontal="center" vertical="center"/>
    </xf>
    <xf numFmtId="16" fontId="27" fillId="4" borderId="47" xfId="12" applyNumberFormat="1" applyFont="1" applyFill="1" applyBorder="1" applyAlignment="1" applyProtection="1">
      <alignment horizontal="center" vertical="center" wrapText="1"/>
      <protection locked="0"/>
    </xf>
    <xf numFmtId="0" fontId="26" fillId="0" borderId="302" xfId="0" applyFont="1" applyBorder="1" applyAlignment="1" applyProtection="1">
      <alignment horizontal="center" vertical="center"/>
      <protection locked="0"/>
    </xf>
    <xf numFmtId="1" fontId="26" fillId="0" borderId="40" xfId="12" applyNumberFormat="1" applyFont="1" applyBorder="1" applyAlignment="1" applyProtection="1">
      <alignment horizontal="center" vertical="center"/>
      <protection locked="0"/>
    </xf>
    <xf numFmtId="1" fontId="26" fillId="0" borderId="39" xfId="12" applyNumberFormat="1" applyFont="1" applyBorder="1" applyAlignment="1" applyProtection="1">
      <alignment horizontal="center" vertical="center"/>
      <protection locked="0"/>
    </xf>
    <xf numFmtId="0" fontId="25" fillId="3" borderId="84" xfId="12" applyFont="1" applyFill="1" applyBorder="1" applyAlignment="1">
      <alignment vertical="center"/>
    </xf>
    <xf numFmtId="0" fontId="25" fillId="3" borderId="44" xfId="12" applyFont="1" applyFill="1" applyBorder="1" applyAlignment="1">
      <alignment vertical="center"/>
    </xf>
    <xf numFmtId="0" fontId="25" fillId="14" borderId="43" xfId="12" applyFont="1" applyFill="1" applyBorder="1" applyAlignment="1">
      <alignment horizontal="center"/>
    </xf>
    <xf numFmtId="0" fontId="25" fillId="14" borderId="43" xfId="12" applyFont="1" applyFill="1" applyBorder="1" applyAlignment="1">
      <alignment horizontal="center" vertical="center"/>
    </xf>
    <xf numFmtId="3" fontId="29" fillId="23" borderId="116" xfId="12" applyNumberFormat="1" applyFont="1" applyFill="1" applyBorder="1" applyAlignment="1">
      <alignment horizontal="center" vertical="center" wrapText="1"/>
    </xf>
    <xf numFmtId="3" fontId="28" fillId="4" borderId="113" xfId="12" applyNumberFormat="1" applyFont="1" applyFill="1" applyBorder="1" applyAlignment="1">
      <alignment horizontal="center" vertical="center" wrapText="1"/>
    </xf>
    <xf numFmtId="3" fontId="26" fillId="22" borderId="145" xfId="12" applyNumberFormat="1" applyFont="1" applyFill="1" applyBorder="1" applyAlignment="1">
      <alignment horizontal="center" vertical="center"/>
    </xf>
    <xf numFmtId="3" fontId="26" fillId="5" borderId="19" xfId="12" applyNumberFormat="1" applyFont="1" applyFill="1" applyBorder="1" applyAlignment="1">
      <alignment horizontal="center" vertical="center"/>
    </xf>
    <xf numFmtId="3" fontId="26" fillId="5" borderId="4" xfId="12" applyNumberFormat="1" applyFont="1" applyFill="1" applyBorder="1" applyAlignment="1">
      <alignment horizontal="center" vertical="center"/>
    </xf>
    <xf numFmtId="3" fontId="26" fillId="5" borderId="20" xfId="12" applyNumberFormat="1" applyFont="1" applyFill="1" applyBorder="1" applyAlignment="1">
      <alignment horizontal="center" vertical="center"/>
    </xf>
    <xf numFmtId="1" fontId="26" fillId="14" borderId="98" xfId="12" applyNumberFormat="1" applyFont="1" applyFill="1" applyBorder="1" applyAlignment="1" applyProtection="1">
      <alignment horizontal="center" vertical="center"/>
      <protection locked="0"/>
    </xf>
    <xf numFmtId="1" fontId="26" fillId="3" borderId="130" xfId="12" applyNumberFormat="1" applyFont="1" applyFill="1" applyBorder="1" applyAlignment="1" applyProtection="1">
      <alignment horizontal="center" vertical="center"/>
      <protection locked="0"/>
    </xf>
    <xf numFmtId="1" fontId="26" fillId="3" borderId="303" xfId="12" applyNumberFormat="1" applyFont="1" applyFill="1" applyBorder="1" applyAlignment="1" applyProtection="1">
      <alignment horizontal="center" vertical="center"/>
      <protection locked="0"/>
    </xf>
    <xf numFmtId="1" fontId="26" fillId="3" borderId="304" xfId="12" applyNumberFormat="1" applyFont="1" applyFill="1" applyBorder="1" applyAlignment="1" applyProtection="1">
      <alignment horizontal="center" vertical="center"/>
      <protection locked="0"/>
    </xf>
    <xf numFmtId="3" fontId="28" fillId="4" borderId="50" xfId="12" applyNumberFormat="1" applyFont="1" applyFill="1" applyBorder="1" applyAlignment="1">
      <alignment horizontal="center" vertical="center" wrapText="1"/>
    </xf>
    <xf numFmtId="3" fontId="26" fillId="22" borderId="94" xfId="12" applyNumberFormat="1" applyFont="1" applyFill="1" applyBorder="1" applyAlignment="1">
      <alignment horizontal="center" vertical="center"/>
    </xf>
    <xf numFmtId="1" fontId="26" fillId="22" borderId="85" xfId="12" applyNumberFormat="1" applyFont="1" applyFill="1" applyBorder="1" applyAlignment="1" applyProtection="1">
      <alignment horizontal="center" vertical="center"/>
      <protection locked="0"/>
    </xf>
    <xf numFmtId="3" fontId="26" fillId="22" borderId="19" xfId="12" applyNumberFormat="1" applyFont="1" applyFill="1" applyBorder="1" applyAlignment="1">
      <alignment horizontal="center" vertical="center"/>
    </xf>
    <xf numFmtId="3" fontId="26" fillId="22" borderId="165" xfId="12" applyNumberFormat="1" applyFont="1" applyFill="1" applyBorder="1" applyAlignment="1">
      <alignment horizontal="center" vertical="center"/>
    </xf>
    <xf numFmtId="3" fontId="26" fillId="5" borderId="94" xfId="12" applyNumberFormat="1" applyFont="1" applyFill="1" applyBorder="1" applyAlignment="1">
      <alignment horizontal="center" vertical="center"/>
    </xf>
    <xf numFmtId="3" fontId="29" fillId="23" borderId="312" xfId="12" applyNumberFormat="1" applyFont="1" applyFill="1" applyBorder="1" applyAlignment="1">
      <alignment horizontal="center" vertical="center" wrapText="1"/>
    </xf>
    <xf numFmtId="164" fontId="29" fillId="23" borderId="191" xfId="12" applyNumberFormat="1" applyFont="1" applyFill="1" applyBorder="1" applyAlignment="1">
      <alignment horizontal="center" vertical="center" wrapText="1"/>
    </xf>
    <xf numFmtId="164" fontId="29" fillId="23" borderId="311" xfId="12" applyNumberFormat="1" applyFont="1" applyFill="1" applyBorder="1" applyAlignment="1">
      <alignment horizontal="center" vertical="center" wrapText="1"/>
    </xf>
    <xf numFmtId="164" fontId="29" fillId="23" borderId="313" xfId="12" applyNumberFormat="1" applyFont="1" applyFill="1" applyBorder="1" applyAlignment="1">
      <alignment horizontal="center" vertical="center" wrapText="1"/>
    </xf>
    <xf numFmtId="164" fontId="29" fillId="23" borderId="311" xfId="12" applyNumberFormat="1" applyFont="1" applyFill="1" applyBorder="1" applyAlignment="1" applyProtection="1">
      <alignment horizontal="center" vertical="center" wrapText="1"/>
      <protection locked="0"/>
    </xf>
    <xf numFmtId="164" fontId="29" fillId="23" borderId="313" xfId="12" applyNumberFormat="1" applyFont="1" applyFill="1" applyBorder="1" applyAlignment="1" applyProtection="1">
      <alignment horizontal="center" vertical="center" wrapText="1"/>
      <protection locked="0"/>
    </xf>
    <xf numFmtId="164" fontId="29" fillId="23" borderId="189" xfId="12" applyNumberFormat="1" applyFont="1" applyFill="1" applyBorder="1" applyAlignment="1" applyProtection="1">
      <alignment horizontal="center" vertical="center" wrapText="1"/>
      <protection locked="0"/>
    </xf>
    <xf numFmtId="0" fontId="26" fillId="4" borderId="314" xfId="12" applyFont="1" applyFill="1" applyBorder="1" applyAlignment="1">
      <alignment horizontal="center"/>
    </xf>
    <xf numFmtId="16" fontId="28" fillId="4" borderId="315" xfId="12" applyNumberFormat="1" applyFont="1" applyFill="1" applyBorder="1" applyAlignment="1" applyProtection="1">
      <alignment horizontal="center" vertical="center" wrapText="1"/>
      <protection locked="0"/>
    </xf>
    <xf numFmtId="0" fontId="25" fillId="3" borderId="24" xfId="12" applyFont="1" applyFill="1" applyBorder="1" applyAlignment="1">
      <alignment vertical="center"/>
    </xf>
    <xf numFmtId="1" fontId="26" fillId="14" borderId="316" xfId="12" applyNumberFormat="1" applyFont="1" applyFill="1" applyBorder="1" applyAlignment="1" applyProtection="1">
      <alignment horizontal="center" vertical="center"/>
      <protection locked="0"/>
    </xf>
    <xf numFmtId="0" fontId="25" fillId="3" borderId="13" xfId="12" applyFont="1" applyFill="1" applyBorder="1" applyAlignment="1">
      <alignment vertical="center"/>
    </xf>
    <xf numFmtId="1" fontId="26" fillId="14" borderId="22" xfId="12" applyNumberFormat="1" applyFont="1" applyFill="1" applyBorder="1" applyAlignment="1" applyProtection="1">
      <alignment horizontal="center" vertical="center"/>
      <protection locked="0"/>
    </xf>
    <xf numFmtId="0" fontId="25" fillId="25" borderId="13" xfId="0" applyFont="1" applyFill="1" applyBorder="1"/>
    <xf numFmtId="0" fontId="25" fillId="25" borderId="24" xfId="0" applyFont="1" applyFill="1" applyBorder="1"/>
    <xf numFmtId="0" fontId="25" fillId="5" borderId="14" xfId="12" applyFont="1" applyFill="1" applyBorder="1" applyAlignment="1">
      <alignment vertical="center"/>
    </xf>
    <xf numFmtId="0" fontId="25" fillId="22" borderId="5" xfId="12" applyFont="1" applyFill="1" applyBorder="1" applyAlignment="1">
      <alignment horizontal="center"/>
    </xf>
    <xf numFmtId="0" fontId="25" fillId="22" borderId="5" xfId="12" applyFont="1" applyFill="1" applyBorder="1" applyAlignment="1">
      <alignment horizontal="center" vertical="center"/>
    </xf>
    <xf numFmtId="0" fontId="25" fillId="22" borderId="4" xfId="12" applyFont="1" applyFill="1" applyBorder="1" applyAlignment="1">
      <alignment horizontal="center" vertical="center"/>
    </xf>
    <xf numFmtId="1" fontId="25" fillId="22" borderId="5" xfId="12" applyNumberFormat="1" applyFont="1" applyFill="1" applyBorder="1" applyAlignment="1">
      <alignment horizontal="center" vertical="center"/>
    </xf>
    <xf numFmtId="1" fontId="26" fillId="22" borderId="32" xfId="12" applyNumberFormat="1" applyFont="1" applyFill="1" applyBorder="1" applyAlignment="1">
      <alignment horizontal="center" vertical="center"/>
    </xf>
    <xf numFmtId="1" fontId="26" fillId="22" borderId="32" xfId="12" applyNumberFormat="1" applyFont="1" applyFill="1" applyBorder="1" applyAlignment="1" applyProtection="1">
      <alignment horizontal="center" vertical="center"/>
      <protection locked="0"/>
    </xf>
    <xf numFmtId="1" fontId="26" fillId="22" borderId="6" xfId="12" applyNumberFormat="1" applyFont="1" applyFill="1" applyBorder="1" applyAlignment="1" applyProtection="1">
      <alignment horizontal="center" vertical="center"/>
      <protection locked="0"/>
    </xf>
    <xf numFmtId="0" fontId="26" fillId="4" borderId="159" xfId="12" applyFont="1" applyFill="1" applyBorder="1" applyAlignment="1">
      <alignment horizontal="center"/>
    </xf>
    <xf numFmtId="1" fontId="26" fillId="14" borderId="3" xfId="12" applyNumberFormat="1" applyFont="1" applyFill="1" applyBorder="1" applyAlignment="1" applyProtection="1">
      <alignment horizontal="center" vertical="center"/>
      <protection locked="0"/>
    </xf>
    <xf numFmtId="1" fontId="26" fillId="14" borderId="9" xfId="12" applyNumberFormat="1" applyFont="1" applyFill="1" applyBorder="1" applyAlignment="1" applyProtection="1">
      <alignment horizontal="center" vertical="center"/>
      <protection locked="0"/>
    </xf>
    <xf numFmtId="0" fontId="25" fillId="3" borderId="23" xfId="12" applyFont="1" applyFill="1" applyBorder="1" applyAlignment="1">
      <alignment vertical="center"/>
    </xf>
    <xf numFmtId="0" fontId="25" fillId="3" borderId="317" xfId="12" applyFont="1" applyFill="1" applyBorder="1" applyAlignment="1">
      <alignment vertical="center"/>
    </xf>
    <xf numFmtId="1" fontId="26" fillId="14" borderId="318" xfId="12" applyNumberFormat="1" applyFont="1" applyFill="1" applyBorder="1" applyAlignment="1" applyProtection="1">
      <alignment horizontal="center" vertical="center"/>
      <protection locked="0"/>
    </xf>
    <xf numFmtId="1" fontId="26" fillId="14" borderId="11" xfId="12" applyNumberFormat="1" applyFont="1" applyFill="1" applyBorder="1" applyAlignment="1" applyProtection="1">
      <alignment horizontal="center" vertical="center"/>
      <protection locked="0"/>
    </xf>
    <xf numFmtId="0" fontId="25" fillId="14" borderId="4" xfId="12" applyFont="1" applyFill="1" applyBorder="1" applyAlignment="1">
      <alignment horizontal="center" vertical="center"/>
    </xf>
    <xf numFmtId="0" fontId="26" fillId="24" borderId="319" xfId="0" applyFont="1" applyFill="1" applyBorder="1" applyAlignment="1">
      <alignment horizontal="center" vertical="center"/>
    </xf>
    <xf numFmtId="1" fontId="26" fillId="14" borderId="170" xfId="12" applyNumberFormat="1" applyFont="1" applyFill="1" applyBorder="1" applyAlignment="1">
      <alignment horizontal="center" vertical="center"/>
    </xf>
    <xf numFmtId="1" fontId="26" fillId="14" borderId="6" xfId="12" applyNumberFormat="1" applyFont="1" applyFill="1" applyBorder="1" applyAlignment="1" applyProtection="1">
      <alignment horizontal="center" vertical="center"/>
      <protection locked="0"/>
    </xf>
    <xf numFmtId="0" fontId="25" fillId="0" borderId="320" xfId="12" applyFont="1" applyBorder="1" applyAlignment="1">
      <alignment vertical="center" wrapText="1"/>
    </xf>
    <xf numFmtId="0" fontId="25" fillId="0" borderId="321" xfId="12" applyFont="1" applyBorder="1" applyAlignment="1">
      <alignment vertical="center" wrapText="1"/>
    </xf>
    <xf numFmtId="0" fontId="25" fillId="0" borderId="5" xfId="12" applyFont="1" applyBorder="1" applyAlignment="1">
      <alignment horizontal="center" vertical="center"/>
    </xf>
    <xf numFmtId="1" fontId="26" fillId="5" borderId="36" xfId="12" applyNumberFormat="1" applyFont="1" applyFill="1" applyBorder="1" applyAlignment="1">
      <alignment horizontal="center" vertical="center"/>
    </xf>
    <xf numFmtId="1" fontId="25" fillId="3" borderId="5" xfId="12" applyNumberFormat="1" applyFont="1" applyFill="1" applyBorder="1" applyAlignment="1">
      <alignment horizontal="center" vertical="center"/>
    </xf>
    <xf numFmtId="1" fontId="26" fillId="3" borderId="32" xfId="12" applyNumberFormat="1" applyFont="1" applyFill="1" applyBorder="1" applyAlignment="1">
      <alignment horizontal="center" vertical="center"/>
    </xf>
    <xf numFmtId="1" fontId="26" fillId="3" borderId="170" xfId="12" applyNumberFormat="1" applyFont="1" applyFill="1" applyBorder="1" applyAlignment="1">
      <alignment horizontal="center" vertical="center"/>
    </xf>
    <xf numFmtId="1" fontId="26" fillId="3" borderId="170" xfId="12" applyNumberFormat="1" applyFont="1" applyFill="1" applyBorder="1" applyAlignment="1" applyProtection="1">
      <alignment horizontal="center" vertical="center"/>
      <protection locked="0"/>
    </xf>
    <xf numFmtId="1" fontId="26" fillId="3" borderId="6" xfId="12" applyNumberFormat="1" applyFont="1" applyFill="1" applyBorder="1" applyAlignment="1" applyProtection="1">
      <alignment horizontal="center" vertical="center"/>
      <protection locked="0"/>
    </xf>
    <xf numFmtId="0" fontId="22" fillId="23" borderId="190" xfId="12" applyFont="1" applyFill="1" applyBorder="1" applyAlignment="1">
      <alignment horizontal="center" vertical="center"/>
    </xf>
    <xf numFmtId="0" fontId="22" fillId="23" borderId="312" xfId="12" applyFont="1" applyFill="1" applyBorder="1" applyAlignment="1">
      <alignment horizontal="center" vertical="center"/>
    </xf>
    <xf numFmtId="0" fontId="22" fillId="23" borderId="191" xfId="12" applyFont="1" applyFill="1" applyBorder="1" applyAlignment="1">
      <alignment horizontal="center" vertical="center"/>
    </xf>
    <xf numFmtId="0" fontId="22" fillId="23" borderId="322" xfId="12" applyFont="1" applyFill="1" applyBorder="1" applyAlignment="1">
      <alignment horizontal="center" vertical="center"/>
    </xf>
    <xf numFmtId="164" fontId="29" fillId="23" borderId="312" xfId="12" applyNumberFormat="1" applyFont="1" applyFill="1" applyBorder="1" applyAlignment="1">
      <alignment horizontal="center" vertical="center" wrapText="1"/>
    </xf>
    <xf numFmtId="16" fontId="27" fillId="4" borderId="315" xfId="12" applyNumberFormat="1" applyFont="1" applyFill="1" applyBorder="1" applyAlignment="1" applyProtection="1">
      <alignment horizontal="center" vertical="center" wrapText="1"/>
      <protection locked="0"/>
    </xf>
    <xf numFmtId="1" fontId="25" fillId="5" borderId="127" xfId="12" applyNumberFormat="1" applyFont="1" applyFill="1" applyBorder="1" applyAlignment="1" applyProtection="1">
      <alignment horizontal="center" vertical="center"/>
      <protection locked="0"/>
    </xf>
    <xf numFmtId="0" fontId="7" fillId="0" borderId="324" xfId="12" applyBorder="1"/>
    <xf numFmtId="0" fontId="7" fillId="0" borderId="325" xfId="12" applyBorder="1" applyProtection="1">
      <protection locked="0"/>
    </xf>
    <xf numFmtId="1" fontId="26" fillId="5" borderId="127" xfId="12" applyNumberFormat="1" applyFont="1" applyFill="1" applyBorder="1" applyAlignment="1" applyProtection="1">
      <alignment horizontal="center" vertical="center"/>
      <protection locked="0"/>
    </xf>
    <xf numFmtId="0" fontId="25" fillId="3" borderId="326" xfId="12" applyFont="1" applyFill="1" applyBorder="1" applyAlignment="1">
      <alignment vertical="center"/>
    </xf>
    <xf numFmtId="0" fontId="25" fillId="3" borderId="327" xfId="12" applyFont="1" applyFill="1" applyBorder="1" applyAlignment="1">
      <alignment vertical="center"/>
    </xf>
    <xf numFmtId="1" fontId="26" fillId="14" borderId="328" xfId="12" applyNumberFormat="1" applyFont="1" applyFill="1" applyBorder="1" applyAlignment="1" applyProtection="1">
      <alignment horizontal="center" vertical="center"/>
      <protection locked="0"/>
    </xf>
    <xf numFmtId="0" fontId="25" fillId="5" borderId="35" xfId="12" applyFont="1" applyFill="1" applyBorder="1" applyAlignment="1">
      <alignment horizontal="center" vertical="center"/>
    </xf>
    <xf numFmtId="0" fontId="25" fillId="5" borderId="150" xfId="12" applyFont="1" applyFill="1" applyBorder="1" applyAlignment="1">
      <alignment horizontal="center" vertical="center"/>
    </xf>
    <xf numFmtId="3" fontId="25" fillId="5" borderId="330" xfId="12" applyNumberFormat="1" applyFont="1" applyFill="1" applyBorder="1" applyAlignment="1">
      <alignment horizontal="center" vertical="center"/>
    </xf>
    <xf numFmtId="1" fontId="25" fillId="5" borderId="319" xfId="12" applyNumberFormat="1" applyFont="1" applyFill="1" applyBorder="1" applyAlignment="1">
      <alignment horizontal="center" vertical="center"/>
    </xf>
    <xf numFmtId="1" fontId="25" fillId="5" borderId="35" xfId="12" applyNumberFormat="1" applyFont="1" applyFill="1" applyBorder="1" applyAlignment="1">
      <alignment horizontal="center" vertical="center"/>
    </xf>
    <xf numFmtId="3" fontId="25" fillId="29" borderId="330" xfId="12" applyNumberFormat="1" applyFont="1" applyFill="1" applyBorder="1" applyAlignment="1">
      <alignment horizontal="center" vertical="center"/>
    </xf>
    <xf numFmtId="1" fontId="25" fillId="5" borderId="319" xfId="12" applyNumberFormat="1" applyFont="1" applyFill="1" applyBorder="1" applyAlignment="1" applyProtection="1">
      <alignment horizontal="center" vertical="center"/>
      <protection locked="0"/>
    </xf>
    <xf numFmtId="1" fontId="26" fillId="5" borderId="176" xfId="12" applyNumberFormat="1" applyFont="1" applyFill="1" applyBorder="1" applyAlignment="1" applyProtection="1">
      <alignment horizontal="center" vertical="center"/>
      <protection locked="0"/>
    </xf>
    <xf numFmtId="0" fontId="58" fillId="23" borderId="190" xfId="12" applyFont="1" applyFill="1" applyBorder="1" applyAlignment="1">
      <alignment horizontal="center" vertical="center"/>
    </xf>
    <xf numFmtId="0" fontId="58" fillId="23" borderId="312" xfId="12" applyFont="1" applyFill="1" applyBorder="1" applyAlignment="1">
      <alignment horizontal="center" vertical="center"/>
    </xf>
    <xf numFmtId="0" fontId="58" fillId="23" borderId="191" xfId="12" applyFont="1" applyFill="1" applyBorder="1" applyAlignment="1">
      <alignment horizontal="center" vertical="center"/>
    </xf>
    <xf numFmtId="0" fontId="58" fillId="23" borderId="322" xfId="12" applyFont="1" applyFill="1" applyBorder="1" applyAlignment="1">
      <alignment horizontal="center" vertical="center"/>
    </xf>
    <xf numFmtId="3" fontId="29" fillId="23" borderId="331" xfId="12" applyNumberFormat="1" applyFont="1" applyFill="1" applyBorder="1" applyAlignment="1">
      <alignment horizontal="center" vertical="center" wrapText="1"/>
    </xf>
    <xf numFmtId="0" fontId="25" fillId="5" borderId="334" xfId="12" applyFont="1" applyFill="1" applyBorder="1" applyAlignment="1">
      <alignment horizontal="center" vertical="center"/>
    </xf>
    <xf numFmtId="0" fontId="25" fillId="5" borderId="333" xfId="12" applyFont="1" applyFill="1" applyBorder="1" applyAlignment="1">
      <alignment horizontal="center" vertical="center"/>
    </xf>
    <xf numFmtId="3" fontId="25" fillId="5" borderId="151" xfId="12" applyNumberFormat="1" applyFont="1" applyFill="1" applyBorder="1" applyAlignment="1">
      <alignment horizontal="center" vertical="center"/>
    </xf>
    <xf numFmtId="1" fontId="25" fillId="5" borderId="334" xfId="12" applyNumberFormat="1" applyFont="1" applyFill="1" applyBorder="1" applyAlignment="1">
      <alignment horizontal="center" vertical="center"/>
    </xf>
    <xf numFmtId="1" fontId="26" fillId="5" borderId="335" xfId="12" applyNumberFormat="1" applyFont="1" applyFill="1" applyBorder="1" applyAlignment="1">
      <alignment horizontal="center" vertical="center"/>
    </xf>
    <xf numFmtId="1" fontId="25" fillId="5" borderId="333" xfId="12" applyNumberFormat="1" applyFont="1" applyFill="1" applyBorder="1" applyAlignment="1">
      <alignment horizontal="center" vertical="center"/>
    </xf>
    <xf numFmtId="1" fontId="26" fillId="5" borderId="335" xfId="12" applyNumberFormat="1" applyFont="1" applyFill="1" applyBorder="1" applyAlignment="1" applyProtection="1">
      <alignment horizontal="center" vertical="center"/>
      <protection locked="0"/>
    </xf>
    <xf numFmtId="1" fontId="26" fillId="5" borderId="336" xfId="12" applyNumberFormat="1" applyFont="1" applyFill="1" applyBorder="1" applyAlignment="1" applyProtection="1">
      <alignment horizontal="center" vertical="center"/>
      <protection locked="0"/>
    </xf>
    <xf numFmtId="1" fontId="26" fillId="20" borderId="9" xfId="12" applyNumberFormat="1" applyFont="1" applyFill="1" applyBorder="1" applyAlignment="1" applyProtection="1">
      <alignment horizontal="center" vertical="center"/>
      <protection locked="0"/>
    </xf>
    <xf numFmtId="1" fontId="26" fillId="20" borderId="6" xfId="12" applyNumberFormat="1" applyFont="1" applyFill="1" applyBorder="1" applyAlignment="1" applyProtection="1">
      <alignment horizontal="center" vertical="center"/>
      <protection locked="0"/>
    </xf>
    <xf numFmtId="0" fontId="15" fillId="8" borderId="13" xfId="8" applyFont="1" applyFill="1" applyBorder="1" applyAlignment="1">
      <alignment horizontal="left" vertical="top" wrapText="1"/>
    </xf>
    <xf numFmtId="0" fontId="15" fillId="8" borderId="7" xfId="8" applyFont="1" applyFill="1" applyBorder="1" applyAlignment="1">
      <alignment horizontal="left" vertical="top" wrapText="1"/>
    </xf>
    <xf numFmtId="0" fontId="15" fillId="8" borderId="8" xfId="8" applyFont="1" applyFill="1" applyBorder="1" applyAlignment="1">
      <alignment horizontal="left" vertical="top"/>
    </xf>
    <xf numFmtId="0" fontId="15" fillId="8" borderId="8" xfId="8" applyFont="1" applyFill="1" applyBorder="1" applyAlignment="1">
      <alignment horizontal="left" vertical="top" shrinkToFit="1"/>
    </xf>
    <xf numFmtId="0" fontId="15" fillId="8" borderId="8" xfId="8" applyFont="1" applyFill="1" applyBorder="1" applyAlignment="1">
      <alignment horizontal="left" vertical="top" wrapText="1"/>
    </xf>
    <xf numFmtId="0" fontId="15" fillId="8" borderId="8" xfId="8" applyFont="1" applyFill="1" applyBorder="1" applyAlignment="1">
      <alignment horizontal="center" vertical="center" wrapText="1"/>
    </xf>
    <xf numFmtId="3" fontId="15" fillId="8" borderId="8" xfId="5" applyNumberFormat="1" applyFont="1" applyFill="1" applyBorder="1" applyAlignment="1">
      <alignment horizontal="center" vertical="center"/>
    </xf>
    <xf numFmtId="3" fontId="15" fillId="8" borderId="31" xfId="5" applyNumberFormat="1" applyFont="1" applyFill="1" applyBorder="1" applyAlignment="1">
      <alignment horizontal="center" vertical="center"/>
    </xf>
    <xf numFmtId="3" fontId="15" fillId="8" borderId="13" xfId="5" applyNumberFormat="1" applyFont="1" applyFill="1" applyBorder="1" applyAlignment="1">
      <alignment horizontal="center" vertical="center"/>
    </xf>
    <xf numFmtId="3" fontId="89" fillId="8" borderId="13" xfId="5" applyNumberFormat="1" applyFont="1" applyFill="1" applyBorder="1" applyAlignment="1">
      <alignment horizontal="center" vertical="center"/>
    </xf>
    <xf numFmtId="3" fontId="89" fillId="8" borderId="8" xfId="5" applyNumberFormat="1" applyFont="1" applyFill="1" applyBorder="1" applyAlignment="1">
      <alignment horizontal="center" vertical="center"/>
    </xf>
    <xf numFmtId="3" fontId="89" fillId="8" borderId="9" xfId="5" applyNumberFormat="1" applyFont="1" applyFill="1" applyBorder="1" applyAlignment="1">
      <alignment horizontal="center" vertical="center"/>
    </xf>
    <xf numFmtId="0" fontId="15" fillId="8" borderId="8" xfId="0" applyFont="1" applyFill="1" applyBorder="1" applyAlignment="1">
      <alignment horizontal="left" vertical="top" shrinkToFit="1"/>
    </xf>
    <xf numFmtId="1" fontId="92" fillId="0" borderId="13" xfId="0" applyNumberFormat="1" applyFont="1" applyBorder="1" applyAlignment="1">
      <alignment horizontal="center" vertical="center"/>
    </xf>
    <xf numFmtId="9" fontId="92" fillId="0" borderId="9" xfId="4" applyFont="1" applyBorder="1" applyAlignment="1" applyProtection="1">
      <alignment horizontal="center" vertical="center"/>
    </xf>
    <xf numFmtId="0" fontId="25" fillId="12" borderId="106" xfId="12" applyFont="1" applyFill="1" applyBorder="1" applyAlignment="1">
      <alignment horizontal="center" vertical="center"/>
    </xf>
    <xf numFmtId="0" fontId="26" fillId="12" borderId="146" xfId="12" applyFont="1" applyFill="1" applyBorder="1" applyAlignment="1" applyProtection="1">
      <alignment horizontal="center" vertical="center"/>
      <protection locked="0"/>
    </xf>
    <xf numFmtId="3" fontId="26" fillId="22" borderId="294" xfId="12" applyNumberFormat="1" applyFont="1" applyFill="1" applyBorder="1" applyAlignment="1">
      <alignment horizontal="center" vertical="center"/>
    </xf>
    <xf numFmtId="1" fontId="25" fillId="14" borderId="295" xfId="12" applyNumberFormat="1" applyFont="1" applyFill="1" applyBorder="1" applyAlignment="1">
      <alignment horizontal="center" vertical="center"/>
    </xf>
    <xf numFmtId="1" fontId="26" fillId="14" borderId="296" xfId="12" applyNumberFormat="1" applyFont="1" applyFill="1" applyBorder="1" applyAlignment="1">
      <alignment horizontal="center" vertical="center"/>
    </xf>
    <xf numFmtId="1" fontId="26" fillId="14" borderId="297" xfId="12" applyNumberFormat="1" applyFont="1" applyFill="1" applyBorder="1" applyAlignment="1">
      <alignment horizontal="center" vertical="center"/>
    </xf>
    <xf numFmtId="1" fontId="26" fillId="14" borderId="136" xfId="12" applyNumberFormat="1" applyFont="1" applyFill="1" applyBorder="1" applyAlignment="1">
      <alignment horizontal="center" vertical="center"/>
    </xf>
    <xf numFmtId="0" fontId="25" fillId="7" borderId="280" xfId="12" applyFont="1" applyFill="1" applyBorder="1" applyAlignment="1">
      <alignment horizontal="center"/>
    </xf>
    <xf numFmtId="0" fontId="25" fillId="7" borderId="219" xfId="12" applyFont="1" applyFill="1" applyBorder="1" applyAlignment="1">
      <alignment horizontal="center"/>
    </xf>
    <xf numFmtId="0" fontId="25" fillId="0" borderId="219" xfId="12" applyFont="1" applyBorder="1" applyAlignment="1">
      <alignment horizontal="center" vertical="center"/>
    </xf>
    <xf numFmtId="0" fontId="25" fillId="0" borderId="281" xfId="12" applyFont="1" applyBorder="1" applyAlignment="1">
      <alignment horizontal="center" vertical="center"/>
    </xf>
    <xf numFmtId="1" fontId="26" fillId="5" borderId="282" xfId="12" applyNumberFormat="1" applyFont="1" applyFill="1" applyBorder="1" applyAlignment="1">
      <alignment horizontal="center" vertical="center"/>
    </xf>
    <xf numFmtId="1" fontId="25" fillId="3" borderId="219" xfId="12" applyNumberFormat="1" applyFont="1" applyFill="1" applyBorder="1" applyAlignment="1">
      <alignment horizontal="center" vertical="center"/>
    </xf>
    <xf numFmtId="1" fontId="26" fillId="3" borderId="283" xfId="12" applyNumberFormat="1" applyFont="1" applyFill="1" applyBorder="1" applyAlignment="1">
      <alignment horizontal="center" vertical="center"/>
    </xf>
    <xf numFmtId="3" fontId="26" fillId="22" borderId="282" xfId="12" applyNumberFormat="1" applyFont="1" applyFill="1" applyBorder="1" applyAlignment="1">
      <alignment horizontal="center" vertical="center"/>
    </xf>
    <xf numFmtId="1" fontId="25" fillId="14" borderId="219" xfId="12" applyNumberFormat="1" applyFont="1" applyFill="1" applyBorder="1" applyAlignment="1">
      <alignment horizontal="center" vertical="center"/>
    </xf>
    <xf numFmtId="1" fontId="26" fillId="14" borderId="283" xfId="12" applyNumberFormat="1" applyFont="1" applyFill="1" applyBorder="1" applyAlignment="1">
      <alignment horizontal="center" vertical="center"/>
    </xf>
    <xf numFmtId="3" fontId="26" fillId="5" borderId="282" xfId="12" applyNumberFormat="1" applyFont="1" applyFill="1" applyBorder="1" applyAlignment="1">
      <alignment horizontal="center" vertical="center"/>
    </xf>
    <xf numFmtId="1" fontId="26" fillId="3" borderId="284" xfId="12" applyNumberFormat="1" applyFont="1" applyFill="1" applyBorder="1" applyAlignment="1">
      <alignment horizontal="center" vertical="center"/>
    </xf>
    <xf numFmtId="1" fontId="26" fillId="3" borderId="284" xfId="12" applyNumberFormat="1" applyFont="1" applyFill="1" applyBorder="1" applyAlignment="1" applyProtection="1">
      <alignment horizontal="center" vertical="center"/>
      <protection locked="0"/>
    </xf>
    <xf numFmtId="1" fontId="26" fillId="3" borderId="220" xfId="12" applyNumberFormat="1" applyFont="1" applyFill="1" applyBorder="1" applyAlignment="1">
      <alignment horizontal="center" vertical="center"/>
    </xf>
    <xf numFmtId="0" fontId="25" fillId="7" borderId="266" xfId="12" applyFont="1" applyFill="1" applyBorder="1" applyAlignment="1">
      <alignment horizontal="center"/>
    </xf>
    <xf numFmtId="0" fontId="25" fillId="7" borderId="262" xfId="12" applyFont="1" applyFill="1" applyBorder="1" applyAlignment="1">
      <alignment horizontal="center"/>
    </xf>
    <xf numFmtId="0" fontId="25" fillId="7" borderId="214" xfId="12" applyFont="1" applyFill="1" applyBorder="1" applyAlignment="1">
      <alignment horizontal="center"/>
    </xf>
    <xf numFmtId="0" fontId="26" fillId="5" borderId="275" xfId="12" applyFont="1" applyFill="1" applyBorder="1" applyAlignment="1">
      <alignment horizontal="center" vertical="center"/>
    </xf>
    <xf numFmtId="0" fontId="26" fillId="0" borderId="299" xfId="12" applyFont="1" applyBorder="1" applyAlignment="1" applyProtection="1">
      <alignment horizontal="center" vertical="center"/>
      <protection locked="0"/>
    </xf>
    <xf numFmtId="0" fontId="26" fillId="0" borderId="300" xfId="12" applyFont="1" applyBorder="1" applyAlignment="1" applyProtection="1">
      <alignment horizontal="center" vertical="center"/>
      <protection locked="0"/>
    </xf>
    <xf numFmtId="0" fontId="26" fillId="0" borderId="301" xfId="12" applyFont="1" applyBorder="1" applyAlignment="1" applyProtection="1">
      <alignment horizontal="center" vertical="center"/>
      <protection locked="0"/>
    </xf>
    <xf numFmtId="0" fontId="25" fillId="7" borderId="305" xfId="12" applyFont="1" applyFill="1" applyBorder="1" applyAlignment="1">
      <alignment horizontal="center"/>
    </xf>
    <xf numFmtId="0" fontId="25" fillId="7" borderId="306" xfId="12" applyFont="1" applyFill="1" applyBorder="1" applyAlignment="1">
      <alignment horizontal="center"/>
    </xf>
    <xf numFmtId="0" fontId="25" fillId="0" borderId="306" xfId="12" applyFont="1" applyBorder="1" applyAlignment="1">
      <alignment horizontal="center" vertical="center"/>
    </xf>
    <xf numFmtId="0" fontId="25" fillId="0" borderId="307" xfId="12" applyFont="1" applyBorder="1" applyAlignment="1">
      <alignment horizontal="center" vertical="center"/>
    </xf>
    <xf numFmtId="1" fontId="26" fillId="5" borderId="308" xfId="12" applyNumberFormat="1" applyFont="1" applyFill="1" applyBorder="1" applyAlignment="1">
      <alignment horizontal="center" vertical="center"/>
    </xf>
    <xf numFmtId="1" fontId="25" fillId="3" borderId="306" xfId="12" applyNumberFormat="1" applyFont="1" applyFill="1" applyBorder="1" applyAlignment="1">
      <alignment horizontal="center" vertical="center"/>
    </xf>
    <xf numFmtId="1" fontId="26" fillId="3" borderId="309" xfId="12" applyNumberFormat="1" applyFont="1" applyFill="1" applyBorder="1" applyAlignment="1">
      <alignment horizontal="center" vertical="center"/>
    </xf>
    <xf numFmtId="3" fontId="26" fillId="22" borderId="308" xfId="12" applyNumberFormat="1" applyFont="1" applyFill="1" applyBorder="1" applyAlignment="1">
      <alignment horizontal="center" vertical="center"/>
    </xf>
    <xf numFmtId="1" fontId="25" fillId="14" borderId="306" xfId="12" applyNumberFormat="1" applyFont="1" applyFill="1" applyBorder="1" applyAlignment="1">
      <alignment horizontal="center" vertical="center"/>
    </xf>
    <xf numFmtId="1" fontId="26" fillId="14" borderId="309" xfId="12" applyNumberFormat="1" applyFont="1" applyFill="1" applyBorder="1" applyAlignment="1">
      <alignment horizontal="center" vertical="center"/>
    </xf>
    <xf numFmtId="3" fontId="26" fillId="5" borderId="308" xfId="12" applyNumberFormat="1" applyFont="1" applyFill="1" applyBorder="1" applyAlignment="1">
      <alignment horizontal="center" vertical="center"/>
    </xf>
    <xf numFmtId="1" fontId="26" fillId="3" borderId="310" xfId="12" applyNumberFormat="1" applyFont="1" applyFill="1" applyBorder="1" applyAlignment="1">
      <alignment horizontal="center" vertical="center"/>
    </xf>
    <xf numFmtId="1" fontId="26" fillId="3" borderId="310" xfId="12" applyNumberFormat="1" applyFont="1" applyFill="1" applyBorder="1" applyAlignment="1" applyProtection="1">
      <alignment horizontal="center" vertical="center"/>
      <protection locked="0"/>
    </xf>
    <xf numFmtId="3" fontId="26" fillId="5" borderId="281" xfId="12" applyNumberFormat="1" applyFont="1" applyFill="1" applyBorder="1" applyAlignment="1">
      <alignment horizontal="center" vertical="center"/>
    </xf>
    <xf numFmtId="3" fontId="21" fillId="8" borderId="12" xfId="4" applyNumberFormat="1" applyFont="1" applyFill="1" applyBorder="1" applyAlignment="1">
      <alignment horizontal="center" vertical="center"/>
    </xf>
    <xf numFmtId="3" fontId="21" fillId="8" borderId="13" xfId="4" applyNumberFormat="1" applyFont="1" applyFill="1" applyBorder="1" applyAlignment="1">
      <alignment horizontal="center" vertical="center"/>
    </xf>
    <xf numFmtId="3" fontId="21" fillId="8" borderId="14" xfId="4" applyNumberFormat="1" applyFont="1" applyFill="1" applyBorder="1" applyAlignment="1">
      <alignment horizontal="center" vertical="center"/>
    </xf>
    <xf numFmtId="3" fontId="15" fillId="6" borderId="8" xfId="5" applyNumberFormat="1" applyFont="1" applyFill="1" applyBorder="1" applyAlignment="1">
      <alignment horizontal="center" vertical="center"/>
    </xf>
    <xf numFmtId="3" fontId="15" fillId="6" borderId="31" xfId="5" applyNumberFormat="1" applyFont="1" applyFill="1" applyBorder="1" applyAlignment="1">
      <alignment horizontal="center" vertical="center"/>
    </xf>
    <xf numFmtId="0" fontId="15" fillId="6" borderId="13" xfId="5" applyFont="1" applyFill="1" applyBorder="1" applyAlignment="1">
      <alignment horizontal="center" vertical="center"/>
    </xf>
    <xf numFmtId="0" fontId="15" fillId="6" borderId="8" xfId="5" applyFont="1" applyFill="1" applyBorder="1" applyAlignment="1">
      <alignment horizontal="center" vertical="center"/>
    </xf>
    <xf numFmtId="1" fontId="15" fillId="6" borderId="8" xfId="5" applyNumberFormat="1" applyFont="1" applyFill="1" applyBorder="1" applyAlignment="1">
      <alignment horizontal="center" vertical="center"/>
    </xf>
    <xf numFmtId="1" fontId="15" fillId="6" borderId="31" xfId="5" applyNumberFormat="1" applyFont="1" applyFill="1" applyBorder="1" applyAlignment="1">
      <alignment horizontal="center" vertical="center"/>
    </xf>
    <xf numFmtId="1" fontId="14" fillId="6" borderId="13" xfId="5" applyNumberFormat="1" applyFont="1" applyFill="1" applyBorder="1" applyAlignment="1">
      <alignment horizontal="center" vertical="center"/>
    </xf>
    <xf numFmtId="1" fontId="14" fillId="6" borderId="8" xfId="5" applyNumberFormat="1" applyFont="1" applyFill="1" applyBorder="1" applyAlignment="1">
      <alignment horizontal="center" vertical="center"/>
    </xf>
    <xf numFmtId="3" fontId="83" fillId="6" borderId="8" xfId="5" applyNumberFormat="1" applyFont="1" applyFill="1" applyBorder="1" applyAlignment="1">
      <alignment horizontal="center" vertical="center"/>
    </xf>
    <xf numFmtId="3" fontId="83" fillId="6" borderId="31" xfId="5" applyNumberFormat="1" applyFont="1" applyFill="1" applyBorder="1" applyAlignment="1">
      <alignment horizontal="center" vertical="center"/>
    </xf>
    <xf numFmtId="0" fontId="15" fillId="9" borderId="13" xfId="5" applyFont="1" applyFill="1" applyBorder="1" applyAlignment="1">
      <alignment horizontal="center" vertical="center"/>
    </xf>
    <xf numFmtId="0" fontId="15" fillId="9" borderId="8" xfId="5" applyFont="1" applyFill="1" applyBorder="1" applyAlignment="1">
      <alignment horizontal="center" vertical="center"/>
    </xf>
    <xf numFmtId="1" fontId="15" fillId="9" borderId="31" xfId="5" applyNumberFormat="1" applyFont="1" applyFill="1" applyBorder="1" applyAlignment="1">
      <alignment horizontal="center" vertical="center"/>
    </xf>
    <xf numFmtId="1" fontId="14" fillId="9" borderId="13" xfId="5" applyNumberFormat="1" applyFont="1" applyFill="1" applyBorder="1" applyAlignment="1">
      <alignment horizontal="center" vertical="center"/>
    </xf>
    <xf numFmtId="1" fontId="14" fillId="9" borderId="8" xfId="5" applyNumberFormat="1" applyFont="1" applyFill="1" applyBorder="1" applyAlignment="1">
      <alignment horizontal="center" vertical="center"/>
    </xf>
    <xf numFmtId="0" fontId="83" fillId="9" borderId="8" xfId="5" applyFont="1" applyFill="1" applyBorder="1" applyAlignment="1">
      <alignment horizontal="center" vertical="center"/>
    </xf>
    <xf numFmtId="3" fontId="83" fillId="9" borderId="31" xfId="5" applyNumberFormat="1" applyFont="1" applyFill="1" applyBorder="1" applyAlignment="1">
      <alignment horizontal="center" vertical="center"/>
    </xf>
    <xf numFmtId="1" fontId="14" fillId="9" borderId="23" xfId="5" applyNumberFormat="1" applyFont="1" applyFill="1" applyBorder="1" applyAlignment="1">
      <alignment horizontal="center" vertical="center"/>
    </xf>
    <xf numFmtId="1" fontId="14" fillId="9" borderId="21" xfId="5" applyNumberFormat="1" applyFont="1" applyFill="1" applyBorder="1" applyAlignment="1">
      <alignment horizontal="center" vertical="center"/>
    </xf>
    <xf numFmtId="1" fontId="14" fillId="9" borderId="7" xfId="5" applyNumberFormat="1" applyFont="1" applyFill="1" applyBorder="1" applyAlignment="1">
      <alignment horizontal="center" vertical="center"/>
    </xf>
    <xf numFmtId="1" fontId="14" fillId="9" borderId="24" xfId="5" applyNumberFormat="1" applyFont="1" applyFill="1" applyBorder="1" applyAlignment="1">
      <alignment horizontal="center" vertical="center"/>
    </xf>
    <xf numFmtId="1" fontId="14" fillId="9" borderId="10" xfId="5" applyNumberFormat="1" applyFont="1" applyFill="1" applyBorder="1" applyAlignment="1">
      <alignment horizontal="center" vertical="center"/>
    </xf>
    <xf numFmtId="3" fontId="83" fillId="0" borderId="23" xfId="5" applyNumberFormat="1" applyFont="1" applyBorder="1" applyAlignment="1">
      <alignment horizontal="center" vertical="center"/>
    </xf>
    <xf numFmtId="164" fontId="28" fillId="28" borderId="46" xfId="12" applyNumberFormat="1" applyFont="1" applyFill="1" applyBorder="1" applyAlignment="1">
      <alignment horizontal="center" vertical="center" wrapText="1"/>
    </xf>
    <xf numFmtId="16" fontId="27" fillId="28" borderId="49" xfId="12" applyNumberFormat="1" applyFont="1" applyFill="1" applyBorder="1" applyAlignment="1">
      <alignment horizontal="center" vertical="center" wrapText="1"/>
    </xf>
    <xf numFmtId="16" fontId="27" fillId="28" borderId="47" xfId="12" applyNumberFormat="1" applyFont="1" applyFill="1" applyBorder="1" applyAlignment="1">
      <alignment horizontal="center" vertical="center" wrapText="1"/>
    </xf>
    <xf numFmtId="3" fontId="26" fillId="7" borderId="37" xfId="12" applyNumberFormat="1" applyFont="1" applyFill="1" applyBorder="1" applyAlignment="1">
      <alignment horizontal="center" vertical="center"/>
    </xf>
    <xf numFmtId="1" fontId="26" fillId="0" borderId="175" xfId="12" applyNumberFormat="1" applyFont="1" applyBorder="1" applyAlignment="1">
      <alignment horizontal="center" vertical="center"/>
    </xf>
    <xf numFmtId="1" fontId="26" fillId="0" borderId="40" xfId="12" applyNumberFormat="1" applyFont="1" applyBorder="1" applyAlignment="1">
      <alignment horizontal="center" vertical="center"/>
    </xf>
    <xf numFmtId="1" fontId="26" fillId="0" borderId="42" xfId="12" applyNumberFormat="1" applyFont="1" applyBorder="1" applyAlignment="1">
      <alignment horizontal="center" vertical="center"/>
    </xf>
    <xf numFmtId="1" fontId="26" fillId="14" borderId="175" xfId="12" applyNumberFormat="1" applyFont="1" applyFill="1" applyBorder="1" applyAlignment="1">
      <alignment horizontal="center" vertical="center"/>
    </xf>
    <xf numFmtId="9" fontId="0" fillId="5" borderId="0" xfId="13" applyFont="1" applyFill="1" applyAlignment="1" applyProtection="1">
      <alignment horizontal="center" vertical="center"/>
    </xf>
    <xf numFmtId="3" fontId="26" fillId="32" borderId="38" xfId="12" applyNumberFormat="1" applyFont="1" applyFill="1" applyBorder="1" applyAlignment="1">
      <alignment horizontal="center" vertical="center"/>
    </xf>
    <xf numFmtId="1" fontId="26" fillId="14" borderId="40" xfId="12" applyNumberFormat="1" applyFont="1" applyFill="1" applyBorder="1" applyAlignment="1">
      <alignment horizontal="center" vertical="center"/>
    </xf>
    <xf numFmtId="1" fontId="26" fillId="14" borderId="229" xfId="12" applyNumberFormat="1" applyFont="1" applyFill="1" applyBorder="1" applyAlignment="1">
      <alignment horizontal="center" vertical="center"/>
    </xf>
    <xf numFmtId="0" fontId="0" fillId="0" borderId="0" xfId="12" applyFont="1" applyAlignment="1">
      <alignment horizontal="center" vertical="center"/>
    </xf>
    <xf numFmtId="0" fontId="58" fillId="10" borderId="119" xfId="12" applyFont="1" applyFill="1" applyBorder="1" applyAlignment="1">
      <alignment horizontal="center" vertical="center"/>
    </xf>
    <xf numFmtId="0" fontId="58" fillId="10" borderId="117" xfId="12" applyFont="1" applyFill="1" applyBorder="1" applyAlignment="1">
      <alignment horizontal="center" vertical="center"/>
    </xf>
    <xf numFmtId="0" fontId="58" fillId="10" borderId="116" xfId="12" applyFont="1" applyFill="1" applyBorder="1" applyAlignment="1">
      <alignment horizontal="center" vertical="center"/>
    </xf>
    <xf numFmtId="0" fontId="58" fillId="10" borderId="131" xfId="12" applyFont="1" applyFill="1" applyBorder="1" applyAlignment="1">
      <alignment horizontal="center" vertical="center"/>
    </xf>
    <xf numFmtId="0" fontId="26" fillId="28" borderId="114" xfId="12" applyFont="1" applyFill="1" applyBorder="1" applyAlignment="1">
      <alignment horizontal="center"/>
    </xf>
    <xf numFmtId="0" fontId="26" fillId="28" borderId="110" xfId="12" applyFont="1" applyFill="1" applyBorder="1" applyAlignment="1">
      <alignment horizontal="center"/>
    </xf>
    <xf numFmtId="164" fontId="28" fillId="28" borderId="110" xfId="12" applyNumberFormat="1" applyFont="1" applyFill="1" applyBorder="1" applyAlignment="1">
      <alignment horizontal="center" vertical="center" wrapText="1"/>
    </xf>
    <xf numFmtId="164" fontId="28" fillId="28" borderId="113" xfId="12" applyNumberFormat="1" applyFont="1" applyFill="1" applyBorder="1" applyAlignment="1">
      <alignment horizontal="center" vertical="center" wrapText="1"/>
    </xf>
    <xf numFmtId="3" fontId="28" fillId="28" borderId="111" xfId="12" applyNumberFormat="1" applyFont="1" applyFill="1" applyBorder="1" applyAlignment="1">
      <alignment horizontal="center" vertical="center" wrapText="1"/>
    </xf>
    <xf numFmtId="16" fontId="28" fillId="28" borderId="110" xfId="12" applyNumberFormat="1" applyFont="1" applyFill="1" applyBorder="1" applyAlignment="1">
      <alignment horizontal="center" vertical="center" wrapText="1"/>
    </xf>
    <xf numFmtId="16" fontId="28" fillId="28" borderId="112" xfId="12" applyNumberFormat="1" applyFont="1" applyFill="1" applyBorder="1" applyAlignment="1">
      <alignment horizontal="center" vertical="center" wrapText="1"/>
    </xf>
    <xf numFmtId="3" fontId="26" fillId="32" borderId="84" xfId="12" applyNumberFormat="1" applyFont="1" applyFill="1" applyBorder="1" applyAlignment="1">
      <alignment horizontal="center" vertical="center"/>
    </xf>
    <xf numFmtId="3" fontId="26" fillId="7" borderId="13" xfId="12" applyNumberFormat="1" applyFont="1" applyFill="1" applyBorder="1" applyAlignment="1">
      <alignment horizontal="center" vertical="center"/>
    </xf>
    <xf numFmtId="1" fontId="26" fillId="3" borderId="34" xfId="12" applyNumberFormat="1" applyFont="1" applyFill="1" applyBorder="1" applyAlignment="1">
      <alignment horizontal="center" vertical="center"/>
    </xf>
    <xf numFmtId="1" fontId="26" fillId="3" borderId="249" xfId="12" applyNumberFormat="1" applyFont="1" applyFill="1" applyBorder="1" applyAlignment="1">
      <alignment horizontal="center" vertical="center"/>
    </xf>
    <xf numFmtId="0" fontId="25" fillId="0" borderId="230" xfId="12" applyFont="1" applyBorder="1" applyAlignment="1">
      <alignment vertical="center" wrapText="1"/>
    </xf>
    <xf numFmtId="0" fontId="25" fillId="0" borderId="231" xfId="12" applyFont="1" applyBorder="1" applyAlignment="1">
      <alignment horizontal="center"/>
    </xf>
    <xf numFmtId="1" fontId="25" fillId="0" borderId="231" xfId="12" applyNumberFormat="1" applyFont="1" applyBorder="1" applyAlignment="1">
      <alignment horizontal="center" vertical="center"/>
    </xf>
    <xf numFmtId="0" fontId="25" fillId="0" borderId="232" xfId="12" applyFont="1" applyBorder="1" applyAlignment="1">
      <alignment horizontal="center" vertical="center"/>
    </xf>
    <xf numFmtId="0" fontId="25" fillId="3" borderId="234" xfId="12" applyFont="1" applyFill="1" applyBorder="1" applyAlignment="1">
      <alignment vertical="center"/>
    </xf>
    <xf numFmtId="0" fontId="25" fillId="14" borderId="235" xfId="12" applyFont="1" applyFill="1" applyBorder="1" applyAlignment="1">
      <alignment horizontal="center"/>
    </xf>
    <xf numFmtId="0" fontId="25" fillId="14" borderId="235" xfId="12" applyFont="1" applyFill="1" applyBorder="1" applyAlignment="1">
      <alignment horizontal="center" vertical="center"/>
    </xf>
    <xf numFmtId="0" fontId="25" fillId="24" borderId="235" xfId="12" applyFont="1" applyFill="1" applyBorder="1" applyAlignment="1">
      <alignment horizontal="center" vertical="center"/>
    </xf>
    <xf numFmtId="0" fontId="25" fillId="24" borderId="106" xfId="12" applyFont="1" applyFill="1" applyBorder="1" applyAlignment="1">
      <alignment horizontal="center" vertical="center"/>
    </xf>
    <xf numFmtId="3" fontId="26" fillId="7" borderId="23" xfId="12" applyNumberFormat="1" applyFont="1" applyFill="1" applyBorder="1" applyAlignment="1">
      <alignment horizontal="center" vertical="center"/>
    </xf>
    <xf numFmtId="1" fontId="26" fillId="3" borderId="337" xfId="12" applyNumberFormat="1" applyFont="1" applyFill="1" applyBorder="1" applyAlignment="1">
      <alignment horizontal="center" vertical="center"/>
    </xf>
    <xf numFmtId="3" fontId="26" fillId="7" borderId="99" xfId="12" applyNumberFormat="1" applyFont="1" applyFill="1" applyBorder="1" applyAlignment="1">
      <alignment horizontal="center" vertical="center"/>
    </xf>
    <xf numFmtId="1" fontId="26" fillId="3" borderId="338" xfId="12" applyNumberFormat="1" applyFont="1" applyFill="1" applyBorder="1" applyAlignment="1">
      <alignment horizontal="center" vertical="center"/>
    </xf>
    <xf numFmtId="0" fontId="25" fillId="24" borderId="164" xfId="12" applyFont="1" applyFill="1" applyBorder="1" applyAlignment="1">
      <alignment horizontal="center" vertical="center"/>
    </xf>
    <xf numFmtId="3" fontId="26" fillId="7" borderId="317" xfId="12" applyNumberFormat="1" applyFont="1" applyFill="1" applyBorder="1" applyAlignment="1">
      <alignment horizontal="center" vertical="center"/>
    </xf>
    <xf numFmtId="1" fontId="25" fillId="3" borderId="164" xfId="12" applyNumberFormat="1" applyFont="1" applyFill="1" applyBorder="1" applyAlignment="1">
      <alignment horizontal="center" vertical="center"/>
    </xf>
    <xf numFmtId="1" fontId="26" fillId="3" borderId="318" xfId="12" applyNumberFormat="1" applyFont="1" applyFill="1" applyBorder="1" applyAlignment="1">
      <alignment horizontal="center" vertical="center"/>
    </xf>
    <xf numFmtId="1" fontId="26" fillId="3" borderId="167" xfId="12" applyNumberFormat="1" applyFont="1" applyFill="1" applyBorder="1" applyAlignment="1">
      <alignment horizontal="center" vertical="center"/>
    </xf>
    <xf numFmtId="3" fontId="26" fillId="7" borderId="166" xfId="12" applyNumberFormat="1" applyFont="1" applyFill="1" applyBorder="1" applyAlignment="1">
      <alignment horizontal="center" vertical="center"/>
    </xf>
    <xf numFmtId="1" fontId="26" fillId="3" borderId="168" xfId="12" applyNumberFormat="1" applyFont="1" applyFill="1" applyBorder="1" applyAlignment="1">
      <alignment horizontal="center" vertical="center"/>
    </xf>
    <xf numFmtId="0" fontId="26" fillId="28" borderId="122" xfId="12" applyFont="1" applyFill="1" applyBorder="1" applyAlignment="1">
      <alignment horizontal="center"/>
    </xf>
    <xf numFmtId="16" fontId="28" fillId="28" borderId="49" xfId="12" applyNumberFormat="1" applyFont="1" applyFill="1" applyBorder="1" applyAlignment="1">
      <alignment horizontal="center" vertical="center" wrapText="1"/>
    </xf>
    <xf numFmtId="16" fontId="28" fillId="28" borderId="108" xfId="12" applyNumberFormat="1" applyFont="1" applyFill="1" applyBorder="1" applyAlignment="1">
      <alignment horizontal="center" vertical="center" wrapText="1"/>
    </xf>
    <xf numFmtId="0" fontId="25" fillId="28" borderId="86" xfId="12" applyFont="1" applyFill="1" applyBorder="1" applyAlignment="1">
      <alignment horizontal="center" vertical="center"/>
    </xf>
    <xf numFmtId="0" fontId="25" fillId="28" borderId="94" xfId="12" applyFont="1" applyFill="1" applyBorder="1" applyAlignment="1">
      <alignment horizontal="center" vertical="center"/>
    </xf>
    <xf numFmtId="3" fontId="25" fillId="28" borderId="87" xfId="12" applyNumberFormat="1" applyFont="1" applyFill="1" applyBorder="1" applyAlignment="1">
      <alignment horizontal="center" vertical="center"/>
    </xf>
    <xf numFmtId="1" fontId="25" fillId="28" borderId="86" xfId="12" applyNumberFormat="1" applyFont="1" applyFill="1" applyBorder="1" applyAlignment="1">
      <alignment horizontal="center" vertical="center"/>
    </xf>
    <xf numFmtId="1" fontId="25" fillId="28" borderId="88" xfId="12" applyNumberFormat="1" applyFont="1" applyFill="1" applyBorder="1" applyAlignment="1">
      <alignment horizontal="center" vertical="center"/>
    </xf>
    <xf numFmtId="1" fontId="26" fillId="28" borderId="85" xfId="12" applyNumberFormat="1" applyFont="1" applyFill="1" applyBorder="1" applyAlignment="1">
      <alignment horizontal="center" vertical="center"/>
    </xf>
    <xf numFmtId="3" fontId="0" fillId="7" borderId="0" xfId="12" applyNumberFormat="1" applyFont="1" applyFill="1"/>
    <xf numFmtId="3" fontId="26" fillId="7" borderId="84" xfId="12" applyNumberFormat="1" applyFont="1" applyFill="1" applyBorder="1" applyAlignment="1">
      <alignment horizontal="center" vertical="center"/>
    </xf>
    <xf numFmtId="0" fontId="62" fillId="35" borderId="119" xfId="0" applyFont="1" applyFill="1" applyBorder="1" applyAlignment="1">
      <alignment wrapText="1"/>
    </xf>
    <xf numFmtId="16" fontId="62" fillId="35" borderId="116" xfId="0" applyNumberFormat="1" applyFont="1" applyFill="1" applyBorder="1" applyAlignment="1">
      <alignment wrapText="1"/>
    </xf>
    <xf numFmtId="0" fontId="62" fillId="35" borderId="115" xfId="0" applyFont="1" applyFill="1" applyBorder="1" applyAlignment="1">
      <alignment wrapText="1"/>
    </xf>
    <xf numFmtId="0" fontId="62" fillId="35" borderId="116" xfId="0" applyFont="1" applyFill="1" applyBorder="1" applyAlignment="1">
      <alignment wrapText="1"/>
    </xf>
    <xf numFmtId="0" fontId="25" fillId="28" borderId="162" xfId="12" applyFont="1" applyFill="1" applyBorder="1" applyAlignment="1">
      <alignment vertical="center"/>
    </xf>
    <xf numFmtId="0" fontId="25" fillId="36" borderId="21" xfId="12" applyFont="1" applyFill="1" applyBorder="1" applyAlignment="1">
      <alignment horizontal="center"/>
    </xf>
    <xf numFmtId="0" fontId="25" fillId="36" borderId="21" xfId="12" applyFont="1" applyFill="1" applyBorder="1" applyAlignment="1">
      <alignment horizontal="center" vertical="center"/>
    </xf>
    <xf numFmtId="0" fontId="25" fillId="36" borderId="20" xfId="12" applyFont="1" applyFill="1" applyBorder="1" applyAlignment="1">
      <alignment horizontal="center" vertical="center"/>
    </xf>
    <xf numFmtId="3" fontId="25" fillId="36" borderId="99" xfId="12" applyNumberFormat="1" applyFont="1" applyFill="1" applyBorder="1" applyAlignment="1">
      <alignment horizontal="center" vertical="center"/>
    </xf>
    <xf numFmtId="1" fontId="25" fillId="36" borderId="21" xfId="12" applyNumberFormat="1" applyFont="1" applyFill="1" applyBorder="1" applyAlignment="1">
      <alignment horizontal="center" vertical="center"/>
    </xf>
    <xf numFmtId="1" fontId="25" fillId="36" borderId="33" xfId="12" applyNumberFormat="1" applyFont="1" applyFill="1" applyBorder="1" applyAlignment="1">
      <alignment horizontal="center" vertical="center"/>
    </xf>
    <xf numFmtId="1" fontId="25" fillId="36" borderId="98" xfId="12" applyNumberFormat="1" applyFont="1" applyFill="1" applyBorder="1" applyAlignment="1">
      <alignment horizontal="center" vertical="center"/>
    </xf>
    <xf numFmtId="0" fontId="86" fillId="0" borderId="266" xfId="12" applyFont="1" applyBorder="1" applyAlignment="1">
      <alignment horizontal="center"/>
    </xf>
    <xf numFmtId="0" fontId="25" fillId="0" borderId="217" xfId="12" applyFont="1" applyBorder="1" applyAlignment="1">
      <alignment horizontal="center"/>
    </xf>
    <xf numFmtId="0" fontId="25" fillId="0" borderId="278" xfId="12" applyFont="1" applyBorder="1" applyAlignment="1">
      <alignment horizontal="center" vertical="center"/>
    </xf>
    <xf numFmtId="3" fontId="26" fillId="7" borderId="268" xfId="12" applyNumberFormat="1" applyFont="1" applyFill="1" applyBorder="1" applyAlignment="1">
      <alignment horizontal="center" vertical="center"/>
    </xf>
    <xf numFmtId="1" fontId="25" fillId="3" borderId="267" xfId="12" applyNumberFormat="1" applyFont="1" applyFill="1" applyBorder="1" applyAlignment="1">
      <alignment horizontal="center" vertical="center"/>
    </xf>
    <xf numFmtId="3" fontId="26" fillId="32" borderId="270" xfId="12" applyNumberFormat="1" applyFont="1" applyFill="1" applyBorder="1" applyAlignment="1">
      <alignment horizontal="center" vertical="center"/>
    </xf>
    <xf numFmtId="0" fontId="25" fillId="0" borderId="285" xfId="12" applyFont="1" applyBorder="1" applyAlignment="1">
      <alignment vertical="center" wrapText="1"/>
    </xf>
    <xf numFmtId="1" fontId="26" fillId="3" borderId="216" xfId="12" applyNumberFormat="1" applyFont="1" applyFill="1" applyBorder="1" applyAlignment="1">
      <alignment horizontal="center" vertical="center"/>
    </xf>
    <xf numFmtId="0" fontId="25" fillId="0" borderId="262" xfId="12" applyFont="1" applyBorder="1" applyAlignment="1">
      <alignment horizontal="center"/>
    </xf>
    <xf numFmtId="0" fontId="25" fillId="0" borderId="214" xfId="12" applyFont="1" applyBorder="1" applyAlignment="1">
      <alignment horizontal="center"/>
    </xf>
    <xf numFmtId="0" fontId="25" fillId="0" borderId="279" xfId="12" applyFont="1" applyBorder="1" applyAlignment="1">
      <alignment horizontal="center" vertical="center"/>
    </xf>
    <xf numFmtId="3" fontId="26" fillId="7" borderId="275" xfId="12" applyNumberFormat="1" applyFont="1" applyFill="1" applyBorder="1" applyAlignment="1">
      <alignment horizontal="center" vertical="center"/>
    </xf>
    <xf numFmtId="1" fontId="25" fillId="3" borderId="274" xfId="12" applyNumberFormat="1" applyFont="1" applyFill="1" applyBorder="1" applyAlignment="1">
      <alignment horizontal="center" vertical="center"/>
    </xf>
    <xf numFmtId="0" fontId="25" fillId="28" borderId="97" xfId="12" applyFont="1" applyFill="1" applyBorder="1" applyAlignment="1">
      <alignment vertical="center"/>
    </xf>
    <xf numFmtId="0" fontId="25" fillId="36" borderId="86" xfId="12" applyFont="1" applyFill="1" applyBorder="1" applyAlignment="1">
      <alignment horizontal="center"/>
    </xf>
    <xf numFmtId="0" fontId="25" fillId="36" borderId="86" xfId="12" applyFont="1" applyFill="1" applyBorder="1" applyAlignment="1">
      <alignment horizontal="center" vertical="center"/>
    </xf>
    <xf numFmtId="0" fontId="25" fillId="36" borderId="94" xfId="12" applyFont="1" applyFill="1" applyBorder="1" applyAlignment="1">
      <alignment horizontal="center" vertical="center"/>
    </xf>
    <xf numFmtId="3" fontId="25" fillId="36" borderId="87" xfId="12" applyNumberFormat="1" applyFont="1" applyFill="1" applyBorder="1" applyAlignment="1">
      <alignment horizontal="center" vertical="center"/>
    </xf>
    <xf numFmtId="1" fontId="25" fillId="36" borderId="86" xfId="12" applyNumberFormat="1" applyFont="1" applyFill="1" applyBorder="1" applyAlignment="1">
      <alignment horizontal="center" vertical="center"/>
    </xf>
    <xf numFmtId="1" fontId="25" fillId="36" borderId="88" xfId="12" applyNumberFormat="1" applyFont="1" applyFill="1" applyBorder="1" applyAlignment="1">
      <alignment horizontal="center" vertical="center"/>
    </xf>
    <xf numFmtId="1" fontId="25" fillId="36" borderId="85" xfId="12" applyNumberFormat="1" applyFont="1" applyFill="1" applyBorder="1" applyAlignment="1">
      <alignment horizontal="center" vertical="center"/>
    </xf>
    <xf numFmtId="3" fontId="26" fillId="32" borderId="87" xfId="12" applyNumberFormat="1" applyFont="1" applyFill="1" applyBorder="1" applyAlignment="1">
      <alignment horizontal="center" vertical="center"/>
    </xf>
    <xf numFmtId="16" fontId="28" fillId="28" borderId="109" xfId="12" applyNumberFormat="1" applyFont="1" applyFill="1" applyBorder="1" applyAlignment="1">
      <alignment horizontal="center" vertical="center" wrapText="1"/>
    </xf>
    <xf numFmtId="3" fontId="26" fillId="32" borderId="105" xfId="12" applyNumberFormat="1" applyFont="1" applyFill="1" applyBorder="1" applyAlignment="1">
      <alignment horizontal="center" vertical="center"/>
    </xf>
    <xf numFmtId="1" fontId="25" fillId="36" borderId="94" xfId="12" applyNumberFormat="1" applyFont="1" applyFill="1" applyBorder="1" applyAlignment="1">
      <alignment horizontal="center" vertical="center"/>
    </xf>
    <xf numFmtId="164" fontId="29" fillId="33" borderId="117" xfId="12" applyNumberFormat="1" applyFont="1" applyFill="1" applyBorder="1" applyAlignment="1">
      <alignment horizontal="center" vertical="center" wrapText="1"/>
    </xf>
    <xf numFmtId="164" fontId="29" fillId="33" borderId="116" xfId="12" applyNumberFormat="1" applyFont="1" applyFill="1" applyBorder="1" applyAlignment="1">
      <alignment horizontal="center" vertical="center" wrapText="1"/>
    </xf>
    <xf numFmtId="164" fontId="29" fillId="33" borderId="118" xfId="12" applyNumberFormat="1" applyFont="1" applyFill="1" applyBorder="1" applyAlignment="1">
      <alignment horizontal="center" vertical="center" wrapText="1"/>
    </xf>
    <xf numFmtId="164" fontId="29" fillId="33" borderId="115" xfId="12" applyNumberFormat="1" applyFont="1" applyFill="1" applyBorder="1" applyAlignment="1">
      <alignment horizontal="center" vertical="center" wrapText="1"/>
    </xf>
    <xf numFmtId="0" fontId="25" fillId="3" borderId="230" xfId="12" applyFont="1" applyFill="1" applyBorder="1" applyAlignment="1">
      <alignment vertical="center"/>
    </xf>
    <xf numFmtId="0" fontId="25" fillId="14" borderId="231" xfId="12" applyFont="1" applyFill="1" applyBorder="1" applyAlignment="1">
      <alignment horizontal="center"/>
    </xf>
    <xf numFmtId="0" fontId="25" fillId="14" borderId="231" xfId="12" applyFont="1" applyFill="1" applyBorder="1" applyAlignment="1">
      <alignment horizontal="center" vertical="center"/>
    </xf>
    <xf numFmtId="0" fontId="25" fillId="14" borderId="232" xfId="12" applyFont="1" applyFill="1" applyBorder="1" applyAlignment="1">
      <alignment horizontal="center" vertical="center"/>
    </xf>
    <xf numFmtId="3" fontId="26" fillId="32" borderId="239" xfId="12" applyNumberFormat="1" applyFont="1" applyFill="1" applyBorder="1" applyAlignment="1">
      <alignment horizontal="center" vertical="center"/>
    </xf>
    <xf numFmtId="1" fontId="25" fillId="14" borderId="231" xfId="12" applyNumberFormat="1" applyFont="1" applyFill="1" applyBorder="1" applyAlignment="1">
      <alignment horizontal="center" vertical="center"/>
    </xf>
    <xf numFmtId="1" fontId="26" fillId="14" borderId="240" xfId="12" applyNumberFormat="1" applyFont="1" applyFill="1" applyBorder="1" applyAlignment="1">
      <alignment horizontal="center" vertical="center"/>
    </xf>
    <xf numFmtId="1" fontId="26" fillId="14" borderId="233" xfId="12" applyNumberFormat="1" applyFont="1" applyFill="1" applyBorder="1" applyAlignment="1">
      <alignment horizontal="center" vertical="center"/>
    </xf>
    <xf numFmtId="0" fontId="25" fillId="3" borderId="241" xfId="12" applyFont="1" applyFill="1" applyBorder="1" applyAlignment="1">
      <alignment vertical="center"/>
    </xf>
    <xf numFmtId="0" fontId="25" fillId="14" borderId="242" xfId="12" applyFont="1" applyFill="1" applyBorder="1" applyAlignment="1">
      <alignment horizontal="center"/>
    </xf>
    <xf numFmtId="0" fontId="25" fillId="14" borderId="242" xfId="12" applyFont="1" applyFill="1" applyBorder="1" applyAlignment="1">
      <alignment horizontal="center" vertical="center"/>
    </xf>
    <xf numFmtId="0" fontId="25" fillId="14" borderId="243" xfId="12" applyFont="1" applyFill="1" applyBorder="1" applyAlignment="1">
      <alignment horizontal="center" vertical="center"/>
    </xf>
    <xf numFmtId="3" fontId="26" fillId="32" borderId="244" xfId="12" applyNumberFormat="1" applyFont="1" applyFill="1" applyBorder="1" applyAlignment="1">
      <alignment horizontal="center" vertical="center"/>
    </xf>
    <xf numFmtId="1" fontId="25" fillId="14" borderId="242" xfId="12" applyNumberFormat="1" applyFont="1" applyFill="1" applyBorder="1" applyAlignment="1">
      <alignment horizontal="center" vertical="center"/>
    </xf>
    <xf numFmtId="1" fontId="26" fillId="14" borderId="245" xfId="12" applyNumberFormat="1" applyFont="1" applyFill="1" applyBorder="1" applyAlignment="1">
      <alignment horizontal="center" vertical="center"/>
    </xf>
    <xf numFmtId="1" fontId="26" fillId="14" borderId="246" xfId="12" applyNumberFormat="1" applyFont="1" applyFill="1" applyBorder="1" applyAlignment="1">
      <alignment horizontal="center" vertical="center"/>
    </xf>
    <xf numFmtId="0" fontId="25" fillId="14" borderId="247" xfId="12" applyFont="1" applyFill="1" applyBorder="1" applyAlignment="1">
      <alignment horizontal="center" vertical="center"/>
    </xf>
    <xf numFmtId="3" fontId="26" fillId="32" borderId="236" xfId="12" applyNumberFormat="1" applyFont="1" applyFill="1" applyBorder="1" applyAlignment="1">
      <alignment horizontal="center" vertical="center"/>
    </xf>
    <xf numFmtId="1" fontId="25" fillId="14" borderId="235" xfId="12" applyNumberFormat="1" applyFont="1" applyFill="1" applyBorder="1" applyAlignment="1">
      <alignment horizontal="center" vertical="center"/>
    </xf>
    <xf numFmtId="0" fontId="26" fillId="24" borderId="237" xfId="0" applyFont="1" applyFill="1" applyBorder="1" applyAlignment="1">
      <alignment horizontal="center" vertical="center"/>
    </xf>
    <xf numFmtId="1" fontId="26" fillId="14" borderId="237" xfId="12" applyNumberFormat="1" applyFont="1" applyFill="1" applyBorder="1" applyAlignment="1">
      <alignment horizontal="center" vertical="center"/>
    </xf>
    <xf numFmtId="1" fontId="26" fillId="14" borderId="238" xfId="12" applyNumberFormat="1" applyFont="1" applyFill="1" applyBorder="1" applyAlignment="1">
      <alignment horizontal="center" vertical="center"/>
    </xf>
    <xf numFmtId="0" fontId="26" fillId="24" borderId="89" xfId="0" applyFont="1" applyFill="1" applyBorder="1" applyAlignment="1">
      <alignment horizontal="center" vertical="center"/>
    </xf>
    <xf numFmtId="1" fontId="26" fillId="32" borderId="37" xfId="12" applyNumberFormat="1" applyFont="1" applyFill="1" applyBorder="1" applyAlignment="1">
      <alignment horizontal="center" vertical="center"/>
    </xf>
    <xf numFmtId="1" fontId="26" fillId="32" borderId="38" xfId="12" applyNumberFormat="1" applyFont="1" applyFill="1" applyBorder="1" applyAlignment="1">
      <alignment horizontal="center" vertical="center"/>
    </xf>
    <xf numFmtId="1" fontId="26" fillId="32" borderId="99" xfId="12" applyNumberFormat="1" applyFont="1" applyFill="1" applyBorder="1" applyAlignment="1">
      <alignment horizontal="center" vertical="center"/>
    </xf>
    <xf numFmtId="1" fontId="26" fillId="7" borderId="38" xfId="12" applyNumberFormat="1" applyFont="1" applyFill="1" applyBorder="1" applyAlignment="1">
      <alignment horizontal="center" vertical="center"/>
    </xf>
    <xf numFmtId="1" fontId="26" fillId="7" borderId="87" xfId="12" applyNumberFormat="1" applyFont="1" applyFill="1" applyBorder="1" applyAlignment="1">
      <alignment horizontal="center" vertical="center"/>
    </xf>
    <xf numFmtId="3" fontId="26" fillId="7" borderId="87" xfId="12" applyNumberFormat="1" applyFont="1" applyFill="1" applyBorder="1" applyAlignment="1">
      <alignment horizontal="center" vertical="center"/>
    </xf>
    <xf numFmtId="0" fontId="20" fillId="0" borderId="0" xfId="12" applyFont="1"/>
    <xf numFmtId="164" fontId="29" fillId="10" borderId="115" xfId="12" applyNumberFormat="1" applyFont="1" applyFill="1" applyBorder="1" applyAlignment="1">
      <alignment horizontal="center" vertical="center" wrapText="1"/>
    </xf>
    <xf numFmtId="164" fontId="29" fillId="10" borderId="117" xfId="12" applyNumberFormat="1" applyFont="1" applyFill="1" applyBorder="1" applyAlignment="1">
      <alignment horizontal="center" vertical="center" wrapText="1"/>
    </xf>
    <xf numFmtId="0" fontId="25" fillId="3" borderId="121" xfId="12" applyFont="1" applyFill="1" applyBorder="1" applyAlignment="1">
      <alignment vertical="center" shrinkToFit="1"/>
    </xf>
    <xf numFmtId="0" fontId="25" fillId="3" borderId="100" xfId="12" applyFont="1" applyFill="1" applyBorder="1" applyAlignment="1">
      <alignment vertical="center" shrinkToFit="1"/>
    </xf>
    <xf numFmtId="0" fontId="25" fillId="0" borderId="125" xfId="12" applyFont="1" applyBorder="1" applyAlignment="1">
      <alignment vertical="center" shrinkToFit="1"/>
    </xf>
    <xf numFmtId="0" fontId="25" fillId="0" borderId="343" xfId="12" applyFont="1" applyBorder="1" applyAlignment="1">
      <alignment horizontal="center" vertical="center"/>
    </xf>
    <xf numFmtId="0" fontId="25" fillId="0" borderId="344" xfId="12" applyFont="1" applyBorder="1" applyAlignment="1">
      <alignment horizontal="center" vertical="center"/>
    </xf>
    <xf numFmtId="0" fontId="25" fillId="0" borderId="235" xfId="12" applyFont="1" applyBorder="1" applyAlignment="1">
      <alignment horizontal="center" vertical="center"/>
    </xf>
    <xf numFmtId="0" fontId="25" fillId="0" borderId="247" xfId="12" applyFont="1" applyBorder="1" applyAlignment="1">
      <alignment horizontal="center" vertical="center"/>
    </xf>
    <xf numFmtId="0" fontId="20" fillId="0" borderId="0" xfId="12" applyFont="1" applyAlignment="1">
      <alignment horizontal="center" vertical="center"/>
    </xf>
    <xf numFmtId="0" fontId="25" fillId="28" borderId="48" xfId="12" applyFont="1" applyFill="1" applyBorder="1" applyAlignment="1">
      <alignment horizontal="center"/>
    </xf>
    <xf numFmtId="0" fontId="7" fillId="3" borderId="0" xfId="12" applyFill="1"/>
    <xf numFmtId="165" fontId="7" fillId="3" borderId="0" xfId="12" applyNumberFormat="1" applyFill="1" applyAlignment="1">
      <alignment horizontal="center" vertical="center"/>
    </xf>
    <xf numFmtId="0" fontId="25" fillId="14" borderId="102" xfId="12" applyFont="1" applyFill="1" applyBorder="1" applyAlignment="1">
      <alignment horizontal="center" vertical="center"/>
    </xf>
    <xf numFmtId="0" fontId="25" fillId="14" borderId="174" xfId="12" applyFont="1" applyFill="1" applyBorder="1" applyAlignment="1">
      <alignment horizontal="center" vertical="center"/>
    </xf>
    <xf numFmtId="0" fontId="25" fillId="14" borderId="31" xfId="12" applyFont="1" applyFill="1" applyBorder="1" applyAlignment="1">
      <alignment horizontal="center" vertical="center"/>
    </xf>
    <xf numFmtId="0" fontId="25" fillId="14" borderId="13" xfId="12" applyFont="1" applyFill="1" applyBorder="1" applyAlignment="1">
      <alignment horizontal="center" vertical="center"/>
    </xf>
    <xf numFmtId="0" fontId="25" fillId="14" borderId="33" xfId="12" applyFont="1" applyFill="1" applyBorder="1" applyAlignment="1">
      <alignment horizontal="center" vertical="center"/>
    </xf>
    <xf numFmtId="0" fontId="25" fillId="14" borderId="23" xfId="12" applyFont="1" applyFill="1" applyBorder="1" applyAlignment="1">
      <alignment horizontal="center" vertical="center"/>
    </xf>
    <xf numFmtId="0" fontId="25" fillId="0" borderId="163" xfId="12" applyFont="1" applyBorder="1" applyAlignment="1">
      <alignment vertical="center" wrapText="1"/>
    </xf>
    <xf numFmtId="0" fontId="25" fillId="0" borderId="164" xfId="12" applyFont="1" applyBorder="1" applyAlignment="1">
      <alignment horizontal="center"/>
    </xf>
    <xf numFmtId="0" fontId="25" fillId="0" borderId="164" xfId="12" applyFont="1" applyBorder="1" applyAlignment="1">
      <alignment horizontal="center" vertical="center"/>
    </xf>
    <xf numFmtId="0" fontId="25" fillId="0" borderId="165" xfId="12" applyFont="1" applyBorder="1" applyAlignment="1">
      <alignment horizontal="center" vertical="center"/>
    </xf>
    <xf numFmtId="0" fontId="7" fillId="3" borderId="0" xfId="12" applyFill="1" applyAlignment="1">
      <alignment horizontal="left"/>
    </xf>
    <xf numFmtId="3" fontId="26" fillId="3" borderId="0" xfId="12" applyNumberFormat="1" applyFont="1" applyFill="1" applyAlignment="1">
      <alignment horizontal="center" vertical="center"/>
    </xf>
    <xf numFmtId="0" fontId="25" fillId="3" borderId="8" xfId="12" applyFont="1" applyFill="1" applyBorder="1" applyAlignment="1">
      <alignment horizontal="center"/>
    </xf>
    <xf numFmtId="3" fontId="26" fillId="32" borderId="346" xfId="12" applyNumberFormat="1" applyFont="1" applyFill="1" applyBorder="1" applyAlignment="1">
      <alignment horizontal="center" vertical="center"/>
    </xf>
    <xf numFmtId="3" fontId="26" fillId="32" borderId="349" xfId="12" applyNumberFormat="1" applyFont="1" applyFill="1" applyBorder="1" applyAlignment="1">
      <alignment horizontal="center" vertical="center"/>
    </xf>
    <xf numFmtId="3" fontId="26" fillId="32" borderId="352" xfId="12" applyNumberFormat="1" applyFont="1" applyFill="1" applyBorder="1" applyAlignment="1">
      <alignment horizontal="center" vertical="center"/>
    </xf>
    <xf numFmtId="3" fontId="26" fillId="0" borderId="347" xfId="12" applyNumberFormat="1" applyFont="1" applyBorder="1" applyAlignment="1">
      <alignment horizontal="center" vertical="center"/>
    </xf>
    <xf numFmtId="3" fontId="26" fillId="0" borderId="348" xfId="12" applyNumberFormat="1" applyFont="1" applyBorder="1" applyAlignment="1">
      <alignment horizontal="center" vertical="center"/>
    </xf>
    <xf numFmtId="3" fontId="26" fillId="0" borderId="350" xfId="12" applyNumberFormat="1" applyFont="1" applyBorder="1" applyAlignment="1">
      <alignment horizontal="center" vertical="center"/>
    </xf>
    <xf numFmtId="3" fontId="26" fillId="0" borderId="351" xfId="12" applyNumberFormat="1" applyFont="1" applyBorder="1" applyAlignment="1">
      <alignment horizontal="center" vertical="center"/>
    </xf>
    <xf numFmtId="3" fontId="26" fillId="0" borderId="353" xfId="12" applyNumberFormat="1" applyFont="1" applyBorder="1" applyAlignment="1">
      <alignment horizontal="center" vertical="center"/>
    </xf>
    <xf numFmtId="3" fontId="26" fillId="0" borderId="354" xfId="12" applyNumberFormat="1" applyFont="1" applyBorder="1" applyAlignment="1">
      <alignment horizontal="center" vertical="center"/>
    </xf>
    <xf numFmtId="0" fontId="25" fillId="0" borderId="132" xfId="12" applyFont="1" applyBorder="1" applyAlignment="1">
      <alignment horizontal="center" vertical="center"/>
    </xf>
    <xf numFmtId="0" fontId="25" fillId="0" borderId="171" xfId="12" applyFont="1" applyBorder="1" applyAlignment="1">
      <alignment horizontal="center" vertical="center"/>
    </xf>
    <xf numFmtId="0" fontId="25" fillId="0" borderId="340" xfId="12" applyFont="1" applyBorder="1" applyAlignment="1">
      <alignment horizontal="center" vertical="center"/>
    </xf>
    <xf numFmtId="0" fontId="25" fillId="36" borderId="171" xfId="12" applyFont="1" applyFill="1" applyBorder="1" applyAlignment="1">
      <alignment horizontal="center" vertical="center"/>
    </xf>
    <xf numFmtId="3" fontId="89" fillId="4" borderId="30" xfId="5" applyNumberFormat="1" applyFont="1" applyFill="1" applyBorder="1" applyAlignment="1">
      <alignment horizontal="center" vertical="center"/>
    </xf>
    <xf numFmtId="3" fontId="89" fillId="4" borderId="31" xfId="5" applyNumberFormat="1" applyFont="1" applyFill="1" applyBorder="1" applyAlignment="1">
      <alignment horizontal="center" vertical="center"/>
    </xf>
    <xf numFmtId="3" fontId="89" fillId="5" borderId="31" xfId="5" applyNumberFormat="1" applyFont="1" applyFill="1" applyBorder="1" applyAlignment="1">
      <alignment horizontal="center" vertical="center"/>
    </xf>
    <xf numFmtId="3" fontId="89" fillId="8" borderId="31" xfId="5" applyNumberFormat="1" applyFont="1" applyFill="1" applyBorder="1" applyAlignment="1">
      <alignment horizontal="center" vertical="center"/>
    </xf>
    <xf numFmtId="0" fontId="25" fillId="0" borderId="30" xfId="12" applyFont="1" applyBorder="1" applyAlignment="1">
      <alignment horizontal="center"/>
    </xf>
    <xf numFmtId="0" fontId="25" fillId="0" borderId="32" xfId="12" applyFont="1" applyBorder="1" applyAlignment="1">
      <alignment horizontal="center"/>
    </xf>
    <xf numFmtId="0" fontId="94" fillId="28" borderId="48" xfId="12" applyFont="1" applyFill="1" applyBorder="1" applyAlignment="1">
      <alignment horizontal="center"/>
    </xf>
    <xf numFmtId="0" fontId="25" fillId="0" borderId="1" xfId="12" applyFont="1" applyBorder="1" applyAlignment="1">
      <alignment horizontal="center"/>
    </xf>
    <xf numFmtId="0" fontId="25" fillId="0" borderId="4" xfId="12" applyFont="1" applyBorder="1" applyAlignment="1">
      <alignment horizontal="center"/>
    </xf>
    <xf numFmtId="0" fontId="95" fillId="0" borderId="103" xfId="12" applyFont="1" applyBorder="1" applyAlignment="1">
      <alignment horizontal="center"/>
    </xf>
    <xf numFmtId="0" fontId="95" fillId="0" borderId="8" xfId="12" applyFont="1" applyBorder="1" applyAlignment="1">
      <alignment horizontal="center"/>
    </xf>
    <xf numFmtId="0" fontId="95" fillId="0" borderId="86" xfId="12" applyFont="1" applyBorder="1" applyAlignment="1">
      <alignment horizontal="center"/>
    </xf>
    <xf numFmtId="3" fontId="26" fillId="32" borderId="355" xfId="12" applyNumberFormat="1" applyFont="1" applyFill="1" applyBorder="1" applyAlignment="1">
      <alignment horizontal="center" vertical="center"/>
    </xf>
    <xf numFmtId="3" fontId="26" fillId="0" borderId="356" xfId="12" applyNumberFormat="1" applyFont="1" applyBorder="1" applyAlignment="1">
      <alignment horizontal="center" vertical="center"/>
    </xf>
    <xf numFmtId="3" fontId="26" fillId="0" borderId="357" xfId="12" applyNumberFormat="1" applyFont="1" applyBorder="1" applyAlignment="1">
      <alignment horizontal="center" vertical="center"/>
    </xf>
    <xf numFmtId="3" fontId="26" fillId="36" borderId="355" xfId="12" applyNumberFormat="1" applyFont="1" applyFill="1" applyBorder="1" applyAlignment="1">
      <alignment horizontal="center" vertical="center"/>
    </xf>
    <xf numFmtId="3" fontId="26" fillId="28" borderId="356" xfId="12" applyNumberFormat="1" applyFont="1" applyFill="1" applyBorder="1" applyAlignment="1">
      <alignment horizontal="center" vertical="center"/>
    </xf>
    <xf numFmtId="3" fontId="26" fillId="28" borderId="357" xfId="12" applyNumberFormat="1" applyFont="1" applyFill="1" applyBorder="1" applyAlignment="1">
      <alignment horizontal="center" vertical="center"/>
    </xf>
    <xf numFmtId="0" fontId="25" fillId="0" borderId="27" xfId="12" applyFont="1" applyBorder="1" applyAlignment="1">
      <alignment horizontal="center"/>
    </xf>
    <xf numFmtId="0" fontId="97" fillId="0" borderId="202" xfId="0" applyFont="1" applyBorder="1" applyAlignment="1">
      <alignment horizontal="center" vertical="center" wrapText="1"/>
    </xf>
    <xf numFmtId="3" fontId="97" fillId="0" borderId="0" xfId="0" applyNumberFormat="1" applyFont="1" applyAlignment="1">
      <alignment horizontal="center" vertical="center"/>
    </xf>
    <xf numFmtId="3" fontId="97" fillId="0" borderId="73" xfId="0" applyNumberFormat="1" applyFont="1" applyBorder="1" applyAlignment="1">
      <alignment horizontal="center" vertical="center"/>
    </xf>
    <xf numFmtId="9" fontId="0" fillId="0" borderId="0" xfId="4" applyFont="1"/>
    <xf numFmtId="0" fontId="97" fillId="0" borderId="212" xfId="0" applyFont="1" applyBorder="1" applyAlignment="1">
      <alignment horizontal="center" vertical="center" wrapText="1"/>
    </xf>
    <xf numFmtId="0" fontId="0" fillId="0" borderId="68" xfId="0" quotePrefix="1" applyBorder="1" applyAlignment="1">
      <alignment horizontal="center" vertical="center"/>
    </xf>
    <xf numFmtId="3" fontId="97" fillId="0" borderId="69" xfId="0" applyNumberFormat="1" applyFont="1" applyBorder="1" applyAlignment="1">
      <alignment horizontal="center" vertical="center"/>
    </xf>
    <xf numFmtId="3" fontId="97" fillId="0" borderId="70" xfId="0" applyNumberFormat="1" applyFont="1" applyBorder="1" applyAlignment="1">
      <alignment horizontal="center" vertical="center"/>
    </xf>
    <xf numFmtId="0" fontId="0" fillId="0" borderId="71" xfId="0" quotePrefix="1" applyBorder="1" applyAlignment="1">
      <alignment horizontal="center" vertical="center"/>
    </xf>
    <xf numFmtId="3" fontId="97" fillId="0" borderId="72" xfId="0" applyNumberFormat="1" applyFont="1" applyBorder="1" applyAlignment="1">
      <alignment horizontal="center" vertical="center"/>
    </xf>
    <xf numFmtId="0" fontId="0" fillId="0" borderId="71" xfId="0" applyBorder="1" applyAlignment="1">
      <alignment horizontal="center" vertical="center"/>
    </xf>
    <xf numFmtId="0" fontId="0" fillId="0" borderId="75" xfId="0" applyBorder="1" applyAlignment="1">
      <alignment horizontal="center" vertical="center"/>
    </xf>
    <xf numFmtId="3" fontId="97" fillId="0" borderId="74" xfId="0" applyNumberFormat="1" applyFont="1" applyBorder="1" applyAlignment="1">
      <alignment horizontal="center" vertical="center"/>
    </xf>
    <xf numFmtId="0" fontId="11" fillId="0" borderId="205" xfId="0" applyFont="1" applyBorder="1" applyAlignment="1">
      <alignment horizontal="center" vertical="center"/>
    </xf>
    <xf numFmtId="3" fontId="38" fillId="0" borderId="202" xfId="0" applyNumberFormat="1" applyFont="1" applyBorder="1" applyAlignment="1">
      <alignment horizontal="center" vertical="center"/>
    </xf>
    <xf numFmtId="3" fontId="97" fillId="0" borderId="202" xfId="0" applyNumberFormat="1" applyFont="1" applyBorder="1" applyAlignment="1">
      <alignment horizontal="center" vertical="center"/>
    </xf>
    <xf numFmtId="3" fontId="97" fillId="0" borderId="212" xfId="0" applyNumberFormat="1" applyFont="1" applyBorder="1" applyAlignment="1">
      <alignment horizontal="center" vertical="center"/>
    </xf>
    <xf numFmtId="3" fontId="98" fillId="0" borderId="0" xfId="0" applyNumberFormat="1" applyFont="1" applyAlignment="1">
      <alignment horizontal="center" vertical="center"/>
    </xf>
    <xf numFmtId="3" fontId="89" fillId="8" borderId="8" xfId="1" applyNumberFormat="1" applyFont="1" applyFill="1" applyBorder="1" applyAlignment="1">
      <alignment horizontal="center" vertical="center"/>
    </xf>
    <xf numFmtId="3" fontId="89" fillId="8" borderId="9" xfId="1" applyNumberFormat="1" applyFont="1" applyFill="1" applyBorder="1" applyAlignment="1">
      <alignment horizontal="center" vertical="center"/>
    </xf>
    <xf numFmtId="3" fontId="89" fillId="8" borderId="5" xfId="1" applyNumberFormat="1" applyFont="1" applyFill="1" applyBorder="1" applyAlignment="1">
      <alignment horizontal="center" vertical="center"/>
    </xf>
    <xf numFmtId="3" fontId="89" fillId="8" borderId="6" xfId="1" applyNumberFormat="1" applyFont="1" applyFill="1" applyBorder="1" applyAlignment="1">
      <alignment horizontal="center" vertical="center"/>
    </xf>
    <xf numFmtId="3" fontId="30" fillId="9" borderId="8" xfId="5" applyNumberFormat="1" applyFont="1" applyFill="1" applyBorder="1" applyAlignment="1">
      <alignment horizontal="center" vertical="center"/>
    </xf>
    <xf numFmtId="3" fontId="30" fillId="9" borderId="9" xfId="5" applyNumberFormat="1" applyFont="1" applyFill="1" applyBorder="1" applyAlignment="1">
      <alignment horizontal="center" vertical="center"/>
    </xf>
    <xf numFmtId="3" fontId="15" fillId="18" borderId="8" xfId="5" applyNumberFormat="1" applyFont="1" applyFill="1" applyBorder="1" applyAlignment="1">
      <alignment horizontal="center" vertical="center"/>
    </xf>
    <xf numFmtId="3" fontId="15" fillId="18" borderId="21" xfId="5" applyNumberFormat="1" applyFont="1" applyFill="1" applyBorder="1" applyAlignment="1">
      <alignment horizontal="center" vertical="center"/>
    </xf>
    <xf numFmtId="3" fontId="34" fillId="18" borderId="21" xfId="5" applyNumberFormat="1" applyFont="1" applyFill="1" applyBorder="1" applyAlignment="1">
      <alignment horizontal="center" vertical="center"/>
    </xf>
    <xf numFmtId="3" fontId="15" fillId="18" borderId="9" xfId="5" applyNumberFormat="1" applyFont="1" applyFill="1" applyBorder="1" applyAlignment="1">
      <alignment horizontal="center" vertical="center"/>
    </xf>
    <xf numFmtId="3" fontId="15" fillId="18" borderId="13" xfId="5" applyNumberFormat="1" applyFont="1" applyFill="1" applyBorder="1" applyAlignment="1">
      <alignment horizontal="center" vertical="center"/>
    </xf>
    <xf numFmtId="3" fontId="30" fillId="9" borderId="31" xfId="5" applyNumberFormat="1" applyFont="1" applyFill="1" applyBorder="1" applyAlignment="1">
      <alignment horizontal="center" vertical="center"/>
    </xf>
    <xf numFmtId="3" fontId="15" fillId="18" borderId="31" xfId="5" applyNumberFormat="1" applyFont="1" applyFill="1" applyBorder="1" applyAlignment="1">
      <alignment horizontal="center" vertical="center"/>
    </xf>
    <xf numFmtId="3" fontId="30" fillId="9" borderId="13" xfId="5" applyNumberFormat="1" applyFont="1" applyFill="1" applyBorder="1" applyAlignment="1">
      <alignment horizontal="center" vertical="center"/>
    </xf>
    <xf numFmtId="1" fontId="83" fillId="0" borderId="8" xfId="5" applyNumberFormat="1" applyFont="1" applyBorder="1" applyAlignment="1">
      <alignment horizontal="center" vertical="center"/>
    </xf>
    <xf numFmtId="0" fontId="83" fillId="0" borderId="8" xfId="5" applyFont="1" applyBorder="1" applyAlignment="1">
      <alignment horizontal="center" vertical="center"/>
    </xf>
    <xf numFmtId="37" fontId="69" fillId="0" borderId="8" xfId="5" applyNumberFormat="1" applyFont="1" applyBorder="1" applyAlignment="1">
      <alignment horizontal="center" vertical="center"/>
    </xf>
    <xf numFmtId="1" fontId="83" fillId="0" borderId="12" xfId="5" applyNumberFormat="1" applyFont="1" applyBorder="1" applyAlignment="1">
      <alignment horizontal="center" vertical="center"/>
    </xf>
    <xf numFmtId="1" fontId="83" fillId="0" borderId="2" xfId="5" applyNumberFormat="1" applyFont="1" applyBorder="1" applyAlignment="1">
      <alignment horizontal="center" vertical="center"/>
    </xf>
    <xf numFmtId="1" fontId="83" fillId="0" borderId="13" xfId="5" applyNumberFormat="1" applyFont="1" applyBorder="1" applyAlignment="1">
      <alignment horizontal="center" vertical="center"/>
    </xf>
    <xf numFmtId="0" fontId="83" fillId="0" borderId="13" xfId="5" applyFont="1" applyBorder="1" applyAlignment="1">
      <alignment horizontal="center" vertical="center"/>
    </xf>
    <xf numFmtId="1" fontId="69" fillId="0" borderId="23" xfId="5" applyNumberFormat="1" applyFont="1" applyBorder="1" applyAlignment="1">
      <alignment horizontal="center" vertical="center"/>
    </xf>
    <xf numFmtId="1" fontId="69" fillId="0" borderId="21" xfId="5" applyNumberFormat="1" applyFont="1" applyBorder="1" applyAlignment="1">
      <alignment horizontal="center" vertical="center"/>
    </xf>
    <xf numFmtId="1" fontId="69" fillId="7" borderId="13" xfId="5" applyNumberFormat="1" applyFont="1" applyFill="1" applyBorder="1" applyAlignment="1">
      <alignment horizontal="center" vertical="center"/>
    </xf>
    <xf numFmtId="0" fontId="25" fillId="0" borderId="124" xfId="12" applyFont="1" applyBorder="1" applyAlignment="1">
      <alignment vertical="center" shrinkToFit="1"/>
    </xf>
    <xf numFmtId="3" fontId="26" fillId="32" borderId="358" xfId="12" applyNumberFormat="1" applyFont="1" applyFill="1" applyBorder="1" applyAlignment="1">
      <alignment horizontal="center" vertical="center"/>
    </xf>
    <xf numFmtId="3" fontId="26" fillId="0" borderId="360" xfId="12" applyNumberFormat="1" applyFont="1" applyBorder="1" applyAlignment="1">
      <alignment horizontal="center" vertical="center"/>
    </xf>
    <xf numFmtId="0" fontId="25" fillId="0" borderId="361" xfId="12" applyFont="1" applyBorder="1" applyAlignment="1">
      <alignment horizontal="center" vertical="center"/>
    </xf>
    <xf numFmtId="0" fontId="25" fillId="0" borderId="90" xfId="12" applyFont="1" applyBorder="1" applyAlignment="1">
      <alignment horizontal="center" vertical="center"/>
    </xf>
    <xf numFmtId="0" fontId="25" fillId="3" borderId="342" xfId="12" applyFont="1" applyFill="1" applyBorder="1" applyAlignment="1">
      <alignment vertical="center" shrinkToFit="1"/>
    </xf>
    <xf numFmtId="0" fontId="25" fillId="3" borderId="343" xfId="12" applyFont="1" applyFill="1" applyBorder="1" applyAlignment="1">
      <alignment horizontal="center"/>
    </xf>
    <xf numFmtId="0" fontId="25" fillId="3" borderId="345" xfId="12" applyFont="1" applyFill="1" applyBorder="1" applyAlignment="1">
      <alignment vertical="center" shrinkToFit="1"/>
    </xf>
    <xf numFmtId="0" fontId="25" fillId="3" borderId="235" xfId="12" applyFont="1" applyFill="1" applyBorder="1" applyAlignment="1">
      <alignment horizontal="center"/>
    </xf>
    <xf numFmtId="0" fontId="25" fillId="3" borderId="123" xfId="12" applyFont="1" applyFill="1" applyBorder="1" applyAlignment="1">
      <alignment vertical="center" shrinkToFit="1"/>
    </xf>
    <xf numFmtId="0" fontId="25" fillId="3" borderId="86" xfId="12" applyFont="1" applyFill="1" applyBorder="1" applyAlignment="1">
      <alignment horizontal="center"/>
    </xf>
    <xf numFmtId="3" fontId="25" fillId="14" borderId="363" xfId="12" applyNumberFormat="1" applyFont="1" applyFill="1" applyBorder="1" applyAlignment="1">
      <alignment vertical="center"/>
    </xf>
    <xf numFmtId="3" fontId="26" fillId="14" borderId="364" xfId="12" applyNumberFormat="1" applyFont="1" applyFill="1" applyBorder="1" applyAlignment="1">
      <alignment vertical="center"/>
    </xf>
    <xf numFmtId="3" fontId="37" fillId="14" borderId="364" xfId="12" applyNumberFormat="1" applyFont="1" applyFill="1" applyBorder="1" applyAlignment="1">
      <alignment vertical="center"/>
    </xf>
    <xf numFmtId="3" fontId="37" fillId="14" borderId="364" xfId="12" applyNumberFormat="1" applyFont="1" applyFill="1" applyBorder="1" applyAlignment="1">
      <alignment horizontal="center" vertical="center"/>
    </xf>
    <xf numFmtId="3" fontId="25" fillId="14" borderId="350" xfId="12" applyNumberFormat="1" applyFont="1" applyFill="1" applyBorder="1" applyAlignment="1">
      <alignment vertical="center"/>
    </xf>
    <xf numFmtId="3" fontId="26" fillId="14" borderId="351" xfId="12" applyNumberFormat="1" applyFont="1" applyFill="1" applyBorder="1" applyAlignment="1">
      <alignment vertical="center"/>
    </xf>
    <xf numFmtId="3" fontId="96" fillId="14" borderId="350" xfId="12" applyNumberFormat="1" applyFont="1" applyFill="1" applyBorder="1" applyAlignment="1">
      <alignment vertical="center"/>
    </xf>
    <xf numFmtId="3" fontId="37" fillId="14" borderId="351" xfId="12" applyNumberFormat="1" applyFont="1" applyFill="1" applyBorder="1" applyAlignment="1">
      <alignment vertical="center"/>
    </xf>
    <xf numFmtId="3" fontId="37" fillId="14" borderId="351" xfId="12" applyNumberFormat="1" applyFont="1" applyFill="1" applyBorder="1" applyAlignment="1">
      <alignment horizontal="center" vertical="center"/>
    </xf>
    <xf numFmtId="3" fontId="25" fillId="14" borderId="366" xfId="12" applyNumberFormat="1" applyFont="1" applyFill="1" applyBorder="1" applyAlignment="1">
      <alignment vertical="center"/>
    </xf>
    <xf numFmtId="3" fontId="26" fillId="14" borderId="367" xfId="12" applyNumberFormat="1" applyFont="1" applyFill="1" applyBorder="1" applyAlignment="1">
      <alignment vertical="center"/>
    </xf>
    <xf numFmtId="3" fontId="96" fillId="14" borderId="366" xfId="12" applyNumberFormat="1" applyFont="1" applyFill="1" applyBorder="1" applyAlignment="1">
      <alignment vertical="center"/>
    </xf>
    <xf numFmtId="3" fontId="37" fillId="14" borderId="367" xfId="12" applyNumberFormat="1" applyFont="1" applyFill="1" applyBorder="1" applyAlignment="1">
      <alignment vertical="center"/>
    </xf>
    <xf numFmtId="3" fontId="26" fillId="32" borderId="362" xfId="12" applyNumberFormat="1" applyFont="1" applyFill="1" applyBorder="1" applyAlignment="1">
      <alignment horizontal="center" vertical="center"/>
    </xf>
    <xf numFmtId="3" fontId="37" fillId="32" borderId="362" xfId="12" applyNumberFormat="1" applyFont="1" applyFill="1" applyBorder="1" applyAlignment="1">
      <alignment horizontal="center" vertical="center"/>
    </xf>
    <xf numFmtId="3" fontId="37" fillId="32" borderId="349" xfId="12" applyNumberFormat="1" applyFont="1" applyFill="1" applyBorder="1" applyAlignment="1">
      <alignment horizontal="center" vertical="center"/>
    </xf>
    <xf numFmtId="3" fontId="37" fillId="32" borderId="365" xfId="12" applyNumberFormat="1" applyFont="1" applyFill="1" applyBorder="1" applyAlignment="1">
      <alignment horizontal="center" vertical="center"/>
    </xf>
    <xf numFmtId="3" fontId="37" fillId="14" borderId="363" xfId="12" applyNumberFormat="1" applyFont="1" applyFill="1" applyBorder="1" applyAlignment="1">
      <alignment horizontal="center" vertical="center"/>
    </xf>
    <xf numFmtId="3" fontId="99" fillId="28" borderId="46" xfId="12" applyNumberFormat="1" applyFont="1" applyFill="1" applyBorder="1" applyAlignment="1">
      <alignment horizontal="center" vertical="center" wrapText="1"/>
    </xf>
    <xf numFmtId="3" fontId="100" fillId="28" borderId="46" xfId="12" applyNumberFormat="1" applyFont="1" applyFill="1" applyBorder="1" applyAlignment="1">
      <alignment horizontal="center" vertical="center" wrapText="1"/>
    </xf>
    <xf numFmtId="0" fontId="11" fillId="0" borderId="25" xfId="0" applyFont="1" applyBorder="1"/>
    <xf numFmtId="0" fontId="11" fillId="0" borderId="28" xfId="0" applyFont="1" applyBorder="1"/>
    <xf numFmtId="0" fontId="15" fillId="19" borderId="12" xfId="0" applyFont="1" applyFill="1" applyBorder="1" applyAlignment="1">
      <alignment horizontal="left" vertical="top" wrapText="1"/>
    </xf>
    <xf numFmtId="0" fontId="15" fillId="19" borderId="3" xfId="0" applyFont="1" applyFill="1" applyBorder="1" applyAlignment="1">
      <alignment horizontal="left" vertical="top" wrapText="1"/>
    </xf>
    <xf numFmtId="3" fontId="15" fillId="19" borderId="3" xfId="5" applyNumberFormat="1" applyFont="1" applyFill="1" applyBorder="1" applyAlignment="1">
      <alignment horizontal="center" vertical="center"/>
    </xf>
    <xf numFmtId="0" fontId="15" fillId="19" borderId="13" xfId="0" applyFont="1" applyFill="1" applyBorder="1" applyAlignment="1">
      <alignment horizontal="left" vertical="top" wrapText="1"/>
    </xf>
    <xf numFmtId="0" fontId="15" fillId="19" borderId="9" xfId="0" applyFont="1" applyFill="1" applyBorder="1" applyAlignment="1">
      <alignment horizontal="left" vertical="top" wrapText="1"/>
    </xf>
    <xf numFmtId="3" fontId="15" fillId="19" borderId="9" xfId="5" applyNumberFormat="1" applyFont="1" applyFill="1" applyBorder="1" applyAlignment="1">
      <alignment horizontal="center" vertical="center"/>
    </xf>
    <xf numFmtId="0" fontId="15" fillId="19" borderId="14" xfId="0" applyFont="1" applyFill="1" applyBorder="1" applyAlignment="1">
      <alignment horizontal="left" vertical="top" wrapText="1"/>
    </xf>
    <xf numFmtId="0" fontId="15" fillId="19" borderId="6" xfId="0" applyFont="1" applyFill="1" applyBorder="1" applyAlignment="1">
      <alignment horizontal="left" vertical="top" wrapText="1"/>
    </xf>
    <xf numFmtId="3" fontId="0" fillId="0" borderId="185" xfId="0" applyNumberFormat="1" applyBorder="1"/>
    <xf numFmtId="0" fontId="15" fillId="9" borderId="12" xfId="0" applyFont="1" applyFill="1" applyBorder="1" applyAlignment="1">
      <alignment horizontal="left" vertical="top"/>
    </xf>
    <xf numFmtId="0" fontId="15" fillId="9" borderId="3" xfId="0" applyFont="1" applyFill="1" applyBorder="1" applyAlignment="1">
      <alignment horizontal="left" vertical="top"/>
    </xf>
    <xf numFmtId="3" fontId="89" fillId="9" borderId="12" xfId="5" applyNumberFormat="1" applyFont="1" applyFill="1" applyBorder="1" applyAlignment="1">
      <alignment horizontal="center" vertical="center"/>
    </xf>
    <xf numFmtId="3" fontId="89" fillId="9" borderId="2" xfId="5" applyNumberFormat="1" applyFont="1" applyFill="1" applyBorder="1" applyAlignment="1">
      <alignment horizontal="center" vertical="center"/>
    </xf>
    <xf numFmtId="3" fontId="89" fillId="9" borderId="3" xfId="5" applyNumberFormat="1" applyFont="1" applyFill="1" applyBorder="1" applyAlignment="1">
      <alignment horizontal="center" vertical="center"/>
    </xf>
    <xf numFmtId="0" fontId="15" fillId="9" borderId="13" xfId="0" applyFont="1" applyFill="1" applyBorder="1" applyAlignment="1">
      <alignment horizontal="left" vertical="top"/>
    </xf>
    <xf numFmtId="0" fontId="15" fillId="9" borderId="9" xfId="0" applyFont="1" applyFill="1" applyBorder="1" applyAlignment="1">
      <alignment horizontal="left" vertical="top"/>
    </xf>
    <xf numFmtId="3" fontId="89" fillId="9" borderId="13" xfId="5" applyNumberFormat="1" applyFont="1" applyFill="1" applyBorder="1" applyAlignment="1">
      <alignment horizontal="center" vertical="center"/>
    </xf>
    <xf numFmtId="3" fontId="89" fillId="9" borderId="8" xfId="5" applyNumberFormat="1" applyFont="1" applyFill="1" applyBorder="1" applyAlignment="1">
      <alignment horizontal="center" vertical="center"/>
    </xf>
    <xf numFmtId="3" fontId="89" fillId="9" borderId="9" xfId="5" applyNumberFormat="1" applyFont="1" applyFill="1" applyBorder="1" applyAlignment="1">
      <alignment horizontal="center" vertical="center"/>
    </xf>
    <xf numFmtId="0" fontId="15" fillId="9" borderId="9" xfId="0" applyFont="1" applyFill="1" applyBorder="1" applyAlignment="1">
      <alignment horizontal="left" vertical="top" wrapText="1"/>
    </xf>
    <xf numFmtId="0" fontId="15" fillId="9" borderId="14" xfId="0" applyFont="1" applyFill="1" applyBorder="1" applyAlignment="1">
      <alignment horizontal="left" vertical="top"/>
    </xf>
    <xf numFmtId="0" fontId="15" fillId="9" borderId="6" xfId="0" applyFont="1" applyFill="1" applyBorder="1" applyAlignment="1">
      <alignment horizontal="left" vertical="top"/>
    </xf>
    <xf numFmtId="3" fontId="89" fillId="9" borderId="14" xfId="5" applyNumberFormat="1" applyFont="1" applyFill="1" applyBorder="1" applyAlignment="1">
      <alignment horizontal="center" vertical="center"/>
    </xf>
    <xf numFmtId="3" fontId="89" fillId="9" borderId="5" xfId="5" applyNumberFormat="1" applyFont="1" applyFill="1" applyBorder="1" applyAlignment="1">
      <alignment horizontal="center" vertical="center"/>
    </xf>
    <xf numFmtId="3" fontId="89" fillId="9" borderId="32" xfId="5" applyNumberFormat="1" applyFont="1" applyFill="1" applyBorder="1" applyAlignment="1">
      <alignment horizontal="center" vertical="center"/>
    </xf>
    <xf numFmtId="0" fontId="0" fillId="0" borderId="186" xfId="0" applyBorder="1"/>
    <xf numFmtId="3" fontId="0" fillId="0" borderId="12" xfId="0" applyNumberFormat="1" applyBorder="1"/>
    <xf numFmtId="3" fontId="0" fillId="0" borderId="2" xfId="0" applyNumberFormat="1" applyBorder="1"/>
    <xf numFmtId="3" fontId="0" fillId="0" borderId="3" xfId="0" applyNumberFormat="1" applyBorder="1"/>
    <xf numFmtId="3" fontId="11" fillId="0" borderId="0" xfId="0" applyNumberFormat="1" applyFont="1"/>
    <xf numFmtId="0" fontId="0" fillId="0" borderId="187" xfId="0" applyBorder="1"/>
    <xf numFmtId="3" fontId="0" fillId="0" borderId="13" xfId="0" applyNumberFormat="1" applyBorder="1"/>
    <xf numFmtId="3" fontId="0" fillId="0" borderId="8" xfId="0" applyNumberFormat="1" applyBorder="1"/>
    <xf numFmtId="3" fontId="0" fillId="0" borderId="9" xfId="0" applyNumberFormat="1" applyBorder="1"/>
    <xf numFmtId="0" fontId="0" fillId="0" borderId="188" xfId="0" applyBorder="1"/>
    <xf numFmtId="3" fontId="0" fillId="0" borderId="14" xfId="0" applyNumberFormat="1" applyBorder="1"/>
    <xf numFmtId="3" fontId="0" fillId="0" borderId="5" xfId="0" applyNumberFormat="1" applyBorder="1"/>
    <xf numFmtId="3" fontId="0" fillId="0" borderId="6" xfId="0" applyNumberFormat="1" applyBorder="1"/>
    <xf numFmtId="3" fontId="101" fillId="0" borderId="185" xfId="0" applyNumberFormat="1" applyFont="1" applyBorder="1"/>
    <xf numFmtId="3" fontId="83" fillId="3" borderId="2" xfId="5" applyNumberFormat="1" applyFont="1" applyFill="1" applyBorder="1" applyAlignment="1">
      <alignment horizontal="center" vertical="center"/>
    </xf>
    <xf numFmtId="3" fontId="83" fillId="3" borderId="3" xfId="5" applyNumberFormat="1" applyFont="1" applyFill="1" applyBorder="1" applyAlignment="1">
      <alignment horizontal="center" vertical="center"/>
    </xf>
    <xf numFmtId="3" fontId="83" fillId="3" borderId="1" xfId="5" applyNumberFormat="1" applyFont="1" applyFill="1" applyBorder="1" applyAlignment="1">
      <alignment horizontal="center" vertical="center"/>
    </xf>
    <xf numFmtId="3" fontId="83" fillId="3" borderId="8" xfId="5" applyNumberFormat="1" applyFont="1" applyFill="1" applyBorder="1" applyAlignment="1">
      <alignment horizontal="center" vertical="center"/>
    </xf>
    <xf numFmtId="3" fontId="83" fillId="3" borderId="9" xfId="5" applyNumberFormat="1" applyFont="1" applyFill="1" applyBorder="1" applyAlignment="1">
      <alignment horizontal="center" vertical="center"/>
    </xf>
    <xf numFmtId="3" fontId="83" fillId="3" borderId="7" xfId="5" applyNumberFormat="1" applyFont="1" applyFill="1" applyBorder="1" applyAlignment="1">
      <alignment horizontal="center" vertical="center"/>
    </xf>
    <xf numFmtId="3" fontId="69" fillId="3" borderId="8" xfId="5" applyNumberFormat="1" applyFont="1" applyFill="1" applyBorder="1" applyAlignment="1">
      <alignment horizontal="center" vertical="center"/>
    </xf>
    <xf numFmtId="3" fontId="69" fillId="3" borderId="9" xfId="5" applyNumberFormat="1" applyFont="1" applyFill="1" applyBorder="1" applyAlignment="1">
      <alignment horizontal="center" vertical="center"/>
    </xf>
    <xf numFmtId="3" fontId="69" fillId="3" borderId="21" xfId="5" applyNumberFormat="1" applyFont="1" applyFill="1" applyBorder="1" applyAlignment="1">
      <alignment horizontal="center" vertical="center"/>
    </xf>
    <xf numFmtId="3" fontId="69" fillId="3" borderId="22" xfId="5" applyNumberFormat="1" applyFont="1" applyFill="1" applyBorder="1" applyAlignment="1">
      <alignment horizontal="center" vertical="center"/>
    </xf>
    <xf numFmtId="3" fontId="69" fillId="3" borderId="23" xfId="5" applyNumberFormat="1" applyFont="1" applyFill="1" applyBorder="1" applyAlignment="1">
      <alignment horizontal="center" vertical="center"/>
    </xf>
    <xf numFmtId="3" fontId="83" fillId="3" borderId="21" xfId="5" applyNumberFormat="1" applyFont="1" applyFill="1" applyBorder="1" applyAlignment="1">
      <alignment horizontal="center" vertical="center"/>
    </xf>
    <xf numFmtId="3" fontId="83" fillId="3" borderId="22" xfId="5" applyNumberFormat="1" applyFont="1" applyFill="1" applyBorder="1" applyAlignment="1">
      <alignment horizontal="center" vertical="center"/>
    </xf>
    <xf numFmtId="3" fontId="83" fillId="3" borderId="20" xfId="5" applyNumberFormat="1" applyFont="1" applyFill="1" applyBorder="1" applyAlignment="1">
      <alignment horizontal="center" vertical="center"/>
    </xf>
    <xf numFmtId="3" fontId="15" fillId="3" borderId="13" xfId="5" applyNumberFormat="1" applyFont="1" applyFill="1" applyBorder="1" applyAlignment="1">
      <alignment horizontal="center" vertical="center"/>
    </xf>
    <xf numFmtId="3" fontId="15" fillId="3" borderId="8" xfId="5" applyNumberFormat="1" applyFont="1" applyFill="1" applyBorder="1" applyAlignment="1">
      <alignment horizontal="center" vertical="center"/>
    </xf>
    <xf numFmtId="3" fontId="15" fillId="3" borderId="9" xfId="5" applyNumberFormat="1" applyFont="1" applyFill="1" applyBorder="1" applyAlignment="1">
      <alignment horizontal="center" vertical="center"/>
    </xf>
    <xf numFmtId="3" fontId="15" fillId="3" borderId="21" xfId="5" applyNumberFormat="1" applyFont="1" applyFill="1" applyBorder="1" applyAlignment="1">
      <alignment horizontal="center" vertical="center"/>
    </xf>
    <xf numFmtId="3" fontId="15" fillId="3" borderId="5" xfId="5" applyNumberFormat="1" applyFont="1" applyFill="1" applyBorder="1" applyAlignment="1">
      <alignment horizontal="center" vertical="center"/>
    </xf>
    <xf numFmtId="1" fontId="24" fillId="0" borderId="8" xfId="0" applyNumberFormat="1" applyFont="1" applyBorder="1" applyAlignment="1">
      <alignment horizontal="center" vertical="center"/>
    </xf>
    <xf numFmtId="1" fontId="24" fillId="0" borderId="9" xfId="0" applyNumberFormat="1" applyFont="1" applyBorder="1" applyAlignment="1">
      <alignment horizontal="center" vertical="center"/>
    </xf>
    <xf numFmtId="0" fontId="15" fillId="18" borderId="23" xfId="5" applyFont="1" applyFill="1" applyBorder="1" applyAlignment="1">
      <alignment horizontal="left" vertical="center"/>
    </xf>
    <xf numFmtId="0" fontId="15" fillId="18" borderId="20" xfId="5" applyFont="1" applyFill="1" applyBorder="1" applyAlignment="1">
      <alignment horizontal="left" vertical="center"/>
    </xf>
    <xf numFmtId="0" fontId="15" fillId="18" borderId="21" xfId="5" applyFont="1" applyFill="1" applyBorder="1" applyAlignment="1">
      <alignment horizontal="left" vertical="center" shrinkToFit="1"/>
    </xf>
    <xf numFmtId="0" fontId="15" fillId="18" borderId="21" xfId="5" applyFont="1" applyFill="1" applyBorder="1" applyAlignment="1">
      <alignment horizontal="left" vertical="center" wrapText="1"/>
    </xf>
    <xf numFmtId="0" fontId="15" fillId="18" borderId="22" xfId="5" applyFont="1" applyFill="1" applyBorder="1" applyAlignment="1">
      <alignment horizontal="center" vertical="center" wrapText="1"/>
    </xf>
    <xf numFmtId="3" fontId="34" fillId="7" borderId="21" xfId="5" applyNumberFormat="1" applyFont="1" applyFill="1" applyBorder="1" applyAlignment="1">
      <alignment horizontal="center" vertical="center"/>
    </xf>
    <xf numFmtId="0" fontId="11" fillId="18" borderId="185" xfId="0" applyFont="1" applyFill="1" applyBorder="1" applyAlignment="1">
      <alignment horizontal="center" vertical="center"/>
    </xf>
    <xf numFmtId="1" fontId="0" fillId="0" borderId="186" xfId="0" applyNumberFormat="1" applyBorder="1" applyAlignment="1">
      <alignment horizontal="center" vertical="center"/>
    </xf>
    <xf numFmtId="1" fontId="0" fillId="0" borderId="187" xfId="0" applyNumberFormat="1" applyBorder="1" applyAlignment="1">
      <alignment horizontal="center" vertical="center"/>
    </xf>
    <xf numFmtId="1" fontId="0" fillId="0" borderId="188" xfId="0" applyNumberFormat="1" applyBorder="1" applyAlignment="1">
      <alignment horizontal="center" vertical="center"/>
    </xf>
    <xf numFmtId="0" fontId="12" fillId="2" borderId="29" xfId="0" applyFont="1" applyFill="1" applyBorder="1" applyAlignment="1">
      <alignment horizontal="left" vertical="top" shrinkToFit="1"/>
    </xf>
    <xf numFmtId="0" fontId="12" fillId="2" borderId="15" xfId="0" applyFont="1" applyFill="1" applyBorder="1" applyAlignment="1">
      <alignment horizontal="left" vertical="top" shrinkToFit="1"/>
    </xf>
    <xf numFmtId="0" fontId="13" fillId="2" borderId="16" xfId="0" applyFont="1" applyFill="1" applyBorder="1" applyAlignment="1">
      <alignment horizontal="left" vertical="top" shrinkToFit="1"/>
    </xf>
    <xf numFmtId="0" fontId="13" fillId="2" borderId="15" xfId="0" applyFont="1" applyFill="1" applyBorder="1" applyAlignment="1">
      <alignment horizontal="center" vertical="center" shrinkToFit="1"/>
    </xf>
    <xf numFmtId="0" fontId="15" fillId="16" borderId="12" xfId="8" applyFont="1" applyFill="1" applyBorder="1" applyAlignment="1">
      <alignment horizontal="left" vertical="top" shrinkToFit="1"/>
    </xf>
    <xf numFmtId="0" fontId="15" fillId="16" borderId="1" xfId="8" applyFont="1" applyFill="1" applyBorder="1" applyAlignment="1">
      <alignment horizontal="left" vertical="top" shrinkToFit="1"/>
    </xf>
    <xf numFmtId="0" fontId="15" fillId="16" borderId="2" xfId="8" applyFont="1" applyFill="1" applyBorder="1" applyAlignment="1">
      <alignment horizontal="center" vertical="center" shrinkToFit="1"/>
    </xf>
    <xf numFmtId="0" fontId="15" fillId="16" borderId="13" xfId="8" applyFont="1" applyFill="1" applyBorder="1" applyAlignment="1">
      <alignment horizontal="left" vertical="top" shrinkToFit="1"/>
    </xf>
    <xf numFmtId="0" fontId="15" fillId="16" borderId="7" xfId="8" applyFont="1" applyFill="1" applyBorder="1" applyAlignment="1">
      <alignment horizontal="left" vertical="top" shrinkToFit="1"/>
    </xf>
    <xf numFmtId="0" fontId="15" fillId="16" borderId="8" xfId="8" applyFont="1" applyFill="1" applyBorder="1" applyAlignment="1">
      <alignment horizontal="center" vertical="center" shrinkToFit="1"/>
    </xf>
    <xf numFmtId="0" fontId="15" fillId="16" borderId="14" xfId="8" applyFont="1" applyFill="1" applyBorder="1" applyAlignment="1">
      <alignment horizontal="left" vertical="top" shrinkToFit="1"/>
    </xf>
    <xf numFmtId="0" fontId="15" fillId="16" borderId="4" xfId="8" applyFont="1" applyFill="1" applyBorder="1" applyAlignment="1">
      <alignment horizontal="left" vertical="top" shrinkToFit="1"/>
    </xf>
    <xf numFmtId="0" fontId="15" fillId="16" borderId="5" xfId="8" applyFont="1" applyFill="1" applyBorder="1" applyAlignment="1">
      <alignment horizontal="center" vertical="center" shrinkToFit="1"/>
    </xf>
    <xf numFmtId="0" fontId="15" fillId="41" borderId="12" xfId="8" applyFont="1" applyFill="1" applyBorder="1" applyAlignment="1">
      <alignment horizontal="left" vertical="top" shrinkToFit="1"/>
    </xf>
    <xf numFmtId="0" fontId="15" fillId="41" borderId="1" xfId="8" applyFont="1" applyFill="1" applyBorder="1" applyAlignment="1">
      <alignment horizontal="left" vertical="top" shrinkToFit="1"/>
    </xf>
    <xf numFmtId="0" fontId="15" fillId="41" borderId="2" xfId="8" applyFont="1" applyFill="1" applyBorder="1" applyAlignment="1">
      <alignment horizontal="center" vertical="center" shrinkToFit="1"/>
    </xf>
    <xf numFmtId="0" fontId="15" fillId="41" borderId="13" xfId="8" applyFont="1" applyFill="1" applyBorder="1" applyAlignment="1">
      <alignment horizontal="left" vertical="top" shrinkToFit="1"/>
    </xf>
    <xf numFmtId="0" fontId="15" fillId="41" borderId="7" xfId="8" applyFont="1" applyFill="1" applyBorder="1" applyAlignment="1">
      <alignment horizontal="left" vertical="top" shrinkToFit="1"/>
    </xf>
    <xf numFmtId="0" fontId="15" fillId="41" borderId="8" xfId="8" applyFont="1" applyFill="1" applyBorder="1" applyAlignment="1">
      <alignment horizontal="center" vertical="center" shrinkToFit="1"/>
    </xf>
    <xf numFmtId="0" fontId="15" fillId="11" borderId="13" xfId="8" applyFont="1" applyFill="1" applyBorder="1" applyAlignment="1">
      <alignment horizontal="left" vertical="top" shrinkToFit="1"/>
    </xf>
    <xf numFmtId="0" fontId="15" fillId="11" borderId="7" xfId="8" applyFont="1" applyFill="1" applyBorder="1" applyAlignment="1">
      <alignment horizontal="left" vertical="top" shrinkToFit="1"/>
    </xf>
    <xf numFmtId="0" fontId="15" fillId="11" borderId="8" xfId="0" applyFont="1" applyFill="1" applyBorder="1" applyAlignment="1">
      <alignment horizontal="left" vertical="top" shrinkToFit="1"/>
    </xf>
    <xf numFmtId="0" fontId="15" fillId="11" borderId="8" xfId="8" applyFont="1" applyFill="1" applyBorder="1" applyAlignment="1">
      <alignment horizontal="center" vertical="center" shrinkToFit="1"/>
    </xf>
    <xf numFmtId="0" fontId="15" fillId="41" borderId="14" xfId="8" applyFont="1" applyFill="1" applyBorder="1" applyAlignment="1">
      <alignment horizontal="left" vertical="top" shrinkToFit="1"/>
    </xf>
    <xf numFmtId="0" fontId="15" fillId="41" borderId="4" xfId="8" applyFont="1" applyFill="1" applyBorder="1" applyAlignment="1">
      <alignment horizontal="left" vertical="top" shrinkToFit="1"/>
    </xf>
    <xf numFmtId="0" fontId="15" fillId="41" borderId="5" xfId="8" applyFont="1" applyFill="1" applyBorder="1" applyAlignment="1">
      <alignment horizontal="center" vertical="center" shrinkToFit="1"/>
    </xf>
    <xf numFmtId="0" fontId="15" fillId="17" borderId="12" xfId="0" applyFont="1" applyFill="1" applyBorder="1" applyAlignment="1">
      <alignment horizontal="left" vertical="top" shrinkToFit="1"/>
    </xf>
    <xf numFmtId="0" fontId="15" fillId="17" borderId="1" xfId="0" applyFont="1" applyFill="1" applyBorder="1" applyAlignment="1">
      <alignment horizontal="left" vertical="top" shrinkToFit="1"/>
    </xf>
    <xf numFmtId="0" fontId="15" fillId="17" borderId="2" xfId="0" applyFont="1" applyFill="1" applyBorder="1" applyAlignment="1">
      <alignment horizontal="left" vertical="top" shrinkToFit="1"/>
    </xf>
    <xf numFmtId="0" fontId="15" fillId="17" borderId="2" xfId="0" applyFont="1" applyFill="1" applyBorder="1" applyAlignment="1">
      <alignment horizontal="center" vertical="center" shrinkToFit="1"/>
    </xf>
    <xf numFmtId="0" fontId="15" fillId="17" borderId="13" xfId="0" applyFont="1" applyFill="1" applyBorder="1" applyAlignment="1">
      <alignment horizontal="left" vertical="top" shrinkToFit="1"/>
    </xf>
    <xf numFmtId="0" fontId="15" fillId="17" borderId="7" xfId="0" applyFont="1" applyFill="1" applyBorder="1" applyAlignment="1">
      <alignment horizontal="left" vertical="top" shrinkToFit="1"/>
    </xf>
    <xf numFmtId="0" fontId="15" fillId="17" borderId="8" xfId="0" applyFont="1" applyFill="1" applyBorder="1" applyAlignment="1">
      <alignment horizontal="left" vertical="top" shrinkToFit="1"/>
    </xf>
    <xf numFmtId="0" fontId="15" fillId="17" borderId="8" xfId="0" applyFont="1" applyFill="1" applyBorder="1" applyAlignment="1">
      <alignment horizontal="center" vertical="center" shrinkToFit="1"/>
    </xf>
    <xf numFmtId="0" fontId="15" fillId="17" borderId="13" xfId="8" applyFont="1" applyFill="1" applyBorder="1" applyAlignment="1">
      <alignment horizontal="left" vertical="top" shrinkToFit="1"/>
    </xf>
    <xf numFmtId="0" fontId="15" fillId="17" borderId="7" xfId="8" applyFont="1" applyFill="1" applyBorder="1" applyAlignment="1">
      <alignment horizontal="left" vertical="top" shrinkToFit="1"/>
    </xf>
    <xf numFmtId="0" fontId="15" fillId="17" borderId="8" xfId="8" applyFont="1" applyFill="1" applyBorder="1" applyAlignment="1">
      <alignment horizontal="center" vertical="center" shrinkToFit="1"/>
    </xf>
    <xf numFmtId="0" fontId="15" fillId="17" borderId="8" xfId="0" applyFont="1" applyFill="1" applyBorder="1" applyAlignment="1">
      <alignment vertical="center" shrinkToFit="1"/>
    </xf>
    <xf numFmtId="0" fontId="15" fillId="17" borderId="14" xfId="0" applyFont="1" applyFill="1" applyBorder="1" applyAlignment="1">
      <alignment horizontal="left" vertical="top" shrinkToFit="1"/>
    </xf>
    <xf numFmtId="0" fontId="15" fillId="17" borderId="4" xfId="0" applyFont="1" applyFill="1" applyBorder="1" applyAlignment="1">
      <alignment horizontal="left" vertical="top" shrinkToFit="1"/>
    </xf>
    <xf numFmtId="0" fontId="15" fillId="17" borderId="5" xfId="0" applyFont="1" applyFill="1" applyBorder="1" applyAlignment="1">
      <alignment horizontal="left" vertical="top" shrinkToFit="1"/>
    </xf>
    <xf numFmtId="0" fontId="15" fillId="17" borderId="5" xfId="0" applyFont="1" applyFill="1" applyBorder="1" applyAlignment="1">
      <alignment horizontal="center" vertical="center" shrinkToFit="1"/>
    </xf>
    <xf numFmtId="0" fontId="15" fillId="5" borderId="12" xfId="0" applyFont="1" applyFill="1" applyBorder="1" applyAlignment="1">
      <alignment horizontal="left" vertical="top" shrinkToFit="1"/>
    </xf>
    <xf numFmtId="0" fontId="15" fillId="5" borderId="1" xfId="0" applyFont="1" applyFill="1" applyBorder="1" applyAlignment="1">
      <alignment horizontal="left" vertical="top" shrinkToFit="1"/>
    </xf>
    <xf numFmtId="0" fontId="15" fillId="5" borderId="2" xfId="0" applyFont="1" applyFill="1" applyBorder="1" applyAlignment="1">
      <alignment horizontal="left" vertical="top" shrinkToFit="1"/>
    </xf>
    <xf numFmtId="0" fontId="15" fillId="5" borderId="2" xfId="0" applyFont="1" applyFill="1" applyBorder="1" applyAlignment="1">
      <alignment horizontal="center" vertical="center" shrinkToFit="1"/>
    </xf>
    <xf numFmtId="0" fontId="15" fillId="5" borderId="13" xfId="0" applyFont="1" applyFill="1" applyBorder="1" applyAlignment="1">
      <alignment horizontal="left" vertical="top" shrinkToFit="1"/>
    </xf>
    <xf numFmtId="0" fontId="15" fillId="5" borderId="7" xfId="0" applyFont="1" applyFill="1" applyBorder="1" applyAlignment="1">
      <alignment horizontal="left" vertical="top" shrinkToFit="1"/>
    </xf>
    <xf numFmtId="0" fontId="15" fillId="5" borderId="8" xfId="0" applyFont="1" applyFill="1" applyBorder="1" applyAlignment="1">
      <alignment horizontal="left" vertical="top" shrinkToFit="1"/>
    </xf>
    <xf numFmtId="0" fontId="15" fillId="5" borderId="8" xfId="0" applyFont="1" applyFill="1" applyBorder="1" applyAlignment="1">
      <alignment horizontal="center" vertical="center" shrinkToFit="1"/>
    </xf>
    <xf numFmtId="0" fontId="15" fillId="9" borderId="13" xfId="8" applyFont="1" applyFill="1" applyBorder="1" applyAlignment="1">
      <alignment horizontal="left" vertical="top" shrinkToFit="1"/>
    </xf>
    <xf numFmtId="0" fontId="15" fillId="9" borderId="7" xfId="8" applyFont="1" applyFill="1" applyBorder="1" applyAlignment="1">
      <alignment horizontal="left" vertical="top" shrinkToFit="1"/>
    </xf>
    <xf numFmtId="0" fontId="15" fillId="9" borderId="8" xfId="0" applyFont="1" applyFill="1" applyBorder="1" applyAlignment="1">
      <alignment horizontal="left" vertical="top" shrinkToFit="1"/>
    </xf>
    <xf numFmtId="0" fontId="15" fillId="9" borderId="8" xfId="0" applyFont="1" applyFill="1" applyBorder="1" applyAlignment="1">
      <alignment horizontal="center" vertical="center" shrinkToFit="1"/>
    </xf>
    <xf numFmtId="0" fontId="15" fillId="9" borderId="13" xfId="0" applyFont="1" applyFill="1" applyBorder="1" applyAlignment="1">
      <alignment horizontal="left" vertical="top" shrinkToFit="1"/>
    </xf>
    <xf numFmtId="0" fontId="15" fillId="9" borderId="7" xfId="0" applyFont="1" applyFill="1" applyBorder="1" applyAlignment="1">
      <alignment horizontal="left" vertical="top" shrinkToFit="1"/>
    </xf>
    <xf numFmtId="0" fontId="15" fillId="5" borderId="13" xfId="8" applyFont="1" applyFill="1" applyBorder="1" applyAlignment="1">
      <alignment horizontal="left" vertical="top" shrinkToFit="1"/>
    </xf>
    <xf numFmtId="0" fontId="15" fillId="5" borderId="7" xfId="8" applyFont="1" applyFill="1" applyBorder="1" applyAlignment="1">
      <alignment horizontal="left" vertical="top" shrinkToFit="1"/>
    </xf>
    <xf numFmtId="0" fontId="15" fillId="5" borderId="8" xfId="8" applyFont="1" applyFill="1" applyBorder="1" applyAlignment="1">
      <alignment horizontal="center" vertical="center" shrinkToFit="1"/>
    </xf>
    <xf numFmtId="0" fontId="15" fillId="7" borderId="13" xfId="0" applyFont="1" applyFill="1" applyBorder="1" applyAlignment="1">
      <alignment horizontal="left" vertical="top" shrinkToFit="1"/>
    </xf>
    <xf numFmtId="0" fontId="15" fillId="7" borderId="7" xfId="0" applyFont="1" applyFill="1" applyBorder="1" applyAlignment="1">
      <alignment horizontal="left" vertical="top" shrinkToFit="1"/>
    </xf>
    <xf numFmtId="0" fontId="15" fillId="7" borderId="8" xfId="0" applyFont="1" applyFill="1" applyBorder="1" applyAlignment="1">
      <alignment horizontal="left" vertical="top" shrinkToFit="1"/>
    </xf>
    <xf numFmtId="0" fontId="30" fillId="7" borderId="8" xfId="0" applyFont="1" applyFill="1" applyBorder="1" applyAlignment="1">
      <alignment horizontal="left" vertical="top" shrinkToFit="1"/>
    </xf>
    <xf numFmtId="0" fontId="15" fillId="7" borderId="8" xfId="0" applyFont="1" applyFill="1" applyBorder="1" applyAlignment="1">
      <alignment horizontal="center" vertical="center" shrinkToFit="1"/>
    </xf>
    <xf numFmtId="0" fontId="14" fillId="40" borderId="13" xfId="0" applyFont="1" applyFill="1" applyBorder="1" applyAlignment="1">
      <alignment horizontal="left" vertical="top" shrinkToFit="1"/>
    </xf>
    <xf numFmtId="0" fontId="14" fillId="40" borderId="7" xfId="0" applyFont="1" applyFill="1" applyBorder="1" applyAlignment="1">
      <alignment horizontal="left" vertical="top" shrinkToFit="1"/>
    </xf>
    <xf numFmtId="0" fontId="14" fillId="40" borderId="8" xfId="0" applyFont="1" applyFill="1" applyBorder="1" applyAlignment="1">
      <alignment horizontal="left" vertical="top" shrinkToFit="1"/>
    </xf>
    <xf numFmtId="0" fontId="15" fillId="6" borderId="8" xfId="0" applyFont="1" applyFill="1" applyBorder="1" applyAlignment="1">
      <alignment horizontal="left" vertical="top" shrinkToFit="1"/>
    </xf>
    <xf numFmtId="0" fontId="15" fillId="6" borderId="8" xfId="0" applyFont="1" applyFill="1" applyBorder="1" applyAlignment="1">
      <alignment horizontal="center" vertical="center" shrinkToFit="1"/>
    </xf>
    <xf numFmtId="0" fontId="14" fillId="9" borderId="13" xfId="0" applyFont="1" applyFill="1" applyBorder="1" applyAlignment="1">
      <alignment horizontal="left" vertical="top" shrinkToFit="1"/>
    </xf>
    <xf numFmtId="0" fontId="14" fillId="9" borderId="7" xfId="0" applyFont="1" applyFill="1" applyBorder="1" applyAlignment="1">
      <alignment horizontal="left" vertical="top" shrinkToFit="1"/>
    </xf>
    <xf numFmtId="0" fontId="14" fillId="9" borderId="8" xfId="0" applyFont="1" applyFill="1" applyBorder="1" applyAlignment="1">
      <alignment horizontal="left" vertical="top" shrinkToFit="1"/>
    </xf>
    <xf numFmtId="0" fontId="14" fillId="12" borderId="13" xfId="0" applyFont="1" applyFill="1" applyBorder="1" applyAlignment="1">
      <alignment horizontal="left" vertical="top" shrinkToFit="1"/>
    </xf>
    <xf numFmtId="0" fontId="14" fillId="12" borderId="7" xfId="0" applyFont="1" applyFill="1" applyBorder="1" applyAlignment="1">
      <alignment horizontal="left" vertical="top" shrinkToFit="1"/>
    </xf>
    <xf numFmtId="0" fontId="14" fillId="12" borderId="8" xfId="0" applyFont="1" applyFill="1" applyBorder="1" applyAlignment="1">
      <alignment horizontal="left" vertical="top" shrinkToFit="1"/>
    </xf>
    <xf numFmtId="0" fontId="15" fillId="12" borderId="13" xfId="0" applyFont="1" applyFill="1" applyBorder="1" applyAlignment="1">
      <alignment horizontal="left" vertical="top" shrinkToFit="1"/>
    </xf>
    <xf numFmtId="0" fontId="15" fillId="12" borderId="7" xfId="0" applyFont="1" applyFill="1" applyBorder="1" applyAlignment="1">
      <alignment horizontal="left" vertical="top" shrinkToFit="1"/>
    </xf>
    <xf numFmtId="0" fontId="15" fillId="12" borderId="8" xfId="0" applyFont="1" applyFill="1" applyBorder="1" applyAlignment="1">
      <alignment horizontal="left" vertical="top" shrinkToFit="1"/>
    </xf>
    <xf numFmtId="0" fontId="15" fillId="12" borderId="8" xfId="0" applyFont="1" applyFill="1" applyBorder="1" applyAlignment="1">
      <alignment horizontal="center" vertical="center" shrinkToFit="1"/>
    </xf>
    <xf numFmtId="0" fontId="15" fillId="5" borderId="23" xfId="0" applyFont="1" applyFill="1" applyBorder="1" applyAlignment="1">
      <alignment horizontal="left" vertical="top" shrinkToFit="1"/>
    </xf>
    <xf numFmtId="0" fontId="15" fillId="5" borderId="21" xfId="0" applyFont="1" applyFill="1" applyBorder="1" applyAlignment="1">
      <alignment horizontal="left" vertical="top" shrinkToFit="1"/>
    </xf>
    <xf numFmtId="0" fontId="15" fillId="5" borderId="21" xfId="0" applyFont="1" applyFill="1" applyBorder="1" applyAlignment="1">
      <alignment horizontal="center" vertical="center" shrinkToFit="1"/>
    </xf>
    <xf numFmtId="0" fontId="15" fillId="8" borderId="23" xfId="0" applyFont="1" applyFill="1" applyBorder="1" applyAlignment="1">
      <alignment horizontal="left" vertical="top" shrinkToFit="1"/>
    </xf>
    <xf numFmtId="0" fontId="15" fillId="8" borderId="7" xfId="0" applyFont="1" applyFill="1" applyBorder="1" applyAlignment="1">
      <alignment horizontal="left" vertical="top" shrinkToFit="1"/>
    </xf>
    <xf numFmtId="0" fontId="15" fillId="8" borderId="21" xfId="0" applyFont="1" applyFill="1" applyBorder="1" applyAlignment="1">
      <alignment horizontal="left" vertical="top" shrinkToFit="1"/>
    </xf>
    <xf numFmtId="0" fontId="15" fillId="8" borderId="21" xfId="0" applyFont="1" applyFill="1" applyBorder="1" applyAlignment="1">
      <alignment horizontal="center" vertical="center" shrinkToFit="1"/>
    </xf>
    <xf numFmtId="0" fontId="15" fillId="8" borderId="13" xfId="0" applyFont="1" applyFill="1" applyBorder="1" applyAlignment="1">
      <alignment horizontal="left" vertical="top" shrinkToFit="1"/>
    </xf>
    <xf numFmtId="0" fontId="15" fillId="8" borderId="8" xfId="0" applyFont="1" applyFill="1" applyBorder="1" applyAlignment="1">
      <alignment horizontal="center" vertical="center" shrinkToFit="1"/>
    </xf>
    <xf numFmtId="0" fontId="15" fillId="8" borderId="20" xfId="0" applyFont="1" applyFill="1" applyBorder="1" applyAlignment="1">
      <alignment horizontal="left" vertical="top" shrinkToFit="1"/>
    </xf>
    <xf numFmtId="0" fontId="15" fillId="8" borderId="14" xfId="0" applyFont="1" applyFill="1" applyBorder="1" applyAlignment="1">
      <alignment horizontal="left" vertical="top" shrinkToFit="1"/>
    </xf>
    <xf numFmtId="0" fontId="15" fillId="8" borderId="4" xfId="0" applyFont="1" applyFill="1" applyBorder="1" applyAlignment="1">
      <alignment horizontal="left" vertical="top" shrinkToFit="1"/>
    </xf>
    <xf numFmtId="0" fontId="15" fillId="8" borderId="5" xfId="0" applyFont="1" applyFill="1" applyBorder="1" applyAlignment="1">
      <alignment horizontal="left" vertical="top" shrinkToFit="1"/>
    </xf>
    <xf numFmtId="0" fontId="15" fillId="8" borderId="5" xfId="0" applyFont="1" applyFill="1" applyBorder="1" applyAlignment="1">
      <alignment horizontal="center" vertical="center" shrinkToFit="1"/>
    </xf>
    <xf numFmtId="0" fontId="15" fillId="8" borderId="0" xfId="1" applyFont="1" applyFill="1" applyAlignment="1">
      <alignment horizontal="left" vertical="center" shrinkToFit="1"/>
    </xf>
    <xf numFmtId="0" fontId="12" fillId="2" borderId="79" xfId="8" applyFont="1" applyFill="1" applyBorder="1" applyAlignment="1">
      <alignment horizontal="left" vertical="top" shrinkToFit="1"/>
    </xf>
    <xf numFmtId="0" fontId="12" fillId="2" borderId="250" xfId="8" applyFont="1" applyFill="1" applyBorder="1" applyAlignment="1">
      <alignment horizontal="left" vertical="top" shrinkToFit="1"/>
    </xf>
    <xf numFmtId="0" fontId="12" fillId="2" borderId="78" xfId="8" applyFont="1" applyFill="1" applyBorder="1" applyAlignment="1">
      <alignment horizontal="left" vertical="top" shrinkToFit="1"/>
    </xf>
    <xf numFmtId="0" fontId="13" fillId="2" borderId="78" xfId="8" applyFont="1" applyFill="1" applyBorder="1" applyAlignment="1">
      <alignment horizontal="left" vertical="top" shrinkToFit="1"/>
    </xf>
    <xf numFmtId="0" fontId="13" fillId="2" borderId="250" xfId="0" applyFont="1" applyFill="1" applyBorder="1" applyAlignment="1">
      <alignment horizontal="center" vertical="center" shrinkToFit="1"/>
    </xf>
    <xf numFmtId="0" fontId="15" fillId="18" borderId="24" xfId="8" applyFont="1" applyFill="1" applyBorder="1" applyAlignment="1">
      <alignment horizontal="left" vertical="top" shrinkToFit="1"/>
    </xf>
    <xf numFmtId="0" fontId="15" fillId="18" borderId="19" xfId="8" applyFont="1" applyFill="1" applyBorder="1" applyAlignment="1">
      <alignment horizontal="left" vertical="top" shrinkToFit="1"/>
    </xf>
    <xf numFmtId="0" fontId="15" fillId="18" borderId="10" xfId="0" applyFont="1" applyFill="1" applyBorder="1" applyAlignment="1">
      <alignment horizontal="left" vertical="top" shrinkToFit="1"/>
    </xf>
    <xf numFmtId="0" fontId="15" fillId="18" borderId="10" xfId="8" applyFont="1" applyFill="1" applyBorder="1" applyAlignment="1">
      <alignment horizontal="center" vertical="center" shrinkToFit="1"/>
    </xf>
    <xf numFmtId="0" fontId="15" fillId="18" borderId="13" xfId="8" applyFont="1" applyFill="1" applyBorder="1" applyAlignment="1">
      <alignment horizontal="left" vertical="top" shrinkToFit="1"/>
    </xf>
    <xf numFmtId="0" fontId="15" fillId="18" borderId="7" xfId="8" applyFont="1" applyFill="1" applyBorder="1" applyAlignment="1">
      <alignment horizontal="left" vertical="top" shrinkToFit="1"/>
    </xf>
    <xf numFmtId="0" fontId="15" fillId="18" borderId="8" xfId="0" applyFont="1" applyFill="1" applyBorder="1" applyAlignment="1">
      <alignment horizontal="left" vertical="top" shrinkToFit="1"/>
    </xf>
    <xf numFmtId="0" fontId="15" fillId="18" borderId="8" xfId="8" applyFont="1" applyFill="1" applyBorder="1" applyAlignment="1">
      <alignment horizontal="center" vertical="center" shrinkToFit="1"/>
    </xf>
    <xf numFmtId="0" fontId="15" fillId="18" borderId="8" xfId="0" applyFont="1" applyFill="1" applyBorder="1" applyAlignment="1">
      <alignment horizontal="center" vertical="center" shrinkToFit="1"/>
    </xf>
    <xf numFmtId="0" fontId="15" fillId="18" borderId="23" xfId="8" applyFont="1" applyFill="1" applyBorder="1" applyAlignment="1">
      <alignment horizontal="left" vertical="top" shrinkToFit="1"/>
    </xf>
    <xf numFmtId="0" fontId="15" fillId="18" borderId="20" xfId="8" applyFont="1" applyFill="1" applyBorder="1" applyAlignment="1">
      <alignment horizontal="left" vertical="top" shrinkToFit="1"/>
    </xf>
    <xf numFmtId="0" fontId="15" fillId="18" borderId="21" xfId="0" applyFont="1" applyFill="1" applyBorder="1" applyAlignment="1">
      <alignment horizontal="left" vertical="top" shrinkToFit="1"/>
    </xf>
    <xf numFmtId="0" fontId="15" fillId="18" borderId="21" xfId="8" applyFont="1" applyFill="1" applyBorder="1" applyAlignment="1">
      <alignment horizontal="center" vertical="center" shrinkToFit="1"/>
    </xf>
    <xf numFmtId="0" fontId="84" fillId="18" borderId="23" xfId="8" applyFont="1" applyFill="1" applyBorder="1" applyAlignment="1">
      <alignment horizontal="left" vertical="top" shrinkToFit="1"/>
    </xf>
    <xf numFmtId="0" fontId="84" fillId="18" borderId="20" xfId="8" applyFont="1" applyFill="1" applyBorder="1" applyAlignment="1">
      <alignment horizontal="left" vertical="top" shrinkToFit="1"/>
    </xf>
    <xf numFmtId="0" fontId="84" fillId="18" borderId="21" xfId="0" applyFont="1" applyFill="1" applyBorder="1" applyAlignment="1">
      <alignment horizontal="left" vertical="top" shrinkToFit="1"/>
    </xf>
    <xf numFmtId="0" fontId="84" fillId="18" borderId="21" xfId="8" applyFont="1" applyFill="1" applyBorder="1" applyAlignment="1">
      <alignment horizontal="center" vertical="center" shrinkToFit="1"/>
    </xf>
    <xf numFmtId="0" fontId="84" fillId="18" borderId="14" xfId="8" applyFont="1" applyFill="1" applyBorder="1" applyAlignment="1">
      <alignment horizontal="left" vertical="top" shrinkToFit="1"/>
    </xf>
    <xf numFmtId="0" fontId="84" fillId="18" borderId="4" xfId="8" applyFont="1" applyFill="1" applyBorder="1" applyAlignment="1">
      <alignment horizontal="left" vertical="top" shrinkToFit="1"/>
    </xf>
    <xf numFmtId="0" fontId="84" fillId="18" borderId="5" xfId="0" applyFont="1" applyFill="1" applyBorder="1" applyAlignment="1">
      <alignment horizontal="left" vertical="top" shrinkToFit="1"/>
    </xf>
    <xf numFmtId="0" fontId="84" fillId="18" borderId="5" xfId="8" applyFont="1" applyFill="1" applyBorder="1" applyAlignment="1">
      <alignment horizontal="center" vertical="center" shrinkToFit="1"/>
    </xf>
    <xf numFmtId="0" fontId="15" fillId="18" borderId="14" xfId="8" applyFont="1" applyFill="1" applyBorder="1" applyAlignment="1">
      <alignment horizontal="left" vertical="top" shrinkToFit="1"/>
    </xf>
    <xf numFmtId="0" fontId="15" fillId="18" borderId="4" xfId="8" applyFont="1" applyFill="1" applyBorder="1" applyAlignment="1">
      <alignment horizontal="left" vertical="top" shrinkToFit="1"/>
    </xf>
    <xf numFmtId="0" fontId="15" fillId="18" borderId="5" xfId="0" applyFont="1" applyFill="1" applyBorder="1" applyAlignment="1">
      <alignment horizontal="left" vertical="top" shrinkToFit="1"/>
    </xf>
    <xf numFmtId="0" fontId="15" fillId="18" borderId="5" xfId="8" applyFont="1" applyFill="1" applyBorder="1" applyAlignment="1">
      <alignment horizontal="center" vertical="center" shrinkToFit="1"/>
    </xf>
    <xf numFmtId="3" fontId="103" fillId="7" borderId="10" xfId="5" applyNumberFormat="1" applyFont="1" applyFill="1" applyBorder="1" applyAlignment="1">
      <alignment horizontal="center" vertical="center"/>
    </xf>
    <xf numFmtId="3" fontId="103" fillId="7" borderId="8" xfId="5" applyNumberFormat="1" applyFont="1" applyFill="1" applyBorder="1" applyAlignment="1">
      <alignment horizontal="center" vertical="center"/>
    </xf>
    <xf numFmtId="3" fontId="103" fillId="7" borderId="5" xfId="5" applyNumberFormat="1" applyFont="1" applyFill="1" applyBorder="1" applyAlignment="1">
      <alignment horizontal="center" vertical="center"/>
    </xf>
    <xf numFmtId="1" fontId="24" fillId="0" borderId="1" xfId="0" applyNumberFormat="1" applyFont="1" applyBorder="1" applyAlignment="1">
      <alignment horizontal="center" vertical="center"/>
    </xf>
    <xf numFmtId="9" fontId="24" fillId="0" borderId="3" xfId="4" applyFont="1" applyBorder="1" applyAlignment="1" applyProtection="1">
      <alignment horizontal="center" vertical="center"/>
    </xf>
    <xf numFmtId="0" fontId="15" fillId="18" borderId="12" xfId="5" applyFont="1" applyFill="1" applyBorder="1" applyAlignment="1">
      <alignment horizontal="left" vertical="center"/>
    </xf>
    <xf numFmtId="0" fontId="15" fillId="18" borderId="2" xfId="5" applyFont="1" applyFill="1" applyBorder="1" applyAlignment="1">
      <alignment horizontal="left" vertical="center"/>
    </xf>
    <xf numFmtId="0" fontId="15" fillId="18" borderId="2" xfId="5" applyFont="1" applyFill="1" applyBorder="1" applyAlignment="1">
      <alignment horizontal="left" vertical="center" shrinkToFit="1"/>
    </xf>
    <xf numFmtId="0" fontId="15" fillId="18" borderId="2" xfId="5" applyFont="1" applyFill="1" applyBorder="1" applyAlignment="1">
      <alignment horizontal="left" vertical="center" wrapText="1"/>
    </xf>
    <xf numFmtId="0" fontId="15" fillId="18" borderId="2" xfId="5" applyFont="1" applyFill="1" applyBorder="1" applyAlignment="1">
      <alignment horizontal="center" vertical="center" wrapText="1"/>
    </xf>
    <xf numFmtId="3" fontId="34" fillId="7" borderId="2" xfId="5" applyNumberFormat="1" applyFont="1" applyFill="1" applyBorder="1" applyAlignment="1">
      <alignment horizontal="center" vertical="center"/>
    </xf>
    <xf numFmtId="0" fontId="15" fillId="18" borderId="8" xfId="5" applyFont="1" applyFill="1" applyBorder="1" applyAlignment="1">
      <alignment horizontal="left" vertical="center"/>
    </xf>
    <xf numFmtId="0" fontId="15" fillId="18" borderId="8" xfId="5" applyFont="1" applyFill="1" applyBorder="1" applyAlignment="1">
      <alignment horizontal="center" vertical="center" wrapText="1"/>
    </xf>
    <xf numFmtId="1" fontId="24" fillId="0" borderId="13" xfId="0" applyNumberFormat="1" applyFont="1" applyBorder="1" applyAlignment="1">
      <alignment horizontal="center" vertical="center"/>
    </xf>
    <xf numFmtId="9" fontId="24" fillId="0" borderId="9" xfId="4" applyFont="1" applyBorder="1" applyAlignment="1" applyProtection="1">
      <alignment horizontal="center" vertical="center"/>
    </xf>
    <xf numFmtId="1" fontId="24" fillId="0" borderId="14" xfId="0" applyNumberFormat="1" applyFont="1" applyBorder="1" applyAlignment="1">
      <alignment horizontal="center" vertical="center"/>
    </xf>
    <xf numFmtId="9" fontId="24" fillId="0" borderId="6" xfId="4" applyFont="1" applyBorder="1" applyAlignment="1" applyProtection="1">
      <alignment horizontal="center" vertical="center"/>
    </xf>
    <xf numFmtId="3" fontId="37" fillId="0" borderId="363" xfId="12" applyNumberFormat="1" applyFont="1" applyBorder="1" applyAlignment="1">
      <alignment horizontal="center" vertical="center"/>
    </xf>
    <xf numFmtId="0" fontId="15" fillId="4" borderId="24" xfId="1" applyFont="1" applyFill="1" applyBorder="1" applyAlignment="1">
      <alignment horizontal="left" vertical="center"/>
    </xf>
    <xf numFmtId="0" fontId="15" fillId="4" borderId="19" xfId="1" applyFont="1" applyFill="1" applyBorder="1" applyAlignment="1">
      <alignment horizontal="left" vertical="center"/>
    </xf>
    <xf numFmtId="0" fontId="15" fillId="4" borderId="10" xfId="1" applyFont="1" applyFill="1" applyBorder="1" applyAlignment="1">
      <alignment horizontal="left" vertical="center" shrinkToFit="1"/>
    </xf>
    <xf numFmtId="0" fontId="15" fillId="4" borderId="10" xfId="1" applyFont="1" applyFill="1" applyBorder="1" applyAlignment="1">
      <alignment horizontal="left" vertical="center" wrapText="1"/>
    </xf>
    <xf numFmtId="0" fontId="15" fillId="4" borderId="11" xfId="1" applyFont="1" applyFill="1" applyBorder="1" applyAlignment="1">
      <alignment horizontal="center" vertical="center" wrapText="1"/>
    </xf>
    <xf numFmtId="3" fontId="15" fillId="5" borderId="24" xfId="1" applyNumberFormat="1" applyFont="1" applyFill="1" applyBorder="1" applyAlignment="1">
      <alignment horizontal="center" vertical="center"/>
    </xf>
    <xf numFmtId="3" fontId="15" fillId="5" borderId="10" xfId="1" applyNumberFormat="1" applyFont="1" applyFill="1" applyBorder="1" applyAlignment="1">
      <alignment horizontal="center" vertical="center"/>
    </xf>
    <xf numFmtId="3" fontId="15" fillId="5" borderId="34" xfId="1" applyNumberFormat="1" applyFont="1" applyFill="1" applyBorder="1" applyAlignment="1">
      <alignment horizontal="center" vertical="center"/>
    </xf>
    <xf numFmtId="3" fontId="15" fillId="5" borderId="11" xfId="1" applyNumberFormat="1" applyFont="1" applyFill="1" applyBorder="1" applyAlignment="1">
      <alignment horizontal="center" vertical="center"/>
    </xf>
    <xf numFmtId="3" fontId="89" fillId="5" borderId="19" xfId="1" applyNumberFormat="1" applyFont="1" applyFill="1" applyBorder="1" applyAlignment="1">
      <alignment horizontal="center" vertical="center"/>
    </xf>
    <xf numFmtId="3" fontId="89" fillId="5" borderId="10" xfId="1" applyNumberFormat="1" applyFont="1" applyFill="1" applyBorder="1" applyAlignment="1">
      <alignment horizontal="center" vertical="center"/>
    </xf>
    <xf numFmtId="0" fontId="15" fillId="12" borderId="13" xfId="1" applyFont="1" applyFill="1" applyBorder="1" applyAlignment="1">
      <alignment horizontal="left" vertical="center"/>
    </xf>
    <xf numFmtId="0" fontId="15" fillId="12" borderId="7" xfId="1" applyFont="1" applyFill="1" applyBorder="1" applyAlignment="1">
      <alignment horizontal="left" vertical="center"/>
    </xf>
    <xf numFmtId="0" fontId="15" fillId="12" borderId="8" xfId="1" applyFont="1" applyFill="1" applyBorder="1" applyAlignment="1">
      <alignment horizontal="left" vertical="center" shrinkToFit="1"/>
    </xf>
    <xf numFmtId="0" fontId="15" fillId="12" borderId="8" xfId="1" applyFont="1" applyFill="1" applyBorder="1" applyAlignment="1">
      <alignment horizontal="left" vertical="center" wrapText="1"/>
    </xf>
    <xf numFmtId="0" fontId="15" fillId="8" borderId="9" xfId="1" applyFont="1" applyFill="1" applyBorder="1" applyAlignment="1">
      <alignment horizontal="center" vertical="center" wrapText="1"/>
    </xf>
    <xf numFmtId="3" fontId="15" fillId="8" borderId="13" xfId="1" applyNumberFormat="1" applyFont="1" applyFill="1" applyBorder="1" applyAlignment="1">
      <alignment horizontal="center" vertical="center"/>
    </xf>
    <xf numFmtId="3" fontId="15" fillId="8" borderId="8" xfId="1" applyNumberFormat="1" applyFont="1" applyFill="1" applyBorder="1" applyAlignment="1">
      <alignment horizontal="center" vertical="center"/>
    </xf>
    <xf numFmtId="3" fontId="15" fillId="8" borderId="31" xfId="1" applyNumberFormat="1" applyFont="1" applyFill="1" applyBorder="1" applyAlignment="1">
      <alignment horizontal="center" vertical="center"/>
    </xf>
    <xf numFmtId="3" fontId="15" fillId="8" borderId="9" xfId="1" applyNumberFormat="1" applyFont="1" applyFill="1" applyBorder="1" applyAlignment="1">
      <alignment horizontal="center" vertical="center"/>
    </xf>
    <xf numFmtId="3" fontId="89" fillId="8" borderId="7" xfId="1" applyNumberFormat="1" applyFont="1" applyFill="1" applyBorder="1" applyAlignment="1">
      <alignment horizontal="center" vertical="center"/>
    </xf>
    <xf numFmtId="3" fontId="89" fillId="8" borderId="13" xfId="1" applyNumberFormat="1" applyFont="1" applyFill="1" applyBorder="1" applyAlignment="1">
      <alignment horizontal="center" vertical="center"/>
    </xf>
    <xf numFmtId="0" fontId="15" fillId="12" borderId="14" xfId="1" applyFont="1" applyFill="1" applyBorder="1" applyAlignment="1">
      <alignment horizontal="left" vertical="center"/>
    </xf>
    <xf numFmtId="0" fontId="15" fillId="12" borderId="4" xfId="1" applyFont="1" applyFill="1" applyBorder="1" applyAlignment="1">
      <alignment horizontal="left" vertical="center"/>
    </xf>
    <xf numFmtId="0" fontId="15" fillId="12" borderId="5" xfId="1" applyFont="1" applyFill="1" applyBorder="1" applyAlignment="1">
      <alignment horizontal="left" vertical="center" shrinkToFit="1"/>
    </xf>
    <xf numFmtId="0" fontId="15" fillId="12" borderId="5" xfId="1" applyFont="1" applyFill="1" applyBorder="1" applyAlignment="1">
      <alignment horizontal="left" vertical="center" wrapText="1"/>
    </xf>
    <xf numFmtId="0" fontId="15" fillId="8" borderId="6" xfId="1" applyFont="1" applyFill="1" applyBorder="1" applyAlignment="1">
      <alignment horizontal="center" vertical="center" wrapText="1"/>
    </xf>
    <xf numFmtId="3" fontId="15" fillId="8" borderId="14" xfId="1" applyNumberFormat="1" applyFont="1" applyFill="1" applyBorder="1" applyAlignment="1">
      <alignment horizontal="center" vertical="center"/>
    </xf>
    <xf numFmtId="3" fontId="15" fillId="8" borderId="5" xfId="1" applyNumberFormat="1" applyFont="1" applyFill="1" applyBorder="1" applyAlignment="1">
      <alignment horizontal="center" vertical="center"/>
    </xf>
    <xf numFmtId="3" fontId="15" fillId="8" borderId="32" xfId="1" applyNumberFormat="1" applyFont="1" applyFill="1" applyBorder="1" applyAlignment="1">
      <alignment horizontal="center" vertical="center"/>
    </xf>
    <xf numFmtId="3" fontId="15" fillId="8" borderId="6" xfId="1" applyNumberFormat="1" applyFont="1" applyFill="1" applyBorder="1" applyAlignment="1">
      <alignment horizontal="center" vertical="center"/>
    </xf>
    <xf numFmtId="3" fontId="89" fillId="8" borderId="4" xfId="1" applyNumberFormat="1" applyFont="1" applyFill="1" applyBorder="1" applyAlignment="1">
      <alignment horizontal="center" vertical="center"/>
    </xf>
    <xf numFmtId="3" fontId="89" fillId="8" borderId="14" xfId="1" applyNumberFormat="1" applyFont="1" applyFill="1" applyBorder="1" applyAlignment="1">
      <alignment horizontal="center" vertical="center"/>
    </xf>
    <xf numFmtId="0" fontId="15" fillId="42" borderId="12" xfId="1" applyFont="1" applyFill="1" applyBorder="1" applyAlignment="1">
      <alignment horizontal="left" vertical="center"/>
    </xf>
    <xf numFmtId="0" fontId="15" fillId="42" borderId="1" xfId="1" applyFont="1" applyFill="1" applyBorder="1" applyAlignment="1">
      <alignment horizontal="left" vertical="center"/>
    </xf>
    <xf numFmtId="0" fontId="15" fillId="42" borderId="2" xfId="1" applyFont="1" applyFill="1" applyBorder="1" applyAlignment="1">
      <alignment horizontal="left" vertical="center" shrinkToFit="1"/>
    </xf>
    <xf numFmtId="0" fontId="15" fillId="42" borderId="2" xfId="1" applyFont="1" applyFill="1" applyBorder="1" applyAlignment="1">
      <alignment horizontal="left" vertical="center" wrapText="1"/>
    </xf>
    <xf numFmtId="0" fontId="15" fillId="42" borderId="3" xfId="1" applyFont="1" applyFill="1" applyBorder="1" applyAlignment="1">
      <alignment horizontal="center" vertical="center" wrapText="1"/>
    </xf>
    <xf numFmtId="3" fontId="15" fillId="4" borderId="30" xfId="1" applyNumberFormat="1" applyFont="1" applyFill="1" applyBorder="1" applyAlignment="1">
      <alignment horizontal="center" vertical="center"/>
    </xf>
    <xf numFmtId="3" fontId="89" fillId="4" borderId="1" xfId="1" applyNumberFormat="1" applyFont="1" applyFill="1" applyBorder="1" applyAlignment="1">
      <alignment horizontal="center" vertical="center"/>
    </xf>
    <xf numFmtId="3" fontId="89" fillId="4" borderId="2" xfId="1" applyNumberFormat="1" applyFont="1" applyFill="1" applyBorder="1" applyAlignment="1">
      <alignment horizontal="center" vertical="center"/>
    </xf>
    <xf numFmtId="3" fontId="89" fillId="4" borderId="3" xfId="1" applyNumberFormat="1" applyFont="1" applyFill="1" applyBorder="1" applyAlignment="1">
      <alignment horizontal="center" vertical="center"/>
    </xf>
    <xf numFmtId="3" fontId="89" fillId="4" borderId="12" xfId="1" applyNumberFormat="1" applyFont="1" applyFill="1" applyBorder="1" applyAlignment="1">
      <alignment horizontal="center" vertical="center"/>
    </xf>
    <xf numFmtId="3" fontId="25" fillId="14" borderId="359" xfId="12" applyNumberFormat="1" applyFont="1" applyFill="1" applyBorder="1" applyAlignment="1">
      <alignment vertical="center"/>
    </xf>
    <xf numFmtId="3" fontId="26" fillId="14" borderId="360" xfId="12" applyNumberFormat="1" applyFont="1" applyFill="1" applyBorder="1" applyAlignment="1">
      <alignment vertical="center"/>
    </xf>
    <xf numFmtId="3" fontId="25" fillId="0" borderId="347" xfId="12" applyNumberFormat="1" applyFont="1" applyBorder="1" applyAlignment="1">
      <alignment vertical="center"/>
    </xf>
    <xf numFmtId="3" fontId="26" fillId="0" borderId="348" xfId="12" applyNumberFormat="1" applyFont="1" applyBorder="1" applyAlignment="1">
      <alignment vertical="center"/>
    </xf>
    <xf numFmtId="3" fontId="25" fillId="0" borderId="350" xfId="12" applyNumberFormat="1" applyFont="1" applyBorder="1" applyAlignment="1">
      <alignment vertical="center"/>
    </xf>
    <xf numFmtId="3" fontId="26" fillId="0" borderId="351" xfId="12" applyNumberFormat="1" applyFont="1" applyBorder="1" applyAlignment="1">
      <alignment vertical="center"/>
    </xf>
    <xf numFmtId="3" fontId="25" fillId="0" borderId="366" xfId="12" applyNumberFormat="1" applyFont="1" applyBorder="1" applyAlignment="1">
      <alignment vertical="center"/>
    </xf>
    <xf numFmtId="3" fontId="26" fillId="0" borderId="367" xfId="12" applyNumberFormat="1" applyFont="1" applyBorder="1" applyAlignment="1">
      <alignment vertical="center"/>
    </xf>
    <xf numFmtId="3" fontId="25" fillId="0" borderId="347" xfId="12" applyNumberFormat="1" applyFont="1" applyBorder="1" applyAlignment="1">
      <alignment horizontal="center" vertical="center"/>
    </xf>
    <xf numFmtId="3" fontId="25" fillId="0" borderId="350" xfId="12" applyNumberFormat="1" applyFont="1" applyBorder="1" applyAlignment="1">
      <alignment horizontal="center" vertical="center"/>
    </xf>
    <xf numFmtId="3" fontId="26" fillId="0" borderId="367" xfId="12" applyNumberFormat="1" applyFont="1" applyBorder="1" applyAlignment="1">
      <alignment horizontal="center" vertical="center"/>
    </xf>
    <xf numFmtId="3" fontId="89" fillId="5" borderId="11" xfId="1" applyNumberFormat="1" applyFont="1" applyFill="1" applyBorder="1" applyAlignment="1">
      <alignment horizontal="center" vertical="center"/>
    </xf>
    <xf numFmtId="3" fontId="89" fillId="5" borderId="24" xfId="1" applyNumberFormat="1" applyFont="1" applyFill="1" applyBorder="1" applyAlignment="1">
      <alignment horizontal="center" vertical="center"/>
    </xf>
    <xf numFmtId="1" fontId="89" fillId="5" borderId="6" xfId="1" applyNumberFormat="1" applyFont="1" applyFill="1" applyBorder="1" applyAlignment="1">
      <alignment horizontal="center" vertical="center"/>
    </xf>
    <xf numFmtId="1" fontId="89" fillId="5" borderId="14" xfId="1" applyNumberFormat="1" applyFont="1" applyFill="1" applyBorder="1" applyAlignment="1">
      <alignment horizontal="center" vertical="center"/>
    </xf>
    <xf numFmtId="0" fontId="25" fillId="0" borderId="343" xfId="12" applyFont="1" applyBorder="1" applyAlignment="1">
      <alignment horizontal="center"/>
    </xf>
    <xf numFmtId="1" fontId="89" fillId="5" borderId="9" xfId="1" applyNumberFormat="1" applyFont="1" applyFill="1" applyBorder="1" applyAlignment="1">
      <alignment horizontal="center" vertical="center"/>
    </xf>
    <xf numFmtId="1" fontId="89" fillId="5" borderId="13" xfId="1" applyNumberFormat="1" applyFont="1" applyFill="1" applyBorder="1" applyAlignment="1">
      <alignment horizontal="center" vertical="center"/>
    </xf>
    <xf numFmtId="3" fontId="26" fillId="0" borderId="359" xfId="12" applyNumberFormat="1" applyFont="1" applyBorder="1" applyAlignment="1">
      <alignment horizontal="center" vertical="center"/>
    </xf>
    <xf numFmtId="3" fontId="83" fillId="0" borderId="9" xfId="5" applyNumberFormat="1" applyFont="1" applyBorder="1" applyAlignment="1">
      <alignment horizontal="center" vertical="center"/>
    </xf>
    <xf numFmtId="3" fontId="69" fillId="0" borderId="9" xfId="5" applyNumberFormat="1" applyFont="1" applyBorder="1" applyAlignment="1">
      <alignment horizontal="center" vertical="center"/>
    </xf>
    <xf numFmtId="1" fontId="69" fillId="0" borderId="8" xfId="5" applyNumberFormat="1" applyFont="1" applyBorder="1" applyAlignment="1">
      <alignment horizontal="center" vertical="center"/>
    </xf>
    <xf numFmtId="3" fontId="69" fillId="0" borderId="13" xfId="5" applyNumberFormat="1" applyFont="1" applyBorder="1" applyAlignment="1">
      <alignment horizontal="center" vertical="center"/>
    </xf>
    <xf numFmtId="0" fontId="69" fillId="0" borderId="8" xfId="5" applyFont="1" applyBorder="1" applyAlignment="1">
      <alignment horizontal="center" vertical="center"/>
    </xf>
    <xf numFmtId="3" fontId="69" fillId="0" borderId="22" xfId="5" applyNumberFormat="1" applyFont="1" applyBorder="1" applyAlignment="1">
      <alignment horizontal="center" vertical="center"/>
    </xf>
    <xf numFmtId="3" fontId="69" fillId="0" borderId="23" xfId="5" applyNumberFormat="1" applyFont="1" applyBorder="1" applyAlignment="1">
      <alignment horizontal="center" vertical="center"/>
    </xf>
    <xf numFmtId="3" fontId="96" fillId="14" borderId="350" xfId="12" applyNumberFormat="1" applyFont="1" applyFill="1" applyBorder="1" applyAlignment="1">
      <alignment horizontal="center" vertical="center"/>
    </xf>
    <xf numFmtId="3" fontId="96" fillId="14" borderId="366" xfId="12" applyNumberFormat="1" applyFont="1" applyFill="1" applyBorder="1" applyAlignment="1">
      <alignment horizontal="center" vertical="center"/>
    </xf>
    <xf numFmtId="3" fontId="37" fillId="14" borderId="367" xfId="12" applyNumberFormat="1" applyFont="1" applyFill="1" applyBorder="1" applyAlignment="1">
      <alignment horizontal="center" vertical="center"/>
    </xf>
    <xf numFmtId="3" fontId="25" fillId="0" borderId="366" xfId="12" applyNumberFormat="1" applyFont="1" applyBorder="1" applyAlignment="1">
      <alignment horizontal="center" vertical="center"/>
    </xf>
    <xf numFmtId="0" fontId="96" fillId="17" borderId="125" xfId="12" applyFont="1" applyFill="1" applyBorder="1" applyAlignment="1">
      <alignment vertical="center" shrinkToFit="1"/>
    </xf>
    <xf numFmtId="0" fontId="96" fillId="17" borderId="8" xfId="12" applyFont="1" applyFill="1" applyBorder="1" applyAlignment="1">
      <alignment horizontal="center"/>
    </xf>
    <xf numFmtId="3" fontId="26" fillId="43" borderId="349" xfId="12" applyNumberFormat="1" applyFont="1" applyFill="1" applyBorder="1" applyAlignment="1">
      <alignment horizontal="center" vertical="center"/>
    </xf>
    <xf numFmtId="3" fontId="26" fillId="8" borderId="346" xfId="12" applyNumberFormat="1" applyFont="1" applyFill="1" applyBorder="1" applyAlignment="1">
      <alignment horizontal="center" vertical="center"/>
    </xf>
    <xf numFmtId="3" fontId="26" fillId="8" borderId="349" xfId="12" applyNumberFormat="1" applyFont="1" applyFill="1" applyBorder="1" applyAlignment="1">
      <alignment horizontal="center" vertical="center"/>
    </xf>
    <xf numFmtId="3" fontId="26" fillId="8" borderId="365" xfId="12" applyNumberFormat="1" applyFont="1" applyFill="1" applyBorder="1" applyAlignment="1">
      <alignment horizontal="center" vertical="center"/>
    </xf>
    <xf numFmtId="0" fontId="25" fillId="17" borderId="342" xfId="12" applyFont="1" applyFill="1" applyBorder="1" applyAlignment="1">
      <alignment vertical="center" shrinkToFit="1"/>
    </xf>
    <xf numFmtId="0" fontId="25" fillId="17" borderId="343" xfId="12" applyFont="1" applyFill="1" applyBorder="1" applyAlignment="1">
      <alignment horizontal="center"/>
    </xf>
    <xf numFmtId="0" fontId="25" fillId="17" borderId="241" xfId="12" applyFont="1" applyFill="1" applyBorder="1" applyAlignment="1">
      <alignment vertical="center" shrinkToFit="1"/>
    </xf>
    <xf numFmtId="0" fontId="25" fillId="17" borderId="242" xfId="12" applyFont="1" applyFill="1" applyBorder="1" applyAlignment="1">
      <alignment horizontal="center"/>
    </xf>
    <xf numFmtId="0" fontId="96" fillId="17" borderId="242" xfId="12" applyFont="1" applyFill="1" applyBorder="1" applyAlignment="1">
      <alignment horizontal="center"/>
    </xf>
    <xf numFmtId="0" fontId="25" fillId="17" borderId="368" xfId="12" applyFont="1" applyFill="1" applyBorder="1" applyAlignment="1">
      <alignment vertical="center" shrinkToFit="1"/>
    </xf>
    <xf numFmtId="0" fontId="25" fillId="17" borderId="369" xfId="12" applyFont="1" applyFill="1" applyBorder="1" applyAlignment="1">
      <alignment horizontal="center"/>
    </xf>
    <xf numFmtId="0" fontId="95" fillId="44" borderId="103" xfId="12" applyFont="1" applyFill="1" applyBorder="1" applyAlignment="1">
      <alignment horizontal="center"/>
    </xf>
    <xf numFmtId="0" fontId="95" fillId="44" borderId="8" xfId="12" applyFont="1" applyFill="1" applyBorder="1" applyAlignment="1">
      <alignment horizontal="center"/>
    </xf>
    <xf numFmtId="0" fontId="25" fillId="13" borderId="27" xfId="12" applyFont="1" applyFill="1" applyBorder="1" applyAlignment="1">
      <alignment horizontal="center"/>
    </xf>
    <xf numFmtId="0" fontId="25" fillId="44" borderId="21" xfId="12" applyFont="1" applyFill="1" applyBorder="1" applyAlignment="1">
      <alignment horizontal="center" vertical="center"/>
    </xf>
    <xf numFmtId="3" fontId="25" fillId="14" borderId="363" xfId="12" applyNumberFormat="1" applyFont="1" applyFill="1" applyBorder="1" applyAlignment="1">
      <alignment horizontal="center" vertical="center"/>
    </xf>
    <xf numFmtId="3" fontId="26" fillId="14" borderId="364" xfId="12" applyNumberFormat="1" applyFont="1" applyFill="1" applyBorder="1" applyAlignment="1">
      <alignment horizontal="center" vertical="center"/>
    </xf>
    <xf numFmtId="3" fontId="25" fillId="14" borderId="350" xfId="12" applyNumberFormat="1" applyFont="1" applyFill="1" applyBorder="1" applyAlignment="1">
      <alignment horizontal="center" vertical="center"/>
    </xf>
    <xf numFmtId="3" fontId="26" fillId="14" borderId="351" xfId="12" applyNumberFormat="1" applyFont="1" applyFill="1" applyBorder="1" applyAlignment="1">
      <alignment horizontal="center" vertical="center"/>
    </xf>
    <xf numFmtId="3" fontId="25" fillId="14" borderId="359" xfId="12" applyNumberFormat="1" applyFont="1" applyFill="1" applyBorder="1" applyAlignment="1">
      <alignment horizontal="center" vertical="center"/>
    </xf>
    <xf numFmtId="3" fontId="26" fillId="14" borderId="360" xfId="12" applyNumberFormat="1" applyFont="1" applyFill="1" applyBorder="1" applyAlignment="1">
      <alignment horizontal="center" vertical="center"/>
    </xf>
    <xf numFmtId="3" fontId="25" fillId="14" borderId="366" xfId="12" applyNumberFormat="1" applyFont="1" applyFill="1" applyBorder="1" applyAlignment="1">
      <alignment horizontal="center" vertical="center"/>
    </xf>
    <xf numFmtId="3" fontId="26" fillId="14" borderId="367" xfId="12" applyNumberFormat="1" applyFont="1" applyFill="1" applyBorder="1" applyAlignment="1">
      <alignment horizontal="center" vertical="center"/>
    </xf>
    <xf numFmtId="3" fontId="26" fillId="43" borderId="352" xfId="12" applyNumberFormat="1" applyFont="1" applyFill="1" applyBorder="1" applyAlignment="1">
      <alignment horizontal="center" vertical="center"/>
    </xf>
    <xf numFmtId="3" fontId="26" fillId="36" borderId="352" xfId="12" applyNumberFormat="1" applyFont="1" applyFill="1" applyBorder="1" applyAlignment="1">
      <alignment horizontal="center" vertical="center"/>
    </xf>
    <xf numFmtId="3" fontId="26" fillId="28" borderId="353" xfId="12" applyNumberFormat="1" applyFont="1" applyFill="1" applyBorder="1" applyAlignment="1">
      <alignment horizontal="center" vertical="center"/>
    </xf>
    <xf numFmtId="3" fontId="26" fillId="28" borderId="354" xfId="12" applyNumberFormat="1" applyFont="1" applyFill="1" applyBorder="1" applyAlignment="1">
      <alignment horizontal="center" vertical="center"/>
    </xf>
    <xf numFmtId="3" fontId="89" fillId="9" borderId="8" xfId="1" applyNumberFormat="1" applyFont="1" applyFill="1" applyBorder="1" applyAlignment="1">
      <alignment horizontal="center" vertical="center"/>
    </xf>
    <xf numFmtId="3" fontId="89" fillId="9" borderId="9" xfId="1" applyNumberFormat="1" applyFont="1" applyFill="1" applyBorder="1" applyAlignment="1">
      <alignment horizontal="center" vertical="center"/>
    </xf>
    <xf numFmtId="0" fontId="15" fillId="12" borderId="12" xfId="1" applyFont="1" applyFill="1" applyBorder="1" applyAlignment="1">
      <alignment horizontal="left" vertical="center"/>
    </xf>
    <xf numFmtId="0" fontId="15" fillId="12" borderId="2" xfId="1" applyFont="1" applyFill="1" applyBorder="1" applyAlignment="1">
      <alignment horizontal="left" vertical="center"/>
    </xf>
    <xf numFmtId="0" fontId="15" fillId="12" borderId="2" xfId="1" applyFont="1" applyFill="1" applyBorder="1" applyAlignment="1">
      <alignment horizontal="left" vertical="center" shrinkToFit="1"/>
    </xf>
    <xf numFmtId="0" fontId="15" fillId="12" borderId="2" xfId="1" applyFont="1" applyFill="1" applyBorder="1" applyAlignment="1">
      <alignment horizontal="left" vertical="center" wrapText="1"/>
    </xf>
    <xf numFmtId="0" fontId="15" fillId="12" borderId="8" xfId="1" applyFont="1" applyFill="1" applyBorder="1" applyAlignment="1">
      <alignment horizontal="left" vertical="center"/>
    </xf>
    <xf numFmtId="0" fontId="15" fillId="12" borderId="5" xfId="1" applyFont="1" applyFill="1" applyBorder="1" applyAlignment="1">
      <alignment horizontal="left" vertical="center"/>
    </xf>
    <xf numFmtId="0" fontId="15" fillId="18" borderId="5" xfId="5" applyFont="1" applyFill="1" applyBorder="1" applyAlignment="1">
      <alignment horizontal="center" vertical="center" wrapText="1"/>
    </xf>
    <xf numFmtId="0" fontId="25" fillId="9" borderId="125" xfId="12" applyFont="1" applyFill="1" applyBorder="1" applyAlignment="1">
      <alignment vertical="center" shrinkToFit="1"/>
    </xf>
    <xf numFmtId="0" fontId="25" fillId="9" borderId="8" xfId="12" applyFont="1" applyFill="1" applyBorder="1" applyAlignment="1">
      <alignment horizontal="center"/>
    </xf>
    <xf numFmtId="0" fontId="5" fillId="0" borderId="0" xfId="17"/>
    <xf numFmtId="0" fontId="5" fillId="0" borderId="0" xfId="17" applyAlignment="1">
      <alignment wrapText="1"/>
    </xf>
    <xf numFmtId="0" fontId="104" fillId="0" borderId="0" xfId="18"/>
    <xf numFmtId="0" fontId="5" fillId="0" borderId="0" xfId="17" applyAlignment="1">
      <alignment vertical="top" wrapText="1"/>
    </xf>
    <xf numFmtId="0" fontId="26" fillId="0" borderId="8" xfId="19" applyFont="1" applyBorder="1" applyAlignment="1">
      <alignment horizontal="left"/>
    </xf>
    <xf numFmtId="0" fontId="11" fillId="0" borderId="0" xfId="17" applyFont="1"/>
    <xf numFmtId="0" fontId="24" fillId="0" borderId="0" xfId="17" applyFont="1"/>
    <xf numFmtId="0" fontId="63" fillId="0" borderId="0" xfId="14"/>
    <xf numFmtId="0" fontId="0" fillId="0" borderId="0" xfId="0" applyAlignment="1">
      <alignment horizontal="left"/>
    </xf>
    <xf numFmtId="3" fontId="83" fillId="0" borderId="12" xfId="5" applyNumberFormat="1" applyFont="1" applyBorder="1" applyAlignment="1">
      <alignment horizontal="center" vertical="center"/>
    </xf>
    <xf numFmtId="1" fontId="24" fillId="0" borderId="7" xfId="0" applyNumberFormat="1" applyFont="1" applyBorder="1" applyAlignment="1">
      <alignment horizontal="center" vertical="center"/>
    </xf>
    <xf numFmtId="0" fontId="106" fillId="0" borderId="0" xfId="0" applyFont="1"/>
    <xf numFmtId="0" fontId="68" fillId="0" borderId="0" xfId="0" applyFont="1"/>
    <xf numFmtId="0" fontId="25" fillId="0" borderId="342" xfId="12" applyFont="1" applyBorder="1" applyAlignment="1">
      <alignment vertical="center" wrapText="1"/>
    </xf>
    <xf numFmtId="3" fontId="26" fillId="32" borderId="370" xfId="12" applyNumberFormat="1" applyFont="1" applyFill="1" applyBorder="1" applyAlignment="1">
      <alignment horizontal="center" vertical="center"/>
    </xf>
    <xf numFmtId="3" fontId="26" fillId="0" borderId="371" xfId="12" applyNumberFormat="1" applyFont="1" applyBorder="1" applyAlignment="1">
      <alignment horizontal="center" vertical="center"/>
    </xf>
    <xf numFmtId="3" fontId="26" fillId="0" borderId="372" xfId="12" applyNumberFormat="1" applyFont="1" applyBorder="1" applyAlignment="1">
      <alignment horizontal="center" vertical="center"/>
    </xf>
    <xf numFmtId="0" fontId="86" fillId="0" borderId="123" xfId="12" applyFont="1" applyBorder="1" applyAlignment="1">
      <alignment vertical="center" wrapText="1"/>
    </xf>
    <xf numFmtId="3" fontId="21" fillId="8" borderId="30" xfId="4" applyNumberFormat="1" applyFont="1" applyFill="1" applyBorder="1" applyAlignment="1">
      <alignment horizontal="center" vertical="center"/>
    </xf>
    <xf numFmtId="3" fontId="21" fillId="8" borderId="31" xfId="4" applyNumberFormat="1" applyFont="1" applyFill="1" applyBorder="1" applyAlignment="1">
      <alignment horizontal="center" vertical="center"/>
    </xf>
    <xf numFmtId="3" fontId="21" fillId="8" borderId="32" xfId="4" applyNumberFormat="1" applyFont="1" applyFill="1" applyBorder="1" applyAlignment="1">
      <alignment horizontal="center" vertical="center"/>
    </xf>
    <xf numFmtId="3" fontId="83" fillId="3" borderId="30" xfId="5" applyNumberFormat="1" applyFont="1" applyFill="1" applyBorder="1" applyAlignment="1">
      <alignment horizontal="center" vertical="center"/>
    </xf>
    <xf numFmtId="3" fontId="83" fillId="3" borderId="31" xfId="5" applyNumberFormat="1" applyFont="1" applyFill="1" applyBorder="1" applyAlignment="1">
      <alignment horizontal="center" vertical="center"/>
    </xf>
    <xf numFmtId="3" fontId="83" fillId="3" borderId="33" xfId="5" applyNumberFormat="1" applyFont="1" applyFill="1" applyBorder="1" applyAlignment="1">
      <alignment horizontal="center" vertical="center"/>
    </xf>
    <xf numFmtId="17" fontId="15" fillId="3" borderId="377" xfId="5" applyNumberFormat="1" applyFont="1" applyFill="1" applyBorder="1" applyAlignment="1">
      <alignment horizontal="center" vertical="center"/>
    </xf>
    <xf numFmtId="17" fontId="15" fillId="3" borderId="378" xfId="5" applyNumberFormat="1" applyFont="1" applyFill="1" applyBorder="1" applyAlignment="1">
      <alignment horizontal="center" vertical="center"/>
    </xf>
    <xf numFmtId="17" fontId="15" fillId="3" borderId="379" xfId="5" applyNumberFormat="1" applyFont="1" applyFill="1" applyBorder="1" applyAlignment="1">
      <alignment horizontal="center" vertical="center"/>
    </xf>
    <xf numFmtId="17" fontId="15" fillId="3" borderId="380" xfId="5" applyNumberFormat="1" applyFont="1" applyFill="1" applyBorder="1" applyAlignment="1">
      <alignment horizontal="center" vertical="center"/>
    </xf>
    <xf numFmtId="17" fontId="15" fillId="3" borderId="381" xfId="5" applyNumberFormat="1" applyFont="1" applyFill="1" applyBorder="1" applyAlignment="1">
      <alignment horizontal="center" vertical="center"/>
    </xf>
    <xf numFmtId="17" fontId="15" fillId="3" borderId="382" xfId="5" applyNumberFormat="1" applyFont="1" applyFill="1" applyBorder="1" applyAlignment="1">
      <alignment horizontal="center" vertical="center"/>
    </xf>
    <xf numFmtId="17" fontId="15" fillId="3" borderId="383" xfId="5" applyNumberFormat="1" applyFont="1" applyFill="1" applyBorder="1" applyAlignment="1">
      <alignment horizontal="center" vertical="center"/>
    </xf>
    <xf numFmtId="17" fontId="15" fillId="3" borderId="384" xfId="5" applyNumberFormat="1" applyFont="1" applyFill="1" applyBorder="1" applyAlignment="1">
      <alignment horizontal="center" vertical="center"/>
    </xf>
    <xf numFmtId="17" fontId="15" fillId="3" borderId="385" xfId="5" applyNumberFormat="1" applyFont="1" applyFill="1" applyBorder="1" applyAlignment="1">
      <alignment horizontal="center" vertical="center"/>
    </xf>
    <xf numFmtId="0" fontId="11" fillId="18" borderId="186" xfId="0" applyFont="1" applyFill="1" applyBorder="1" applyAlignment="1">
      <alignment horizontal="center"/>
    </xf>
    <xf numFmtId="0" fontId="12" fillId="2" borderId="79" xfId="8" applyFont="1" applyFill="1" applyBorder="1" applyAlignment="1">
      <alignment horizontal="left" vertical="top"/>
    </xf>
    <xf numFmtId="0" fontId="12" fillId="2" borderId="250" xfId="8" applyFont="1" applyFill="1" applyBorder="1" applyAlignment="1">
      <alignment horizontal="left" vertical="top"/>
    </xf>
    <xf numFmtId="0" fontId="12" fillId="2" borderId="78" xfId="8" applyFont="1" applyFill="1" applyBorder="1" applyAlignment="1">
      <alignment horizontal="left" vertical="top"/>
    </xf>
    <xf numFmtId="0" fontId="13" fillId="2" borderId="78" xfId="8" applyFont="1" applyFill="1" applyBorder="1" applyAlignment="1">
      <alignment horizontal="left" vertical="top"/>
    </xf>
    <xf numFmtId="0" fontId="13" fillId="2" borderId="250" xfId="8" applyFont="1" applyFill="1" applyBorder="1" applyAlignment="1">
      <alignment horizontal="center" vertical="center"/>
    </xf>
    <xf numFmtId="0" fontId="12" fillId="2" borderId="79" xfId="0" applyFont="1" applyFill="1" applyBorder="1" applyAlignment="1">
      <alignment horizontal="left" vertical="top"/>
    </xf>
    <xf numFmtId="0" fontId="12" fillId="2" borderId="250" xfId="0" applyFont="1" applyFill="1" applyBorder="1" applyAlignment="1">
      <alignment horizontal="left" vertical="top"/>
    </xf>
    <xf numFmtId="0" fontId="12" fillId="2" borderId="78" xfId="0" applyFont="1" applyFill="1" applyBorder="1" applyAlignment="1">
      <alignment horizontal="left" vertical="top"/>
    </xf>
    <xf numFmtId="0" fontId="12" fillId="2" borderId="78" xfId="0" applyFont="1" applyFill="1" applyBorder="1" applyAlignment="1">
      <alignment horizontal="left" vertical="top" shrinkToFit="1"/>
    </xf>
    <xf numFmtId="0" fontId="13" fillId="2" borderId="78" xfId="0" applyFont="1" applyFill="1" applyBorder="1" applyAlignment="1">
      <alignment horizontal="left" vertical="top"/>
    </xf>
    <xf numFmtId="0" fontId="13" fillId="2" borderId="250" xfId="0" applyFont="1" applyFill="1" applyBorder="1" applyAlignment="1">
      <alignment horizontal="center" vertical="center"/>
    </xf>
    <xf numFmtId="3" fontId="34" fillId="7" borderId="31" xfId="5" applyNumberFormat="1" applyFont="1" applyFill="1" applyBorder="1" applyAlignment="1">
      <alignment horizontal="center" vertical="center"/>
    </xf>
    <xf numFmtId="3" fontId="34" fillId="7" borderId="13" xfId="5" applyNumberFormat="1" applyFont="1" applyFill="1" applyBorder="1" applyAlignment="1">
      <alignment horizontal="center" vertical="center"/>
    </xf>
    <xf numFmtId="17" fontId="14" fillId="3" borderId="386" xfId="5" applyNumberFormat="1" applyFont="1" applyFill="1" applyBorder="1" applyAlignment="1">
      <alignment horizontal="center" vertical="center"/>
    </xf>
    <xf numFmtId="3" fontId="89" fillId="5" borderId="32" xfId="5" applyNumberFormat="1" applyFont="1" applyFill="1" applyBorder="1" applyAlignment="1">
      <alignment horizontal="center" vertical="center"/>
    </xf>
    <xf numFmtId="3" fontId="89" fillId="4" borderId="34" xfId="1" applyNumberFormat="1" applyFont="1" applyFill="1" applyBorder="1" applyAlignment="1">
      <alignment horizontal="center" vertical="center"/>
    </xf>
    <xf numFmtId="3" fontId="89" fillId="4" borderId="31" xfId="1" applyNumberFormat="1" applyFont="1" applyFill="1" applyBorder="1" applyAlignment="1">
      <alignment horizontal="center" vertical="center"/>
    </xf>
    <xf numFmtId="3" fontId="89" fillId="8" borderId="31" xfId="1" applyNumberFormat="1" applyFont="1" applyFill="1" applyBorder="1" applyAlignment="1">
      <alignment horizontal="center" vertical="center"/>
    </xf>
    <xf numFmtId="3" fontId="89" fillId="8" borderId="32" xfId="1" applyNumberFormat="1" applyFont="1" applyFill="1" applyBorder="1" applyAlignment="1">
      <alignment horizontal="center" vertical="center"/>
    </xf>
    <xf numFmtId="3" fontId="89" fillId="9" borderId="31" xfId="1" applyNumberFormat="1" applyFont="1" applyFill="1" applyBorder="1" applyAlignment="1">
      <alignment horizontal="center" vertical="center"/>
    </xf>
    <xf numFmtId="3" fontId="89" fillId="5" borderId="31" xfId="1" applyNumberFormat="1" applyFont="1" applyFill="1" applyBorder="1" applyAlignment="1">
      <alignment horizontal="center" vertical="center"/>
    </xf>
    <xf numFmtId="3" fontId="89" fillId="4" borderId="30" xfId="1" applyNumberFormat="1" applyFont="1" applyFill="1" applyBorder="1" applyAlignment="1">
      <alignment horizontal="center" vertical="center"/>
    </xf>
    <xf numFmtId="3" fontId="89" fillId="5" borderId="34" xfId="1" applyNumberFormat="1" applyFont="1" applyFill="1" applyBorder="1" applyAlignment="1">
      <alignment horizontal="center" vertical="center"/>
    </xf>
    <xf numFmtId="3" fontId="89" fillId="5" borderId="32" xfId="1" applyNumberFormat="1" applyFont="1" applyFill="1" applyBorder="1" applyAlignment="1">
      <alignment horizontal="center" vertical="center"/>
    </xf>
    <xf numFmtId="3" fontId="89" fillId="9" borderId="13" xfId="1" applyNumberFormat="1" applyFont="1" applyFill="1" applyBorder="1" applyAlignment="1">
      <alignment horizontal="center" vertical="center"/>
    </xf>
    <xf numFmtId="3" fontId="89" fillId="5" borderId="14" xfId="1" applyNumberFormat="1" applyFont="1" applyFill="1" applyBorder="1" applyAlignment="1">
      <alignment horizontal="center" vertical="center"/>
    </xf>
    <xf numFmtId="0" fontId="109" fillId="0" borderId="0" xfId="0" applyFont="1" applyAlignment="1">
      <alignment horizontal="center" vertical="center" wrapText="1"/>
    </xf>
    <xf numFmtId="0" fontId="110" fillId="0" borderId="0" xfId="0" applyFont="1" applyAlignment="1">
      <alignment horizontal="center" vertical="center"/>
    </xf>
    <xf numFmtId="0" fontId="25" fillId="0" borderId="368" xfId="12" applyFont="1" applyBorder="1" applyAlignment="1">
      <alignment vertical="center" wrapText="1"/>
    </xf>
    <xf numFmtId="0" fontId="25" fillId="0" borderId="369" xfId="12" applyFont="1" applyBorder="1" applyAlignment="1">
      <alignment horizontal="center"/>
    </xf>
    <xf numFmtId="0" fontId="25" fillId="0" borderId="369" xfId="12" applyFont="1" applyBorder="1" applyAlignment="1">
      <alignment horizontal="center" vertical="center"/>
    </xf>
    <xf numFmtId="0" fontId="25" fillId="0" borderId="373" xfId="12" applyFont="1" applyBorder="1" applyAlignment="1">
      <alignment horizontal="center" vertical="center"/>
    </xf>
    <xf numFmtId="3" fontId="26" fillId="32" borderId="374" xfId="12" applyNumberFormat="1" applyFont="1" applyFill="1" applyBorder="1" applyAlignment="1">
      <alignment horizontal="center" vertical="center"/>
    </xf>
    <xf numFmtId="3" fontId="26" fillId="0" borderId="375" xfId="12" applyNumberFormat="1" applyFont="1" applyBorder="1" applyAlignment="1">
      <alignment horizontal="center" vertical="center"/>
    </xf>
    <xf numFmtId="3" fontId="26" fillId="0" borderId="376" xfId="12" applyNumberFormat="1" applyFont="1" applyBorder="1" applyAlignment="1">
      <alignment horizontal="center" vertical="center"/>
    </xf>
    <xf numFmtId="167" fontId="0" fillId="0" borderId="0" xfId="0" applyNumberFormat="1" applyAlignment="1">
      <alignment horizontal="center" vertical="center"/>
    </xf>
    <xf numFmtId="0" fontId="0" fillId="45" borderId="0" xfId="0" applyFill="1"/>
    <xf numFmtId="3" fontId="89" fillId="9" borderId="31" xfId="5" applyNumberFormat="1" applyFont="1" applyFill="1" applyBorder="1" applyAlignment="1">
      <alignment horizontal="center" vertical="center"/>
    </xf>
    <xf numFmtId="3" fontId="89" fillId="9" borderId="8" xfId="5" applyNumberFormat="1" applyFont="1" applyFill="1" applyBorder="1" applyAlignment="1">
      <alignment horizontal="left" vertical="center"/>
    </xf>
    <xf numFmtId="3" fontId="89" fillId="9" borderId="31" xfId="5" applyNumberFormat="1" applyFont="1" applyFill="1" applyBorder="1" applyAlignment="1">
      <alignment horizontal="left" vertical="center"/>
    </xf>
    <xf numFmtId="3" fontId="89" fillId="9" borderId="13" xfId="5" applyNumberFormat="1" applyFont="1" applyFill="1" applyBorder="1" applyAlignment="1">
      <alignment horizontal="left" vertical="center"/>
    </xf>
    <xf numFmtId="3" fontId="89" fillId="9" borderId="9" xfId="5" applyNumberFormat="1" applyFont="1" applyFill="1" applyBorder="1" applyAlignment="1">
      <alignment horizontal="left" vertical="center"/>
    </xf>
    <xf numFmtId="17" fontId="14" fillId="0" borderId="27" xfId="5" applyNumberFormat="1" applyFont="1" applyBorder="1" applyAlignment="1">
      <alignment horizontal="center" vertical="center"/>
    </xf>
    <xf numFmtId="0" fontId="0" fillId="12" borderId="0" xfId="0" applyFill="1"/>
    <xf numFmtId="0" fontId="15" fillId="12" borderId="23" xfId="1" applyFont="1" applyFill="1" applyBorder="1" applyAlignment="1">
      <alignment horizontal="left" vertical="center"/>
    </xf>
    <xf numFmtId="0" fontId="15" fillId="12" borderId="20" xfId="1" applyFont="1" applyFill="1" applyBorder="1" applyAlignment="1">
      <alignment horizontal="left" vertical="center"/>
    </xf>
    <xf numFmtId="0" fontId="15" fillId="12" borderId="21" xfId="1" applyFont="1" applyFill="1" applyBorder="1" applyAlignment="1">
      <alignment horizontal="left" vertical="center" shrinkToFit="1"/>
    </xf>
    <xf numFmtId="0" fontId="15" fillId="12" borderId="21" xfId="1" applyFont="1" applyFill="1" applyBorder="1" applyAlignment="1">
      <alignment horizontal="left" vertical="center" wrapText="1"/>
    </xf>
    <xf numFmtId="0" fontId="15" fillId="8" borderId="22" xfId="1" applyFont="1" applyFill="1" applyBorder="1" applyAlignment="1">
      <alignment horizontal="center" vertical="center" wrapText="1"/>
    </xf>
    <xf numFmtId="3" fontId="15" fillId="8" borderId="23" xfId="1" applyNumberFormat="1" applyFont="1" applyFill="1" applyBorder="1" applyAlignment="1">
      <alignment horizontal="center" vertical="center"/>
    </xf>
    <xf numFmtId="3" fontId="15" fillId="8" borderId="21" xfId="1" applyNumberFormat="1" applyFont="1" applyFill="1" applyBorder="1" applyAlignment="1">
      <alignment horizontal="center" vertical="center"/>
    </xf>
    <xf numFmtId="3" fontId="15" fillId="8" borderId="33" xfId="1" applyNumberFormat="1" applyFont="1" applyFill="1" applyBorder="1" applyAlignment="1">
      <alignment horizontal="center" vertical="center"/>
    </xf>
    <xf numFmtId="3" fontId="15" fillId="8" borderId="22" xfId="1" applyNumberFormat="1" applyFont="1" applyFill="1" applyBorder="1" applyAlignment="1">
      <alignment horizontal="center" vertical="center"/>
    </xf>
    <xf numFmtId="3" fontId="89" fillId="8" borderId="20" xfId="1" applyNumberFormat="1" applyFont="1" applyFill="1" applyBorder="1" applyAlignment="1">
      <alignment horizontal="center" vertical="center"/>
    </xf>
    <xf numFmtId="3" fontId="89" fillId="8" borderId="21" xfId="1" applyNumberFormat="1" applyFont="1" applyFill="1" applyBorder="1" applyAlignment="1">
      <alignment horizontal="center" vertical="center"/>
    </xf>
    <xf numFmtId="3" fontId="89" fillId="8" borderId="22" xfId="1" applyNumberFormat="1" applyFont="1" applyFill="1" applyBorder="1" applyAlignment="1">
      <alignment horizontal="center" vertical="center"/>
    </xf>
    <xf numFmtId="3" fontId="89" fillId="8" borderId="23" xfId="1" applyNumberFormat="1" applyFont="1" applyFill="1" applyBorder="1" applyAlignment="1">
      <alignment horizontal="center" vertical="center"/>
    </xf>
    <xf numFmtId="3" fontId="89" fillId="8" borderId="33" xfId="1" applyNumberFormat="1" applyFont="1" applyFill="1" applyBorder="1" applyAlignment="1">
      <alignment horizontal="center" vertical="center"/>
    </xf>
    <xf numFmtId="0" fontId="15" fillId="12" borderId="21" xfId="1" applyFont="1" applyFill="1" applyBorder="1" applyAlignment="1">
      <alignment horizontal="left" vertical="center"/>
    </xf>
    <xf numFmtId="0" fontId="15" fillId="18" borderId="21" xfId="5" applyFont="1" applyFill="1" applyBorder="1" applyAlignment="1">
      <alignment horizontal="center" vertical="center" wrapText="1"/>
    </xf>
    <xf numFmtId="0" fontId="63" fillId="7" borderId="0" xfId="14" applyFill="1"/>
    <xf numFmtId="3" fontId="83" fillId="8" borderId="8" xfId="5" applyNumberFormat="1" applyFont="1" applyFill="1" applyBorder="1" applyAlignment="1">
      <alignment horizontal="center" vertical="center"/>
    </xf>
    <xf numFmtId="17" fontId="15" fillId="19" borderId="16" xfId="5" applyNumberFormat="1" applyFont="1" applyFill="1" applyBorder="1" applyAlignment="1">
      <alignment horizontal="center" vertical="center"/>
    </xf>
    <xf numFmtId="3" fontId="83" fillId="19" borderId="2" xfId="5" applyNumberFormat="1" applyFont="1" applyFill="1" applyBorder="1" applyAlignment="1">
      <alignment horizontal="center" vertical="center"/>
    </xf>
    <xf numFmtId="3" fontId="83" fillId="19" borderId="8" xfId="5" applyNumberFormat="1" applyFont="1" applyFill="1" applyBorder="1" applyAlignment="1">
      <alignment horizontal="center" vertical="center"/>
    </xf>
    <xf numFmtId="3" fontId="69" fillId="19" borderId="8" xfId="5" applyNumberFormat="1" applyFont="1" applyFill="1" applyBorder="1" applyAlignment="1">
      <alignment horizontal="center" vertical="center"/>
    </xf>
    <xf numFmtId="3" fontId="69" fillId="19" borderId="21" xfId="5" applyNumberFormat="1" applyFont="1" applyFill="1" applyBorder="1" applyAlignment="1">
      <alignment horizontal="center" vertical="center"/>
    </xf>
    <xf numFmtId="3" fontId="83" fillId="9" borderId="13" xfId="5" applyNumberFormat="1" applyFont="1" applyFill="1" applyBorder="1" applyAlignment="1">
      <alignment horizontal="center" vertical="center"/>
    </xf>
    <xf numFmtId="3" fontId="83" fillId="9" borderId="7" xfId="5" applyNumberFormat="1" applyFont="1" applyFill="1" applyBorder="1" applyAlignment="1">
      <alignment horizontal="center" vertical="center"/>
    </xf>
    <xf numFmtId="3" fontId="83" fillId="8" borderId="31" xfId="5" applyNumberFormat="1" applyFont="1" applyFill="1" applyBorder="1" applyAlignment="1">
      <alignment horizontal="center" vertical="center"/>
    </xf>
    <xf numFmtId="3" fontId="83" fillId="8" borderId="9" xfId="5" applyNumberFormat="1" applyFont="1" applyFill="1" applyBorder="1" applyAlignment="1">
      <alignment horizontal="center" vertical="center"/>
    </xf>
    <xf numFmtId="3" fontId="83" fillId="8" borderId="7" xfId="5" applyNumberFormat="1" applyFont="1" applyFill="1" applyBorder="1" applyAlignment="1">
      <alignment horizontal="center" vertical="center"/>
    </xf>
    <xf numFmtId="3" fontId="69" fillId="9" borderId="8" xfId="5" applyNumberFormat="1" applyFont="1" applyFill="1" applyBorder="1" applyAlignment="1">
      <alignment horizontal="center" vertical="center"/>
    </xf>
    <xf numFmtId="3" fontId="69" fillId="9" borderId="9" xfId="5" applyNumberFormat="1" applyFont="1" applyFill="1" applyBorder="1" applyAlignment="1">
      <alignment horizontal="center" vertical="center"/>
    </xf>
    <xf numFmtId="3" fontId="69" fillId="9" borderId="13" xfId="5" applyNumberFormat="1" applyFont="1" applyFill="1" applyBorder="1" applyAlignment="1">
      <alignment horizontal="center" vertical="center"/>
    </xf>
    <xf numFmtId="1" fontId="69" fillId="9" borderId="8" xfId="5" applyNumberFormat="1" applyFont="1" applyFill="1" applyBorder="1" applyAlignment="1">
      <alignment horizontal="center" vertical="center"/>
    </xf>
    <xf numFmtId="3" fontId="15" fillId="3" borderId="22" xfId="5" applyNumberFormat="1" applyFont="1" applyFill="1" applyBorder="1" applyAlignment="1">
      <alignment horizontal="center" vertical="center"/>
    </xf>
    <xf numFmtId="3" fontId="15" fillId="3" borderId="6" xfId="5" applyNumberFormat="1" applyFont="1" applyFill="1" applyBorder="1" applyAlignment="1">
      <alignment horizontal="center" vertical="center"/>
    </xf>
    <xf numFmtId="0" fontId="11" fillId="7" borderId="185" xfId="0" applyFont="1" applyFill="1" applyBorder="1" applyAlignment="1">
      <alignment horizontal="center" vertical="center"/>
    </xf>
    <xf numFmtId="1" fontId="11" fillId="7" borderId="185" xfId="0" applyNumberFormat="1" applyFont="1" applyFill="1" applyBorder="1" applyAlignment="1">
      <alignment horizontal="center" vertical="center"/>
    </xf>
    <xf numFmtId="0" fontId="0" fillId="9" borderId="0" xfId="0" applyFill="1" applyAlignment="1" applyProtection="1">
      <alignment shrinkToFit="1"/>
      <protection locked="0"/>
    </xf>
    <xf numFmtId="17" fontId="14" fillId="7" borderId="27" xfId="5" applyNumberFormat="1" applyFont="1" applyFill="1" applyBorder="1" applyAlignment="1">
      <alignment horizontal="center" vertical="center"/>
    </xf>
    <xf numFmtId="3" fontId="89" fillId="7" borderId="2" xfId="5" applyNumberFormat="1" applyFont="1" applyFill="1" applyBorder="1" applyAlignment="1">
      <alignment horizontal="center" vertical="center"/>
    </xf>
    <xf numFmtId="3" fontId="89" fillId="7" borderId="8" xfId="5" applyNumberFormat="1" applyFont="1" applyFill="1" applyBorder="1" applyAlignment="1">
      <alignment horizontal="center" vertical="center"/>
    </xf>
    <xf numFmtId="3" fontId="89" fillId="7" borderId="5" xfId="5" applyNumberFormat="1" applyFont="1" applyFill="1" applyBorder="1" applyAlignment="1">
      <alignment horizontal="center" vertical="center"/>
    </xf>
    <xf numFmtId="3" fontId="89" fillId="7" borderId="10" xfId="1" applyNumberFormat="1" applyFont="1" applyFill="1" applyBorder="1" applyAlignment="1">
      <alignment horizontal="center" vertical="center"/>
    </xf>
    <xf numFmtId="3" fontId="89" fillId="7" borderId="8" xfId="1" applyNumberFormat="1" applyFont="1" applyFill="1" applyBorder="1" applyAlignment="1">
      <alignment horizontal="center" vertical="center"/>
    </xf>
    <xf numFmtId="3" fontId="89" fillId="7" borderId="5" xfId="1" applyNumberFormat="1" applyFont="1" applyFill="1" applyBorder="1" applyAlignment="1">
      <alignment horizontal="center" vertical="center"/>
    </xf>
    <xf numFmtId="3" fontId="89" fillId="7" borderId="21" xfId="1" applyNumberFormat="1" applyFont="1" applyFill="1" applyBorder="1" applyAlignment="1">
      <alignment horizontal="center" vertical="center"/>
    </xf>
    <xf numFmtId="3" fontId="89" fillId="7" borderId="2" xfId="1" applyNumberFormat="1" applyFont="1" applyFill="1" applyBorder="1" applyAlignment="1">
      <alignment horizontal="center" vertical="center"/>
    </xf>
    <xf numFmtId="168" fontId="0" fillId="0" borderId="0" xfId="0" applyNumberFormat="1"/>
    <xf numFmtId="0" fontId="20" fillId="0" borderId="0" xfId="0" applyFont="1"/>
    <xf numFmtId="3" fontId="20" fillId="0" borderId="0" xfId="0" applyNumberFormat="1" applyFont="1"/>
    <xf numFmtId="3" fontId="0" fillId="37" borderId="0" xfId="0" applyNumberFormat="1" applyFill="1" applyAlignment="1">
      <alignment horizontal="center" vertical="center"/>
    </xf>
    <xf numFmtId="3" fontId="89" fillId="9" borderId="5" xfId="1" applyNumberFormat="1" applyFont="1" applyFill="1" applyBorder="1" applyAlignment="1">
      <alignment horizontal="center" vertical="center"/>
    </xf>
    <xf numFmtId="3" fontId="89" fillId="9" borderId="32" xfId="1" applyNumberFormat="1" applyFont="1" applyFill="1" applyBorder="1" applyAlignment="1">
      <alignment horizontal="center" vertical="center"/>
    </xf>
    <xf numFmtId="3" fontId="89" fillId="9" borderId="14" xfId="1" applyNumberFormat="1" applyFont="1" applyFill="1" applyBorder="1" applyAlignment="1">
      <alignment horizontal="center" vertical="center"/>
    </xf>
    <xf numFmtId="3" fontId="89" fillId="9" borderId="6" xfId="1" applyNumberFormat="1" applyFont="1" applyFill="1" applyBorder="1" applyAlignment="1">
      <alignment horizontal="center" vertical="center"/>
    </xf>
    <xf numFmtId="0" fontId="111" fillId="0" borderId="0" xfId="0" applyFont="1"/>
    <xf numFmtId="0" fontId="112" fillId="0" borderId="0" xfId="0" applyFont="1" applyAlignment="1">
      <alignment horizontal="center" vertical="center"/>
    </xf>
    <xf numFmtId="0" fontId="113" fillId="0" borderId="0" xfId="0" applyFont="1" applyAlignment="1">
      <alignment horizontal="right" vertical="center"/>
    </xf>
    <xf numFmtId="3" fontId="114" fillId="0" borderId="0" xfId="0" applyNumberFormat="1" applyFont="1" applyAlignment="1">
      <alignment horizontal="center" vertical="center"/>
    </xf>
    <xf numFmtId="0" fontId="115" fillId="0" borderId="0" xfId="0" applyFont="1"/>
    <xf numFmtId="3" fontId="115" fillId="0" borderId="0" xfId="0" applyNumberFormat="1" applyFont="1"/>
    <xf numFmtId="3" fontId="113" fillId="0" borderId="0" xfId="0" applyNumberFormat="1" applyFont="1" applyAlignment="1">
      <alignment horizontal="center" vertical="center"/>
    </xf>
    <xf numFmtId="3" fontId="116" fillId="0" borderId="0" xfId="0" applyNumberFormat="1" applyFont="1" applyAlignment="1">
      <alignment horizontal="center" vertical="center"/>
    </xf>
    <xf numFmtId="0" fontId="117" fillId="0" borderId="0" xfId="0" applyFont="1" applyAlignment="1">
      <alignment horizontal="center" vertical="center"/>
    </xf>
    <xf numFmtId="9" fontId="118" fillId="0" borderId="0" xfId="4" applyFont="1" applyFill="1" applyBorder="1" applyAlignment="1">
      <alignment horizontal="center" vertical="center"/>
    </xf>
    <xf numFmtId="0" fontId="96" fillId="9" borderId="125" xfId="12" applyFont="1" applyFill="1" applyBorder="1" applyAlignment="1">
      <alignment vertical="center" shrinkToFit="1"/>
    </xf>
    <xf numFmtId="0" fontId="96" fillId="9" borderId="8" xfId="12" applyFont="1" applyFill="1" applyBorder="1" applyAlignment="1">
      <alignment horizontal="center"/>
    </xf>
    <xf numFmtId="0" fontId="25" fillId="9" borderId="8" xfId="12" applyFont="1" applyFill="1" applyBorder="1" applyAlignment="1">
      <alignment horizontal="center" vertical="center"/>
    </xf>
    <xf numFmtId="0" fontId="25" fillId="9" borderId="7" xfId="12" applyFont="1" applyFill="1" applyBorder="1" applyAlignment="1">
      <alignment horizontal="center" vertical="center"/>
    </xf>
    <xf numFmtId="0" fontId="25" fillId="9" borderId="343" xfId="12" applyFont="1" applyFill="1" applyBorder="1" applyAlignment="1">
      <alignment horizontal="center" vertical="center"/>
    </xf>
    <xf numFmtId="0" fontId="25" fillId="9" borderId="344" xfId="12" applyFont="1" applyFill="1" applyBorder="1" applyAlignment="1">
      <alignment horizontal="center" vertical="center"/>
    </xf>
    <xf numFmtId="0" fontId="25" fillId="9" borderId="345" xfId="12" applyFont="1" applyFill="1" applyBorder="1" applyAlignment="1">
      <alignment vertical="center" shrinkToFit="1"/>
    </xf>
    <xf numFmtId="0" fontId="25" fillId="9" borderId="235" xfId="12" applyFont="1" applyFill="1" applyBorder="1" applyAlignment="1">
      <alignment horizontal="center"/>
    </xf>
    <xf numFmtId="0" fontId="25" fillId="9" borderId="235" xfId="12" applyFont="1" applyFill="1" applyBorder="1" applyAlignment="1">
      <alignment horizontal="center" vertical="center"/>
    </xf>
    <xf numFmtId="0" fontId="25" fillId="9" borderId="247" xfId="12" applyFont="1" applyFill="1" applyBorder="1" applyAlignment="1">
      <alignment horizontal="center" vertical="center"/>
    </xf>
    <xf numFmtId="0" fontId="25" fillId="9" borderId="86" xfId="12" applyFont="1" applyFill="1" applyBorder="1" applyAlignment="1">
      <alignment horizontal="center" vertical="center"/>
    </xf>
    <xf numFmtId="0" fontId="25" fillId="9" borderId="94" xfId="12" applyFont="1" applyFill="1" applyBorder="1" applyAlignment="1">
      <alignment horizontal="center" vertical="center"/>
    </xf>
    <xf numFmtId="0" fontId="25" fillId="9" borderId="241" xfId="12" applyFont="1" applyFill="1" applyBorder="1" applyAlignment="1">
      <alignment vertical="center" shrinkToFit="1"/>
    </xf>
    <xf numFmtId="0" fontId="25" fillId="9" borderId="242" xfId="12" applyFont="1" applyFill="1" applyBorder="1" applyAlignment="1">
      <alignment horizontal="center"/>
    </xf>
    <xf numFmtId="0" fontId="25" fillId="9" borderId="389" xfId="12" applyFont="1" applyFill="1" applyBorder="1" applyAlignment="1">
      <alignment vertical="center" shrinkToFit="1"/>
    </xf>
    <xf numFmtId="0" fontId="25" fillId="9" borderId="231" xfId="12" applyFont="1" applyFill="1" applyBorder="1" applyAlignment="1">
      <alignment horizontal="center"/>
    </xf>
    <xf numFmtId="0" fontId="25" fillId="9" borderId="163" xfId="12" applyFont="1" applyFill="1" applyBorder="1" applyAlignment="1">
      <alignment vertical="center" shrinkToFit="1"/>
    </xf>
    <xf numFmtId="0" fontId="25" fillId="9" borderId="164" xfId="12" applyFont="1" applyFill="1" applyBorder="1" applyAlignment="1">
      <alignment horizontal="center"/>
    </xf>
    <xf numFmtId="0" fontId="25" fillId="9" borderId="164" xfId="12" applyFont="1" applyFill="1" applyBorder="1" applyAlignment="1">
      <alignment horizontal="center" vertical="center"/>
    </xf>
    <xf numFmtId="0" fontId="25" fillId="9" borderId="165" xfId="12" applyFont="1" applyFill="1" applyBorder="1" applyAlignment="1">
      <alignment horizontal="center" vertical="center"/>
    </xf>
    <xf numFmtId="0" fontId="95" fillId="0" borderId="21" xfId="12" applyFont="1" applyBorder="1" applyAlignment="1">
      <alignment horizontal="center"/>
    </xf>
    <xf numFmtId="0" fontId="25" fillId="0" borderId="387" xfId="12" applyFont="1" applyBorder="1" applyAlignment="1">
      <alignment vertical="center" shrinkToFit="1"/>
    </xf>
    <xf numFmtId="0" fontId="25" fillId="0" borderId="388" xfId="12" applyFont="1" applyBorder="1" applyAlignment="1">
      <alignment horizontal="center"/>
    </xf>
    <xf numFmtId="0" fontId="25" fillId="0" borderId="241" xfId="12" applyFont="1" applyBorder="1" applyAlignment="1">
      <alignment vertical="center" shrinkToFit="1"/>
    </xf>
    <xf numFmtId="0" fontId="25" fillId="0" borderId="242" xfId="12" applyFont="1" applyBorder="1" applyAlignment="1">
      <alignment horizontal="center"/>
    </xf>
    <xf numFmtId="0" fontId="96" fillId="0" borderId="242" xfId="12" applyFont="1" applyBorder="1" applyAlignment="1">
      <alignment horizontal="center"/>
    </xf>
    <xf numFmtId="0" fontId="25" fillId="0" borderId="394" xfId="12" applyFont="1" applyBorder="1" applyAlignment="1">
      <alignment vertical="center" shrinkToFit="1"/>
    </xf>
    <xf numFmtId="0" fontId="25" fillId="0" borderId="395" xfId="12" applyFont="1" applyBorder="1" applyAlignment="1">
      <alignment horizontal="center"/>
    </xf>
    <xf numFmtId="0" fontId="25" fillId="0" borderId="368" xfId="12" applyFont="1" applyBorder="1" applyAlignment="1">
      <alignment vertical="center" shrinkToFit="1"/>
    </xf>
    <xf numFmtId="164" fontId="29" fillId="23" borderId="117" xfId="12" applyNumberFormat="1" applyFont="1" applyFill="1" applyBorder="1" applyAlignment="1">
      <alignment horizontal="center" vertical="center" wrapText="1"/>
    </xf>
    <xf numFmtId="0" fontId="94" fillId="4" borderId="48" xfId="12" applyFont="1" applyFill="1" applyBorder="1" applyAlignment="1">
      <alignment horizontal="center"/>
    </xf>
    <xf numFmtId="0" fontId="25" fillId="4" borderId="163" xfId="12" applyFont="1" applyFill="1" applyBorder="1" applyAlignment="1">
      <alignment vertical="center"/>
    </xf>
    <xf numFmtId="0" fontId="25" fillId="47" borderId="164" xfId="12" applyFont="1" applyFill="1" applyBorder="1" applyAlignment="1">
      <alignment horizontal="center"/>
    </xf>
    <xf numFmtId="0" fontId="25" fillId="47" borderId="164" xfId="12" applyFont="1" applyFill="1" applyBorder="1" applyAlignment="1">
      <alignment horizontal="center" vertical="center"/>
    </xf>
    <xf numFmtId="0" fontId="25" fillId="47" borderId="340" xfId="12" applyFont="1" applyFill="1" applyBorder="1" applyAlignment="1">
      <alignment horizontal="center" vertical="center"/>
    </xf>
    <xf numFmtId="0" fontId="25" fillId="47" borderId="165" xfId="12" applyFont="1" applyFill="1" applyBorder="1" applyAlignment="1">
      <alignment horizontal="center" vertical="center"/>
    </xf>
    <xf numFmtId="0" fontId="25" fillId="0" borderId="103" xfId="12" applyFont="1" applyBorder="1" applyAlignment="1">
      <alignment horizontal="left"/>
    </xf>
    <xf numFmtId="0" fontId="25" fillId="0" borderId="8" xfId="12" applyFont="1" applyBorder="1" applyAlignment="1">
      <alignment horizontal="left"/>
    </xf>
    <xf numFmtId="0" fontId="25" fillId="0" borderId="86" xfId="12" applyFont="1" applyBorder="1" applyAlignment="1">
      <alignment horizontal="left"/>
    </xf>
    <xf numFmtId="0" fontId="25" fillId="4" borderId="48" xfId="12" applyFont="1" applyFill="1" applyBorder="1" applyAlignment="1">
      <alignment horizontal="center"/>
    </xf>
    <xf numFmtId="0" fontId="119" fillId="0" borderId="343" xfId="12" applyFont="1" applyBorder="1" applyAlignment="1">
      <alignment horizontal="center"/>
    </xf>
    <xf numFmtId="3" fontId="89" fillId="0" borderId="12" xfId="5" applyNumberFormat="1" applyFont="1" applyBorder="1" applyAlignment="1">
      <alignment horizontal="center" vertical="center"/>
    </xf>
    <xf numFmtId="3" fontId="89" fillId="0" borderId="2" xfId="5" applyNumberFormat="1" applyFont="1" applyBorder="1" applyAlignment="1">
      <alignment horizontal="center" vertical="center"/>
    </xf>
    <xf numFmtId="3" fontId="89" fillId="0" borderId="3" xfId="5" applyNumberFormat="1" applyFont="1" applyBorder="1" applyAlignment="1">
      <alignment horizontal="center" vertical="center"/>
    </xf>
    <xf numFmtId="3" fontId="89" fillId="0" borderId="13" xfId="5" applyNumberFormat="1" applyFont="1" applyBorder="1" applyAlignment="1">
      <alignment horizontal="center" vertical="center"/>
    </xf>
    <xf numFmtId="3" fontId="89" fillId="0" borderId="8" xfId="5" applyNumberFormat="1" applyFont="1" applyBorder="1" applyAlignment="1">
      <alignment horizontal="center" vertical="center"/>
    </xf>
    <xf numFmtId="3" fontId="89" fillId="0" borderId="9" xfId="5" applyNumberFormat="1" applyFont="1" applyBorder="1" applyAlignment="1">
      <alignment horizontal="center" vertical="center"/>
    </xf>
    <xf numFmtId="3" fontId="89" fillId="0" borderId="13" xfId="5" applyNumberFormat="1" applyFont="1" applyBorder="1" applyAlignment="1">
      <alignment horizontal="left" vertical="center"/>
    </xf>
    <xf numFmtId="3" fontId="89" fillId="0" borderId="8" xfId="5" applyNumberFormat="1" applyFont="1" applyBorder="1" applyAlignment="1">
      <alignment horizontal="left" vertical="center"/>
    </xf>
    <xf numFmtId="3" fontId="89" fillId="0" borderId="14" xfId="5" applyNumberFormat="1" applyFont="1" applyBorder="1" applyAlignment="1">
      <alignment horizontal="center" vertical="center"/>
    </xf>
    <xf numFmtId="3" fontId="89" fillId="0" borderId="5" xfId="5" applyNumberFormat="1" applyFont="1" applyBorder="1" applyAlignment="1">
      <alignment horizontal="center" vertical="center"/>
    </xf>
    <xf numFmtId="3" fontId="89" fillId="0" borderId="6" xfId="5" applyNumberFormat="1" applyFont="1" applyBorder="1" applyAlignment="1">
      <alignment horizontal="center" vertical="center"/>
    </xf>
    <xf numFmtId="3" fontId="89" fillId="0" borderId="13" xfId="1" applyNumberFormat="1" applyFont="1" applyBorder="1" applyAlignment="1">
      <alignment horizontal="center" vertical="center"/>
    </xf>
    <xf numFmtId="3" fontId="89" fillId="0" borderId="8" xfId="1" applyNumberFormat="1" applyFont="1" applyBorder="1" applyAlignment="1">
      <alignment horizontal="center" vertical="center"/>
    </xf>
    <xf numFmtId="3" fontId="83" fillId="0" borderId="3" xfId="5" applyNumberFormat="1" applyFont="1" applyBorder="1" applyAlignment="1">
      <alignment horizontal="center" vertical="center"/>
    </xf>
    <xf numFmtId="3" fontId="69" fillId="0" borderId="31" xfId="5" applyNumberFormat="1" applyFont="1" applyBorder="1" applyAlignment="1">
      <alignment horizontal="center" vertical="center"/>
    </xf>
    <xf numFmtId="3" fontId="69" fillId="9" borderId="31" xfId="5" applyNumberFormat="1" applyFont="1" applyFill="1" applyBorder="1" applyAlignment="1">
      <alignment horizontal="center" vertical="center"/>
    </xf>
    <xf numFmtId="3" fontId="69" fillId="0" borderId="33" xfId="5" applyNumberFormat="1" applyFont="1" applyBorder="1" applyAlignment="1">
      <alignment horizontal="center" vertical="center"/>
    </xf>
    <xf numFmtId="3" fontId="69" fillId="3" borderId="33" xfId="5" applyNumberFormat="1" applyFont="1" applyFill="1" applyBorder="1" applyAlignment="1">
      <alignment horizontal="center" vertical="center"/>
    </xf>
    <xf numFmtId="3" fontId="15" fillId="3" borderId="31" xfId="5" applyNumberFormat="1" applyFont="1" applyFill="1" applyBorder="1" applyAlignment="1">
      <alignment horizontal="center" vertical="center"/>
    </xf>
    <xf numFmtId="3" fontId="15" fillId="3" borderId="32" xfId="5" applyNumberFormat="1" applyFont="1" applyFill="1" applyBorder="1" applyAlignment="1">
      <alignment horizontal="center" vertical="center"/>
    </xf>
    <xf numFmtId="3" fontId="83" fillId="0" borderId="14" xfId="5" applyNumberFormat="1" applyFont="1" applyBorder="1" applyAlignment="1">
      <alignment horizontal="center" vertical="center"/>
    </xf>
    <xf numFmtId="3" fontId="83" fillId="0" borderId="5" xfId="5" applyNumberFormat="1" applyFont="1" applyBorder="1" applyAlignment="1">
      <alignment horizontal="center" vertical="center"/>
    </xf>
    <xf numFmtId="3" fontId="83" fillId="0" borderId="6" xfId="5" applyNumberFormat="1" applyFont="1" applyBorder="1" applyAlignment="1">
      <alignment horizontal="center" vertical="center"/>
    </xf>
    <xf numFmtId="164" fontId="29" fillId="23" borderId="53" xfId="20" applyNumberFormat="1" applyFont="1" applyFill="1" applyBorder="1" applyAlignment="1">
      <alignment horizontal="center" vertical="center" wrapText="1"/>
    </xf>
    <xf numFmtId="164" fontId="29" fillId="23" borderId="52" xfId="20" applyNumberFormat="1" applyFont="1" applyFill="1" applyBorder="1" applyAlignment="1">
      <alignment horizontal="center" vertical="center" wrapText="1"/>
    </xf>
    <xf numFmtId="164" fontId="29" fillId="23" borderId="51" xfId="20" applyNumberFormat="1" applyFont="1" applyFill="1" applyBorder="1" applyAlignment="1">
      <alignment horizontal="center" vertical="center" wrapText="1"/>
    </xf>
    <xf numFmtId="164" fontId="29" fillId="23" borderId="115" xfId="20" applyNumberFormat="1" applyFont="1" applyFill="1" applyBorder="1" applyAlignment="1">
      <alignment horizontal="center" vertical="center" wrapText="1"/>
    </xf>
    <xf numFmtId="164" fontId="29" fillId="23" borderId="117" xfId="20" applyNumberFormat="1" applyFont="1" applyFill="1" applyBorder="1" applyAlignment="1">
      <alignment horizontal="center" vertical="center" wrapText="1"/>
    </xf>
    <xf numFmtId="0" fontId="4" fillId="0" borderId="0" xfId="20"/>
    <xf numFmtId="0" fontId="26" fillId="4" borderId="122" xfId="20" applyFont="1" applyFill="1" applyBorder="1" applyAlignment="1">
      <alignment horizontal="center"/>
    </xf>
    <xf numFmtId="0" fontId="25" fillId="4" borderId="48" xfId="20" applyFont="1" applyFill="1" applyBorder="1" applyAlignment="1">
      <alignment horizontal="center"/>
    </xf>
    <xf numFmtId="0" fontId="94" fillId="4" borderId="48" xfId="20" applyFont="1" applyFill="1" applyBorder="1" applyAlignment="1">
      <alignment horizontal="center"/>
    </xf>
    <xf numFmtId="0" fontId="26" fillId="4" borderId="48" xfId="20" applyFont="1" applyFill="1" applyBorder="1" applyAlignment="1">
      <alignment horizontal="center"/>
    </xf>
    <xf numFmtId="164" fontId="28" fillId="4" borderId="48" xfId="20" applyNumberFormat="1" applyFont="1" applyFill="1" applyBorder="1" applyAlignment="1">
      <alignment horizontal="center" vertical="center" wrapText="1"/>
    </xf>
    <xf numFmtId="164" fontId="28" fillId="4" borderId="50" xfId="20" applyNumberFormat="1" applyFont="1" applyFill="1" applyBorder="1" applyAlignment="1">
      <alignment horizontal="center" vertical="center" wrapText="1"/>
    </xf>
    <xf numFmtId="3" fontId="28" fillId="4" borderId="46" xfId="20" applyNumberFormat="1" applyFont="1" applyFill="1" applyBorder="1" applyAlignment="1">
      <alignment horizontal="center" vertical="center" wrapText="1"/>
    </xf>
    <xf numFmtId="16" fontId="28" fillId="4" borderId="48" xfId="20" applyNumberFormat="1" applyFont="1" applyFill="1" applyBorder="1" applyAlignment="1">
      <alignment horizontal="center" vertical="center" wrapText="1"/>
    </xf>
    <xf numFmtId="16" fontId="28" fillId="4" borderId="108" xfId="20" applyNumberFormat="1" applyFont="1" applyFill="1" applyBorder="1" applyAlignment="1">
      <alignment horizontal="center" vertical="center" wrapText="1"/>
    </xf>
    <xf numFmtId="0" fontId="25" fillId="3" borderId="121" xfId="20" applyFont="1" applyFill="1" applyBorder="1" applyAlignment="1">
      <alignment vertical="center" shrinkToFit="1"/>
    </xf>
    <xf numFmtId="0" fontId="25" fillId="14" borderId="2" xfId="20" applyFont="1" applyFill="1" applyBorder="1" applyAlignment="1">
      <alignment horizontal="center"/>
    </xf>
    <xf numFmtId="0" fontId="25" fillId="14" borderId="2" xfId="20" applyFont="1" applyFill="1" applyBorder="1" applyAlignment="1">
      <alignment horizontal="center" vertical="center"/>
    </xf>
    <xf numFmtId="0" fontId="25" fillId="14" borderId="1" xfId="20" applyFont="1" applyFill="1" applyBorder="1" applyAlignment="1">
      <alignment horizontal="center" vertical="center"/>
    </xf>
    <xf numFmtId="3" fontId="26" fillId="22" borderId="346" xfId="20" applyNumberFormat="1" applyFont="1" applyFill="1" applyBorder="1" applyAlignment="1">
      <alignment horizontal="center" vertical="center"/>
    </xf>
    <xf numFmtId="3" fontId="26" fillId="0" borderId="347" xfId="20" applyNumberFormat="1" applyFont="1" applyBorder="1" applyAlignment="1">
      <alignment horizontal="center" vertical="center"/>
    </xf>
    <xf numFmtId="3" fontId="26" fillId="0" borderId="348" xfId="20" applyNumberFormat="1" applyFont="1" applyBorder="1" applyAlignment="1">
      <alignment horizontal="center" vertical="center"/>
    </xf>
    <xf numFmtId="0" fontId="25" fillId="3" borderId="100" xfId="20" applyFont="1" applyFill="1" applyBorder="1" applyAlignment="1">
      <alignment vertical="center" shrinkToFit="1"/>
    </xf>
    <xf numFmtId="0" fontId="25" fillId="14" borderId="21" xfId="20" applyFont="1" applyFill="1" applyBorder="1" applyAlignment="1">
      <alignment horizontal="center" vertical="center"/>
    </xf>
    <xf numFmtId="0" fontId="25" fillId="44" borderId="21" xfId="20" applyFont="1" applyFill="1" applyBorder="1" applyAlignment="1">
      <alignment horizontal="center" vertical="center"/>
    </xf>
    <xf numFmtId="0" fontId="25" fillId="14" borderId="8" xfId="20" applyFont="1" applyFill="1" applyBorder="1" applyAlignment="1">
      <alignment horizontal="center" vertical="center"/>
    </xf>
    <xf numFmtId="0" fontId="25" fillId="14" borderId="7" xfId="20" applyFont="1" applyFill="1" applyBorder="1" applyAlignment="1">
      <alignment horizontal="center" vertical="center"/>
    </xf>
    <xf numFmtId="3" fontId="26" fillId="22" borderId="349" xfId="20" applyNumberFormat="1" applyFont="1" applyFill="1" applyBorder="1" applyAlignment="1">
      <alignment horizontal="center" vertical="center"/>
    </xf>
    <xf numFmtId="3" fontId="26" fillId="0" borderId="350" xfId="20" applyNumberFormat="1" applyFont="1" applyBorder="1" applyAlignment="1">
      <alignment horizontal="center" vertical="center"/>
    </xf>
    <xf numFmtId="3" fontId="26" fillId="0" borderId="351" xfId="20" applyNumberFormat="1" applyFont="1" applyBorder="1" applyAlignment="1">
      <alignment horizontal="center" vertical="center"/>
    </xf>
    <xf numFmtId="0" fontId="25" fillId="14" borderId="20" xfId="20" applyFont="1" applyFill="1" applyBorder="1" applyAlignment="1">
      <alignment horizontal="center" vertical="center"/>
    </xf>
    <xf numFmtId="0" fontId="25" fillId="0" borderId="125" xfId="20" applyFont="1" applyBorder="1" applyAlignment="1">
      <alignment vertical="center" shrinkToFit="1"/>
    </xf>
    <xf numFmtId="0" fontId="25" fillId="0" borderId="8" xfId="20" applyFont="1" applyBorder="1" applyAlignment="1">
      <alignment horizontal="center"/>
    </xf>
    <xf numFmtId="0" fontId="25" fillId="0" borderId="8" xfId="20" applyFont="1" applyBorder="1" applyAlignment="1">
      <alignment horizontal="center" vertical="center"/>
    </xf>
    <xf numFmtId="0" fontId="25" fillId="0" borderId="7" xfId="20" applyFont="1" applyBorder="1" applyAlignment="1">
      <alignment horizontal="center" vertical="center"/>
    </xf>
    <xf numFmtId="0" fontId="25" fillId="3" borderId="8" xfId="20" applyFont="1" applyFill="1" applyBorder="1" applyAlignment="1">
      <alignment horizontal="center"/>
    </xf>
    <xf numFmtId="0" fontId="96" fillId="9" borderId="125" xfId="20" applyFont="1" applyFill="1" applyBorder="1" applyAlignment="1">
      <alignment vertical="center" shrinkToFit="1"/>
    </xf>
    <xf numFmtId="0" fontId="96" fillId="9" borderId="8" xfId="20" applyFont="1" applyFill="1" applyBorder="1" applyAlignment="1">
      <alignment horizontal="center"/>
    </xf>
    <xf numFmtId="0" fontId="25" fillId="9" borderId="8" xfId="20" applyFont="1" applyFill="1" applyBorder="1" applyAlignment="1">
      <alignment horizontal="center" vertical="center"/>
    </xf>
    <xf numFmtId="0" fontId="25" fillId="9" borderId="7" xfId="20" applyFont="1" applyFill="1" applyBorder="1" applyAlignment="1">
      <alignment horizontal="center" vertical="center"/>
    </xf>
    <xf numFmtId="3" fontId="26" fillId="46" borderId="349" xfId="20" applyNumberFormat="1" applyFont="1" applyFill="1" applyBorder="1" applyAlignment="1">
      <alignment horizontal="center" vertical="center"/>
    </xf>
    <xf numFmtId="0" fontId="25" fillId="9" borderId="125" xfId="20" applyFont="1" applyFill="1" applyBorder="1" applyAlignment="1">
      <alignment vertical="center" shrinkToFit="1"/>
    </xf>
    <xf numFmtId="0" fontId="25" fillId="9" borderId="8" xfId="20" applyFont="1" applyFill="1" applyBorder="1" applyAlignment="1">
      <alignment horizontal="center"/>
    </xf>
    <xf numFmtId="0" fontId="25" fillId="0" borderId="124" xfId="20" applyFont="1" applyBorder="1" applyAlignment="1">
      <alignment vertical="center" shrinkToFit="1"/>
    </xf>
    <xf numFmtId="0" fontId="25" fillId="0" borderId="21" xfId="20" applyFont="1" applyBorder="1" applyAlignment="1">
      <alignment horizontal="center"/>
    </xf>
    <xf numFmtId="0" fontId="25" fillId="0" borderId="21" xfId="20" applyFont="1" applyBorder="1" applyAlignment="1">
      <alignment horizontal="center" vertical="center"/>
    </xf>
    <xf numFmtId="0" fontId="25" fillId="0" borderId="20" xfId="20" applyFont="1" applyBorder="1" applyAlignment="1">
      <alignment horizontal="center" vertical="center"/>
    </xf>
    <xf numFmtId="3" fontId="26" fillId="32" borderId="349" xfId="20" applyNumberFormat="1" applyFont="1" applyFill="1" applyBorder="1" applyAlignment="1">
      <alignment horizontal="center" vertical="center"/>
    </xf>
    <xf numFmtId="0" fontId="25" fillId="9" borderId="241" xfId="20" applyFont="1" applyFill="1" applyBorder="1" applyAlignment="1">
      <alignment vertical="center" shrinkToFit="1"/>
    </xf>
    <xf numFmtId="0" fontId="25" fillId="9" borderId="242" xfId="20" applyFont="1" applyFill="1" applyBorder="1" applyAlignment="1">
      <alignment horizontal="center"/>
    </xf>
    <xf numFmtId="0" fontId="25" fillId="9" borderId="343" xfId="20" applyFont="1" applyFill="1" applyBorder="1" applyAlignment="1">
      <alignment horizontal="center" vertical="center"/>
    </xf>
    <xf numFmtId="0" fontId="25" fillId="9" borderId="344" xfId="20" applyFont="1" applyFill="1" applyBorder="1" applyAlignment="1">
      <alignment horizontal="center" vertical="center"/>
    </xf>
    <xf numFmtId="0" fontId="25" fillId="9" borderId="345" xfId="20" applyFont="1" applyFill="1" applyBorder="1" applyAlignment="1">
      <alignment vertical="center" shrinkToFit="1"/>
    </xf>
    <xf numFmtId="0" fontId="25" fillId="9" borderId="235" xfId="20" applyFont="1" applyFill="1" applyBorder="1" applyAlignment="1">
      <alignment horizontal="center"/>
    </xf>
    <xf numFmtId="0" fontId="25" fillId="9" borderId="235" xfId="20" applyFont="1" applyFill="1" applyBorder="1" applyAlignment="1">
      <alignment horizontal="center" vertical="center"/>
    </xf>
    <xf numFmtId="0" fontId="25" fillId="9" borderId="247" xfId="20" applyFont="1" applyFill="1" applyBorder="1" applyAlignment="1">
      <alignment horizontal="center" vertical="center"/>
    </xf>
    <xf numFmtId="0" fontId="25" fillId="9" borderId="389" xfId="20" applyFont="1" applyFill="1" applyBorder="1" applyAlignment="1">
      <alignment vertical="center" shrinkToFit="1"/>
    </xf>
    <xf numFmtId="0" fontId="25" fillId="9" borderId="231" xfId="20" applyFont="1" applyFill="1" applyBorder="1" applyAlignment="1">
      <alignment horizontal="center"/>
    </xf>
    <xf numFmtId="0" fontId="25" fillId="9" borderId="86" xfId="20" applyFont="1" applyFill="1" applyBorder="1" applyAlignment="1">
      <alignment horizontal="center" vertical="center"/>
    </xf>
    <xf numFmtId="0" fontId="25" fillId="9" borderId="94" xfId="20" applyFont="1" applyFill="1" applyBorder="1" applyAlignment="1">
      <alignment horizontal="center" vertical="center"/>
    </xf>
    <xf numFmtId="0" fontId="4" fillId="0" borderId="0" xfId="20" applyAlignment="1">
      <alignment horizontal="center" vertical="center"/>
    </xf>
    <xf numFmtId="0" fontId="25" fillId="0" borderId="387" xfId="20" applyFont="1" applyBorder="1" applyAlignment="1">
      <alignment vertical="center" shrinkToFit="1"/>
    </xf>
    <xf numFmtId="0" fontId="25" fillId="0" borderId="388" xfId="20" applyFont="1" applyBorder="1" applyAlignment="1">
      <alignment horizontal="center"/>
    </xf>
    <xf numFmtId="0" fontId="25" fillId="0" borderId="93" xfId="20" applyFont="1" applyBorder="1" applyAlignment="1">
      <alignment horizontal="center" vertical="center"/>
    </xf>
    <xf numFmtId="0" fontId="25" fillId="0" borderId="90" xfId="20" applyFont="1" applyBorder="1" applyAlignment="1">
      <alignment horizontal="center" vertical="center"/>
    </xf>
    <xf numFmtId="0" fontId="25" fillId="0" borderId="241" xfId="20" applyFont="1" applyBorder="1" applyAlignment="1">
      <alignment vertical="center" shrinkToFit="1"/>
    </xf>
    <xf numFmtId="0" fontId="25" fillId="0" borderId="242" xfId="20" applyFont="1" applyBorder="1" applyAlignment="1">
      <alignment horizontal="center"/>
    </xf>
    <xf numFmtId="0" fontId="96" fillId="0" borderId="242" xfId="20" applyFont="1" applyBorder="1" applyAlignment="1">
      <alignment horizontal="center"/>
    </xf>
    <xf numFmtId="0" fontId="25" fillId="0" borderId="106" xfId="20" applyFont="1" applyBorder="1" applyAlignment="1">
      <alignment horizontal="center" vertical="center"/>
    </xf>
    <xf numFmtId="0" fontId="25" fillId="0" borderId="361" xfId="20" applyFont="1" applyBorder="1" applyAlignment="1">
      <alignment horizontal="center" vertical="center"/>
    </xf>
    <xf numFmtId="0" fontId="25" fillId="0" borderId="394" xfId="20" applyFont="1" applyBorder="1" applyAlignment="1">
      <alignment vertical="center" shrinkToFit="1"/>
    </xf>
    <xf numFmtId="0" fontId="25" fillId="0" borderId="395" xfId="20" applyFont="1" applyBorder="1" applyAlignment="1">
      <alignment horizontal="center"/>
    </xf>
    <xf numFmtId="3" fontId="26" fillId="22" borderId="358" xfId="20" applyNumberFormat="1" applyFont="1" applyFill="1" applyBorder="1" applyAlignment="1">
      <alignment horizontal="center" vertical="center"/>
    </xf>
    <xf numFmtId="3" fontId="26" fillId="0" borderId="359" xfId="20" applyNumberFormat="1" applyFont="1" applyBorder="1" applyAlignment="1">
      <alignment horizontal="center" vertical="center"/>
    </xf>
    <xf numFmtId="3" fontId="26" fillId="0" borderId="360" xfId="20" applyNumberFormat="1" applyFont="1" applyBorder="1" applyAlignment="1">
      <alignment horizontal="center" vertical="center"/>
    </xf>
    <xf numFmtId="0" fontId="25" fillId="0" borderId="368" xfId="20" applyFont="1" applyBorder="1" applyAlignment="1">
      <alignment vertical="center" shrinkToFit="1"/>
    </xf>
    <xf numFmtId="0" fontId="25" fillId="0" borderId="369" xfId="20" applyFont="1" applyBorder="1" applyAlignment="1">
      <alignment horizontal="center"/>
    </xf>
    <xf numFmtId="3" fontId="26" fillId="22" borderId="352" xfId="20" applyNumberFormat="1" applyFont="1" applyFill="1" applyBorder="1" applyAlignment="1">
      <alignment horizontal="center" vertical="center"/>
    </xf>
    <xf numFmtId="3" fontId="26" fillId="0" borderId="353" xfId="20" applyNumberFormat="1" applyFont="1" applyBorder="1" applyAlignment="1">
      <alignment horizontal="center" vertical="center"/>
    </xf>
    <xf numFmtId="3" fontId="26" fillId="0" borderId="354" xfId="20" applyNumberFormat="1" applyFont="1" applyBorder="1" applyAlignment="1">
      <alignment horizontal="center" vertical="center"/>
    </xf>
    <xf numFmtId="0" fontId="20" fillId="0" borderId="0" xfId="20" applyFont="1" applyAlignment="1">
      <alignment horizontal="center" vertical="center"/>
    </xf>
    <xf numFmtId="3" fontId="44" fillId="0" borderId="0" xfId="20" applyNumberFormat="1" applyFont="1" applyAlignment="1">
      <alignment horizontal="center" vertical="center"/>
    </xf>
    <xf numFmtId="0" fontId="20" fillId="0" borderId="0" xfId="20" applyFont="1"/>
    <xf numFmtId="0" fontId="25" fillId="0" borderId="144" xfId="20" applyFont="1" applyBorder="1" applyAlignment="1">
      <alignment vertical="center" wrapText="1"/>
    </xf>
    <xf numFmtId="0" fontId="25" fillId="0" borderId="103" xfId="20" applyFont="1" applyBorder="1" applyAlignment="1">
      <alignment horizontal="center"/>
    </xf>
    <xf numFmtId="0" fontId="25" fillId="0" borderId="103" xfId="20" applyFont="1" applyBorder="1" applyAlignment="1">
      <alignment horizontal="center" vertical="center"/>
    </xf>
    <xf numFmtId="0" fontId="25" fillId="0" borderId="145" xfId="20" applyFont="1" applyBorder="1" applyAlignment="1">
      <alignment horizontal="center" vertical="center"/>
    </xf>
    <xf numFmtId="0" fontId="25" fillId="0" borderId="125" xfId="20" applyFont="1" applyBorder="1" applyAlignment="1">
      <alignment vertical="center" wrapText="1"/>
    </xf>
    <xf numFmtId="0" fontId="25" fillId="0" borderId="123" xfId="20" applyFont="1" applyBorder="1" applyAlignment="1">
      <alignment vertical="center" wrapText="1"/>
    </xf>
    <xf numFmtId="0" fontId="25" fillId="0" borderId="86" xfId="20" applyFont="1" applyBorder="1" applyAlignment="1">
      <alignment horizontal="center"/>
    </xf>
    <xf numFmtId="0" fontId="25" fillId="0" borderId="86" xfId="20" applyFont="1" applyBorder="1" applyAlignment="1">
      <alignment horizontal="center" vertical="center"/>
    </xf>
    <xf numFmtId="0" fontId="25" fillId="0" borderId="94" xfId="20" applyFont="1" applyBorder="1" applyAlignment="1">
      <alignment horizontal="center" vertical="center"/>
    </xf>
    <xf numFmtId="0" fontId="4" fillId="3" borderId="0" xfId="20" applyFill="1"/>
    <xf numFmtId="165" fontId="4" fillId="3" borderId="0" xfId="20" applyNumberFormat="1" applyFill="1" applyAlignment="1">
      <alignment horizontal="center" vertical="center"/>
    </xf>
    <xf numFmtId="0" fontId="25" fillId="0" borderId="132" xfId="20" applyFont="1" applyBorder="1" applyAlignment="1">
      <alignment horizontal="center" vertical="center"/>
    </xf>
    <xf numFmtId="0" fontId="25" fillId="0" borderId="171" xfId="20" applyFont="1" applyBorder="1" applyAlignment="1">
      <alignment horizontal="center" vertical="center"/>
    </xf>
    <xf numFmtId="0" fontId="25" fillId="3" borderId="104" xfId="20" applyFont="1" applyFill="1" applyBorder="1" applyAlignment="1">
      <alignment vertical="center"/>
    </xf>
    <xf numFmtId="0" fontId="25" fillId="14" borderId="103" xfId="20" applyFont="1" applyFill="1" applyBorder="1" applyAlignment="1">
      <alignment horizontal="center"/>
    </xf>
    <xf numFmtId="0" fontId="95" fillId="44" borderId="103" xfId="20" applyFont="1" applyFill="1" applyBorder="1" applyAlignment="1">
      <alignment horizontal="center"/>
    </xf>
    <xf numFmtId="0" fontId="25" fillId="14" borderId="102" xfId="20" applyFont="1" applyFill="1" applyBorder="1" applyAlignment="1">
      <alignment horizontal="center" vertical="center"/>
    </xf>
    <xf numFmtId="0" fontId="25" fillId="14" borderId="174" xfId="20" applyFont="1" applyFill="1" applyBorder="1" applyAlignment="1">
      <alignment horizontal="center" vertical="center"/>
    </xf>
    <xf numFmtId="0" fontId="25" fillId="3" borderId="100" xfId="20" applyFont="1" applyFill="1" applyBorder="1" applyAlignment="1">
      <alignment vertical="center"/>
    </xf>
    <xf numFmtId="0" fontId="95" fillId="44" borderId="8" xfId="20" applyFont="1" applyFill="1" applyBorder="1" applyAlignment="1">
      <alignment horizontal="center"/>
    </xf>
    <xf numFmtId="0" fontId="25" fillId="14" borderId="31" xfId="20" applyFont="1" applyFill="1" applyBorder="1" applyAlignment="1">
      <alignment horizontal="center" vertical="center"/>
    </xf>
    <xf numFmtId="0" fontId="25" fillId="14" borderId="13" xfId="20" applyFont="1" applyFill="1" applyBorder="1" applyAlignment="1">
      <alignment horizontal="center" vertical="center"/>
    </xf>
    <xf numFmtId="0" fontId="25" fillId="14" borderId="33" xfId="20" applyFont="1" applyFill="1" applyBorder="1" applyAlignment="1">
      <alignment horizontal="center" vertical="center"/>
    </xf>
    <xf numFmtId="0" fontId="25" fillId="14" borderId="23" xfId="20" applyFont="1" applyFill="1" applyBorder="1" applyAlignment="1">
      <alignment horizontal="center" vertical="center"/>
    </xf>
    <xf numFmtId="0" fontId="25" fillId="0" borderId="30" xfId="20" applyFont="1" applyBorder="1" applyAlignment="1">
      <alignment horizontal="center"/>
    </xf>
    <xf numFmtId="0" fontId="25" fillId="0" borderId="2" xfId="20" applyFont="1" applyBorder="1" applyAlignment="1">
      <alignment horizontal="center"/>
    </xf>
    <xf numFmtId="0" fontId="25" fillId="0" borderId="1" xfId="20" applyFont="1" applyBorder="1" applyAlignment="1">
      <alignment horizontal="center"/>
    </xf>
    <xf numFmtId="0" fontId="25" fillId="0" borderId="2" xfId="20" applyFont="1" applyBorder="1" applyAlignment="1">
      <alignment horizontal="center" vertical="center"/>
    </xf>
    <xf numFmtId="0" fontId="25" fillId="0" borderId="1" xfId="20" applyFont="1" applyBorder="1" applyAlignment="1">
      <alignment horizontal="center" vertical="center"/>
    </xf>
    <xf numFmtId="0" fontId="25" fillId="0" borderId="32" xfId="20" applyFont="1" applyBorder="1" applyAlignment="1">
      <alignment horizontal="center"/>
    </xf>
    <xf numFmtId="0" fontId="25" fillId="0" borderId="5" xfId="20" applyFont="1" applyBorder="1" applyAlignment="1">
      <alignment horizontal="center"/>
    </xf>
    <xf numFmtId="0" fontId="25" fillId="0" borderId="4" xfId="20" applyFont="1" applyBorder="1" applyAlignment="1">
      <alignment horizontal="center"/>
    </xf>
    <xf numFmtId="0" fontId="25" fillId="0" borderId="5" xfId="20" applyFont="1" applyBorder="1" applyAlignment="1">
      <alignment horizontal="center" vertical="center"/>
    </xf>
    <xf numFmtId="0" fontId="25" fillId="0" borderId="4" xfId="20" applyFont="1" applyBorder="1" applyAlignment="1">
      <alignment horizontal="center" vertical="center"/>
    </xf>
    <xf numFmtId="0" fontId="25" fillId="0" borderId="163" xfId="20" applyFont="1" applyBorder="1" applyAlignment="1">
      <alignment vertical="center" wrapText="1"/>
    </xf>
    <xf numFmtId="0" fontId="25" fillId="0" borderId="164" xfId="20" applyFont="1" applyBorder="1" applyAlignment="1">
      <alignment horizontal="center"/>
    </xf>
    <xf numFmtId="0" fontId="25" fillId="0" borderId="164" xfId="20" applyFont="1" applyBorder="1" applyAlignment="1">
      <alignment horizontal="center" vertical="center"/>
    </xf>
    <xf numFmtId="0" fontId="25" fillId="0" borderId="340" xfId="20" applyFont="1" applyBorder="1" applyAlignment="1">
      <alignment horizontal="center" vertical="center"/>
    </xf>
    <xf numFmtId="3" fontId="26" fillId="22" borderId="355" xfId="20" applyNumberFormat="1" applyFont="1" applyFill="1" applyBorder="1" applyAlignment="1">
      <alignment horizontal="center" vertical="center"/>
    </xf>
    <xf numFmtId="3" fontId="26" fillId="0" borderId="356" xfId="20" applyNumberFormat="1" applyFont="1" applyBorder="1" applyAlignment="1">
      <alignment horizontal="center" vertical="center"/>
    </xf>
    <xf numFmtId="3" fontId="26" fillId="0" borderId="357" xfId="20" applyNumberFormat="1" applyFont="1" applyBorder="1" applyAlignment="1">
      <alignment horizontal="center" vertical="center"/>
    </xf>
    <xf numFmtId="0" fontId="25" fillId="0" borderId="165" xfId="20" applyFont="1" applyBorder="1" applyAlignment="1">
      <alignment horizontal="center" vertical="center"/>
    </xf>
    <xf numFmtId="0" fontId="25" fillId="9" borderId="163" xfId="20" applyFont="1" applyFill="1" applyBorder="1" applyAlignment="1">
      <alignment vertical="center" shrinkToFit="1"/>
    </xf>
    <xf numFmtId="0" fontId="25" fillId="9" borderId="164" xfId="20" applyFont="1" applyFill="1" applyBorder="1" applyAlignment="1">
      <alignment horizontal="center"/>
    </xf>
    <xf numFmtId="0" fontId="25" fillId="9" borderId="164" xfId="20" applyFont="1" applyFill="1" applyBorder="1" applyAlignment="1">
      <alignment horizontal="center" vertical="center"/>
    </xf>
    <xf numFmtId="0" fontId="25" fillId="9" borderId="165" xfId="20" applyFont="1" applyFill="1" applyBorder="1" applyAlignment="1">
      <alignment horizontal="center" vertical="center"/>
    </xf>
    <xf numFmtId="3" fontId="26" fillId="46" borderId="390" xfId="20" applyNumberFormat="1" applyFont="1" applyFill="1" applyBorder="1" applyAlignment="1">
      <alignment horizontal="center" vertical="center"/>
    </xf>
    <xf numFmtId="3" fontId="26" fillId="0" borderId="391" xfId="20" applyNumberFormat="1" applyFont="1" applyBorder="1" applyAlignment="1">
      <alignment horizontal="center" vertical="center"/>
    </xf>
    <xf numFmtId="3" fontId="26" fillId="0" borderId="392" xfId="20" applyNumberFormat="1" applyFont="1" applyBorder="1" applyAlignment="1">
      <alignment horizontal="center" vertical="center"/>
    </xf>
    <xf numFmtId="3" fontId="26" fillId="0" borderId="393" xfId="20" applyNumberFormat="1" applyFont="1" applyBorder="1" applyAlignment="1">
      <alignment horizontal="center" vertical="center"/>
    </xf>
    <xf numFmtId="0" fontId="25" fillId="0" borderId="27" xfId="20" applyFont="1" applyBorder="1" applyAlignment="1">
      <alignment horizontal="center"/>
    </xf>
    <xf numFmtId="0" fontId="25" fillId="13" borderId="27" xfId="20" applyFont="1" applyFill="1" applyBorder="1" applyAlignment="1">
      <alignment horizontal="center"/>
    </xf>
    <xf numFmtId="0" fontId="25" fillId="0" borderId="342" xfId="20" applyFont="1" applyBorder="1" applyAlignment="1">
      <alignment vertical="center" wrapText="1"/>
    </xf>
    <xf numFmtId="0" fontId="119" fillId="0" borderId="343" xfId="20" applyFont="1" applyBorder="1" applyAlignment="1">
      <alignment horizontal="center"/>
    </xf>
    <xf numFmtId="0" fontId="25" fillId="0" borderId="343" xfId="20" applyFont="1" applyBorder="1" applyAlignment="1">
      <alignment horizontal="center"/>
    </xf>
    <xf numFmtId="0" fontId="25" fillId="0" borderId="343" xfId="20" applyFont="1" applyBorder="1" applyAlignment="1">
      <alignment horizontal="center" vertical="center"/>
    </xf>
    <xf numFmtId="0" fontId="25" fillId="0" borderId="344" xfId="20" applyFont="1" applyBorder="1" applyAlignment="1">
      <alignment horizontal="center" vertical="center"/>
    </xf>
    <xf numFmtId="3" fontId="26" fillId="22" borderId="370" xfId="20" applyNumberFormat="1" applyFont="1" applyFill="1" applyBorder="1" applyAlignment="1">
      <alignment horizontal="center" vertical="center"/>
    </xf>
    <xf numFmtId="3" fontId="26" fillId="0" borderId="371" xfId="20" applyNumberFormat="1" applyFont="1" applyBorder="1" applyAlignment="1">
      <alignment horizontal="center" vertical="center"/>
    </xf>
    <xf numFmtId="3" fontId="26" fillId="0" borderId="372" xfId="20" applyNumberFormat="1" applyFont="1" applyBorder="1" applyAlignment="1">
      <alignment horizontal="center" vertical="center"/>
    </xf>
    <xf numFmtId="0" fontId="25" fillId="0" borderId="368" xfId="20" applyFont="1" applyBorder="1" applyAlignment="1">
      <alignment vertical="center" wrapText="1"/>
    </xf>
    <xf numFmtId="0" fontId="25" fillId="0" borderId="369" xfId="20" applyFont="1" applyBorder="1" applyAlignment="1">
      <alignment horizontal="center" vertical="center"/>
    </xf>
    <xf numFmtId="0" fontId="25" fillId="0" borderId="373" xfId="20" applyFont="1" applyBorder="1" applyAlignment="1">
      <alignment horizontal="center" vertical="center"/>
    </xf>
    <xf numFmtId="3" fontId="26" fillId="22" borderId="374" xfId="20" applyNumberFormat="1" applyFont="1" applyFill="1" applyBorder="1" applyAlignment="1">
      <alignment horizontal="center" vertical="center"/>
    </xf>
    <xf numFmtId="3" fontId="26" fillId="0" borderId="375" xfId="20" applyNumberFormat="1" applyFont="1" applyBorder="1" applyAlignment="1">
      <alignment horizontal="center" vertical="center"/>
    </xf>
    <xf numFmtId="3" fontId="26" fillId="0" borderId="376" xfId="20" applyNumberFormat="1" applyFont="1" applyBorder="1" applyAlignment="1">
      <alignment horizontal="center" vertical="center"/>
    </xf>
    <xf numFmtId="0" fontId="25" fillId="0" borderId="103" xfId="20" applyFont="1" applyBorder="1" applyAlignment="1">
      <alignment horizontal="left"/>
    </xf>
    <xf numFmtId="0" fontId="25" fillId="0" borderId="8" xfId="20" applyFont="1" applyBorder="1" applyAlignment="1">
      <alignment horizontal="left"/>
    </xf>
    <xf numFmtId="0" fontId="86" fillId="0" borderId="123" xfId="20" applyFont="1" applyBorder="1" applyAlignment="1">
      <alignment vertical="center" wrapText="1"/>
    </xf>
    <xf numFmtId="0" fontId="25" fillId="0" borderId="86" xfId="20" applyFont="1" applyBorder="1" applyAlignment="1">
      <alignment horizontal="left"/>
    </xf>
    <xf numFmtId="0" fontId="4" fillId="3" borderId="0" xfId="20" applyFill="1" applyAlignment="1">
      <alignment horizontal="left"/>
    </xf>
    <xf numFmtId="3" fontId="26" fillId="3" borderId="0" xfId="20" applyNumberFormat="1" applyFont="1" applyFill="1" applyAlignment="1">
      <alignment horizontal="center" vertical="center"/>
    </xf>
    <xf numFmtId="0" fontId="95" fillId="0" borderId="103" xfId="20" applyFont="1" applyBorder="1" applyAlignment="1">
      <alignment horizontal="center"/>
    </xf>
    <xf numFmtId="0" fontId="95" fillId="0" borderId="8" xfId="20" applyFont="1" applyBorder="1" applyAlignment="1">
      <alignment horizontal="center"/>
    </xf>
    <xf numFmtId="0" fontId="25" fillId="0" borderId="124" xfId="20" applyFont="1" applyBorder="1" applyAlignment="1">
      <alignment vertical="center" wrapText="1"/>
    </xf>
    <xf numFmtId="0" fontId="95" fillId="0" borderId="21" xfId="20" applyFont="1" applyBorder="1" applyAlignment="1">
      <alignment horizontal="center"/>
    </xf>
    <xf numFmtId="0" fontId="25" fillId="4" borderId="163" xfId="20" applyFont="1" applyFill="1" applyBorder="1" applyAlignment="1">
      <alignment vertical="center"/>
    </xf>
    <xf numFmtId="0" fontId="25" fillId="47" borderId="164" xfId="20" applyFont="1" applyFill="1" applyBorder="1" applyAlignment="1">
      <alignment horizontal="center"/>
    </xf>
    <xf numFmtId="0" fontId="25" fillId="47" borderId="164" xfId="20" applyFont="1" applyFill="1" applyBorder="1" applyAlignment="1">
      <alignment horizontal="center" vertical="center"/>
    </xf>
    <xf numFmtId="0" fontId="25" fillId="47" borderId="340" xfId="20" applyFont="1" applyFill="1" applyBorder="1" applyAlignment="1">
      <alignment horizontal="center" vertical="center"/>
    </xf>
    <xf numFmtId="3" fontId="25" fillId="47" borderId="390" xfId="20" applyNumberFormat="1" applyFont="1" applyFill="1" applyBorder="1" applyAlignment="1">
      <alignment horizontal="center" vertical="center"/>
    </xf>
    <xf numFmtId="3" fontId="25" fillId="4" borderId="391" xfId="20" applyNumberFormat="1" applyFont="1" applyFill="1" applyBorder="1" applyAlignment="1">
      <alignment horizontal="center" vertical="center"/>
    </xf>
    <xf numFmtId="3" fontId="25" fillId="4" borderId="392" xfId="20" applyNumberFormat="1" applyFont="1" applyFill="1" applyBorder="1" applyAlignment="1">
      <alignment horizontal="center" vertical="center"/>
    </xf>
    <xf numFmtId="3" fontId="25" fillId="4" borderId="393" xfId="20" applyNumberFormat="1" applyFont="1" applyFill="1" applyBorder="1" applyAlignment="1">
      <alignment horizontal="center" vertical="center"/>
    </xf>
    <xf numFmtId="0" fontId="25" fillId="47" borderId="165" xfId="20" applyFont="1" applyFill="1" applyBorder="1" applyAlignment="1">
      <alignment horizontal="center" vertical="center"/>
    </xf>
    <xf numFmtId="3" fontId="26" fillId="5" borderId="346" xfId="12" applyNumberFormat="1" applyFont="1" applyFill="1" applyBorder="1" applyAlignment="1">
      <alignment horizontal="center" vertical="center"/>
    </xf>
    <xf numFmtId="3" fontId="26" fillId="5" borderId="349" xfId="12" applyNumberFormat="1" applyFont="1" applyFill="1" applyBorder="1" applyAlignment="1">
      <alignment horizontal="center" vertical="center"/>
    </xf>
    <xf numFmtId="3" fontId="26" fillId="5" borderId="352" xfId="12" applyNumberFormat="1" applyFont="1" applyFill="1" applyBorder="1" applyAlignment="1">
      <alignment horizontal="center" vertical="center"/>
    </xf>
    <xf numFmtId="3" fontId="28" fillId="4" borderId="156" xfId="12" applyNumberFormat="1" applyFont="1" applyFill="1" applyBorder="1" applyAlignment="1">
      <alignment horizontal="center" vertical="center" wrapText="1"/>
    </xf>
    <xf numFmtId="16" fontId="28" fillId="4" borderId="155" xfId="12" applyNumberFormat="1" applyFont="1" applyFill="1" applyBorder="1" applyAlignment="1">
      <alignment horizontal="center" vertical="center" wrapText="1"/>
    </xf>
    <xf numFmtId="16" fontId="28" fillId="4" borderId="158" xfId="12" applyNumberFormat="1" applyFont="1" applyFill="1" applyBorder="1" applyAlignment="1">
      <alignment horizontal="center" vertical="center" wrapText="1"/>
    </xf>
    <xf numFmtId="3" fontId="28" fillId="4" borderId="331" xfId="12" applyNumberFormat="1" applyFont="1" applyFill="1" applyBorder="1" applyAlignment="1">
      <alignment horizontal="center" vertical="center" wrapText="1"/>
    </xf>
    <xf numFmtId="16" fontId="28" fillId="4" borderId="27" xfId="12" applyNumberFormat="1" applyFont="1" applyFill="1" applyBorder="1" applyAlignment="1">
      <alignment horizontal="center" vertical="center" wrapText="1"/>
    </xf>
    <xf numFmtId="16" fontId="28" fillId="4" borderId="400" xfId="12" applyNumberFormat="1" applyFont="1" applyFill="1" applyBorder="1" applyAlignment="1">
      <alignment horizontal="center" vertical="center" wrapText="1"/>
    </xf>
    <xf numFmtId="0" fontId="37" fillId="0" borderId="0" xfId="0" applyFont="1" applyAlignment="1">
      <alignment vertical="center"/>
    </xf>
    <xf numFmtId="16" fontId="37" fillId="0" borderId="0" xfId="0" applyNumberFormat="1" applyFont="1" applyAlignment="1">
      <alignment horizontal="center" vertical="center"/>
    </xf>
    <xf numFmtId="0" fontId="96" fillId="0" borderId="0" xfId="0" applyFont="1" applyAlignment="1">
      <alignment vertical="center"/>
    </xf>
    <xf numFmtId="0" fontId="63" fillId="0" borderId="0" xfId="14" applyBorder="1" applyAlignment="1">
      <alignment horizontal="center" vertical="center"/>
    </xf>
    <xf numFmtId="0" fontId="120" fillId="0" borderId="0" xfId="0" applyFont="1" applyAlignment="1">
      <alignment vertical="center"/>
    </xf>
    <xf numFmtId="0" fontId="63" fillId="0" borderId="0" xfId="14" applyBorder="1" applyAlignment="1">
      <alignment horizontal="center" vertical="center" wrapText="1"/>
    </xf>
    <xf numFmtId="0" fontId="11" fillId="12" borderId="0" xfId="0" applyFont="1" applyFill="1"/>
    <xf numFmtId="0" fontId="49" fillId="12" borderId="0" xfId="0" applyFont="1" applyFill="1"/>
    <xf numFmtId="0" fontId="104" fillId="0" borderId="0" xfId="18" applyAlignment="1">
      <alignment vertical="center" wrapText="1"/>
    </xf>
    <xf numFmtId="0" fontId="104" fillId="0" borderId="0" xfId="18" applyAlignment="1">
      <alignment vertical="center"/>
    </xf>
    <xf numFmtId="0" fontId="96" fillId="8" borderId="0" xfId="0" applyFont="1" applyFill="1"/>
    <xf numFmtId="0" fontId="11" fillId="8" borderId="0" xfId="0" applyFont="1" applyFill="1"/>
    <xf numFmtId="0" fontId="11" fillId="8" borderId="0" xfId="0" applyFont="1" applyFill="1" applyAlignment="1">
      <alignment horizontal="center" vertical="center"/>
    </xf>
    <xf numFmtId="3" fontId="0" fillId="5" borderId="0" xfId="0" applyNumberFormat="1" applyFill="1" applyAlignment="1">
      <alignment horizontal="center" vertical="center"/>
    </xf>
    <xf numFmtId="0" fontId="11" fillId="0" borderId="0" xfId="0" applyFont="1" applyAlignment="1">
      <alignment horizontal="right"/>
    </xf>
    <xf numFmtId="3" fontId="0" fillId="12" borderId="0" xfId="0" applyNumberFormat="1" applyFill="1" applyAlignment="1">
      <alignment horizontal="center" vertical="center"/>
    </xf>
    <xf numFmtId="3" fontId="26" fillId="5" borderId="401" xfId="12" applyNumberFormat="1" applyFont="1" applyFill="1" applyBorder="1" applyAlignment="1">
      <alignment horizontal="center" vertical="center"/>
    </xf>
    <xf numFmtId="3" fontId="26" fillId="0" borderId="402" xfId="12" applyNumberFormat="1" applyFont="1" applyBorder="1" applyAlignment="1">
      <alignment horizontal="center" vertical="center"/>
    </xf>
    <xf numFmtId="0" fontId="25" fillId="17" borderId="394" xfId="12" applyFont="1" applyFill="1" applyBorder="1" applyAlignment="1">
      <alignment vertical="center" shrinkToFit="1"/>
    </xf>
    <xf numFmtId="0" fontId="25" fillId="17" borderId="395" xfId="12" applyFont="1" applyFill="1" applyBorder="1" applyAlignment="1">
      <alignment horizontal="center"/>
    </xf>
    <xf numFmtId="3" fontId="26" fillId="8" borderId="358" xfId="12" applyNumberFormat="1" applyFont="1" applyFill="1" applyBorder="1" applyAlignment="1">
      <alignment horizontal="center" vertical="center"/>
    </xf>
    <xf numFmtId="3" fontId="25" fillId="0" borderId="359" xfId="12" applyNumberFormat="1" applyFont="1" applyBorder="1" applyAlignment="1">
      <alignment vertical="center"/>
    </xf>
    <xf numFmtId="3" fontId="26" fillId="0" borderId="360" xfId="12" applyNumberFormat="1" applyFont="1" applyBorder="1" applyAlignment="1">
      <alignment vertical="center"/>
    </xf>
    <xf numFmtId="3" fontId="25" fillId="0" borderId="359" xfId="12" applyNumberFormat="1" applyFont="1" applyBorder="1" applyAlignment="1">
      <alignment horizontal="center" vertical="center"/>
    </xf>
    <xf numFmtId="0" fontId="25" fillId="17" borderId="403" xfId="12" applyFont="1" applyFill="1" applyBorder="1" applyAlignment="1">
      <alignment horizontal="center"/>
    </xf>
    <xf numFmtId="3" fontId="26" fillId="8" borderId="404" xfId="12" applyNumberFormat="1" applyFont="1" applyFill="1" applyBorder="1" applyAlignment="1">
      <alignment horizontal="center" vertical="center"/>
    </xf>
    <xf numFmtId="3" fontId="25" fillId="0" borderId="405" xfId="12" applyNumberFormat="1" applyFont="1" applyBorder="1" applyAlignment="1">
      <alignment horizontal="center" vertical="center"/>
    </xf>
    <xf numFmtId="3" fontId="26" fillId="0" borderId="406" xfId="12" applyNumberFormat="1" applyFont="1" applyBorder="1" applyAlignment="1">
      <alignment horizontal="center" vertical="center"/>
    </xf>
    <xf numFmtId="3" fontId="26" fillId="5" borderId="407" xfId="12" applyNumberFormat="1" applyFont="1" applyFill="1" applyBorder="1" applyAlignment="1">
      <alignment horizontal="center" vertical="center"/>
    </xf>
    <xf numFmtId="3" fontId="26" fillId="0" borderId="408" xfId="12" applyNumberFormat="1" applyFont="1" applyBorder="1" applyAlignment="1">
      <alignment horizontal="center" vertical="center"/>
    </xf>
    <xf numFmtId="3" fontId="26" fillId="0" borderId="409" xfId="12" applyNumberFormat="1" applyFont="1" applyBorder="1" applyAlignment="1">
      <alignment horizontal="center" vertical="center"/>
    </xf>
    <xf numFmtId="3" fontId="26" fillId="5" borderId="404" xfId="12" applyNumberFormat="1" applyFont="1" applyFill="1" applyBorder="1" applyAlignment="1">
      <alignment horizontal="center" vertical="center"/>
    </xf>
    <xf numFmtId="3" fontId="26" fillId="0" borderId="405" xfId="12" applyNumberFormat="1" applyFont="1" applyBorder="1" applyAlignment="1">
      <alignment horizontal="center" vertical="center"/>
    </xf>
    <xf numFmtId="3" fontId="26" fillId="0" borderId="410" xfId="12" applyNumberFormat="1" applyFont="1" applyBorder="1" applyAlignment="1">
      <alignment horizontal="center" vertical="center"/>
    </xf>
    <xf numFmtId="3" fontId="26" fillId="5" borderId="365" xfId="12" applyNumberFormat="1" applyFont="1" applyFill="1" applyBorder="1" applyAlignment="1">
      <alignment horizontal="center" vertical="center"/>
    </xf>
    <xf numFmtId="3" fontId="25" fillId="4" borderId="352" xfId="12" applyNumberFormat="1" applyFont="1" applyFill="1" applyBorder="1" applyAlignment="1">
      <alignment horizontal="center" vertical="center"/>
    </xf>
    <xf numFmtId="3" fontId="25" fillId="4" borderId="411" xfId="12" applyNumberFormat="1" applyFont="1" applyFill="1" applyBorder="1" applyAlignment="1">
      <alignment horizontal="center" vertical="center"/>
    </xf>
    <xf numFmtId="3" fontId="25" fillId="4" borderId="412" xfId="12" applyNumberFormat="1" applyFont="1" applyFill="1" applyBorder="1" applyAlignment="1">
      <alignment horizontal="center" vertical="center"/>
    </xf>
    <xf numFmtId="3" fontId="115" fillId="0" borderId="0" xfId="0" applyNumberFormat="1" applyFont="1" applyAlignment="1">
      <alignment horizontal="center" vertical="center"/>
    </xf>
    <xf numFmtId="0" fontId="44" fillId="0" borderId="0" xfId="0" applyFont="1" applyAlignment="1">
      <alignment horizontal="center" vertical="center"/>
    </xf>
    <xf numFmtId="3" fontId="15" fillId="9" borderId="9" xfId="5" applyNumberFormat="1" applyFont="1" applyFill="1" applyBorder="1" applyAlignment="1">
      <alignment horizontal="center" vertical="center"/>
    </xf>
    <xf numFmtId="3" fontId="57" fillId="0" borderId="8" xfId="5" applyNumberFormat="1" applyFont="1" applyBorder="1" applyAlignment="1">
      <alignment horizontal="center" vertical="center"/>
    </xf>
    <xf numFmtId="3" fontId="57" fillId="0" borderId="9" xfId="5" applyNumberFormat="1" applyFont="1" applyBorder="1" applyAlignment="1">
      <alignment horizontal="center" vertical="center"/>
    </xf>
    <xf numFmtId="0" fontId="3" fillId="0" borderId="0" xfId="0" applyFont="1"/>
    <xf numFmtId="0" fontId="3" fillId="7" borderId="0" xfId="14" applyFont="1" applyFill="1"/>
    <xf numFmtId="3" fontId="0" fillId="12" borderId="0" xfId="0" applyNumberFormat="1" applyFill="1"/>
    <xf numFmtId="9" fontId="3" fillId="0" borderId="0" xfId="4" applyFont="1" applyAlignment="1">
      <alignment horizontal="center" vertical="center"/>
    </xf>
    <xf numFmtId="0" fontId="3" fillId="0" borderId="0" xfId="12" applyFont="1"/>
    <xf numFmtId="0" fontId="3" fillId="0" borderId="0" xfId="12" applyFont="1" applyProtection="1">
      <protection locked="0"/>
    </xf>
    <xf numFmtId="0" fontId="3" fillId="0" borderId="0" xfId="12" applyFont="1" applyAlignment="1">
      <alignment horizontal="center" vertical="center"/>
    </xf>
    <xf numFmtId="0" fontId="3" fillId="0" borderId="14" xfId="12" applyFont="1" applyBorder="1" applyAlignment="1">
      <alignment horizontal="center" vertical="center"/>
    </xf>
    <xf numFmtId="0" fontId="3" fillId="0" borderId="0" xfId="0" applyFont="1" applyAlignment="1">
      <alignment vertical="center"/>
    </xf>
    <xf numFmtId="0" fontId="3" fillId="0" borderId="0" xfId="0" applyFont="1" applyAlignment="1">
      <alignment horizontal="left" vertical="center" indent="1"/>
    </xf>
    <xf numFmtId="3" fontId="3" fillId="0" borderId="0" xfId="0" applyNumberFormat="1" applyFont="1" applyAlignment="1">
      <alignment horizontal="center" vertical="center"/>
    </xf>
    <xf numFmtId="0" fontId="3" fillId="0" borderId="0" xfId="0" applyFont="1" applyAlignment="1">
      <alignment horizontal="right"/>
    </xf>
    <xf numFmtId="1" fontId="3" fillId="0" borderId="7" xfId="0" applyNumberFormat="1" applyFont="1" applyBorder="1" applyAlignment="1">
      <alignment horizontal="center" vertical="center"/>
    </xf>
    <xf numFmtId="9" fontId="3" fillId="0" borderId="9" xfId="4" applyFont="1" applyBorder="1" applyAlignment="1" applyProtection="1">
      <alignment horizontal="center" vertical="center"/>
    </xf>
    <xf numFmtId="1" fontId="3" fillId="0" borderId="13" xfId="0" applyNumberFormat="1" applyFont="1" applyBorder="1" applyAlignment="1">
      <alignment horizontal="center" vertical="center"/>
    </xf>
    <xf numFmtId="1" fontId="3" fillId="0" borderId="8" xfId="0" applyNumberFormat="1" applyFont="1" applyBorder="1" applyAlignment="1">
      <alignment horizontal="center" vertical="center"/>
    </xf>
    <xf numFmtId="1" fontId="3" fillId="0" borderId="14" xfId="0" applyNumberFormat="1" applyFont="1" applyBorder="1" applyAlignment="1">
      <alignment horizontal="center" vertical="center"/>
    </xf>
    <xf numFmtId="9" fontId="3" fillId="0" borderId="6" xfId="4" applyFont="1" applyBorder="1" applyAlignment="1" applyProtection="1">
      <alignment horizontal="center" vertical="center"/>
    </xf>
    <xf numFmtId="0" fontId="2" fillId="0" borderId="0" xfId="0" applyFont="1"/>
    <xf numFmtId="0" fontId="104" fillId="7" borderId="0" xfId="18" applyFill="1"/>
    <xf numFmtId="0" fontId="104" fillId="7" borderId="0" xfId="18" applyFill="1" applyAlignment="1">
      <alignment vertical="center"/>
    </xf>
    <xf numFmtId="0" fontId="2" fillId="7" borderId="0" xfId="14" applyFont="1" applyFill="1"/>
    <xf numFmtId="0" fontId="25" fillId="5" borderId="152" xfId="15" applyFont="1" applyFill="1" applyBorder="1" applyAlignment="1">
      <alignment horizontal="center" vertical="center" wrapText="1"/>
    </xf>
    <xf numFmtId="0" fontId="25" fillId="5" borderId="153" xfId="15" applyFont="1" applyFill="1" applyBorder="1" applyAlignment="1">
      <alignment horizontal="center" vertical="center" wrapText="1"/>
    </xf>
    <xf numFmtId="0" fontId="25" fillId="5" borderId="154" xfId="15" applyFont="1" applyFill="1" applyBorder="1" applyAlignment="1">
      <alignment horizontal="center" vertical="center" wrapText="1"/>
    </xf>
    <xf numFmtId="0" fontId="11" fillId="12" borderId="25" xfId="15" applyFont="1" applyFill="1" applyBorder="1" applyAlignment="1">
      <alignment horizontal="center" vertical="center"/>
    </xf>
    <xf numFmtId="0" fontId="25" fillId="5" borderId="92" xfId="15" applyFont="1" applyFill="1" applyBorder="1" applyAlignment="1">
      <alignment horizontal="center" vertical="center" wrapText="1"/>
    </xf>
    <xf numFmtId="0" fontId="38" fillId="5" borderId="92" xfId="15" applyFont="1" applyFill="1" applyBorder="1" applyAlignment="1">
      <alignment horizontal="center" vertical="center" wrapText="1"/>
    </xf>
    <xf numFmtId="0" fontId="25" fillId="5" borderId="91" xfId="15" applyFont="1" applyFill="1" applyBorder="1" applyAlignment="1">
      <alignment horizontal="center" vertical="center" wrapText="1"/>
    </xf>
    <xf numFmtId="0" fontId="25" fillId="5" borderId="90" xfId="15" applyFont="1" applyFill="1" applyBorder="1" applyAlignment="1">
      <alignment horizontal="center" vertical="center" wrapText="1"/>
    </xf>
    <xf numFmtId="0" fontId="25" fillId="5" borderId="152" xfId="12" applyFont="1" applyFill="1" applyBorder="1" applyAlignment="1">
      <alignment horizontal="center" vertical="center" wrapText="1"/>
    </xf>
    <xf numFmtId="0" fontId="25" fillId="5" borderId="153" xfId="12" applyFont="1" applyFill="1" applyBorder="1" applyAlignment="1">
      <alignment horizontal="center" vertical="center" wrapText="1"/>
    </xf>
    <xf numFmtId="0" fontId="25" fillId="5" borderId="154" xfId="12" applyFont="1" applyFill="1" applyBorder="1" applyAlignment="1">
      <alignment horizontal="center" vertical="center" wrapText="1"/>
    </xf>
    <xf numFmtId="0" fontId="25" fillId="5" borderId="92" xfId="12" applyFont="1" applyFill="1" applyBorder="1" applyAlignment="1">
      <alignment horizontal="center" vertical="center" wrapText="1"/>
    </xf>
    <xf numFmtId="0" fontId="11" fillId="12" borderId="25" xfId="12" applyFont="1" applyFill="1" applyBorder="1" applyAlignment="1">
      <alignment horizontal="center" vertical="center"/>
    </xf>
    <xf numFmtId="0" fontId="38" fillId="5" borderId="92" xfId="12" applyFont="1" applyFill="1" applyBorder="1" applyAlignment="1">
      <alignment horizontal="center" vertical="center" wrapText="1"/>
    </xf>
    <xf numFmtId="0" fontId="25" fillId="5" borderId="91" xfId="12" applyFont="1" applyFill="1" applyBorder="1" applyAlignment="1">
      <alignment horizontal="center" vertical="center" wrapText="1"/>
    </xf>
    <xf numFmtId="0" fontId="25" fillId="5" borderId="90" xfId="12" applyFont="1" applyFill="1" applyBorder="1" applyAlignment="1">
      <alignment horizontal="center" vertical="center" wrapText="1"/>
    </xf>
    <xf numFmtId="0" fontId="22" fillId="23" borderId="119" xfId="12" applyFont="1" applyFill="1" applyBorder="1" applyAlignment="1">
      <alignment horizontal="center" vertical="center"/>
    </xf>
    <xf numFmtId="0" fontId="22" fillId="23" borderId="116" xfId="12" applyFont="1" applyFill="1" applyBorder="1" applyAlignment="1">
      <alignment horizontal="center" vertical="center"/>
    </xf>
    <xf numFmtId="0" fontId="22" fillId="23" borderId="118" xfId="12" applyFont="1" applyFill="1" applyBorder="1" applyAlignment="1">
      <alignment horizontal="center" vertical="center"/>
    </xf>
    <xf numFmtId="0" fontId="11" fillId="12" borderId="28" xfId="12" applyFont="1" applyFill="1" applyBorder="1" applyAlignment="1">
      <alignment horizontal="center" vertical="center"/>
    </xf>
    <xf numFmtId="0" fontId="25" fillId="5" borderId="143" xfId="12" applyFont="1" applyFill="1" applyBorder="1" applyAlignment="1">
      <alignment horizontal="center" vertical="center" wrapText="1"/>
    </xf>
    <xf numFmtId="0" fontId="61" fillId="30" borderId="119" xfId="0" applyFont="1" applyFill="1" applyBorder="1" applyAlignment="1">
      <alignment horizontal="center" vertical="center"/>
    </xf>
    <xf numFmtId="0" fontId="61" fillId="30" borderId="116" xfId="0" applyFont="1" applyFill="1" applyBorder="1" applyAlignment="1">
      <alignment horizontal="center" vertical="center"/>
    </xf>
    <xf numFmtId="0" fontId="61" fillId="30" borderId="115" xfId="0" applyFont="1" applyFill="1" applyBorder="1" applyAlignment="1">
      <alignment horizontal="center" vertical="center"/>
    </xf>
    <xf numFmtId="0" fontId="25" fillId="5" borderId="323" xfId="12" applyFont="1" applyFill="1" applyBorder="1" applyAlignment="1">
      <alignment horizontal="center" vertical="center" wrapText="1"/>
    </xf>
    <xf numFmtId="0" fontId="38" fillId="5" borderId="329" xfId="12" applyFont="1" applyFill="1" applyBorder="1" applyAlignment="1">
      <alignment horizontal="center" vertical="center" wrapText="1"/>
    </xf>
    <xf numFmtId="0" fontId="25" fillId="5" borderId="18" xfId="12" applyFont="1" applyFill="1" applyBorder="1" applyAlignment="1">
      <alignment horizontal="center" vertical="center" wrapText="1"/>
    </xf>
    <xf numFmtId="0" fontId="25" fillId="5" borderId="150" xfId="12" applyFont="1" applyFill="1" applyBorder="1" applyAlignment="1">
      <alignment horizontal="center" vertical="center" wrapText="1"/>
    </xf>
    <xf numFmtId="0" fontId="25" fillId="5" borderId="332" xfId="12" applyFont="1" applyFill="1" applyBorder="1" applyAlignment="1">
      <alignment horizontal="center" vertical="center" wrapText="1"/>
    </xf>
    <xf numFmtId="0" fontId="25" fillId="5" borderId="52" xfId="12" applyFont="1" applyFill="1" applyBorder="1" applyAlignment="1">
      <alignment horizontal="center" vertical="center" wrapText="1"/>
    </xf>
    <xf numFmtId="0" fontId="25" fillId="5" borderId="333" xfId="12" applyFont="1" applyFill="1" applyBorder="1" applyAlignment="1">
      <alignment horizontal="center" vertical="center" wrapText="1"/>
    </xf>
    <xf numFmtId="0" fontId="22" fillId="23" borderId="190" xfId="12" applyFont="1" applyFill="1" applyBorder="1" applyAlignment="1">
      <alignment horizontal="center" vertical="center"/>
    </xf>
    <xf numFmtId="0" fontId="22" fillId="23" borderId="191" xfId="12" applyFont="1" applyFill="1" applyBorder="1" applyAlignment="1">
      <alignment horizontal="center" vertical="center"/>
    </xf>
    <xf numFmtId="0" fontId="22" fillId="23" borderId="311" xfId="12" applyFont="1" applyFill="1" applyBorder="1" applyAlignment="1">
      <alignment horizontal="center" vertical="center"/>
    </xf>
    <xf numFmtId="3" fontId="26" fillId="0" borderId="396" xfId="20" applyNumberFormat="1" applyFont="1" applyBorder="1" applyAlignment="1">
      <alignment horizontal="center" vertical="center"/>
    </xf>
    <xf numFmtId="3" fontId="26" fillId="0" borderId="397" xfId="20" applyNumberFormat="1" applyFont="1" applyBorder="1" applyAlignment="1">
      <alignment horizontal="center" vertical="center"/>
    </xf>
    <xf numFmtId="3" fontId="26" fillId="0" borderId="398" xfId="20" applyNumberFormat="1" applyFont="1" applyBorder="1" applyAlignment="1">
      <alignment horizontal="center" vertical="center"/>
    </xf>
    <xf numFmtId="0" fontId="58" fillId="23" borderId="119" xfId="20" applyFont="1" applyFill="1" applyBorder="1" applyAlignment="1">
      <alignment horizontal="center" vertical="center"/>
    </xf>
    <xf numFmtId="0" fontId="58" fillId="23" borderId="116" xfId="20" applyFont="1" applyFill="1" applyBorder="1" applyAlignment="1">
      <alignment horizontal="center" vertical="center"/>
    </xf>
    <xf numFmtId="0" fontId="58" fillId="23" borderId="118" xfId="20" applyFont="1" applyFill="1" applyBorder="1" applyAlignment="1">
      <alignment horizontal="center" vertical="center"/>
    </xf>
    <xf numFmtId="3" fontId="26" fillId="0" borderId="359" xfId="20" applyNumberFormat="1" applyFont="1" applyBorder="1" applyAlignment="1">
      <alignment horizontal="center" vertical="center"/>
    </xf>
    <xf numFmtId="3" fontId="26" fillId="0" borderId="399" xfId="20" applyNumberFormat="1" applyFont="1" applyBorder="1" applyAlignment="1">
      <alignment horizontal="center" vertical="center"/>
    </xf>
    <xf numFmtId="3" fontId="26" fillId="0" borderId="396" xfId="12" applyNumberFormat="1" applyFont="1" applyBorder="1" applyAlignment="1">
      <alignment horizontal="center" vertical="center"/>
    </xf>
    <xf numFmtId="3" fontId="26" fillId="0" borderId="397" xfId="12" applyNumberFormat="1" applyFont="1" applyBorder="1" applyAlignment="1">
      <alignment horizontal="center" vertical="center"/>
    </xf>
    <xf numFmtId="3" fontId="26" fillId="0" borderId="398" xfId="12" applyNumberFormat="1" applyFont="1" applyBorder="1" applyAlignment="1">
      <alignment horizontal="center" vertical="center"/>
    </xf>
    <xf numFmtId="0" fontId="58" fillId="23" borderId="119" xfId="12" applyFont="1" applyFill="1" applyBorder="1" applyAlignment="1">
      <alignment horizontal="center" vertical="center"/>
    </xf>
    <xf numFmtId="0" fontId="58" fillId="23" borderId="116" xfId="12" applyFont="1" applyFill="1" applyBorder="1" applyAlignment="1">
      <alignment horizontal="center" vertical="center"/>
    </xf>
    <xf numFmtId="0" fontId="58" fillId="23" borderId="118" xfId="12" applyFont="1" applyFill="1" applyBorder="1" applyAlignment="1">
      <alignment horizontal="center" vertical="center"/>
    </xf>
    <xf numFmtId="0" fontId="11" fillId="12" borderId="190" xfId="12" applyFont="1" applyFill="1" applyBorder="1" applyAlignment="1">
      <alignment horizontal="center" vertical="center"/>
    </xf>
    <xf numFmtId="0" fontId="11" fillId="12" borderId="189" xfId="12" applyFont="1" applyFill="1" applyBorder="1" applyAlignment="1">
      <alignment horizontal="center" vertical="center"/>
    </xf>
    <xf numFmtId="0" fontId="58" fillId="10" borderId="286" xfId="12" applyFont="1" applyFill="1" applyBorder="1" applyAlignment="1">
      <alignment horizontal="center" vertical="center"/>
    </xf>
    <xf numFmtId="0" fontId="58" fillId="10" borderId="18" xfId="12" applyFont="1" applyFill="1" applyBorder="1" applyAlignment="1">
      <alignment horizontal="center" vertical="center"/>
    </xf>
    <xf numFmtId="0" fontId="58" fillId="10" borderId="287" xfId="12" applyFont="1" applyFill="1" applyBorder="1" applyAlignment="1">
      <alignment horizontal="center" vertical="center"/>
    </xf>
    <xf numFmtId="0" fontId="58" fillId="10" borderId="119" xfId="12" applyFont="1" applyFill="1" applyBorder="1" applyAlignment="1">
      <alignment horizontal="center" vertical="center"/>
    </xf>
    <xf numFmtId="0" fontId="58" fillId="10" borderId="116" xfId="12" applyFont="1" applyFill="1" applyBorder="1" applyAlignment="1">
      <alignment horizontal="center" vertical="center"/>
    </xf>
    <xf numFmtId="0" fontId="58" fillId="10" borderId="118" xfId="12" applyFont="1" applyFill="1" applyBorder="1" applyAlignment="1">
      <alignment horizontal="center" vertical="center"/>
    </xf>
    <xf numFmtId="0" fontId="58" fillId="33" borderId="339" xfId="12" applyFont="1" applyFill="1" applyBorder="1" applyAlignment="1">
      <alignment horizontal="center" vertical="center"/>
    </xf>
    <xf numFmtId="0" fontId="58" fillId="33" borderId="340" xfId="12" applyFont="1" applyFill="1" applyBorder="1" applyAlignment="1">
      <alignment horizontal="center" vertical="center"/>
    </xf>
    <xf numFmtId="0" fontId="58" fillId="33" borderId="341" xfId="12" applyFont="1" applyFill="1" applyBorder="1" applyAlignment="1">
      <alignment horizontal="center" vertical="center"/>
    </xf>
    <xf numFmtId="0" fontId="58" fillId="33" borderId="119" xfId="12" applyFont="1" applyFill="1" applyBorder="1" applyAlignment="1">
      <alignment horizontal="center" vertical="center"/>
    </xf>
    <xf numFmtId="0" fontId="58" fillId="33" borderId="116" xfId="12" applyFont="1" applyFill="1" applyBorder="1" applyAlignment="1">
      <alignment horizontal="center" vertical="center"/>
    </xf>
    <xf numFmtId="0" fontId="58" fillId="33" borderId="118" xfId="12" applyFont="1" applyFill="1" applyBorder="1" applyAlignment="1">
      <alignment horizontal="center" vertical="center"/>
    </xf>
    <xf numFmtId="0" fontId="25" fillId="28" borderId="143" xfId="12" applyFont="1" applyFill="1" applyBorder="1" applyAlignment="1">
      <alignment horizontal="center" vertical="center" wrapText="1"/>
    </xf>
    <xf numFmtId="0" fontId="25" fillId="28" borderId="91" xfId="12" applyFont="1" applyFill="1" applyBorder="1" applyAlignment="1">
      <alignment horizontal="center" vertical="center" wrapText="1"/>
    </xf>
    <xf numFmtId="0" fontId="25" fillId="28" borderId="90" xfId="12" applyFont="1" applyFill="1" applyBorder="1" applyAlignment="1">
      <alignment horizontal="center" vertical="center" wrapText="1"/>
    </xf>
    <xf numFmtId="0" fontId="61" fillId="35" borderId="119" xfId="0" applyFont="1" applyFill="1" applyBorder="1" applyAlignment="1">
      <alignment horizontal="center" vertical="center"/>
    </xf>
    <xf numFmtId="0" fontId="61" fillId="35" borderId="116" xfId="0" applyFont="1" applyFill="1" applyBorder="1" applyAlignment="1">
      <alignment horizontal="center" vertical="center"/>
    </xf>
    <xf numFmtId="0" fontId="61" fillId="35" borderId="115" xfId="0" applyFont="1" applyFill="1" applyBorder="1" applyAlignment="1">
      <alignment horizontal="center" vertical="center"/>
    </xf>
    <xf numFmtId="0" fontId="25" fillId="7" borderId="152" xfId="12" applyFont="1" applyFill="1" applyBorder="1" applyAlignment="1">
      <alignment horizontal="center" vertical="center" wrapText="1"/>
    </xf>
    <xf numFmtId="0" fontId="25" fillId="7" borderId="153" xfId="12" applyFont="1" applyFill="1" applyBorder="1" applyAlignment="1">
      <alignment horizontal="center" vertical="center" wrapText="1"/>
    </xf>
    <xf numFmtId="0" fontId="25" fillId="7" borderId="154" xfId="12" applyFont="1" applyFill="1" applyBorder="1" applyAlignment="1">
      <alignment horizontal="center" vertical="center" wrapText="1"/>
    </xf>
    <xf numFmtId="0" fontId="25" fillId="18" borderId="92" xfId="12" applyFont="1" applyFill="1" applyBorder="1" applyAlignment="1">
      <alignment horizontal="center" vertical="center" wrapText="1"/>
    </xf>
    <xf numFmtId="0" fontId="38" fillId="7" borderId="92" xfId="12" applyFont="1" applyFill="1" applyBorder="1" applyAlignment="1">
      <alignment horizontal="center" vertical="center" wrapText="1"/>
    </xf>
    <xf numFmtId="0" fontId="25" fillId="7" borderId="91" xfId="12" applyFont="1" applyFill="1" applyBorder="1" applyAlignment="1">
      <alignment horizontal="center" vertical="center" wrapText="1"/>
    </xf>
    <xf numFmtId="0" fontId="25" fillId="7" borderId="90" xfId="12" applyFont="1" applyFill="1" applyBorder="1" applyAlignment="1">
      <alignment horizontal="center" vertical="center" wrapText="1"/>
    </xf>
    <xf numFmtId="0" fontId="0" fillId="0" borderId="0" xfId="0" applyAlignment="1">
      <alignment horizontal="left" wrapText="1"/>
    </xf>
    <xf numFmtId="0" fontId="0" fillId="0" borderId="0" xfId="0" applyAlignment="1">
      <alignment horizontal="left"/>
    </xf>
    <xf numFmtId="0" fontId="11" fillId="19" borderId="68" xfId="0" applyFont="1" applyFill="1" applyBorder="1" applyAlignment="1">
      <alignment horizontal="center" vertical="center"/>
    </xf>
    <xf numFmtId="0" fontId="11" fillId="19" borderId="69" xfId="0" applyFont="1" applyFill="1" applyBorder="1" applyAlignment="1">
      <alignment horizontal="center" vertical="center"/>
    </xf>
    <xf numFmtId="0" fontId="11" fillId="19" borderId="70" xfId="0" applyFont="1" applyFill="1" applyBorder="1" applyAlignment="1">
      <alignment horizontal="center" vertical="center"/>
    </xf>
    <xf numFmtId="0" fontId="11" fillId="7" borderId="68" xfId="0" applyFont="1" applyFill="1" applyBorder="1" applyAlignment="1">
      <alignment horizontal="center" vertical="center"/>
    </xf>
    <xf numFmtId="0" fontId="11" fillId="7" borderId="69" xfId="0" applyFont="1" applyFill="1" applyBorder="1" applyAlignment="1">
      <alignment horizontal="center" vertical="center"/>
    </xf>
    <xf numFmtId="0" fontId="11" fillId="7" borderId="70" xfId="0" applyFont="1" applyFill="1" applyBorder="1" applyAlignment="1">
      <alignment horizontal="center" vertical="center"/>
    </xf>
    <xf numFmtId="0" fontId="11" fillId="28" borderId="68" xfId="0" applyFont="1" applyFill="1" applyBorder="1" applyAlignment="1">
      <alignment horizontal="center" vertical="center"/>
    </xf>
    <xf numFmtId="0" fontId="11" fillId="28" borderId="69" xfId="0" applyFont="1" applyFill="1" applyBorder="1" applyAlignment="1">
      <alignment horizontal="center" vertical="center"/>
    </xf>
    <xf numFmtId="0" fontId="11" fillId="28" borderId="70" xfId="0" applyFont="1" applyFill="1" applyBorder="1" applyAlignment="1">
      <alignment horizontal="center" vertical="center"/>
    </xf>
    <xf numFmtId="3" fontId="15" fillId="7" borderId="48" xfId="5" applyNumberFormat="1" applyFont="1" applyFill="1" applyBorder="1" applyAlignment="1">
      <alignment horizontal="center" vertical="center"/>
    </xf>
    <xf numFmtId="3" fontId="15" fillId="7" borderId="10" xfId="5" applyNumberFormat="1" applyFont="1" applyFill="1" applyBorder="1" applyAlignment="1">
      <alignment horizontal="center" vertical="center"/>
    </xf>
    <xf numFmtId="3" fontId="15" fillId="7" borderId="21" xfId="5" applyNumberFormat="1" applyFont="1" applyFill="1" applyBorder="1" applyAlignment="1">
      <alignment horizontal="center" vertical="center"/>
    </xf>
    <xf numFmtId="3" fontId="34" fillId="7" borderId="48" xfId="5" applyNumberFormat="1" applyFont="1" applyFill="1" applyBorder="1" applyAlignment="1">
      <alignment horizontal="center" vertical="center"/>
    </xf>
    <xf numFmtId="3" fontId="34" fillId="7" borderId="10" xfId="5" applyNumberFormat="1" applyFont="1" applyFill="1" applyBorder="1" applyAlignment="1">
      <alignment horizontal="center" vertical="center"/>
    </xf>
    <xf numFmtId="3" fontId="34" fillId="7" borderId="21" xfId="5" applyNumberFormat="1" applyFont="1" applyFill="1" applyBorder="1" applyAlignment="1">
      <alignment horizontal="center" vertical="center"/>
    </xf>
    <xf numFmtId="0" fontId="78" fillId="7" borderId="68" xfId="0" applyFont="1" applyFill="1" applyBorder="1" applyAlignment="1">
      <alignment horizontal="center" vertical="center" wrapText="1"/>
    </xf>
    <xf numFmtId="0" fontId="78" fillId="7" borderId="69" xfId="0" applyFont="1" applyFill="1" applyBorder="1" applyAlignment="1">
      <alignment horizontal="center" vertical="center" wrapText="1"/>
    </xf>
    <xf numFmtId="0" fontId="78" fillId="7" borderId="200" xfId="0" applyFont="1" applyFill="1" applyBorder="1" applyAlignment="1">
      <alignment horizontal="center" vertical="center" wrapText="1"/>
    </xf>
    <xf numFmtId="0" fontId="78" fillId="7" borderId="75" xfId="0" applyFont="1" applyFill="1" applyBorder="1" applyAlignment="1">
      <alignment horizontal="center" vertical="center" wrapText="1"/>
    </xf>
    <xf numFmtId="0" fontId="78" fillId="7" borderId="73" xfId="0" applyFont="1" applyFill="1" applyBorder="1" applyAlignment="1">
      <alignment horizontal="center" vertical="center" wrapText="1"/>
    </xf>
    <xf numFmtId="0" fontId="78" fillId="7" borderId="0" xfId="0" applyFont="1" applyFill="1" applyAlignment="1">
      <alignment horizontal="center" vertical="center" wrapText="1"/>
    </xf>
    <xf numFmtId="0" fontId="78" fillId="7" borderId="206" xfId="0" applyFont="1" applyFill="1" applyBorder="1" applyAlignment="1">
      <alignment horizontal="center" vertical="center" wrapText="1"/>
    </xf>
    <xf numFmtId="0" fontId="78" fillId="0" borderId="205" xfId="0" applyFont="1" applyBorder="1" applyAlignment="1">
      <alignment horizontal="center" vertical="center" wrapText="1"/>
    </xf>
    <xf numFmtId="0" fontId="78" fillId="0" borderId="202" xfId="0" applyFont="1" applyBorder="1" applyAlignment="1">
      <alignment horizontal="center" vertical="center" wrapText="1"/>
    </xf>
    <xf numFmtId="0" fontId="78" fillId="0" borderId="203" xfId="0" applyFont="1" applyBorder="1" applyAlignment="1">
      <alignment horizontal="center" vertical="center" wrapText="1"/>
    </xf>
    <xf numFmtId="0" fontId="78" fillId="0" borderId="208" xfId="0" applyFont="1" applyBorder="1" applyAlignment="1">
      <alignment horizontal="center" vertical="center" wrapText="1"/>
    </xf>
    <xf numFmtId="0" fontId="78" fillId="0" borderId="69" xfId="0" applyFont="1" applyBorder="1" applyAlignment="1">
      <alignment horizontal="center" vertical="center" wrapText="1"/>
    </xf>
    <xf numFmtId="0" fontId="78" fillId="0" borderId="212" xfId="0" applyFont="1" applyBorder="1" applyAlignment="1">
      <alignment horizontal="center" vertical="center" wrapText="1"/>
    </xf>
    <xf numFmtId="0" fontId="78" fillId="0" borderId="209" xfId="0" applyFont="1" applyBorder="1" applyAlignment="1">
      <alignment horizontal="center" vertical="center" wrapText="1"/>
    </xf>
    <xf numFmtId="0" fontId="78" fillId="0" borderId="210" xfId="0" applyFont="1" applyBorder="1" applyAlignment="1">
      <alignment horizontal="center" vertical="center" wrapText="1"/>
    </xf>
    <xf numFmtId="0" fontId="78" fillId="0" borderId="211" xfId="0" applyFont="1" applyBorder="1" applyAlignment="1">
      <alignment horizontal="center" vertical="center" wrapText="1"/>
    </xf>
    <xf numFmtId="0" fontId="78" fillId="0" borderId="207" xfId="0" applyFont="1" applyBorder="1" applyAlignment="1">
      <alignment horizontal="center" vertical="center" wrapText="1"/>
    </xf>
    <xf numFmtId="0" fontId="11" fillId="0" borderId="205" xfId="0" applyFont="1" applyBorder="1" applyAlignment="1">
      <alignment horizontal="center"/>
    </xf>
    <xf numFmtId="0" fontId="11" fillId="0" borderId="202" xfId="0" applyFont="1" applyBorder="1" applyAlignment="1">
      <alignment horizontal="center"/>
    </xf>
    <xf numFmtId="0" fontId="11" fillId="0" borderId="212" xfId="0" applyFont="1" applyBorder="1" applyAlignment="1">
      <alignment horizontal="center"/>
    </xf>
    <xf numFmtId="0" fontId="78" fillId="5" borderId="68" xfId="0" applyFont="1" applyFill="1" applyBorder="1" applyAlignment="1">
      <alignment horizontal="center" vertical="center" wrapText="1"/>
    </xf>
    <xf numFmtId="0" fontId="78" fillId="5" borderId="69" xfId="0" applyFont="1" applyFill="1" applyBorder="1" applyAlignment="1">
      <alignment horizontal="center" vertical="center" wrapText="1"/>
    </xf>
    <xf numFmtId="0" fontId="78" fillId="5" borderId="200" xfId="0" applyFont="1" applyFill="1" applyBorder="1" applyAlignment="1">
      <alignment horizontal="center" vertical="center" wrapText="1"/>
    </xf>
    <xf numFmtId="0" fontId="78" fillId="5" borderId="71" xfId="0" applyFont="1" applyFill="1" applyBorder="1" applyAlignment="1">
      <alignment horizontal="center" vertical="center" wrapText="1"/>
    </xf>
    <xf numFmtId="0" fontId="78" fillId="5" borderId="0" xfId="0" applyFont="1" applyFill="1" applyAlignment="1">
      <alignment horizontal="center" vertical="center" wrapText="1"/>
    </xf>
    <xf numFmtId="0" fontId="78" fillId="5" borderId="73" xfId="0" applyFont="1" applyFill="1" applyBorder="1" applyAlignment="1">
      <alignment horizontal="center" vertical="center" wrapText="1"/>
    </xf>
    <xf numFmtId="0" fontId="78" fillId="5" borderId="206" xfId="0" applyFont="1" applyFill="1" applyBorder="1" applyAlignment="1">
      <alignment horizontal="center" vertical="center" wrapText="1"/>
    </xf>
    <xf numFmtId="0" fontId="78" fillId="0" borderId="221" xfId="0" applyFont="1" applyBorder="1" applyAlignment="1">
      <alignment horizontal="center" vertical="center" wrapText="1"/>
    </xf>
    <xf numFmtId="0" fontId="78" fillId="0" borderId="222" xfId="0" applyFont="1" applyBorder="1" applyAlignment="1">
      <alignment horizontal="center" vertical="center" wrapText="1"/>
    </xf>
    <xf numFmtId="0" fontId="78" fillId="0" borderId="223" xfId="0" applyFont="1" applyBorder="1" applyAlignment="1">
      <alignment horizontal="center" vertical="center" wrapText="1"/>
    </xf>
    <xf numFmtId="0" fontId="78" fillId="8" borderId="68" xfId="0" applyFont="1" applyFill="1" applyBorder="1" applyAlignment="1">
      <alignment horizontal="center" vertical="center" wrapText="1"/>
    </xf>
    <xf numFmtId="0" fontId="78" fillId="8" borderId="69" xfId="0" applyFont="1" applyFill="1" applyBorder="1" applyAlignment="1">
      <alignment horizontal="center" vertical="center" wrapText="1"/>
    </xf>
    <xf numFmtId="0" fontId="78" fillId="8" borderId="200" xfId="0" applyFont="1" applyFill="1" applyBorder="1" applyAlignment="1">
      <alignment horizontal="center" vertical="center" wrapText="1"/>
    </xf>
    <xf numFmtId="0" fontId="78" fillId="8" borderId="71" xfId="0" applyFont="1" applyFill="1" applyBorder="1" applyAlignment="1">
      <alignment horizontal="center" vertical="center" wrapText="1"/>
    </xf>
    <xf numFmtId="0" fontId="78" fillId="8" borderId="0" xfId="0" applyFont="1" applyFill="1" applyAlignment="1">
      <alignment horizontal="center" vertical="center" wrapText="1"/>
    </xf>
    <xf numFmtId="0" fontId="78" fillId="8" borderId="73" xfId="0" applyFont="1" applyFill="1" applyBorder="1" applyAlignment="1">
      <alignment horizontal="center" vertical="center" wrapText="1"/>
    </xf>
    <xf numFmtId="0" fontId="78" fillId="8" borderId="206" xfId="0" applyFont="1" applyFill="1" applyBorder="1" applyAlignment="1">
      <alignment horizontal="center" vertical="center" wrapText="1"/>
    </xf>
    <xf numFmtId="0" fontId="20" fillId="0" borderId="73" xfId="0" applyFont="1" applyBorder="1" applyAlignment="1">
      <alignment horizontal="left" wrapText="1"/>
    </xf>
    <xf numFmtId="0" fontId="78" fillId="5" borderId="75" xfId="0" applyFont="1" applyFill="1" applyBorder="1" applyAlignment="1">
      <alignment horizontal="center" vertical="center" wrapText="1"/>
    </xf>
    <xf numFmtId="0" fontId="78" fillId="8" borderId="75" xfId="0" applyFont="1" applyFill="1" applyBorder="1" applyAlignment="1">
      <alignment horizontal="center" vertical="center" wrapText="1"/>
    </xf>
    <xf numFmtId="0" fontId="76" fillId="0" borderId="68" xfId="0" applyFont="1" applyBorder="1" applyAlignment="1">
      <alignment horizontal="center" vertical="center"/>
    </xf>
    <xf numFmtId="0" fontId="76" fillId="0" borderId="69" xfId="0" applyFont="1" applyBorder="1" applyAlignment="1">
      <alignment horizontal="center" vertical="center"/>
    </xf>
    <xf numFmtId="0" fontId="76" fillId="0" borderId="70" xfId="0" applyFont="1" applyBorder="1" applyAlignment="1">
      <alignment horizontal="center" vertical="center"/>
    </xf>
    <xf numFmtId="0" fontId="76" fillId="0" borderId="71" xfId="0" applyFont="1" applyBorder="1" applyAlignment="1">
      <alignment horizontal="center" vertical="center"/>
    </xf>
    <xf numFmtId="0" fontId="76" fillId="0" borderId="0" xfId="0" applyFont="1" applyAlignment="1">
      <alignment horizontal="center" vertical="center"/>
    </xf>
    <xf numFmtId="0" fontId="76" fillId="0" borderId="72" xfId="0" applyFont="1" applyBorder="1" applyAlignment="1">
      <alignment horizontal="center" vertical="center"/>
    </xf>
    <xf numFmtId="0" fontId="76" fillId="0" borderId="75" xfId="0" applyFont="1" applyBorder="1" applyAlignment="1">
      <alignment horizontal="center" vertical="center"/>
    </xf>
    <xf numFmtId="0" fontId="76" fillId="0" borderId="73" xfId="0" applyFont="1" applyBorder="1" applyAlignment="1">
      <alignment horizontal="center" vertical="center"/>
    </xf>
    <xf numFmtId="0" fontId="76" fillId="0" borderId="74" xfId="0" applyFont="1" applyBorder="1" applyAlignment="1">
      <alignment horizontal="center" vertical="center"/>
    </xf>
    <xf numFmtId="0" fontId="77" fillId="0" borderId="68" xfId="0" applyFont="1" applyBorder="1" applyAlignment="1">
      <alignment horizontal="center" vertical="center" wrapText="1"/>
    </xf>
    <xf numFmtId="0" fontId="77" fillId="0" borderId="69" xfId="0" applyFont="1" applyBorder="1" applyAlignment="1">
      <alignment horizontal="center" vertical="center" wrapText="1"/>
    </xf>
    <xf numFmtId="0" fontId="77" fillId="0" borderId="70" xfId="0" applyFont="1" applyBorder="1" applyAlignment="1">
      <alignment horizontal="center" vertical="center" wrapText="1"/>
    </xf>
    <xf numFmtId="0" fontId="77" fillId="0" borderId="71" xfId="0" applyFont="1" applyBorder="1" applyAlignment="1">
      <alignment horizontal="center" vertical="center" wrapText="1"/>
    </xf>
    <xf numFmtId="0" fontId="77" fillId="0" borderId="0" xfId="0" applyFont="1" applyAlignment="1">
      <alignment horizontal="center" vertical="center" wrapText="1"/>
    </xf>
    <xf numFmtId="0" fontId="77" fillId="0" borderId="72" xfId="0" applyFont="1" applyBorder="1" applyAlignment="1">
      <alignment horizontal="center" vertical="center" wrapText="1"/>
    </xf>
    <xf numFmtId="0" fontId="77" fillId="0" borderId="75" xfId="0" applyFont="1" applyBorder="1" applyAlignment="1">
      <alignment horizontal="center" vertical="center" wrapText="1"/>
    </xf>
    <xf numFmtId="0" fontId="77" fillId="0" borderId="73" xfId="0" applyFont="1" applyBorder="1" applyAlignment="1">
      <alignment horizontal="center" vertical="center" wrapText="1"/>
    </xf>
    <xf numFmtId="0" fontId="77" fillId="0" borderId="74" xfId="0" applyFont="1" applyBorder="1" applyAlignment="1">
      <alignment horizontal="center" vertical="center" wrapText="1"/>
    </xf>
    <xf numFmtId="0" fontId="75" fillId="12" borderId="193" xfId="0" applyFont="1" applyFill="1" applyBorder="1" applyAlignment="1">
      <alignment horizontal="center" vertical="center"/>
    </xf>
    <xf numFmtId="0" fontId="75" fillId="12" borderId="194" xfId="0" applyFont="1" applyFill="1" applyBorder="1" applyAlignment="1">
      <alignment horizontal="center" vertical="center"/>
    </xf>
    <xf numFmtId="0" fontId="75" fillId="12" borderId="195" xfId="0" applyFont="1" applyFill="1" applyBorder="1" applyAlignment="1">
      <alignment horizontal="center" vertical="center"/>
    </xf>
    <xf numFmtId="0" fontId="11" fillId="9" borderId="0" xfId="0" applyFont="1" applyFill="1" applyAlignment="1">
      <alignment horizontal="center"/>
    </xf>
    <xf numFmtId="0" fontId="73" fillId="12" borderId="196" xfId="0" applyFont="1" applyFill="1" applyBorder="1" applyAlignment="1" applyProtection="1">
      <alignment horizontal="center" vertical="center"/>
      <protection locked="0"/>
    </xf>
    <xf numFmtId="0" fontId="73" fillId="12" borderId="197" xfId="0" applyFont="1" applyFill="1" applyBorder="1" applyAlignment="1" applyProtection="1">
      <alignment horizontal="center" vertical="center"/>
      <protection locked="0"/>
    </xf>
    <xf numFmtId="0" fontId="73" fillId="12" borderId="198" xfId="0" applyFont="1" applyFill="1" applyBorder="1" applyAlignment="1" applyProtection="1">
      <alignment horizontal="center" vertical="center"/>
      <protection locked="0"/>
    </xf>
    <xf numFmtId="0" fontId="11" fillId="18" borderId="190" xfId="0" applyFont="1" applyFill="1" applyBorder="1" applyAlignment="1">
      <alignment horizontal="center" vertical="center"/>
    </xf>
    <xf numFmtId="0" fontId="11" fillId="18" borderId="191" xfId="0" applyFont="1" applyFill="1" applyBorder="1" applyAlignment="1">
      <alignment horizontal="center" vertical="center"/>
    </xf>
    <xf numFmtId="0" fontId="11" fillId="18" borderId="189" xfId="0" applyFont="1" applyFill="1" applyBorder="1" applyAlignment="1">
      <alignment horizontal="center" vertical="center"/>
    </xf>
    <xf numFmtId="0" fontId="11" fillId="11" borderId="25" xfId="0" applyFont="1" applyFill="1" applyBorder="1" applyAlignment="1">
      <alignment horizontal="center"/>
    </xf>
    <xf numFmtId="0" fontId="11" fillId="11" borderId="27" xfId="0" applyFont="1" applyFill="1" applyBorder="1" applyAlignment="1">
      <alignment horizontal="center"/>
    </xf>
    <xf numFmtId="0" fontId="11" fillId="11" borderId="28" xfId="0" applyFont="1" applyFill="1" applyBorder="1" applyAlignment="1">
      <alignment horizontal="center"/>
    </xf>
    <xf numFmtId="0" fontId="73" fillId="12" borderId="288" xfId="0" applyFont="1" applyFill="1" applyBorder="1" applyAlignment="1" applyProtection="1">
      <alignment horizontal="center" vertical="center"/>
      <protection locked="0"/>
    </xf>
    <xf numFmtId="0" fontId="73" fillId="12" borderId="289" xfId="0" applyFont="1" applyFill="1" applyBorder="1" applyAlignment="1" applyProtection="1">
      <alignment horizontal="center" vertical="center"/>
      <protection locked="0"/>
    </xf>
    <xf numFmtId="0" fontId="73" fillId="12" borderId="290" xfId="0" applyFont="1" applyFill="1" applyBorder="1" applyAlignment="1" applyProtection="1">
      <alignment horizontal="center" vertical="center"/>
      <protection locked="0"/>
    </xf>
    <xf numFmtId="0" fontId="90" fillId="12" borderId="291" xfId="0" applyFont="1" applyFill="1" applyBorder="1" applyAlignment="1" applyProtection="1">
      <alignment horizontal="center" vertical="center"/>
      <protection locked="0"/>
    </xf>
    <xf numFmtId="0" fontId="90" fillId="12" borderId="292" xfId="0" applyFont="1" applyFill="1" applyBorder="1" applyAlignment="1" applyProtection="1">
      <alignment horizontal="center" vertical="center"/>
      <protection locked="0"/>
    </xf>
    <xf numFmtId="0" fontId="90" fillId="12" borderId="293" xfId="0" applyFont="1" applyFill="1" applyBorder="1" applyAlignment="1" applyProtection="1">
      <alignment horizontal="center" vertical="center"/>
      <protection locked="0"/>
    </xf>
    <xf numFmtId="0" fontId="11" fillId="11" borderId="79" xfId="0" applyFont="1" applyFill="1" applyBorder="1" applyAlignment="1">
      <alignment horizontal="center"/>
    </xf>
    <xf numFmtId="0" fontId="11" fillId="11" borderId="78" xfId="0" applyFont="1" applyFill="1" applyBorder="1" applyAlignment="1">
      <alignment horizontal="center"/>
    </xf>
    <xf numFmtId="0" fontId="11" fillId="11" borderId="252" xfId="0" applyFont="1" applyFill="1" applyBorder="1" applyAlignment="1">
      <alignment horizontal="center"/>
    </xf>
  </cellXfs>
  <cellStyles count="21">
    <cellStyle name="Comma 2" xfId="3" xr:uid="{3221132D-DEDB-4250-96C7-544C52D3F5D1}"/>
    <cellStyle name="Comma 2 2" xfId="7" xr:uid="{B722A567-C6B4-49CA-A9E0-7C787A737097}"/>
    <cellStyle name="Currency 2" xfId="10" xr:uid="{D87F0499-69BB-4215-BA72-E13951D5A75C}"/>
    <cellStyle name="Hyperlink" xfId="14" builtinId="8"/>
    <cellStyle name="Hyperlink 2" xfId="18" xr:uid="{0986692E-7C66-4FC0-BB2C-EE8EB140675F}"/>
    <cellStyle name="Normal" xfId="0" builtinId="0"/>
    <cellStyle name="Normal 2" xfId="8" xr:uid="{F07D40B1-E005-4D63-B80E-605F6687B0E3}"/>
    <cellStyle name="Normal 24" xfId="1" xr:uid="{D744394B-15FE-4226-9576-E95C36B3CB3D}"/>
    <cellStyle name="Normal 24 2" xfId="5" xr:uid="{668224DA-26B0-489A-AF79-0AB38EEA01BC}"/>
    <cellStyle name="Normal 3" xfId="9" xr:uid="{C5BA2BF1-D1E7-4FC0-BEDA-43129358682D}"/>
    <cellStyle name="Normal 3 2" xfId="12" xr:uid="{4051D18A-8F28-49A7-A5B4-388DE995D563}"/>
    <cellStyle name="Normal 3 2 2" xfId="15" xr:uid="{9CA4E93F-DB6B-4F2E-A62E-3E30EF2F7410}"/>
    <cellStyle name="Normal 3 2 3" xfId="19" xr:uid="{4D33EBC7-2337-4523-A295-02B08BA283F5}"/>
    <cellStyle name="Normal 3 2 4" xfId="20" xr:uid="{4753F6FE-C9CB-4D37-9E3E-C170848F750A}"/>
    <cellStyle name="Normal 4" xfId="17" xr:uid="{64726324-2189-4472-9BBD-4CC57DC480B1}"/>
    <cellStyle name="Percent" xfId="4" builtinId="5"/>
    <cellStyle name="Percent 2" xfId="11" xr:uid="{CAB3671A-E775-4706-BA9A-C0463EB16BA7}"/>
    <cellStyle name="Percent 3" xfId="2" xr:uid="{441A72D8-D9BF-47C9-B591-84569CDAC17B}"/>
    <cellStyle name="Percent 3 2" xfId="6" xr:uid="{5B3ADB2F-788D-44CA-8458-F7BC0524A5AF}"/>
    <cellStyle name="Percent 4" xfId="13" xr:uid="{67E52E69-AA66-4CD0-88C7-207C865308C2}"/>
    <cellStyle name="Percent 4 2" xfId="16" xr:uid="{1EAE0204-C6B9-413C-9B4D-0FD9B8428FA6}"/>
  </cellStyles>
  <dxfs count="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GE Support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'NLOK ALL FORECASTS'!$F$303</c:f>
              <c:strCache>
                <c:ptCount val="1"/>
                <c:pt idx="0">
                  <c:v>Budget FY24</c:v>
                </c:pt>
              </c:strCache>
            </c:strRef>
          </c:tx>
          <c:spPr>
            <a:solidFill>
              <a:schemeClr val="accent1">
                <a:lumMod val="20000"/>
                <a:lumOff val="80000"/>
              </a:schemeClr>
            </a:solidFill>
            <a:ln>
              <a:noFill/>
            </a:ln>
            <a:effectLst/>
          </c:spPr>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FORECASTS'!$AH$303:$AS$303</c:f>
              <c:numCache>
                <c:formatCode>0</c:formatCode>
                <c:ptCount val="12"/>
                <c:pt idx="0">
                  <c:v>326268.36399796954</c:v>
                </c:pt>
                <c:pt idx="1">
                  <c:v>315207.20956032851</c:v>
                </c:pt>
                <c:pt idx="2">
                  <c:v>311050</c:v>
                </c:pt>
                <c:pt idx="3">
                  <c:v>317380</c:v>
                </c:pt>
                <c:pt idx="4">
                  <c:v>324310</c:v>
                </c:pt>
                <c:pt idx="5">
                  <c:v>319425.35143954674</c:v>
                </c:pt>
                <c:pt idx="6">
                  <c:v>334709.85936730332</c:v>
                </c:pt>
                <c:pt idx="7">
                  <c:v>332197.02385355532</c:v>
                </c:pt>
                <c:pt idx="8">
                  <c:v>309168.01581241307</c:v>
                </c:pt>
                <c:pt idx="9">
                  <c:v>362716.70429519675</c:v>
                </c:pt>
                <c:pt idx="10">
                  <c:v>326195.23488276108</c:v>
                </c:pt>
                <c:pt idx="11">
                  <c:v>344189.00941470836</c:v>
                </c:pt>
              </c:numCache>
            </c:numRef>
          </c:val>
          <c:extLst>
            <c:ext xmlns:c16="http://schemas.microsoft.com/office/drawing/2014/chart" uri="{C3380CC4-5D6E-409C-BE32-E72D297353CC}">
              <c16:uniqueId val="{00000000-814E-4CC4-B6DB-59D66BDB053F}"/>
            </c:ext>
          </c:extLst>
        </c:ser>
        <c:dLbls>
          <c:showLegendKey val="0"/>
          <c:showVal val="0"/>
          <c:showCatName val="0"/>
          <c:showSerName val="0"/>
          <c:showPercent val="0"/>
          <c:showBubbleSize val="0"/>
        </c:dLbls>
        <c:axId val="1914786720"/>
        <c:axId val="1914787136"/>
      </c:areaChart>
      <c:barChart>
        <c:barDir val="col"/>
        <c:grouping val="clustered"/>
        <c:varyColors val="0"/>
        <c:ser>
          <c:idx val="2"/>
          <c:order val="2"/>
          <c:tx>
            <c:strRef>
              <c:f>'NLOK ALL FORECASTS'!$F$305</c:f>
              <c:strCache>
                <c:ptCount val="1"/>
                <c:pt idx="0">
                  <c:v>Actuals FY23</c:v>
                </c:pt>
              </c:strCache>
            </c:strRef>
          </c:tx>
          <c:spPr>
            <a:solidFill>
              <a:schemeClr val="accent5">
                <a:lumMod val="60000"/>
                <a:lumOff val="40000"/>
              </a:schemeClr>
            </a:solidFill>
            <a:ln>
              <a:noFill/>
            </a:ln>
            <a:effectLst/>
          </c:spPr>
          <c:invertIfNegative val="0"/>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FORECASTS'!$AH$305:$AS$305</c:f>
              <c:numCache>
                <c:formatCode>0</c:formatCode>
                <c:ptCount val="12"/>
                <c:pt idx="0">
                  <c:v>373239</c:v>
                </c:pt>
                <c:pt idx="1">
                  <c:v>336535</c:v>
                </c:pt>
                <c:pt idx="2">
                  <c:v>331076</c:v>
                </c:pt>
                <c:pt idx="3">
                  <c:v>361447</c:v>
                </c:pt>
                <c:pt idx="4">
                  <c:v>355884</c:v>
                </c:pt>
                <c:pt idx="5">
                  <c:v>331004</c:v>
                </c:pt>
                <c:pt idx="6">
                  <c:v>334177</c:v>
                </c:pt>
                <c:pt idx="7">
                  <c:v>327386</c:v>
                </c:pt>
                <c:pt idx="8">
                  <c:v>293110</c:v>
                </c:pt>
                <c:pt idx="9">
                  <c:v>351341</c:v>
                </c:pt>
                <c:pt idx="10">
                  <c:v>337643</c:v>
                </c:pt>
                <c:pt idx="11">
                  <c:v>332182</c:v>
                </c:pt>
              </c:numCache>
            </c:numRef>
          </c:val>
          <c:extLst>
            <c:ext xmlns:c16="http://schemas.microsoft.com/office/drawing/2014/chart" uri="{C3380CC4-5D6E-409C-BE32-E72D297353CC}">
              <c16:uniqueId val="{00000001-814E-4CC4-B6DB-59D66BDB053F}"/>
            </c:ext>
          </c:extLst>
        </c:ser>
        <c:ser>
          <c:idx val="3"/>
          <c:order val="3"/>
          <c:tx>
            <c:strRef>
              <c:f>'NLOK ALL FORECASTS'!$F$306</c:f>
              <c:strCache>
                <c:ptCount val="1"/>
                <c:pt idx="0">
                  <c:v>Actuals FY24</c:v>
                </c:pt>
              </c:strCache>
            </c:strRef>
          </c:tx>
          <c:spPr>
            <a:solidFill>
              <a:schemeClr val="accent5">
                <a:lumMod val="75000"/>
              </a:schemeClr>
            </a:solidFill>
            <a:ln>
              <a:noFill/>
            </a:ln>
            <a:effectLst/>
          </c:spPr>
          <c:invertIfNegative val="0"/>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FORECASTS'!$AH$306:$AS$306</c:f>
              <c:numCache>
                <c:formatCode>0</c:formatCode>
                <c:ptCount val="12"/>
                <c:pt idx="0">
                  <c:v>281931</c:v>
                </c:pt>
                <c:pt idx="1">
                  <c:v>255067</c:v>
                </c:pt>
                <c:pt idx="2">
                  <c:v>264410</c:v>
                </c:pt>
                <c:pt idx="3">
                  <c:v>307665</c:v>
                </c:pt>
                <c:pt idx="4">
                  <c:v>303694</c:v>
                </c:pt>
                <c:pt idx="5">
                  <c:v>276680</c:v>
                </c:pt>
                <c:pt idx="6">
                  <c:v>287471</c:v>
                </c:pt>
                <c:pt idx="7">
                  <c:v>303767</c:v>
                </c:pt>
                <c:pt idx="8">
                  <c:v>291122</c:v>
                </c:pt>
                <c:pt idx="9">
                  <c:v>327890</c:v>
                </c:pt>
                <c:pt idx="10">
                  <c:v>312408</c:v>
                </c:pt>
                <c:pt idx="11">
                  <c:v>295697</c:v>
                </c:pt>
              </c:numCache>
            </c:numRef>
          </c:val>
          <c:extLst>
            <c:ext xmlns:c16="http://schemas.microsoft.com/office/drawing/2014/chart" uri="{C3380CC4-5D6E-409C-BE32-E72D297353CC}">
              <c16:uniqueId val="{00000002-814E-4CC4-B6DB-59D66BDB053F}"/>
            </c:ext>
          </c:extLst>
        </c:ser>
        <c:dLbls>
          <c:showLegendKey val="0"/>
          <c:showVal val="0"/>
          <c:showCatName val="0"/>
          <c:showSerName val="0"/>
          <c:showPercent val="0"/>
          <c:showBubbleSize val="0"/>
        </c:dLbls>
        <c:gapWidth val="219"/>
        <c:overlap val="-27"/>
        <c:axId val="1914786720"/>
        <c:axId val="1914787136"/>
      </c:barChart>
      <c:lineChart>
        <c:grouping val="standard"/>
        <c:varyColors val="0"/>
        <c:ser>
          <c:idx val="1"/>
          <c:order val="1"/>
          <c:tx>
            <c:strRef>
              <c:f>'NLOK ALL FORECASTS'!$F$304</c:f>
              <c:strCache>
                <c:ptCount val="1"/>
                <c:pt idx="0">
                  <c:v>Re-Forecast FY24</c:v>
                </c:pt>
              </c:strCache>
            </c:strRef>
          </c:tx>
          <c:spPr>
            <a:ln w="28575" cap="rnd">
              <a:solidFill>
                <a:schemeClr val="accent1"/>
              </a:solidFill>
              <a:prstDash val="dash"/>
              <a:round/>
            </a:ln>
            <a:effectLst/>
          </c:spPr>
          <c:marker>
            <c:symbol val="none"/>
          </c:marker>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FORECASTS'!$AH$304:$AS$304</c:f>
              <c:numCache>
                <c:formatCode>0</c:formatCode>
                <c:ptCount val="12"/>
                <c:pt idx="0">
                  <c:v>322220</c:v>
                </c:pt>
                <c:pt idx="1">
                  <c:v>315170</c:v>
                </c:pt>
                <c:pt idx="2">
                  <c:v>311776.86803812929</c:v>
                </c:pt>
                <c:pt idx="3">
                  <c:v>301536.17624395294</c:v>
                </c:pt>
                <c:pt idx="4">
                  <c:v>307886.89976883202</c:v>
                </c:pt>
                <c:pt idx="5">
                  <c:v>273753.72301179369</c:v>
                </c:pt>
                <c:pt idx="6">
                  <c:v>285750.40138432779</c:v>
                </c:pt>
                <c:pt idx="7">
                  <c:v>283785.50434136705</c:v>
                </c:pt>
                <c:pt idx="8">
                  <c:v>283659.32050167833</c:v>
                </c:pt>
                <c:pt idx="9">
                  <c:v>327650</c:v>
                </c:pt>
                <c:pt idx="10">
                  <c:v>306849.8398989946</c:v>
                </c:pt>
                <c:pt idx="11">
                  <c:v>308450.99203210062</c:v>
                </c:pt>
              </c:numCache>
            </c:numRef>
          </c:val>
          <c:smooth val="0"/>
          <c:extLst>
            <c:ext xmlns:c16="http://schemas.microsoft.com/office/drawing/2014/chart" uri="{C3380CC4-5D6E-409C-BE32-E72D297353CC}">
              <c16:uniqueId val="{00000003-814E-4CC4-B6DB-59D66BDB053F}"/>
            </c:ext>
          </c:extLst>
        </c:ser>
        <c:dLbls>
          <c:showLegendKey val="0"/>
          <c:showVal val="0"/>
          <c:showCatName val="0"/>
          <c:showSerName val="0"/>
          <c:showPercent val="0"/>
          <c:showBubbleSize val="0"/>
        </c:dLbls>
        <c:marker val="1"/>
        <c:smooth val="0"/>
        <c:axId val="1914786720"/>
        <c:axId val="1914787136"/>
      </c:lineChart>
      <c:catAx>
        <c:axId val="191478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87136"/>
        <c:crosses val="autoZero"/>
        <c:auto val="1"/>
        <c:lblAlgn val="ctr"/>
        <c:lblOffset val="100"/>
        <c:noMultiLvlLbl val="0"/>
      </c:catAx>
      <c:valAx>
        <c:axId val="191478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86720"/>
        <c:crosses val="autoZero"/>
        <c:crossBetween val="between"/>
      </c:valAx>
      <c:spPr>
        <a:noFill/>
        <a:ln>
          <a:noFill/>
        </a:ln>
        <a:effectLst/>
      </c:spPr>
    </c:plotArea>
    <c:legend>
      <c:legendPos val="b"/>
      <c:layout>
        <c:manualLayout>
          <c:xMode val="edge"/>
          <c:yMode val="edge"/>
          <c:x val="7.9694443484985018E-3"/>
          <c:y val="0.87079067353216244"/>
          <c:w val="0.97356657176557171"/>
          <c:h val="0.105805623338590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GE Service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'NLOK ALL FORECASTS'!$F$342</c:f>
              <c:strCache>
                <c:ptCount val="1"/>
                <c:pt idx="0">
                  <c:v>Budget FY24</c:v>
                </c:pt>
              </c:strCache>
            </c:strRef>
          </c:tx>
          <c:spPr>
            <a:solidFill>
              <a:schemeClr val="accent1">
                <a:lumMod val="20000"/>
                <a:lumOff val="80000"/>
              </a:schemeClr>
            </a:solidFill>
            <a:ln w="25400">
              <a:noFill/>
            </a:ln>
            <a:effectLst/>
          </c:spPr>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FORECASTS'!$AH$342:$AS$342</c:f>
              <c:numCache>
                <c:formatCode>0</c:formatCode>
                <c:ptCount val="12"/>
                <c:pt idx="0">
                  <c:v>16556.351332982169</c:v>
                </c:pt>
                <c:pt idx="1">
                  <c:v>14325.090245484478</c:v>
                </c:pt>
                <c:pt idx="2">
                  <c:v>14356.552079093224</c:v>
                </c:pt>
                <c:pt idx="3">
                  <c:v>14931.188796226057</c:v>
                </c:pt>
                <c:pt idx="4">
                  <c:v>14014.675563761686</c:v>
                </c:pt>
                <c:pt idx="5">
                  <c:v>13843.114268243527</c:v>
                </c:pt>
                <c:pt idx="6">
                  <c:v>15378.500172904089</c:v>
                </c:pt>
                <c:pt idx="7">
                  <c:v>16723.487884763716</c:v>
                </c:pt>
                <c:pt idx="8">
                  <c:v>16285.88400176062</c:v>
                </c:pt>
                <c:pt idx="9">
                  <c:v>17846.540955350029</c:v>
                </c:pt>
                <c:pt idx="10">
                  <c:v>17456.01854554587</c:v>
                </c:pt>
                <c:pt idx="11">
                  <c:v>18761.215823352133</c:v>
                </c:pt>
              </c:numCache>
            </c:numRef>
          </c:val>
          <c:extLst>
            <c:ext xmlns:c16="http://schemas.microsoft.com/office/drawing/2014/chart" uri="{C3380CC4-5D6E-409C-BE32-E72D297353CC}">
              <c16:uniqueId val="{00000000-BAFE-4140-BDEB-4AACECCE2DE4}"/>
            </c:ext>
          </c:extLst>
        </c:ser>
        <c:dLbls>
          <c:showLegendKey val="0"/>
          <c:showVal val="0"/>
          <c:showCatName val="0"/>
          <c:showSerName val="0"/>
          <c:showPercent val="0"/>
          <c:showBubbleSize val="0"/>
        </c:dLbls>
        <c:axId val="1914786720"/>
        <c:axId val="1914787136"/>
      </c:areaChart>
      <c:barChart>
        <c:barDir val="col"/>
        <c:grouping val="clustered"/>
        <c:varyColors val="0"/>
        <c:ser>
          <c:idx val="2"/>
          <c:order val="2"/>
          <c:tx>
            <c:strRef>
              <c:f>'NLOK ALL FORECASTS'!$F$344</c:f>
              <c:strCache>
                <c:ptCount val="1"/>
                <c:pt idx="0">
                  <c:v>Actuals FY23</c:v>
                </c:pt>
              </c:strCache>
            </c:strRef>
          </c:tx>
          <c:spPr>
            <a:solidFill>
              <a:schemeClr val="accent5">
                <a:lumMod val="60000"/>
                <a:lumOff val="40000"/>
              </a:schemeClr>
            </a:solidFill>
            <a:ln>
              <a:noFill/>
            </a:ln>
            <a:effectLst/>
          </c:spPr>
          <c:invertIfNegative val="0"/>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FORECASTS'!$AH$344:$AS$344</c:f>
              <c:numCache>
                <c:formatCode>0</c:formatCode>
                <c:ptCount val="12"/>
                <c:pt idx="0">
                  <c:v>16488</c:v>
                </c:pt>
                <c:pt idx="1">
                  <c:v>14043</c:v>
                </c:pt>
                <c:pt idx="2">
                  <c:v>14071</c:v>
                </c:pt>
                <c:pt idx="3">
                  <c:v>15188</c:v>
                </c:pt>
                <c:pt idx="4">
                  <c:v>15079</c:v>
                </c:pt>
                <c:pt idx="5">
                  <c:v>14679</c:v>
                </c:pt>
                <c:pt idx="6">
                  <c:v>13586</c:v>
                </c:pt>
                <c:pt idx="7">
                  <c:v>13358</c:v>
                </c:pt>
                <c:pt idx="8">
                  <c:v>12630</c:v>
                </c:pt>
                <c:pt idx="9">
                  <c:v>14731</c:v>
                </c:pt>
                <c:pt idx="10">
                  <c:v>13922</c:v>
                </c:pt>
                <c:pt idx="11">
                  <c:v>14996</c:v>
                </c:pt>
              </c:numCache>
            </c:numRef>
          </c:val>
          <c:extLst>
            <c:ext xmlns:c16="http://schemas.microsoft.com/office/drawing/2014/chart" uri="{C3380CC4-5D6E-409C-BE32-E72D297353CC}">
              <c16:uniqueId val="{00000001-BAFE-4140-BDEB-4AACECCE2DE4}"/>
            </c:ext>
          </c:extLst>
        </c:ser>
        <c:ser>
          <c:idx val="3"/>
          <c:order val="3"/>
          <c:tx>
            <c:strRef>
              <c:f>'NLOK ALL FORECASTS'!$F$345</c:f>
              <c:strCache>
                <c:ptCount val="1"/>
                <c:pt idx="0">
                  <c:v>Actuals FY24</c:v>
                </c:pt>
              </c:strCache>
            </c:strRef>
          </c:tx>
          <c:spPr>
            <a:solidFill>
              <a:schemeClr val="accent5">
                <a:lumMod val="75000"/>
              </a:schemeClr>
            </a:solidFill>
            <a:ln>
              <a:noFill/>
            </a:ln>
            <a:effectLst/>
          </c:spPr>
          <c:invertIfNegative val="0"/>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FORECASTS'!$AH$345:$AS$345</c:f>
              <c:numCache>
                <c:formatCode>0</c:formatCode>
                <c:ptCount val="12"/>
                <c:pt idx="0">
                  <c:v>13780</c:v>
                </c:pt>
                <c:pt idx="1">
                  <c:v>14378</c:v>
                </c:pt>
                <c:pt idx="2">
                  <c:v>15318</c:v>
                </c:pt>
                <c:pt idx="3">
                  <c:v>14068</c:v>
                </c:pt>
                <c:pt idx="4">
                  <c:v>14834</c:v>
                </c:pt>
                <c:pt idx="5">
                  <c:v>12035</c:v>
                </c:pt>
                <c:pt idx="6">
                  <c:v>14615</c:v>
                </c:pt>
                <c:pt idx="7">
                  <c:v>17000</c:v>
                </c:pt>
                <c:pt idx="8">
                  <c:v>14231</c:v>
                </c:pt>
                <c:pt idx="9">
                  <c:v>13732</c:v>
                </c:pt>
                <c:pt idx="10">
                  <c:v>13336</c:v>
                </c:pt>
                <c:pt idx="11">
                  <c:v>13613</c:v>
                </c:pt>
              </c:numCache>
            </c:numRef>
          </c:val>
          <c:extLst>
            <c:ext xmlns:c16="http://schemas.microsoft.com/office/drawing/2014/chart" uri="{C3380CC4-5D6E-409C-BE32-E72D297353CC}">
              <c16:uniqueId val="{00000002-BAFE-4140-BDEB-4AACECCE2DE4}"/>
            </c:ext>
          </c:extLst>
        </c:ser>
        <c:dLbls>
          <c:showLegendKey val="0"/>
          <c:showVal val="0"/>
          <c:showCatName val="0"/>
          <c:showSerName val="0"/>
          <c:showPercent val="0"/>
          <c:showBubbleSize val="0"/>
        </c:dLbls>
        <c:gapWidth val="219"/>
        <c:overlap val="-27"/>
        <c:axId val="1914786720"/>
        <c:axId val="1914787136"/>
      </c:barChart>
      <c:lineChart>
        <c:grouping val="standard"/>
        <c:varyColors val="0"/>
        <c:ser>
          <c:idx val="1"/>
          <c:order val="1"/>
          <c:tx>
            <c:strRef>
              <c:f>'NLOK ALL FORECASTS'!$F$343</c:f>
              <c:strCache>
                <c:ptCount val="1"/>
                <c:pt idx="0">
                  <c:v>Re-Forecast FY24</c:v>
                </c:pt>
              </c:strCache>
            </c:strRef>
          </c:tx>
          <c:spPr>
            <a:ln w="28575" cap="rnd">
              <a:solidFill>
                <a:schemeClr val="accent1"/>
              </a:solidFill>
              <a:prstDash val="dash"/>
              <a:round/>
            </a:ln>
            <a:effectLst/>
          </c:spPr>
          <c:marker>
            <c:symbol val="none"/>
          </c:marker>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FORECASTS'!$AH$343:$AS$343</c:f>
              <c:numCache>
                <c:formatCode>0</c:formatCode>
                <c:ptCount val="12"/>
                <c:pt idx="0">
                  <c:v>15450</c:v>
                </c:pt>
                <c:pt idx="1">
                  <c:v>14390</c:v>
                </c:pt>
                <c:pt idx="2">
                  <c:v>14480</c:v>
                </c:pt>
                <c:pt idx="3">
                  <c:v>14670</c:v>
                </c:pt>
                <c:pt idx="4">
                  <c:v>14420</c:v>
                </c:pt>
                <c:pt idx="5">
                  <c:v>13843.114268243527</c:v>
                </c:pt>
                <c:pt idx="6">
                  <c:v>15678.500172904089</c:v>
                </c:pt>
                <c:pt idx="7">
                  <c:v>17023.487884763716</c:v>
                </c:pt>
                <c:pt idx="8">
                  <c:v>16585.88400176062</c:v>
                </c:pt>
                <c:pt idx="9">
                  <c:v>18000</c:v>
                </c:pt>
                <c:pt idx="10">
                  <c:v>17251.814373370631</c:v>
                </c:pt>
                <c:pt idx="11">
                  <c:v>18731.477666973988</c:v>
                </c:pt>
              </c:numCache>
            </c:numRef>
          </c:val>
          <c:smooth val="0"/>
          <c:extLst>
            <c:ext xmlns:c16="http://schemas.microsoft.com/office/drawing/2014/chart" uri="{C3380CC4-5D6E-409C-BE32-E72D297353CC}">
              <c16:uniqueId val="{00000003-BAFE-4140-BDEB-4AACECCE2DE4}"/>
            </c:ext>
          </c:extLst>
        </c:ser>
        <c:dLbls>
          <c:showLegendKey val="0"/>
          <c:showVal val="0"/>
          <c:showCatName val="0"/>
          <c:showSerName val="0"/>
          <c:showPercent val="0"/>
          <c:showBubbleSize val="0"/>
        </c:dLbls>
        <c:marker val="1"/>
        <c:smooth val="0"/>
        <c:axId val="1914786720"/>
        <c:axId val="1914787136"/>
      </c:lineChart>
      <c:catAx>
        <c:axId val="191478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87136"/>
        <c:crosses val="autoZero"/>
        <c:auto val="1"/>
        <c:lblAlgn val="ctr"/>
        <c:lblOffset val="100"/>
        <c:noMultiLvlLbl val="0"/>
      </c:catAx>
      <c:valAx>
        <c:axId val="191478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8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EMEA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'NLOK ALL FORECASTS'!$F$387</c:f>
              <c:strCache>
                <c:ptCount val="1"/>
                <c:pt idx="0">
                  <c:v>Original Forecast FY24</c:v>
                </c:pt>
              </c:strCache>
            </c:strRef>
          </c:tx>
          <c:spPr>
            <a:solidFill>
              <a:schemeClr val="accent1">
                <a:lumMod val="20000"/>
                <a:lumOff val="80000"/>
              </a:schemeClr>
            </a:solidFill>
            <a:ln w="25400">
              <a:noFill/>
            </a:ln>
            <a:effectLst/>
          </c:spPr>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FORECASTS'!$AH$387:$AS$387</c:f>
              <c:numCache>
                <c:formatCode>0</c:formatCode>
                <c:ptCount val="12"/>
                <c:pt idx="0">
                  <c:v>26105.170012833787</c:v>
                </c:pt>
                <c:pt idx="1">
                  <c:v>24406.187006682565</c:v>
                </c:pt>
                <c:pt idx="2">
                  <c:v>23443.38350005362</c:v>
                </c:pt>
                <c:pt idx="3">
                  <c:v>24241.9399651274</c:v>
                </c:pt>
                <c:pt idx="4">
                  <c:v>25374.281458434296</c:v>
                </c:pt>
                <c:pt idx="5">
                  <c:v>25622.27123108894</c:v>
                </c:pt>
                <c:pt idx="6">
                  <c:v>26961.583139039431</c:v>
                </c:pt>
                <c:pt idx="7">
                  <c:v>27944.969598069729</c:v>
                </c:pt>
                <c:pt idx="8">
                  <c:v>27404.766512910657</c:v>
                </c:pt>
                <c:pt idx="9">
                  <c:v>30257.099928840715</c:v>
                </c:pt>
                <c:pt idx="10">
                  <c:v>28466.883983652246</c:v>
                </c:pt>
                <c:pt idx="11">
                  <c:v>28867.465489832448</c:v>
                </c:pt>
              </c:numCache>
            </c:numRef>
          </c:val>
          <c:extLst>
            <c:ext xmlns:c16="http://schemas.microsoft.com/office/drawing/2014/chart" uri="{C3380CC4-5D6E-409C-BE32-E72D297353CC}">
              <c16:uniqueId val="{00000000-6141-45E4-A6B2-A7E482ED3ABD}"/>
            </c:ext>
          </c:extLst>
        </c:ser>
        <c:dLbls>
          <c:showLegendKey val="0"/>
          <c:showVal val="0"/>
          <c:showCatName val="0"/>
          <c:showSerName val="0"/>
          <c:showPercent val="0"/>
          <c:showBubbleSize val="0"/>
        </c:dLbls>
        <c:axId val="1914786720"/>
        <c:axId val="1914787136"/>
      </c:areaChart>
      <c:barChart>
        <c:barDir val="col"/>
        <c:grouping val="clustered"/>
        <c:varyColors val="0"/>
        <c:ser>
          <c:idx val="2"/>
          <c:order val="2"/>
          <c:tx>
            <c:strRef>
              <c:f>'NLOK ALL FORECASTS'!$F$389</c:f>
              <c:strCache>
                <c:ptCount val="1"/>
                <c:pt idx="0">
                  <c:v>Actuals FY23</c:v>
                </c:pt>
              </c:strCache>
            </c:strRef>
          </c:tx>
          <c:spPr>
            <a:solidFill>
              <a:schemeClr val="accent5">
                <a:lumMod val="60000"/>
                <a:lumOff val="40000"/>
              </a:schemeClr>
            </a:solidFill>
            <a:ln>
              <a:noFill/>
            </a:ln>
            <a:effectLst/>
          </c:spPr>
          <c:invertIfNegative val="0"/>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FORECASTS'!$AH$389:$AS$389</c:f>
              <c:numCache>
                <c:formatCode>0</c:formatCode>
                <c:ptCount val="12"/>
                <c:pt idx="0">
                  <c:v>24904</c:v>
                </c:pt>
                <c:pt idx="1">
                  <c:v>24346</c:v>
                </c:pt>
                <c:pt idx="2">
                  <c:v>20695</c:v>
                </c:pt>
                <c:pt idx="3">
                  <c:v>20928</c:v>
                </c:pt>
                <c:pt idx="4">
                  <c:v>25225</c:v>
                </c:pt>
                <c:pt idx="5">
                  <c:v>23788</c:v>
                </c:pt>
                <c:pt idx="6">
                  <c:v>23366</c:v>
                </c:pt>
                <c:pt idx="7">
                  <c:v>26176</c:v>
                </c:pt>
                <c:pt idx="8">
                  <c:v>23654.992080137086</c:v>
                </c:pt>
                <c:pt idx="9">
                  <c:v>29120</c:v>
                </c:pt>
                <c:pt idx="10">
                  <c:v>25590</c:v>
                </c:pt>
                <c:pt idx="11">
                  <c:v>24954</c:v>
                </c:pt>
              </c:numCache>
            </c:numRef>
          </c:val>
          <c:extLst>
            <c:ext xmlns:c16="http://schemas.microsoft.com/office/drawing/2014/chart" uri="{C3380CC4-5D6E-409C-BE32-E72D297353CC}">
              <c16:uniqueId val="{00000001-6141-45E4-A6B2-A7E482ED3ABD}"/>
            </c:ext>
          </c:extLst>
        </c:ser>
        <c:ser>
          <c:idx val="3"/>
          <c:order val="3"/>
          <c:tx>
            <c:strRef>
              <c:f>'NLOK ALL FORECASTS'!$F$390</c:f>
              <c:strCache>
                <c:ptCount val="1"/>
                <c:pt idx="0">
                  <c:v>Actuals FY24</c:v>
                </c:pt>
              </c:strCache>
            </c:strRef>
          </c:tx>
          <c:spPr>
            <a:solidFill>
              <a:schemeClr val="accent5">
                <a:lumMod val="75000"/>
              </a:schemeClr>
            </a:solidFill>
            <a:ln w="25400">
              <a:noFill/>
            </a:ln>
            <a:effectLst/>
          </c:spPr>
          <c:invertIfNegative val="0"/>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FORECASTS'!$AH$390:$AS$390</c:f>
              <c:numCache>
                <c:formatCode>0</c:formatCode>
                <c:ptCount val="12"/>
                <c:pt idx="0">
                  <c:v>18724</c:v>
                </c:pt>
                <c:pt idx="1">
                  <c:v>20647</c:v>
                </c:pt>
                <c:pt idx="2">
                  <c:v>18694</c:v>
                </c:pt>
                <c:pt idx="3">
                  <c:v>18758</c:v>
                </c:pt>
                <c:pt idx="4">
                  <c:v>21543</c:v>
                </c:pt>
                <c:pt idx="5">
                  <c:v>20323</c:v>
                </c:pt>
                <c:pt idx="6">
                  <c:v>23144</c:v>
                </c:pt>
                <c:pt idx="7">
                  <c:v>24584</c:v>
                </c:pt>
                <c:pt idx="8">
                  <c:v>21047</c:v>
                </c:pt>
                <c:pt idx="9">
                  <c:v>21194</c:v>
                </c:pt>
                <c:pt idx="10">
                  <c:v>22043</c:v>
                </c:pt>
                <c:pt idx="11">
                  <c:v>17599</c:v>
                </c:pt>
              </c:numCache>
            </c:numRef>
          </c:val>
          <c:extLst>
            <c:ext xmlns:c16="http://schemas.microsoft.com/office/drawing/2014/chart" uri="{C3380CC4-5D6E-409C-BE32-E72D297353CC}">
              <c16:uniqueId val="{00000002-6141-45E4-A6B2-A7E482ED3ABD}"/>
            </c:ext>
          </c:extLst>
        </c:ser>
        <c:dLbls>
          <c:showLegendKey val="0"/>
          <c:showVal val="0"/>
          <c:showCatName val="0"/>
          <c:showSerName val="0"/>
          <c:showPercent val="0"/>
          <c:showBubbleSize val="0"/>
        </c:dLbls>
        <c:gapWidth val="219"/>
        <c:overlap val="-27"/>
        <c:axId val="1914786720"/>
        <c:axId val="1914787136"/>
      </c:barChart>
      <c:lineChart>
        <c:grouping val="standard"/>
        <c:varyColors val="0"/>
        <c:ser>
          <c:idx val="1"/>
          <c:order val="1"/>
          <c:tx>
            <c:strRef>
              <c:f>'NLOK ALL FORECASTS'!$F$388</c:f>
              <c:strCache>
                <c:ptCount val="1"/>
                <c:pt idx="0">
                  <c:v>Re-Forecast FY24</c:v>
                </c:pt>
              </c:strCache>
            </c:strRef>
          </c:tx>
          <c:spPr>
            <a:ln w="28575" cap="rnd">
              <a:solidFill>
                <a:schemeClr val="accent1"/>
              </a:solidFill>
              <a:prstDash val="dash"/>
              <a:round/>
            </a:ln>
            <a:effectLst/>
          </c:spPr>
          <c:marker>
            <c:symbol val="none"/>
          </c:marker>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FORECASTS'!$AH$388:$AS$388</c:f>
              <c:numCache>
                <c:formatCode>0</c:formatCode>
                <c:ptCount val="12"/>
                <c:pt idx="0">
                  <c:v>24621.252792935349</c:v>
                </c:pt>
                <c:pt idx="1">
                  <c:v>24405.714456349902</c:v>
                </c:pt>
                <c:pt idx="2">
                  <c:v>23774.414192362099</c:v>
                </c:pt>
                <c:pt idx="3">
                  <c:v>24241.054650933154</c:v>
                </c:pt>
                <c:pt idx="4">
                  <c:v>24974.400154032021</c:v>
                </c:pt>
                <c:pt idx="5">
                  <c:v>24281.811033621903</c:v>
                </c:pt>
                <c:pt idx="6">
                  <c:v>26110.663269465811</c:v>
                </c:pt>
                <c:pt idx="7">
                  <c:v>25460</c:v>
                </c:pt>
                <c:pt idx="8">
                  <c:v>25863</c:v>
                </c:pt>
                <c:pt idx="9">
                  <c:v>24600</c:v>
                </c:pt>
                <c:pt idx="10">
                  <c:v>23415</c:v>
                </c:pt>
                <c:pt idx="11">
                  <c:v>24230</c:v>
                </c:pt>
              </c:numCache>
            </c:numRef>
          </c:val>
          <c:smooth val="0"/>
          <c:extLst>
            <c:ext xmlns:c16="http://schemas.microsoft.com/office/drawing/2014/chart" uri="{C3380CC4-5D6E-409C-BE32-E72D297353CC}">
              <c16:uniqueId val="{00000003-6141-45E4-A6B2-A7E482ED3ABD}"/>
            </c:ext>
          </c:extLst>
        </c:ser>
        <c:dLbls>
          <c:showLegendKey val="0"/>
          <c:showVal val="0"/>
          <c:showCatName val="0"/>
          <c:showSerName val="0"/>
          <c:showPercent val="0"/>
          <c:showBubbleSize val="0"/>
        </c:dLbls>
        <c:marker val="1"/>
        <c:smooth val="0"/>
        <c:axId val="1914786720"/>
        <c:axId val="1914787136"/>
      </c:lineChart>
      <c:catAx>
        <c:axId val="191478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87136"/>
        <c:crosses val="autoZero"/>
        <c:auto val="1"/>
        <c:lblAlgn val="ctr"/>
        <c:lblOffset val="100"/>
        <c:noMultiLvlLbl val="0"/>
      </c:catAx>
      <c:valAx>
        <c:axId val="191478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8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APJ</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'NLOK ALL FORECASTS'!$F$467</c:f>
              <c:strCache>
                <c:ptCount val="1"/>
                <c:pt idx="0">
                  <c:v>Original Forecast FY24</c:v>
                </c:pt>
              </c:strCache>
            </c:strRef>
          </c:tx>
          <c:spPr>
            <a:solidFill>
              <a:schemeClr val="accent1">
                <a:lumMod val="20000"/>
                <a:lumOff val="80000"/>
              </a:schemeClr>
            </a:solidFill>
            <a:ln w="25400">
              <a:noFill/>
            </a:ln>
            <a:effectLst/>
          </c:spPr>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FORECASTS'!$AH$467:$AS$467</c:f>
              <c:numCache>
                <c:formatCode>0</c:formatCode>
                <c:ptCount val="12"/>
                <c:pt idx="0">
                  <c:v>27241.881224004246</c:v>
                </c:pt>
                <c:pt idx="1">
                  <c:v>21500</c:v>
                </c:pt>
                <c:pt idx="2">
                  <c:v>20882.348993830346</c:v>
                </c:pt>
                <c:pt idx="3">
                  <c:v>20780.849253148346</c:v>
                </c:pt>
                <c:pt idx="4">
                  <c:v>21469.644134881339</c:v>
                </c:pt>
                <c:pt idx="5">
                  <c:v>21784.819601134066</c:v>
                </c:pt>
                <c:pt idx="6">
                  <c:v>23812.323790887363</c:v>
                </c:pt>
                <c:pt idx="7">
                  <c:v>22805.217154339956</c:v>
                </c:pt>
                <c:pt idx="8">
                  <c:v>23282.509501027311</c:v>
                </c:pt>
                <c:pt idx="9">
                  <c:v>26540.09750681178</c:v>
                </c:pt>
                <c:pt idx="10">
                  <c:v>23563.053910320123</c:v>
                </c:pt>
                <c:pt idx="11">
                  <c:v>27478.932949690035</c:v>
                </c:pt>
              </c:numCache>
            </c:numRef>
          </c:val>
          <c:extLst>
            <c:ext xmlns:c16="http://schemas.microsoft.com/office/drawing/2014/chart" uri="{C3380CC4-5D6E-409C-BE32-E72D297353CC}">
              <c16:uniqueId val="{00000000-5F39-49AC-B3BE-FA4B744F75ED}"/>
            </c:ext>
          </c:extLst>
        </c:ser>
        <c:dLbls>
          <c:showLegendKey val="0"/>
          <c:showVal val="0"/>
          <c:showCatName val="0"/>
          <c:showSerName val="0"/>
          <c:showPercent val="0"/>
          <c:showBubbleSize val="0"/>
        </c:dLbls>
        <c:axId val="1914786720"/>
        <c:axId val="1914787136"/>
      </c:areaChart>
      <c:barChart>
        <c:barDir val="col"/>
        <c:grouping val="clustered"/>
        <c:varyColors val="0"/>
        <c:ser>
          <c:idx val="2"/>
          <c:order val="2"/>
          <c:tx>
            <c:strRef>
              <c:f>'NLOK ALL FORECASTS'!$F$469</c:f>
              <c:strCache>
                <c:ptCount val="1"/>
                <c:pt idx="0">
                  <c:v>Actuals FY23</c:v>
                </c:pt>
              </c:strCache>
            </c:strRef>
          </c:tx>
          <c:spPr>
            <a:solidFill>
              <a:schemeClr val="accent5">
                <a:lumMod val="60000"/>
                <a:lumOff val="40000"/>
              </a:schemeClr>
            </a:solidFill>
            <a:ln>
              <a:noFill/>
            </a:ln>
            <a:effectLst/>
          </c:spPr>
          <c:invertIfNegative val="0"/>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FORECASTS'!$AH$469:$AS$469</c:f>
              <c:numCache>
                <c:formatCode>0</c:formatCode>
                <c:ptCount val="12"/>
                <c:pt idx="0">
                  <c:v>109561</c:v>
                </c:pt>
                <c:pt idx="1">
                  <c:v>109489</c:v>
                </c:pt>
                <c:pt idx="2">
                  <c:v>101626</c:v>
                </c:pt>
                <c:pt idx="3">
                  <c:v>90554</c:v>
                </c:pt>
                <c:pt idx="4">
                  <c:v>100004</c:v>
                </c:pt>
                <c:pt idx="5">
                  <c:v>94917</c:v>
                </c:pt>
                <c:pt idx="6">
                  <c:v>99545</c:v>
                </c:pt>
                <c:pt idx="7">
                  <c:v>98546</c:v>
                </c:pt>
                <c:pt idx="8">
                  <c:v>87773</c:v>
                </c:pt>
                <c:pt idx="9">
                  <c:v>113040</c:v>
                </c:pt>
                <c:pt idx="10">
                  <c:v>85964.6</c:v>
                </c:pt>
                <c:pt idx="11">
                  <c:v>84091</c:v>
                </c:pt>
              </c:numCache>
            </c:numRef>
          </c:val>
          <c:extLst>
            <c:ext xmlns:c16="http://schemas.microsoft.com/office/drawing/2014/chart" uri="{C3380CC4-5D6E-409C-BE32-E72D297353CC}">
              <c16:uniqueId val="{00000001-5F39-49AC-B3BE-FA4B744F75ED}"/>
            </c:ext>
          </c:extLst>
        </c:ser>
        <c:ser>
          <c:idx val="3"/>
          <c:order val="3"/>
          <c:tx>
            <c:strRef>
              <c:f>'NLOK ALL FORECASTS'!$F$470</c:f>
              <c:strCache>
                <c:ptCount val="1"/>
                <c:pt idx="0">
                  <c:v>Actuals FY24</c:v>
                </c:pt>
              </c:strCache>
            </c:strRef>
          </c:tx>
          <c:spPr>
            <a:solidFill>
              <a:schemeClr val="accent5">
                <a:lumMod val="75000"/>
              </a:schemeClr>
            </a:solidFill>
            <a:ln>
              <a:noFill/>
            </a:ln>
            <a:effectLst/>
          </c:spPr>
          <c:invertIfNegative val="0"/>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FORECASTS'!$AH$470:$AS$470</c:f>
              <c:numCache>
                <c:formatCode>0</c:formatCode>
                <c:ptCount val="12"/>
                <c:pt idx="0">
                  <c:v>101589</c:v>
                </c:pt>
                <c:pt idx="1">
                  <c:v>100511</c:v>
                </c:pt>
                <c:pt idx="2">
                  <c:v>95626</c:v>
                </c:pt>
                <c:pt idx="3">
                  <c:v>90608</c:v>
                </c:pt>
                <c:pt idx="4">
                  <c:v>86514</c:v>
                </c:pt>
                <c:pt idx="5">
                  <c:v>54273</c:v>
                </c:pt>
                <c:pt idx="6">
                  <c:v>52149</c:v>
                </c:pt>
                <c:pt idx="7">
                  <c:v>53131</c:v>
                </c:pt>
                <c:pt idx="8">
                  <c:v>50106</c:v>
                </c:pt>
                <c:pt idx="9">
                  <c:v>51777</c:v>
                </c:pt>
                <c:pt idx="10">
                  <c:v>50251</c:v>
                </c:pt>
                <c:pt idx="11">
                  <c:v>62546</c:v>
                </c:pt>
              </c:numCache>
            </c:numRef>
          </c:val>
          <c:extLst>
            <c:ext xmlns:c16="http://schemas.microsoft.com/office/drawing/2014/chart" uri="{C3380CC4-5D6E-409C-BE32-E72D297353CC}">
              <c16:uniqueId val="{00000002-5F39-49AC-B3BE-FA4B744F75ED}"/>
            </c:ext>
          </c:extLst>
        </c:ser>
        <c:dLbls>
          <c:showLegendKey val="0"/>
          <c:showVal val="0"/>
          <c:showCatName val="0"/>
          <c:showSerName val="0"/>
          <c:showPercent val="0"/>
          <c:showBubbleSize val="0"/>
        </c:dLbls>
        <c:gapWidth val="219"/>
        <c:overlap val="-27"/>
        <c:axId val="1914786720"/>
        <c:axId val="1914787136"/>
      </c:barChart>
      <c:lineChart>
        <c:grouping val="standard"/>
        <c:varyColors val="0"/>
        <c:ser>
          <c:idx val="1"/>
          <c:order val="1"/>
          <c:tx>
            <c:strRef>
              <c:f>'NLOK ALL FORECASTS'!$F$468</c:f>
              <c:strCache>
                <c:ptCount val="1"/>
                <c:pt idx="0">
                  <c:v>Re-Forecast FY24</c:v>
                </c:pt>
              </c:strCache>
            </c:strRef>
          </c:tx>
          <c:spPr>
            <a:ln w="28575" cap="rnd">
              <a:solidFill>
                <a:schemeClr val="accent1"/>
              </a:solidFill>
              <a:prstDash val="dash"/>
              <a:round/>
            </a:ln>
            <a:effectLst/>
          </c:spPr>
          <c:marker>
            <c:symbol val="none"/>
          </c:marker>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FORECASTS'!$AH$468:$AS$468</c:f>
              <c:numCache>
                <c:formatCode>0</c:formatCode>
                <c:ptCount val="12"/>
                <c:pt idx="0">
                  <c:v>46885.499622186064</c:v>
                </c:pt>
                <c:pt idx="1">
                  <c:v>43523.719899200005</c:v>
                </c:pt>
                <c:pt idx="2">
                  <c:v>44422.599507528379</c:v>
                </c:pt>
                <c:pt idx="3">
                  <c:v>45031.909581399123</c:v>
                </c:pt>
                <c:pt idx="4">
                  <c:v>47238</c:v>
                </c:pt>
                <c:pt idx="5">
                  <c:v>71383.964917996258</c:v>
                </c:pt>
                <c:pt idx="6">
                  <c:v>75051.463668523764</c:v>
                </c:pt>
                <c:pt idx="7">
                  <c:v>74769.236257954151</c:v>
                </c:pt>
                <c:pt idx="8">
                  <c:v>73732.755181247863</c:v>
                </c:pt>
                <c:pt idx="9">
                  <c:v>83419.534727410384</c:v>
                </c:pt>
                <c:pt idx="10">
                  <c:v>69453</c:v>
                </c:pt>
                <c:pt idx="11">
                  <c:v>74189</c:v>
                </c:pt>
              </c:numCache>
            </c:numRef>
          </c:val>
          <c:smooth val="0"/>
          <c:extLst>
            <c:ext xmlns:c16="http://schemas.microsoft.com/office/drawing/2014/chart" uri="{C3380CC4-5D6E-409C-BE32-E72D297353CC}">
              <c16:uniqueId val="{00000003-5F39-49AC-B3BE-FA4B744F75ED}"/>
            </c:ext>
          </c:extLst>
        </c:ser>
        <c:dLbls>
          <c:showLegendKey val="0"/>
          <c:showVal val="0"/>
          <c:showCatName val="0"/>
          <c:showSerName val="0"/>
          <c:showPercent val="0"/>
          <c:showBubbleSize val="0"/>
        </c:dLbls>
        <c:marker val="1"/>
        <c:smooth val="0"/>
        <c:axId val="1914786720"/>
        <c:axId val="1914787136"/>
      </c:lineChart>
      <c:catAx>
        <c:axId val="191478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87136"/>
        <c:crosses val="autoZero"/>
        <c:auto val="1"/>
        <c:lblAlgn val="ctr"/>
        <c:lblOffset val="100"/>
        <c:noMultiLvlLbl val="0"/>
      </c:catAx>
      <c:valAx>
        <c:axId val="191478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8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Member Loyalty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'NLOK ALL FORECASTS'!$F$426</c:f>
              <c:strCache>
                <c:ptCount val="1"/>
                <c:pt idx="0">
                  <c:v>Original Forecast FY24</c:v>
                </c:pt>
              </c:strCache>
            </c:strRef>
          </c:tx>
          <c:spPr>
            <a:solidFill>
              <a:schemeClr val="accent1">
                <a:lumMod val="20000"/>
                <a:lumOff val="80000"/>
              </a:schemeClr>
            </a:solidFill>
            <a:ln w="25400">
              <a:noFill/>
            </a:ln>
            <a:effectLst/>
          </c:spPr>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FORECASTS'!$AH$426:$AS$426</c:f>
              <c:numCache>
                <c:formatCode>0</c:formatCode>
                <c:ptCount val="12"/>
                <c:pt idx="0">
                  <c:v>103940</c:v>
                </c:pt>
                <c:pt idx="1">
                  <c:v>90090</c:v>
                </c:pt>
                <c:pt idx="2">
                  <c:v>78260</c:v>
                </c:pt>
                <c:pt idx="3">
                  <c:v>51674</c:v>
                </c:pt>
                <c:pt idx="4">
                  <c:v>81375</c:v>
                </c:pt>
                <c:pt idx="5">
                  <c:v>76321</c:v>
                </c:pt>
                <c:pt idx="6">
                  <c:v>83220</c:v>
                </c:pt>
                <c:pt idx="7">
                  <c:v>96460</c:v>
                </c:pt>
                <c:pt idx="8">
                  <c:v>101675</c:v>
                </c:pt>
                <c:pt idx="9">
                  <c:v>112912.71096213307</c:v>
                </c:pt>
                <c:pt idx="10">
                  <c:v>108484.98510333519</c:v>
                </c:pt>
                <c:pt idx="11">
                  <c:v>112647.22920426092</c:v>
                </c:pt>
              </c:numCache>
            </c:numRef>
          </c:val>
          <c:extLst>
            <c:ext xmlns:c16="http://schemas.microsoft.com/office/drawing/2014/chart" uri="{C3380CC4-5D6E-409C-BE32-E72D297353CC}">
              <c16:uniqueId val="{00000000-C790-401C-9FBC-FE2E36522403}"/>
            </c:ext>
          </c:extLst>
        </c:ser>
        <c:dLbls>
          <c:showLegendKey val="0"/>
          <c:showVal val="0"/>
          <c:showCatName val="0"/>
          <c:showSerName val="0"/>
          <c:showPercent val="0"/>
          <c:showBubbleSize val="0"/>
        </c:dLbls>
        <c:axId val="1914786720"/>
        <c:axId val="1914787136"/>
      </c:areaChart>
      <c:barChart>
        <c:barDir val="col"/>
        <c:grouping val="clustered"/>
        <c:varyColors val="0"/>
        <c:ser>
          <c:idx val="2"/>
          <c:order val="2"/>
          <c:tx>
            <c:strRef>
              <c:f>'NLOK ALL FORECASTS'!$F$428</c:f>
              <c:strCache>
                <c:ptCount val="1"/>
                <c:pt idx="0">
                  <c:v>Actuals FY23</c:v>
                </c:pt>
              </c:strCache>
            </c:strRef>
          </c:tx>
          <c:spPr>
            <a:solidFill>
              <a:schemeClr val="accent5">
                <a:lumMod val="60000"/>
                <a:lumOff val="40000"/>
              </a:schemeClr>
            </a:solidFill>
            <a:ln>
              <a:noFill/>
            </a:ln>
            <a:effectLst/>
          </c:spPr>
          <c:invertIfNegative val="0"/>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FORECASTS'!$AH$428:$AS$428</c:f>
              <c:numCache>
                <c:formatCode>0</c:formatCode>
                <c:ptCount val="12"/>
                <c:pt idx="0">
                  <c:v>87773</c:v>
                </c:pt>
                <c:pt idx="1">
                  <c:v>89720</c:v>
                </c:pt>
                <c:pt idx="2">
                  <c:v>92746</c:v>
                </c:pt>
                <c:pt idx="3">
                  <c:v>59723</c:v>
                </c:pt>
                <c:pt idx="4">
                  <c:v>53240</c:v>
                </c:pt>
                <c:pt idx="5">
                  <c:v>53402</c:v>
                </c:pt>
                <c:pt idx="6">
                  <c:v>48374</c:v>
                </c:pt>
                <c:pt idx="7">
                  <c:v>67502</c:v>
                </c:pt>
                <c:pt idx="8">
                  <c:v>97786</c:v>
                </c:pt>
                <c:pt idx="9">
                  <c:v>108138</c:v>
                </c:pt>
                <c:pt idx="10">
                  <c:v>100898</c:v>
                </c:pt>
                <c:pt idx="11">
                  <c:v>102509</c:v>
                </c:pt>
              </c:numCache>
            </c:numRef>
          </c:val>
          <c:extLst>
            <c:ext xmlns:c16="http://schemas.microsoft.com/office/drawing/2014/chart" uri="{C3380CC4-5D6E-409C-BE32-E72D297353CC}">
              <c16:uniqueId val="{00000001-C790-401C-9FBC-FE2E36522403}"/>
            </c:ext>
          </c:extLst>
        </c:ser>
        <c:ser>
          <c:idx val="3"/>
          <c:order val="3"/>
          <c:tx>
            <c:strRef>
              <c:f>'NLOK ALL FORECASTS'!$F$429</c:f>
              <c:strCache>
                <c:ptCount val="1"/>
                <c:pt idx="0">
                  <c:v>Actuals FY24</c:v>
                </c:pt>
              </c:strCache>
            </c:strRef>
          </c:tx>
          <c:spPr>
            <a:solidFill>
              <a:schemeClr val="accent5">
                <a:lumMod val="75000"/>
              </a:schemeClr>
            </a:solidFill>
            <a:ln>
              <a:noFill/>
            </a:ln>
            <a:effectLst/>
          </c:spPr>
          <c:invertIfNegative val="0"/>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FORECASTS'!$AH$429:$AS$429</c:f>
              <c:numCache>
                <c:formatCode>0</c:formatCode>
                <c:ptCount val="12"/>
                <c:pt idx="0">
                  <c:v>86011</c:v>
                </c:pt>
                <c:pt idx="1">
                  <c:v>80653</c:v>
                </c:pt>
                <c:pt idx="2">
                  <c:v>81691</c:v>
                </c:pt>
                <c:pt idx="3">
                  <c:v>79883</c:v>
                </c:pt>
                <c:pt idx="4">
                  <c:v>84985</c:v>
                </c:pt>
                <c:pt idx="5">
                  <c:v>78543</c:v>
                </c:pt>
                <c:pt idx="6">
                  <c:v>90006</c:v>
                </c:pt>
                <c:pt idx="7">
                  <c:v>98587</c:v>
                </c:pt>
                <c:pt idx="8">
                  <c:v>104654</c:v>
                </c:pt>
                <c:pt idx="9">
                  <c:v>119832</c:v>
                </c:pt>
                <c:pt idx="10">
                  <c:v>108179</c:v>
                </c:pt>
                <c:pt idx="11">
                  <c:v>92974</c:v>
                </c:pt>
              </c:numCache>
            </c:numRef>
          </c:val>
          <c:extLst>
            <c:ext xmlns:c16="http://schemas.microsoft.com/office/drawing/2014/chart" uri="{C3380CC4-5D6E-409C-BE32-E72D297353CC}">
              <c16:uniqueId val="{00000002-C790-401C-9FBC-FE2E36522403}"/>
            </c:ext>
          </c:extLst>
        </c:ser>
        <c:dLbls>
          <c:showLegendKey val="0"/>
          <c:showVal val="0"/>
          <c:showCatName val="0"/>
          <c:showSerName val="0"/>
          <c:showPercent val="0"/>
          <c:showBubbleSize val="0"/>
        </c:dLbls>
        <c:gapWidth val="219"/>
        <c:overlap val="-27"/>
        <c:axId val="1914786720"/>
        <c:axId val="1914787136"/>
      </c:barChart>
      <c:lineChart>
        <c:grouping val="standard"/>
        <c:varyColors val="0"/>
        <c:ser>
          <c:idx val="1"/>
          <c:order val="1"/>
          <c:tx>
            <c:strRef>
              <c:f>'NLOK ALL FORECASTS'!$F$427</c:f>
              <c:strCache>
                <c:ptCount val="1"/>
                <c:pt idx="0">
                  <c:v>Re-Forecast FY24</c:v>
                </c:pt>
              </c:strCache>
            </c:strRef>
          </c:tx>
          <c:spPr>
            <a:ln w="28575" cap="rnd">
              <a:solidFill>
                <a:schemeClr val="accent1"/>
              </a:solidFill>
              <a:prstDash val="dash"/>
              <a:round/>
            </a:ln>
            <a:effectLst/>
          </c:spPr>
          <c:marker>
            <c:symbol val="none"/>
          </c:marker>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FORECASTS'!$AH$427:$AS$427</c:f>
              <c:numCache>
                <c:formatCode>0</c:formatCode>
                <c:ptCount val="12"/>
                <c:pt idx="0">
                  <c:v>103940</c:v>
                </c:pt>
                <c:pt idx="1">
                  <c:v>90090</c:v>
                </c:pt>
                <c:pt idx="2">
                  <c:v>78260</c:v>
                </c:pt>
                <c:pt idx="3">
                  <c:v>72944</c:v>
                </c:pt>
                <c:pt idx="4">
                  <c:v>81375</c:v>
                </c:pt>
                <c:pt idx="5">
                  <c:v>76321</c:v>
                </c:pt>
                <c:pt idx="6">
                  <c:v>83220</c:v>
                </c:pt>
                <c:pt idx="7">
                  <c:v>102460</c:v>
                </c:pt>
                <c:pt idx="8">
                  <c:v>107675</c:v>
                </c:pt>
                <c:pt idx="9">
                  <c:v>118950</c:v>
                </c:pt>
                <c:pt idx="10">
                  <c:v>108484.98510333519</c:v>
                </c:pt>
                <c:pt idx="11">
                  <c:v>112647.22920426092</c:v>
                </c:pt>
              </c:numCache>
            </c:numRef>
          </c:val>
          <c:smooth val="0"/>
          <c:extLst>
            <c:ext xmlns:c16="http://schemas.microsoft.com/office/drawing/2014/chart" uri="{C3380CC4-5D6E-409C-BE32-E72D297353CC}">
              <c16:uniqueId val="{00000003-C790-401C-9FBC-FE2E36522403}"/>
            </c:ext>
          </c:extLst>
        </c:ser>
        <c:dLbls>
          <c:showLegendKey val="0"/>
          <c:showVal val="0"/>
          <c:showCatName val="0"/>
          <c:showSerName val="0"/>
          <c:showPercent val="0"/>
          <c:showBubbleSize val="0"/>
        </c:dLbls>
        <c:marker val="1"/>
        <c:smooth val="0"/>
        <c:axId val="1914786720"/>
        <c:axId val="1914787136"/>
      </c:lineChart>
      <c:catAx>
        <c:axId val="191478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87136"/>
        <c:crosses val="autoZero"/>
        <c:auto val="1"/>
        <c:lblAlgn val="ctr"/>
        <c:lblOffset val="100"/>
        <c:noMultiLvlLbl val="0"/>
      </c:catAx>
      <c:valAx>
        <c:axId val="191478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8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'NLOK ALL FORECASTS'!$F$505</c:f>
              <c:strCache>
                <c:ptCount val="1"/>
                <c:pt idx="0">
                  <c:v>Original Forecast FY24</c:v>
                </c:pt>
              </c:strCache>
            </c:strRef>
          </c:tx>
          <c:spPr>
            <a:solidFill>
              <a:schemeClr val="accent1">
                <a:lumMod val="20000"/>
                <a:lumOff val="80000"/>
              </a:schemeClr>
            </a:solidFill>
            <a:ln w="25400">
              <a:noFill/>
            </a:ln>
            <a:effectLst/>
          </c:spPr>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FORECASTS'!$AH$505:$AS$505</c:f>
              <c:numCache>
                <c:formatCode>0</c:formatCode>
                <c:ptCount val="12"/>
                <c:pt idx="0">
                  <c:v>51239.079085187259</c:v>
                </c:pt>
                <c:pt idx="1">
                  <c:v>50724.883074844365</c:v>
                </c:pt>
                <c:pt idx="2">
                  <c:v>45544.910873020126</c:v>
                </c:pt>
                <c:pt idx="3">
                  <c:v>46507.501178170802</c:v>
                </c:pt>
                <c:pt idx="4">
                  <c:v>49409.288948096946</c:v>
                </c:pt>
                <c:pt idx="5">
                  <c:v>46014.457505645361</c:v>
                </c:pt>
                <c:pt idx="6">
                  <c:v>43910.883469889646</c:v>
                </c:pt>
                <c:pt idx="7">
                  <c:v>45771.94308893694</c:v>
                </c:pt>
                <c:pt idx="8">
                  <c:v>47679.331672469059</c:v>
                </c:pt>
                <c:pt idx="9">
                  <c:v>51243.990388234859</c:v>
                </c:pt>
                <c:pt idx="10">
                  <c:v>50224.43791060755</c:v>
                </c:pt>
                <c:pt idx="11">
                  <c:v>51730.076239012313</c:v>
                </c:pt>
              </c:numCache>
            </c:numRef>
          </c:val>
          <c:extLst>
            <c:ext xmlns:c16="http://schemas.microsoft.com/office/drawing/2014/chart" uri="{C3380CC4-5D6E-409C-BE32-E72D297353CC}">
              <c16:uniqueId val="{00000000-EC99-4241-8554-C0839CFFE663}"/>
            </c:ext>
          </c:extLst>
        </c:ser>
        <c:dLbls>
          <c:showLegendKey val="0"/>
          <c:showVal val="0"/>
          <c:showCatName val="0"/>
          <c:showSerName val="0"/>
          <c:showPercent val="0"/>
          <c:showBubbleSize val="0"/>
        </c:dLbls>
        <c:axId val="1914786720"/>
        <c:axId val="1914787136"/>
      </c:areaChart>
      <c:barChart>
        <c:barDir val="col"/>
        <c:grouping val="clustered"/>
        <c:varyColors val="0"/>
        <c:ser>
          <c:idx val="2"/>
          <c:order val="2"/>
          <c:tx>
            <c:strRef>
              <c:f>'NLOK ALL FORECASTS'!$F$507</c:f>
              <c:strCache>
                <c:ptCount val="1"/>
                <c:pt idx="0">
                  <c:v>Actuals FY23</c:v>
                </c:pt>
              </c:strCache>
            </c:strRef>
          </c:tx>
          <c:spPr>
            <a:solidFill>
              <a:schemeClr val="accent5">
                <a:lumMod val="60000"/>
                <a:lumOff val="40000"/>
              </a:schemeClr>
            </a:solidFill>
            <a:ln>
              <a:noFill/>
            </a:ln>
            <a:effectLst/>
          </c:spPr>
          <c:invertIfNegative val="0"/>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FORECASTS'!$AH$507:$AS$507</c:f>
              <c:numCache>
                <c:formatCode>0</c:formatCode>
                <c:ptCount val="12"/>
                <c:pt idx="0">
                  <c:v>70417</c:v>
                </c:pt>
                <c:pt idx="1">
                  <c:v>63652</c:v>
                </c:pt>
                <c:pt idx="2">
                  <c:v>59757</c:v>
                </c:pt>
                <c:pt idx="3">
                  <c:v>64750</c:v>
                </c:pt>
                <c:pt idx="4">
                  <c:v>52724</c:v>
                </c:pt>
                <c:pt idx="5">
                  <c:v>45025</c:v>
                </c:pt>
                <c:pt idx="6">
                  <c:v>34958</c:v>
                </c:pt>
                <c:pt idx="7">
                  <c:v>33678</c:v>
                </c:pt>
                <c:pt idx="8">
                  <c:v>37947</c:v>
                </c:pt>
                <c:pt idx="9">
                  <c:v>45789</c:v>
                </c:pt>
                <c:pt idx="10">
                  <c:v>65568</c:v>
                </c:pt>
                <c:pt idx="11">
                  <c:v>43964</c:v>
                </c:pt>
              </c:numCache>
            </c:numRef>
          </c:val>
          <c:extLst>
            <c:ext xmlns:c16="http://schemas.microsoft.com/office/drawing/2014/chart" uri="{C3380CC4-5D6E-409C-BE32-E72D297353CC}">
              <c16:uniqueId val="{00000001-EC99-4241-8554-C0839CFFE663}"/>
            </c:ext>
          </c:extLst>
        </c:ser>
        <c:ser>
          <c:idx val="3"/>
          <c:order val="3"/>
          <c:tx>
            <c:strRef>
              <c:f>'NLOK ALL FORECASTS'!$F$508</c:f>
              <c:strCache>
                <c:ptCount val="1"/>
                <c:pt idx="0">
                  <c:v>Actuals FY24</c:v>
                </c:pt>
              </c:strCache>
            </c:strRef>
          </c:tx>
          <c:spPr>
            <a:solidFill>
              <a:schemeClr val="accent1"/>
            </a:solidFill>
            <a:ln>
              <a:noFill/>
            </a:ln>
            <a:effectLst/>
          </c:spPr>
          <c:invertIfNegative val="0"/>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FORECASTS'!$AH$508:$AS$508</c:f>
              <c:numCache>
                <c:formatCode>0</c:formatCode>
                <c:ptCount val="12"/>
                <c:pt idx="0">
                  <c:v>36328</c:v>
                </c:pt>
                <c:pt idx="1">
                  <c:v>35741</c:v>
                </c:pt>
                <c:pt idx="2">
                  <c:v>40810</c:v>
                </c:pt>
                <c:pt idx="3">
                  <c:v>38874</c:v>
                </c:pt>
                <c:pt idx="4">
                  <c:v>46397</c:v>
                </c:pt>
                <c:pt idx="5">
                  <c:v>40002</c:v>
                </c:pt>
                <c:pt idx="6">
                  <c:v>52215</c:v>
                </c:pt>
                <c:pt idx="7">
                  <c:v>41835</c:v>
                </c:pt>
                <c:pt idx="8">
                  <c:v>39561</c:v>
                </c:pt>
                <c:pt idx="9">
                  <c:v>49030</c:v>
                </c:pt>
                <c:pt idx="10">
                  <c:v>41265</c:v>
                </c:pt>
                <c:pt idx="11">
                  <c:v>35959</c:v>
                </c:pt>
              </c:numCache>
            </c:numRef>
          </c:val>
          <c:extLst>
            <c:ext xmlns:c16="http://schemas.microsoft.com/office/drawing/2014/chart" uri="{C3380CC4-5D6E-409C-BE32-E72D297353CC}">
              <c16:uniqueId val="{00000002-EC99-4241-8554-C0839CFFE663}"/>
            </c:ext>
          </c:extLst>
        </c:ser>
        <c:dLbls>
          <c:showLegendKey val="0"/>
          <c:showVal val="0"/>
          <c:showCatName val="0"/>
          <c:showSerName val="0"/>
          <c:showPercent val="0"/>
          <c:showBubbleSize val="0"/>
        </c:dLbls>
        <c:gapWidth val="219"/>
        <c:overlap val="-27"/>
        <c:axId val="1914786720"/>
        <c:axId val="1914787136"/>
      </c:barChart>
      <c:lineChart>
        <c:grouping val="standard"/>
        <c:varyColors val="0"/>
        <c:ser>
          <c:idx val="1"/>
          <c:order val="1"/>
          <c:tx>
            <c:strRef>
              <c:f>'NLOK ALL FORECASTS'!$F$506</c:f>
              <c:strCache>
                <c:ptCount val="1"/>
                <c:pt idx="0">
                  <c:v>Re-Forecast FY24</c:v>
                </c:pt>
              </c:strCache>
            </c:strRef>
          </c:tx>
          <c:spPr>
            <a:ln w="28575" cap="rnd">
              <a:solidFill>
                <a:srgbClr val="0070C0"/>
              </a:solidFill>
              <a:prstDash val="dash"/>
              <a:round/>
            </a:ln>
            <a:effectLst/>
          </c:spPr>
          <c:marker>
            <c:symbol val="none"/>
          </c:marker>
          <c:cat>
            <c:strRef>
              <c:f>'NLOK ALL FORECASTS'!$AH$302:$AS$302</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ALL FORECASTS'!$AH$506:$AS$506</c:f>
              <c:numCache>
                <c:formatCode>0</c:formatCode>
                <c:ptCount val="12"/>
                <c:pt idx="0">
                  <c:v>47681</c:v>
                </c:pt>
                <c:pt idx="1">
                  <c:v>45989</c:v>
                </c:pt>
                <c:pt idx="2">
                  <c:v>40137</c:v>
                </c:pt>
                <c:pt idx="3">
                  <c:v>39251</c:v>
                </c:pt>
                <c:pt idx="4">
                  <c:v>40523</c:v>
                </c:pt>
                <c:pt idx="5">
                  <c:v>42488.950763434594</c:v>
                </c:pt>
                <c:pt idx="6">
                  <c:v>40401.550086540752</c:v>
                </c:pt>
                <c:pt idx="7">
                  <c:v>40866.618138612495</c:v>
                </c:pt>
                <c:pt idx="8">
                  <c:v>42310.282451883373</c:v>
                </c:pt>
                <c:pt idx="9">
                  <c:v>60300</c:v>
                </c:pt>
                <c:pt idx="10">
                  <c:v>48300</c:v>
                </c:pt>
                <c:pt idx="11">
                  <c:v>49100</c:v>
                </c:pt>
              </c:numCache>
            </c:numRef>
          </c:val>
          <c:smooth val="0"/>
          <c:extLst>
            <c:ext xmlns:c16="http://schemas.microsoft.com/office/drawing/2014/chart" uri="{C3380CC4-5D6E-409C-BE32-E72D297353CC}">
              <c16:uniqueId val="{00000003-EC99-4241-8554-C0839CFFE663}"/>
            </c:ext>
          </c:extLst>
        </c:ser>
        <c:dLbls>
          <c:showLegendKey val="0"/>
          <c:showVal val="0"/>
          <c:showCatName val="0"/>
          <c:showSerName val="0"/>
          <c:showPercent val="0"/>
          <c:showBubbleSize val="0"/>
        </c:dLbls>
        <c:marker val="1"/>
        <c:smooth val="0"/>
        <c:axId val="1914786720"/>
        <c:axId val="1914787136"/>
      </c:lineChart>
      <c:catAx>
        <c:axId val="191478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87136"/>
        <c:crosses val="autoZero"/>
        <c:auto val="1"/>
        <c:lblAlgn val="ctr"/>
        <c:lblOffset val="100"/>
        <c:noMultiLvlLbl val="0"/>
      </c:catAx>
      <c:valAx>
        <c:axId val="191478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8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'Avira YoY view'!$B$20</c:f>
              <c:strCache>
                <c:ptCount val="1"/>
                <c:pt idx="0">
                  <c:v>FY22</c:v>
                </c:pt>
              </c:strCache>
            </c:strRef>
          </c:tx>
          <c:spPr>
            <a:ln w="38100" cap="rnd">
              <a:solidFill>
                <a:schemeClr val="accent6">
                  <a:lumMod val="20000"/>
                  <a:lumOff val="80000"/>
                </a:schemeClr>
              </a:solidFill>
              <a:round/>
            </a:ln>
            <a:effectLst/>
          </c:spPr>
          <c:marker>
            <c:symbol val="none"/>
          </c:marker>
          <c:cat>
            <c:strRef>
              <c:f>'Avira YoY view'!$C$19:$N$19</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'Avira YoY view'!$C$20:$N$20</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9B44-4384-AB1C-C4B9137BD85A}"/>
            </c:ext>
          </c:extLst>
        </c:ser>
        <c:ser>
          <c:idx val="1"/>
          <c:order val="1"/>
          <c:tx>
            <c:strRef>
              <c:f>'Avira YoY view'!$B$21</c:f>
              <c:strCache>
                <c:ptCount val="1"/>
                <c:pt idx="0">
                  <c:v>FY23</c:v>
                </c:pt>
              </c:strCache>
            </c:strRef>
          </c:tx>
          <c:spPr>
            <a:ln w="38100" cap="rnd">
              <a:solidFill>
                <a:schemeClr val="accent6">
                  <a:lumMod val="60000"/>
                  <a:lumOff val="40000"/>
                </a:schemeClr>
              </a:solidFill>
              <a:round/>
            </a:ln>
            <a:effectLst/>
          </c:spPr>
          <c:marker>
            <c:symbol val="none"/>
          </c:marker>
          <c:cat>
            <c:strRef>
              <c:f>'Avira YoY view'!$C$19:$N$19</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'Avira YoY view'!$C$21:$N$21</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9B44-4384-AB1C-C4B9137BD85A}"/>
            </c:ext>
          </c:extLst>
        </c:ser>
        <c:ser>
          <c:idx val="2"/>
          <c:order val="2"/>
          <c:tx>
            <c:strRef>
              <c:f>'Avira YoY view'!$B$22</c:f>
              <c:strCache>
                <c:ptCount val="1"/>
                <c:pt idx="0">
                  <c:v>FY24</c:v>
                </c:pt>
              </c:strCache>
            </c:strRef>
          </c:tx>
          <c:spPr>
            <a:ln w="38100" cap="rnd">
              <a:solidFill>
                <a:schemeClr val="accent6">
                  <a:lumMod val="75000"/>
                </a:schemeClr>
              </a:solidFill>
              <a:round/>
            </a:ln>
            <a:effectLst/>
          </c:spPr>
          <c:marker>
            <c:symbol val="none"/>
          </c:marker>
          <c:dPt>
            <c:idx val="4"/>
            <c:marker>
              <c:symbol val="none"/>
            </c:marker>
            <c:bubble3D val="0"/>
            <c:spPr>
              <a:ln w="38100" cap="rnd">
                <a:solidFill>
                  <a:schemeClr val="accent6">
                    <a:lumMod val="75000"/>
                  </a:schemeClr>
                </a:solidFill>
                <a:prstDash val="sysDot"/>
                <a:round/>
              </a:ln>
              <a:effectLst/>
            </c:spPr>
            <c:extLst>
              <c:ext xmlns:c16="http://schemas.microsoft.com/office/drawing/2014/chart" uri="{C3380CC4-5D6E-409C-BE32-E72D297353CC}">
                <c16:uniqueId val="{00000003-9B44-4384-AB1C-C4B9137BD85A}"/>
              </c:ext>
            </c:extLst>
          </c:dPt>
          <c:dPt>
            <c:idx val="5"/>
            <c:marker>
              <c:symbol val="none"/>
            </c:marker>
            <c:bubble3D val="0"/>
            <c:spPr>
              <a:ln w="38100" cap="rnd">
                <a:solidFill>
                  <a:schemeClr val="accent6">
                    <a:lumMod val="75000"/>
                  </a:schemeClr>
                </a:solidFill>
                <a:prstDash val="sysDot"/>
                <a:round/>
              </a:ln>
              <a:effectLst/>
            </c:spPr>
            <c:extLst>
              <c:ext xmlns:c16="http://schemas.microsoft.com/office/drawing/2014/chart" uri="{C3380CC4-5D6E-409C-BE32-E72D297353CC}">
                <c16:uniqueId val="{00000005-9B44-4384-AB1C-C4B9137BD85A}"/>
              </c:ext>
            </c:extLst>
          </c:dPt>
          <c:dPt>
            <c:idx val="6"/>
            <c:marker>
              <c:symbol val="none"/>
            </c:marker>
            <c:bubble3D val="0"/>
            <c:spPr>
              <a:ln w="38100" cap="rnd">
                <a:solidFill>
                  <a:schemeClr val="accent6">
                    <a:lumMod val="75000"/>
                  </a:schemeClr>
                </a:solidFill>
                <a:prstDash val="sysDot"/>
                <a:round/>
              </a:ln>
              <a:effectLst/>
            </c:spPr>
            <c:extLst>
              <c:ext xmlns:c16="http://schemas.microsoft.com/office/drawing/2014/chart" uri="{C3380CC4-5D6E-409C-BE32-E72D297353CC}">
                <c16:uniqueId val="{00000007-9B44-4384-AB1C-C4B9137BD85A}"/>
              </c:ext>
            </c:extLst>
          </c:dPt>
          <c:dPt>
            <c:idx val="7"/>
            <c:marker>
              <c:symbol val="none"/>
            </c:marker>
            <c:bubble3D val="0"/>
            <c:spPr>
              <a:ln w="38100" cap="rnd">
                <a:solidFill>
                  <a:schemeClr val="accent6">
                    <a:lumMod val="75000"/>
                  </a:schemeClr>
                </a:solidFill>
                <a:prstDash val="sysDot"/>
                <a:round/>
              </a:ln>
              <a:effectLst/>
            </c:spPr>
            <c:extLst>
              <c:ext xmlns:c16="http://schemas.microsoft.com/office/drawing/2014/chart" uri="{C3380CC4-5D6E-409C-BE32-E72D297353CC}">
                <c16:uniqueId val="{00000009-9B44-4384-AB1C-C4B9137BD85A}"/>
              </c:ext>
            </c:extLst>
          </c:dPt>
          <c:dPt>
            <c:idx val="8"/>
            <c:marker>
              <c:symbol val="none"/>
            </c:marker>
            <c:bubble3D val="0"/>
            <c:spPr>
              <a:ln w="38100" cap="rnd">
                <a:solidFill>
                  <a:schemeClr val="accent6">
                    <a:lumMod val="75000"/>
                  </a:schemeClr>
                </a:solidFill>
                <a:prstDash val="sysDot"/>
                <a:round/>
              </a:ln>
              <a:effectLst/>
            </c:spPr>
            <c:extLst>
              <c:ext xmlns:c16="http://schemas.microsoft.com/office/drawing/2014/chart" uri="{C3380CC4-5D6E-409C-BE32-E72D297353CC}">
                <c16:uniqueId val="{0000000B-9B44-4384-AB1C-C4B9137BD85A}"/>
              </c:ext>
            </c:extLst>
          </c:dPt>
          <c:dPt>
            <c:idx val="9"/>
            <c:marker>
              <c:symbol val="none"/>
            </c:marker>
            <c:bubble3D val="0"/>
            <c:spPr>
              <a:ln w="38100" cap="rnd">
                <a:solidFill>
                  <a:schemeClr val="accent6">
                    <a:lumMod val="75000"/>
                  </a:schemeClr>
                </a:solidFill>
                <a:prstDash val="sysDot"/>
                <a:round/>
              </a:ln>
              <a:effectLst/>
            </c:spPr>
            <c:extLst>
              <c:ext xmlns:c16="http://schemas.microsoft.com/office/drawing/2014/chart" uri="{C3380CC4-5D6E-409C-BE32-E72D297353CC}">
                <c16:uniqueId val="{0000000D-9B44-4384-AB1C-C4B9137BD85A}"/>
              </c:ext>
            </c:extLst>
          </c:dPt>
          <c:dPt>
            <c:idx val="10"/>
            <c:marker>
              <c:symbol val="none"/>
            </c:marker>
            <c:bubble3D val="0"/>
            <c:spPr>
              <a:ln w="38100" cap="rnd">
                <a:solidFill>
                  <a:schemeClr val="accent6">
                    <a:lumMod val="75000"/>
                  </a:schemeClr>
                </a:solidFill>
                <a:prstDash val="sysDot"/>
                <a:round/>
              </a:ln>
              <a:effectLst/>
            </c:spPr>
            <c:extLst>
              <c:ext xmlns:c16="http://schemas.microsoft.com/office/drawing/2014/chart" uri="{C3380CC4-5D6E-409C-BE32-E72D297353CC}">
                <c16:uniqueId val="{0000000F-9B44-4384-AB1C-C4B9137BD85A}"/>
              </c:ext>
            </c:extLst>
          </c:dPt>
          <c:dPt>
            <c:idx val="11"/>
            <c:marker>
              <c:symbol val="none"/>
            </c:marker>
            <c:bubble3D val="0"/>
            <c:spPr>
              <a:ln w="38100" cap="rnd">
                <a:solidFill>
                  <a:schemeClr val="accent6">
                    <a:lumMod val="75000"/>
                  </a:schemeClr>
                </a:solidFill>
                <a:prstDash val="sysDot"/>
                <a:round/>
              </a:ln>
              <a:effectLst/>
            </c:spPr>
            <c:extLst>
              <c:ext xmlns:c16="http://schemas.microsoft.com/office/drawing/2014/chart" uri="{C3380CC4-5D6E-409C-BE32-E72D297353CC}">
                <c16:uniqueId val="{00000011-9B44-4384-AB1C-C4B9137BD85A}"/>
              </c:ext>
            </c:extLst>
          </c:dPt>
          <c:cat>
            <c:strRef>
              <c:f>'Avira YoY view'!$C$19:$N$19</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'Avira YoY view'!$C$22:$N$22</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12-9B44-4384-AB1C-C4B9137BD85A}"/>
            </c:ext>
          </c:extLst>
        </c:ser>
        <c:ser>
          <c:idx val="3"/>
          <c:order val="3"/>
          <c:tx>
            <c:strRef>
              <c:f>'Avira YoY view'!$B$23</c:f>
              <c:strCache>
                <c:ptCount val="1"/>
                <c:pt idx="0">
                  <c:v>FY25</c:v>
                </c:pt>
              </c:strCache>
            </c:strRef>
          </c:tx>
          <c:spPr>
            <a:ln w="28575" cap="rnd">
              <a:solidFill>
                <a:srgbClr val="00B0F0"/>
              </a:solidFill>
              <a:prstDash val="dash"/>
              <a:round/>
            </a:ln>
            <a:effectLst/>
          </c:spPr>
          <c:marker>
            <c:symbol val="none"/>
          </c:marker>
          <c:cat>
            <c:strRef>
              <c:f>'Avira YoY view'!$C$19:$N$19</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'Avira YoY view'!$C$23:$N$23</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13-9B44-4384-AB1C-C4B9137BD85A}"/>
            </c:ext>
          </c:extLst>
        </c:ser>
        <c:dLbls>
          <c:showLegendKey val="0"/>
          <c:showVal val="0"/>
          <c:showCatName val="0"/>
          <c:showSerName val="0"/>
          <c:showPercent val="0"/>
          <c:showBubbleSize val="0"/>
        </c:dLbls>
        <c:smooth val="0"/>
        <c:axId val="2062650255"/>
        <c:axId val="2062650671"/>
      </c:lineChart>
      <c:catAx>
        <c:axId val="206265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62650671"/>
        <c:crosses val="autoZero"/>
        <c:auto val="1"/>
        <c:lblAlgn val="ctr"/>
        <c:lblOffset val="100"/>
        <c:noMultiLvlLbl val="0"/>
      </c:catAx>
      <c:valAx>
        <c:axId val="2062650671"/>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62650255"/>
        <c:crosses val="autoZero"/>
        <c:crossBetween val="between"/>
      </c:valAx>
      <c:spPr>
        <a:noFill/>
        <a:ln>
          <a:solidFill>
            <a:schemeClr val="bg1">
              <a:lumMod val="65000"/>
            </a:schemeClr>
          </a:solidFill>
          <a:prstDash val="sysDot"/>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'Avast-AVG YoY view'!$O$9</c:f>
              <c:strCache>
                <c:ptCount val="1"/>
                <c:pt idx="0">
                  <c:v>FY23</c:v>
                </c:pt>
              </c:strCache>
            </c:strRef>
          </c:tx>
          <c:spPr>
            <a:ln w="28575" cap="rnd">
              <a:solidFill>
                <a:schemeClr val="accent6">
                  <a:lumMod val="20000"/>
                  <a:lumOff val="80000"/>
                </a:schemeClr>
              </a:solidFill>
              <a:round/>
            </a:ln>
            <a:effectLst/>
          </c:spPr>
          <c:marker>
            <c:symbol val="none"/>
          </c:marker>
          <c:cat>
            <c:strRef>
              <c:f>'Avast-AVG YoY view'!$P$7:$AA$7</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'Avast-AVG YoY view'!$P$9:$AA$9</c:f>
              <c:numCache>
                <c:formatCode>0</c:formatCode>
                <c:ptCount val="12"/>
                <c:pt idx="0">
                  <c:v>17708</c:v>
                </c:pt>
                <c:pt idx="1">
                  <c:v>16710</c:v>
                </c:pt>
                <c:pt idx="2">
                  <c:v>17920</c:v>
                </c:pt>
                <c:pt idx="3">
                  <c:v>15705</c:v>
                </c:pt>
                <c:pt idx="4">
                  <c:v>16491</c:v>
                </c:pt>
                <c:pt idx="5">
                  <c:v>13652</c:v>
                </c:pt>
                <c:pt idx="6">
                  <c:v>12792</c:v>
                </c:pt>
                <c:pt idx="7">
                  <c:v>14191</c:v>
                </c:pt>
                <c:pt idx="8">
                  <c:v>13542</c:v>
                </c:pt>
                <c:pt idx="9">
                  <c:v>15245</c:v>
                </c:pt>
                <c:pt idx="10">
                  <c:v>15227</c:v>
                </c:pt>
                <c:pt idx="11">
                  <c:v>18912.222222222223</c:v>
                </c:pt>
              </c:numCache>
            </c:numRef>
          </c:val>
          <c:smooth val="0"/>
          <c:extLst>
            <c:ext xmlns:c16="http://schemas.microsoft.com/office/drawing/2014/chart" uri="{C3380CC4-5D6E-409C-BE32-E72D297353CC}">
              <c16:uniqueId val="{00000000-9A93-4083-8189-C98531BEEE39}"/>
            </c:ext>
          </c:extLst>
        </c:ser>
        <c:ser>
          <c:idx val="1"/>
          <c:order val="1"/>
          <c:tx>
            <c:strRef>
              <c:f>'Avast-AVG YoY view'!$O$10</c:f>
              <c:strCache>
                <c:ptCount val="1"/>
                <c:pt idx="0">
                  <c:v>FY24</c:v>
                </c:pt>
              </c:strCache>
            </c:strRef>
          </c:tx>
          <c:spPr>
            <a:ln w="28575" cap="rnd">
              <a:solidFill>
                <a:schemeClr val="accent6">
                  <a:lumMod val="60000"/>
                  <a:lumOff val="40000"/>
                </a:schemeClr>
              </a:solidFill>
              <a:prstDash val="solid"/>
              <a:round/>
            </a:ln>
            <a:effectLst/>
          </c:spPr>
          <c:marker>
            <c:symbol val="none"/>
          </c:marker>
          <c:dPt>
            <c:idx val="4"/>
            <c:marker>
              <c:symbol val="none"/>
            </c:marker>
            <c:bubble3D val="0"/>
            <c:spPr>
              <a:ln w="28575" cap="rnd">
                <a:solidFill>
                  <a:schemeClr val="accent6">
                    <a:lumMod val="60000"/>
                    <a:lumOff val="40000"/>
                  </a:schemeClr>
                </a:solidFill>
                <a:prstDash val="solid"/>
                <a:round/>
              </a:ln>
              <a:effectLst/>
            </c:spPr>
            <c:extLst>
              <c:ext xmlns:c16="http://schemas.microsoft.com/office/drawing/2014/chart" uri="{C3380CC4-5D6E-409C-BE32-E72D297353CC}">
                <c16:uniqueId val="{00000001-3DE0-44BE-9EEB-2CD93087C929}"/>
              </c:ext>
            </c:extLst>
          </c:dPt>
          <c:dPt>
            <c:idx val="5"/>
            <c:marker>
              <c:symbol val="none"/>
            </c:marker>
            <c:bubble3D val="0"/>
            <c:spPr>
              <a:ln w="28575" cap="rnd">
                <a:solidFill>
                  <a:schemeClr val="accent6">
                    <a:lumMod val="60000"/>
                    <a:lumOff val="40000"/>
                  </a:schemeClr>
                </a:solidFill>
                <a:prstDash val="solid"/>
                <a:round/>
              </a:ln>
              <a:effectLst/>
            </c:spPr>
            <c:extLst>
              <c:ext xmlns:c16="http://schemas.microsoft.com/office/drawing/2014/chart" uri="{C3380CC4-5D6E-409C-BE32-E72D297353CC}">
                <c16:uniqueId val="{00000003-3DE0-44BE-9EEB-2CD93087C929}"/>
              </c:ext>
            </c:extLst>
          </c:dPt>
          <c:dPt>
            <c:idx val="6"/>
            <c:marker>
              <c:symbol val="none"/>
            </c:marker>
            <c:bubble3D val="0"/>
            <c:spPr>
              <a:ln w="28575" cap="rnd">
                <a:solidFill>
                  <a:schemeClr val="accent6">
                    <a:lumMod val="60000"/>
                    <a:lumOff val="40000"/>
                  </a:schemeClr>
                </a:solidFill>
                <a:prstDash val="solid"/>
                <a:round/>
              </a:ln>
              <a:effectLst/>
            </c:spPr>
            <c:extLst>
              <c:ext xmlns:c16="http://schemas.microsoft.com/office/drawing/2014/chart" uri="{C3380CC4-5D6E-409C-BE32-E72D297353CC}">
                <c16:uniqueId val="{00000005-3DE0-44BE-9EEB-2CD93087C929}"/>
              </c:ext>
            </c:extLst>
          </c:dPt>
          <c:dPt>
            <c:idx val="7"/>
            <c:marker>
              <c:symbol val="none"/>
            </c:marker>
            <c:bubble3D val="0"/>
            <c:spPr>
              <a:ln w="28575" cap="rnd">
                <a:solidFill>
                  <a:schemeClr val="accent6">
                    <a:lumMod val="60000"/>
                    <a:lumOff val="40000"/>
                  </a:schemeClr>
                </a:solidFill>
                <a:prstDash val="solid"/>
                <a:round/>
              </a:ln>
              <a:effectLst/>
            </c:spPr>
            <c:extLst>
              <c:ext xmlns:c16="http://schemas.microsoft.com/office/drawing/2014/chart" uri="{C3380CC4-5D6E-409C-BE32-E72D297353CC}">
                <c16:uniqueId val="{00000007-3DE0-44BE-9EEB-2CD93087C929}"/>
              </c:ext>
            </c:extLst>
          </c:dPt>
          <c:dPt>
            <c:idx val="8"/>
            <c:marker>
              <c:symbol val="none"/>
            </c:marker>
            <c:bubble3D val="0"/>
            <c:spPr>
              <a:ln w="28575" cap="rnd">
                <a:solidFill>
                  <a:schemeClr val="accent6">
                    <a:lumMod val="60000"/>
                    <a:lumOff val="40000"/>
                  </a:schemeClr>
                </a:solidFill>
                <a:prstDash val="solid"/>
                <a:round/>
              </a:ln>
              <a:effectLst/>
            </c:spPr>
            <c:extLst>
              <c:ext xmlns:c16="http://schemas.microsoft.com/office/drawing/2014/chart" uri="{C3380CC4-5D6E-409C-BE32-E72D297353CC}">
                <c16:uniqueId val="{00000009-3DE0-44BE-9EEB-2CD93087C929}"/>
              </c:ext>
            </c:extLst>
          </c:dPt>
          <c:dPt>
            <c:idx val="9"/>
            <c:marker>
              <c:symbol val="none"/>
            </c:marker>
            <c:bubble3D val="0"/>
            <c:spPr>
              <a:ln w="28575" cap="rnd">
                <a:solidFill>
                  <a:schemeClr val="accent6">
                    <a:lumMod val="60000"/>
                    <a:lumOff val="40000"/>
                  </a:schemeClr>
                </a:solidFill>
                <a:prstDash val="solid"/>
                <a:round/>
              </a:ln>
              <a:effectLst/>
            </c:spPr>
            <c:extLst>
              <c:ext xmlns:c16="http://schemas.microsoft.com/office/drawing/2014/chart" uri="{C3380CC4-5D6E-409C-BE32-E72D297353CC}">
                <c16:uniqueId val="{0000000B-3DE0-44BE-9EEB-2CD93087C929}"/>
              </c:ext>
            </c:extLst>
          </c:dPt>
          <c:dPt>
            <c:idx val="10"/>
            <c:marker>
              <c:symbol val="none"/>
            </c:marker>
            <c:bubble3D val="0"/>
            <c:spPr>
              <a:ln w="28575" cap="rnd">
                <a:solidFill>
                  <a:schemeClr val="accent6">
                    <a:lumMod val="60000"/>
                    <a:lumOff val="40000"/>
                  </a:schemeClr>
                </a:solidFill>
                <a:prstDash val="solid"/>
                <a:round/>
              </a:ln>
              <a:effectLst/>
            </c:spPr>
            <c:extLst>
              <c:ext xmlns:c16="http://schemas.microsoft.com/office/drawing/2014/chart" uri="{C3380CC4-5D6E-409C-BE32-E72D297353CC}">
                <c16:uniqueId val="{0000000D-3DE0-44BE-9EEB-2CD93087C929}"/>
              </c:ext>
            </c:extLst>
          </c:dPt>
          <c:dPt>
            <c:idx val="11"/>
            <c:marker>
              <c:symbol val="none"/>
            </c:marker>
            <c:bubble3D val="0"/>
            <c:spPr>
              <a:ln w="28575" cap="rnd">
                <a:solidFill>
                  <a:schemeClr val="accent6">
                    <a:lumMod val="60000"/>
                    <a:lumOff val="40000"/>
                  </a:schemeClr>
                </a:solidFill>
                <a:prstDash val="solid"/>
                <a:round/>
              </a:ln>
              <a:effectLst/>
            </c:spPr>
            <c:extLst>
              <c:ext xmlns:c16="http://schemas.microsoft.com/office/drawing/2014/chart" uri="{C3380CC4-5D6E-409C-BE32-E72D297353CC}">
                <c16:uniqueId val="{0000000F-3DE0-44BE-9EEB-2CD93087C929}"/>
              </c:ext>
            </c:extLst>
          </c:dPt>
          <c:cat>
            <c:strRef>
              <c:f>'Avast-AVG YoY view'!$P$7:$AA$7</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'Avast-AVG YoY view'!$P$10:$AA$10</c:f>
              <c:numCache>
                <c:formatCode>0</c:formatCode>
                <c:ptCount val="12"/>
                <c:pt idx="0">
                  <c:v>17884</c:v>
                </c:pt>
                <c:pt idx="1">
                  <c:v>24005</c:v>
                </c:pt>
                <c:pt idx="2">
                  <c:v>18818</c:v>
                </c:pt>
                <c:pt idx="3">
                  <c:v>16554</c:v>
                </c:pt>
                <c:pt idx="4">
                  <c:v>14765</c:v>
                </c:pt>
                <c:pt idx="5">
                  <c:v>14483</c:v>
                </c:pt>
                <c:pt idx="6">
                  <c:v>17888</c:v>
                </c:pt>
                <c:pt idx="7">
                  <c:v>18600</c:v>
                </c:pt>
                <c:pt idx="8">
                  <c:v>22913</c:v>
                </c:pt>
                <c:pt idx="9">
                  <c:v>28919</c:v>
                </c:pt>
                <c:pt idx="10">
                  <c:v>26876</c:v>
                </c:pt>
                <c:pt idx="11">
                  <c:v>27419</c:v>
                </c:pt>
              </c:numCache>
            </c:numRef>
          </c:val>
          <c:smooth val="0"/>
          <c:extLst>
            <c:ext xmlns:c16="http://schemas.microsoft.com/office/drawing/2014/chart" uri="{C3380CC4-5D6E-409C-BE32-E72D297353CC}">
              <c16:uniqueId val="{00000001-9A93-4083-8189-C98531BEEE39}"/>
            </c:ext>
          </c:extLst>
        </c:ser>
        <c:ser>
          <c:idx val="2"/>
          <c:order val="2"/>
          <c:tx>
            <c:strRef>
              <c:f>'Avast-AVG YoY view'!$O$11</c:f>
              <c:strCache>
                <c:ptCount val="1"/>
                <c:pt idx="0">
                  <c:v>FY25</c:v>
                </c:pt>
              </c:strCache>
            </c:strRef>
          </c:tx>
          <c:spPr>
            <a:ln w="28575" cap="rnd">
              <a:solidFill>
                <a:schemeClr val="accent6">
                  <a:lumMod val="75000"/>
                </a:schemeClr>
              </a:solidFill>
              <a:prstDash val="dash"/>
              <a:round/>
            </a:ln>
            <a:effectLst/>
          </c:spPr>
          <c:marker>
            <c:symbol val="none"/>
          </c:marker>
          <c:dPt>
            <c:idx val="1"/>
            <c:marker>
              <c:symbol val="none"/>
            </c:marker>
            <c:bubble3D val="0"/>
            <c:spPr>
              <a:ln w="28575" cap="rnd">
                <a:solidFill>
                  <a:schemeClr val="accent6">
                    <a:lumMod val="75000"/>
                  </a:schemeClr>
                </a:solidFill>
                <a:prstDash val="solid"/>
                <a:round/>
              </a:ln>
              <a:effectLst/>
            </c:spPr>
            <c:extLst>
              <c:ext xmlns:c16="http://schemas.microsoft.com/office/drawing/2014/chart" uri="{C3380CC4-5D6E-409C-BE32-E72D297353CC}">
                <c16:uniqueId val="{00000011-3DE0-44BE-9EEB-2CD93087C929}"/>
              </c:ext>
            </c:extLst>
          </c:dPt>
          <c:dPt>
            <c:idx val="2"/>
            <c:marker>
              <c:symbol val="none"/>
            </c:marker>
            <c:bubble3D val="0"/>
            <c:spPr>
              <a:ln w="28575" cap="rnd">
                <a:solidFill>
                  <a:schemeClr val="accent6">
                    <a:lumMod val="75000"/>
                  </a:schemeClr>
                </a:solidFill>
                <a:prstDash val="solid"/>
                <a:round/>
              </a:ln>
              <a:effectLst/>
            </c:spPr>
            <c:extLst>
              <c:ext xmlns:c16="http://schemas.microsoft.com/office/drawing/2014/chart" uri="{C3380CC4-5D6E-409C-BE32-E72D297353CC}">
                <c16:uniqueId val="{00000013-3DE0-44BE-9EEB-2CD93087C929}"/>
              </c:ext>
            </c:extLst>
          </c:dPt>
          <c:dPt>
            <c:idx val="3"/>
            <c:marker>
              <c:symbol val="none"/>
            </c:marker>
            <c:bubble3D val="0"/>
            <c:spPr>
              <a:ln w="28575" cap="rnd">
                <a:solidFill>
                  <a:schemeClr val="accent6">
                    <a:lumMod val="75000"/>
                  </a:schemeClr>
                </a:solidFill>
                <a:prstDash val="solid"/>
                <a:round/>
              </a:ln>
              <a:effectLst/>
            </c:spPr>
            <c:extLst>
              <c:ext xmlns:c16="http://schemas.microsoft.com/office/drawing/2014/chart" uri="{C3380CC4-5D6E-409C-BE32-E72D297353CC}">
                <c16:uniqueId val="{00000015-3DE0-44BE-9EEB-2CD93087C929}"/>
              </c:ext>
            </c:extLst>
          </c:dPt>
          <c:dPt>
            <c:idx val="4"/>
            <c:marker>
              <c:symbol val="none"/>
            </c:marker>
            <c:bubble3D val="0"/>
            <c:spPr>
              <a:ln w="28575" cap="rnd">
                <a:solidFill>
                  <a:schemeClr val="accent6">
                    <a:lumMod val="75000"/>
                  </a:schemeClr>
                </a:solidFill>
                <a:prstDash val="solid"/>
                <a:round/>
              </a:ln>
              <a:effectLst/>
            </c:spPr>
            <c:extLst>
              <c:ext xmlns:c16="http://schemas.microsoft.com/office/drawing/2014/chart" uri="{C3380CC4-5D6E-409C-BE32-E72D297353CC}">
                <c16:uniqueId val="{00000000-AB64-4135-BCD7-E1C58486F4BF}"/>
              </c:ext>
            </c:extLst>
          </c:dPt>
          <c:dPt>
            <c:idx val="5"/>
            <c:marker>
              <c:symbol val="none"/>
            </c:marker>
            <c:bubble3D val="0"/>
            <c:spPr>
              <a:ln w="28575" cap="rnd">
                <a:solidFill>
                  <a:schemeClr val="accent6">
                    <a:lumMod val="75000"/>
                  </a:schemeClr>
                </a:solidFill>
                <a:prstDash val="solid"/>
                <a:round/>
              </a:ln>
              <a:effectLst/>
            </c:spPr>
            <c:extLst>
              <c:ext xmlns:c16="http://schemas.microsoft.com/office/drawing/2014/chart" uri="{C3380CC4-5D6E-409C-BE32-E72D297353CC}">
                <c16:uniqueId val="{00000001-AB64-4135-BCD7-E1C58486F4BF}"/>
              </c:ext>
            </c:extLst>
          </c:dPt>
          <c:dPt>
            <c:idx val="6"/>
            <c:marker>
              <c:symbol val="none"/>
            </c:marker>
            <c:bubble3D val="0"/>
            <c:spPr>
              <a:ln w="28575" cap="rnd">
                <a:solidFill>
                  <a:schemeClr val="accent6">
                    <a:lumMod val="75000"/>
                  </a:schemeClr>
                </a:solidFill>
                <a:prstDash val="solid"/>
                <a:round/>
              </a:ln>
              <a:effectLst/>
            </c:spPr>
            <c:extLst>
              <c:ext xmlns:c16="http://schemas.microsoft.com/office/drawing/2014/chart" uri="{C3380CC4-5D6E-409C-BE32-E72D297353CC}">
                <c16:uniqueId val="{0000001A-4E92-4F02-AC27-489FF87D4857}"/>
              </c:ext>
            </c:extLst>
          </c:dPt>
          <c:dPt>
            <c:idx val="7"/>
            <c:marker>
              <c:symbol val="none"/>
            </c:marker>
            <c:bubble3D val="0"/>
            <c:spPr>
              <a:ln w="28575" cap="rnd">
                <a:solidFill>
                  <a:schemeClr val="accent6">
                    <a:lumMod val="75000"/>
                  </a:schemeClr>
                </a:solidFill>
                <a:prstDash val="solid"/>
                <a:round/>
              </a:ln>
              <a:effectLst/>
            </c:spPr>
            <c:extLst>
              <c:ext xmlns:c16="http://schemas.microsoft.com/office/drawing/2014/chart" uri="{C3380CC4-5D6E-409C-BE32-E72D297353CC}">
                <c16:uniqueId val="{0000001C-6B61-4760-BCEB-B7FFD16F91C5}"/>
              </c:ext>
            </c:extLst>
          </c:dPt>
          <c:dPt>
            <c:idx val="8"/>
            <c:marker>
              <c:symbol val="none"/>
            </c:marker>
            <c:bubble3D val="0"/>
            <c:spPr>
              <a:ln w="28575" cap="rnd">
                <a:solidFill>
                  <a:schemeClr val="accent6">
                    <a:lumMod val="75000"/>
                  </a:schemeClr>
                </a:solidFill>
                <a:prstDash val="solid"/>
                <a:round/>
              </a:ln>
              <a:effectLst/>
            </c:spPr>
            <c:extLst>
              <c:ext xmlns:c16="http://schemas.microsoft.com/office/drawing/2014/chart" uri="{C3380CC4-5D6E-409C-BE32-E72D297353CC}">
                <c16:uniqueId val="{0000001D-6B61-4760-BCEB-B7FFD16F91C5}"/>
              </c:ext>
            </c:extLst>
          </c:dPt>
          <c:dPt>
            <c:idx val="9"/>
            <c:marker>
              <c:symbol val="none"/>
            </c:marker>
            <c:bubble3D val="0"/>
            <c:spPr>
              <a:ln w="28575" cap="rnd">
                <a:solidFill>
                  <a:schemeClr val="accent6">
                    <a:lumMod val="75000"/>
                  </a:schemeClr>
                </a:solidFill>
                <a:prstDash val="solid"/>
                <a:round/>
              </a:ln>
              <a:effectLst/>
            </c:spPr>
            <c:extLst>
              <c:ext xmlns:c16="http://schemas.microsoft.com/office/drawing/2014/chart" uri="{C3380CC4-5D6E-409C-BE32-E72D297353CC}">
                <c16:uniqueId val="{0000001E-6B61-4760-BCEB-B7FFD16F91C5}"/>
              </c:ext>
            </c:extLst>
          </c:dPt>
          <c:dPt>
            <c:idx val="10"/>
            <c:marker>
              <c:symbol val="none"/>
            </c:marker>
            <c:bubble3D val="0"/>
            <c:spPr>
              <a:ln w="28575" cap="rnd">
                <a:solidFill>
                  <a:schemeClr val="accent6">
                    <a:lumMod val="75000"/>
                  </a:schemeClr>
                </a:solidFill>
                <a:prstDash val="solid"/>
                <a:round/>
              </a:ln>
              <a:effectLst/>
            </c:spPr>
            <c:extLst>
              <c:ext xmlns:c16="http://schemas.microsoft.com/office/drawing/2014/chart" uri="{C3380CC4-5D6E-409C-BE32-E72D297353CC}">
                <c16:uniqueId val="{00000022-D8CE-4686-ABC0-2C31595290D2}"/>
              </c:ext>
            </c:extLst>
          </c:dPt>
          <c:cat>
            <c:strRef>
              <c:f>'Avast-AVG YoY view'!$P$7:$AA$7</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'Avast-AVG YoY view'!$P$11:$AA$11</c:f>
              <c:numCache>
                <c:formatCode>0</c:formatCode>
                <c:ptCount val="12"/>
                <c:pt idx="0">
                  <c:v>25242</c:v>
                </c:pt>
                <c:pt idx="1">
                  <c:v>23115</c:v>
                </c:pt>
                <c:pt idx="2">
                  <c:v>21955</c:v>
                </c:pt>
                <c:pt idx="3">
                  <c:v>24224</c:v>
                </c:pt>
                <c:pt idx="4">
                  <c:v>24181</c:v>
                </c:pt>
                <c:pt idx="5">
                  <c:v>19307</c:v>
                </c:pt>
                <c:pt idx="6">
                  <c:v>19480</c:v>
                </c:pt>
                <c:pt idx="7">
                  <c:v>17922</c:v>
                </c:pt>
                <c:pt idx="8">
                  <c:v>19502</c:v>
                </c:pt>
                <c:pt idx="9">
                  <c:v>17229</c:v>
                </c:pt>
                <c:pt idx="10">
                  <c:v>16823</c:v>
                </c:pt>
                <c:pt idx="11">
                  <c:v>32845</c:v>
                </c:pt>
              </c:numCache>
            </c:numRef>
          </c:val>
          <c:smooth val="0"/>
          <c:extLst>
            <c:ext xmlns:c16="http://schemas.microsoft.com/office/drawing/2014/chart" uri="{C3380CC4-5D6E-409C-BE32-E72D297353CC}">
              <c16:uniqueId val="{00000002-9A93-4083-8189-C98531BEEE39}"/>
            </c:ext>
          </c:extLst>
        </c:ser>
        <c:ser>
          <c:idx val="3"/>
          <c:order val="3"/>
          <c:tx>
            <c:strRef>
              <c:f>'Avast-AVG YoY view'!$O$12</c:f>
              <c:strCache>
                <c:ptCount val="1"/>
                <c:pt idx="0">
                  <c:v>FY26</c:v>
                </c:pt>
              </c:strCache>
            </c:strRef>
          </c:tx>
          <c:spPr>
            <a:ln w="28575" cap="rnd">
              <a:solidFill>
                <a:schemeClr val="accent2"/>
              </a:solidFill>
              <a:prstDash val="dashDot"/>
              <a:round/>
            </a:ln>
            <a:effectLst/>
          </c:spPr>
          <c:marker>
            <c:symbol val="none"/>
          </c:marker>
          <c:cat>
            <c:strRef>
              <c:f>'Avast-AVG YoY view'!$P$7:$AA$7</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'Avast-AVG YoY view'!$P$12:$AA$12</c:f>
              <c:numCache>
                <c:formatCode>0</c:formatCode>
                <c:ptCount val="12"/>
                <c:pt idx="0">
                  <c:v>19310.526315789473</c:v>
                </c:pt>
                <c:pt idx="1">
                  <c:v>18800</c:v>
                </c:pt>
                <c:pt idx="2">
                  <c:v>18300</c:v>
                </c:pt>
                <c:pt idx="3">
                  <c:v>18900</c:v>
                </c:pt>
                <c:pt idx="4">
                  <c:v>19900</c:v>
                </c:pt>
                <c:pt idx="5">
                  <c:v>18500</c:v>
                </c:pt>
                <c:pt idx="6">
                  <c:v>18100</c:v>
                </c:pt>
                <c:pt idx="7">
                  <c:v>19100</c:v>
                </c:pt>
                <c:pt idx="8">
                  <c:v>19300</c:v>
                </c:pt>
                <c:pt idx="9">
                  <c:v>22300</c:v>
                </c:pt>
                <c:pt idx="10">
                  <c:v>21800</c:v>
                </c:pt>
                <c:pt idx="11">
                  <c:v>22100</c:v>
                </c:pt>
              </c:numCache>
            </c:numRef>
          </c:val>
          <c:smooth val="0"/>
          <c:extLst>
            <c:ext xmlns:c16="http://schemas.microsoft.com/office/drawing/2014/chart" uri="{C3380CC4-5D6E-409C-BE32-E72D297353CC}">
              <c16:uniqueId val="{00000003-9A93-4083-8189-C98531BEEE39}"/>
            </c:ext>
          </c:extLst>
        </c:ser>
        <c:dLbls>
          <c:showLegendKey val="0"/>
          <c:showVal val="0"/>
          <c:showCatName val="0"/>
          <c:showSerName val="0"/>
          <c:showPercent val="0"/>
          <c:showBubbleSize val="0"/>
        </c:dLbls>
        <c:smooth val="0"/>
        <c:axId val="2062650255"/>
        <c:axId val="2062650671"/>
      </c:lineChart>
      <c:catAx>
        <c:axId val="206265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62650671"/>
        <c:crosses val="autoZero"/>
        <c:auto val="1"/>
        <c:lblAlgn val="ctr"/>
        <c:lblOffset val="100"/>
        <c:noMultiLvlLbl val="0"/>
      </c:catAx>
      <c:valAx>
        <c:axId val="2062650671"/>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62650255"/>
        <c:crosses val="autoZero"/>
        <c:crossBetween val="between"/>
      </c:valAx>
      <c:spPr>
        <a:noFill/>
        <a:ln>
          <a:solidFill>
            <a:schemeClr val="bg1">
              <a:lumMod val="65000"/>
            </a:schemeClr>
          </a:solidFill>
          <a:prstDash val="sysDot"/>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'NLOK YoY view'!$B$20</c:f>
              <c:strCache>
                <c:ptCount val="1"/>
                <c:pt idx="0">
                  <c:v>FY22</c:v>
                </c:pt>
              </c:strCache>
            </c:strRef>
          </c:tx>
          <c:spPr>
            <a:ln w="38100" cap="rnd">
              <a:solidFill>
                <a:schemeClr val="accent3">
                  <a:lumMod val="20000"/>
                  <a:lumOff val="80000"/>
                </a:schemeClr>
              </a:solidFill>
              <a:round/>
            </a:ln>
            <a:effectLst/>
          </c:spPr>
          <c:marker>
            <c:symbol val="none"/>
          </c:marker>
          <c:cat>
            <c:strRef>
              <c:f>'NLOK YoY view'!$C$19:$N$19</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YoY view'!$C$20:$N$20</c:f>
              <c:numCache>
                <c:formatCode>0</c:formatCode>
                <c:ptCount val="12"/>
                <c:pt idx="0">
                  <c:v>0</c:v>
                </c:pt>
                <c:pt idx="1">
                  <c:v>0</c:v>
                </c:pt>
                <c:pt idx="2">
                  <c:v>0</c:v>
                </c:pt>
                <c:pt idx="3">
                  <c:v>0</c:v>
                </c:pt>
                <c:pt idx="4">
                  <c:v>0</c:v>
                </c:pt>
                <c:pt idx="5">
                  <c:v>0</c:v>
                </c:pt>
                <c:pt idx="6">
                  <c:v>0</c:v>
                </c:pt>
                <c:pt idx="7">
                  <c:v>0</c:v>
                </c:pt>
                <c:pt idx="8">
                  <c:v>0</c:v>
                </c:pt>
                <c:pt idx="9">
                  <c:v>1319</c:v>
                </c:pt>
                <c:pt idx="10">
                  <c:v>1216</c:v>
                </c:pt>
                <c:pt idx="11">
                  <c:v>1367</c:v>
                </c:pt>
              </c:numCache>
            </c:numRef>
          </c:val>
          <c:smooth val="0"/>
          <c:extLst>
            <c:ext xmlns:c16="http://schemas.microsoft.com/office/drawing/2014/chart" uri="{C3380CC4-5D6E-409C-BE32-E72D297353CC}">
              <c16:uniqueId val="{00000000-FF57-4258-90A8-98C85309976D}"/>
            </c:ext>
          </c:extLst>
        </c:ser>
        <c:ser>
          <c:idx val="1"/>
          <c:order val="1"/>
          <c:tx>
            <c:strRef>
              <c:f>'NLOK YoY view'!$B$21</c:f>
              <c:strCache>
                <c:ptCount val="1"/>
                <c:pt idx="0">
                  <c:v>FY23</c:v>
                </c:pt>
              </c:strCache>
            </c:strRef>
          </c:tx>
          <c:spPr>
            <a:ln w="38100" cap="rnd">
              <a:solidFill>
                <a:schemeClr val="accent6">
                  <a:lumMod val="20000"/>
                  <a:lumOff val="80000"/>
                </a:schemeClr>
              </a:solidFill>
              <a:round/>
            </a:ln>
            <a:effectLst/>
          </c:spPr>
          <c:marker>
            <c:symbol val="none"/>
          </c:marker>
          <c:cat>
            <c:strRef>
              <c:f>'NLOK YoY view'!$C$19:$N$19</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YoY view'!$C$21:$N$21</c:f>
              <c:numCache>
                <c:formatCode>0</c:formatCode>
                <c:ptCount val="12"/>
                <c:pt idx="0">
                  <c:v>1315</c:v>
                </c:pt>
                <c:pt idx="1">
                  <c:v>1297</c:v>
                </c:pt>
                <c:pt idx="2">
                  <c:v>1253</c:v>
                </c:pt>
                <c:pt idx="3">
                  <c:v>1148</c:v>
                </c:pt>
                <c:pt idx="4">
                  <c:v>1056</c:v>
                </c:pt>
                <c:pt idx="5">
                  <c:v>1047</c:v>
                </c:pt>
                <c:pt idx="6">
                  <c:v>1186</c:v>
                </c:pt>
                <c:pt idx="7">
                  <c:v>1167</c:v>
                </c:pt>
                <c:pt idx="8">
                  <c:v>965</c:v>
                </c:pt>
                <c:pt idx="9">
                  <c:v>1120</c:v>
                </c:pt>
                <c:pt idx="10">
                  <c:v>1091</c:v>
                </c:pt>
                <c:pt idx="11">
                  <c:v>1150</c:v>
                </c:pt>
              </c:numCache>
            </c:numRef>
          </c:val>
          <c:smooth val="0"/>
          <c:extLst>
            <c:ext xmlns:c16="http://schemas.microsoft.com/office/drawing/2014/chart" uri="{C3380CC4-5D6E-409C-BE32-E72D297353CC}">
              <c16:uniqueId val="{00000001-FF57-4258-90A8-98C85309976D}"/>
            </c:ext>
          </c:extLst>
        </c:ser>
        <c:ser>
          <c:idx val="2"/>
          <c:order val="2"/>
          <c:tx>
            <c:strRef>
              <c:f>'NLOK YoY view'!$B$22</c:f>
              <c:strCache>
                <c:ptCount val="1"/>
                <c:pt idx="0">
                  <c:v>FY24</c:v>
                </c:pt>
              </c:strCache>
            </c:strRef>
          </c:tx>
          <c:spPr>
            <a:ln w="38100" cap="rnd">
              <a:solidFill>
                <a:schemeClr val="accent6">
                  <a:lumMod val="60000"/>
                  <a:lumOff val="40000"/>
                </a:schemeClr>
              </a:solidFill>
              <a:prstDash val="solid"/>
              <a:round/>
              <a:extLst>
                <a:ext uri="{C807C97D-BFC1-408E-A445-0C87EB9F89A2}">
                  <ask:lineSketchStyleProps xmlns:ask="http://schemas.microsoft.com/office/drawing/2018/sketchyshapes">
                    <ask:type>
                      <ask:lineSketchNone/>
                    </ask:type>
                  </ask:lineSketchStyleProps>
                </a:ext>
              </a:extLst>
            </a:ln>
            <a:effectLst/>
          </c:spPr>
          <c:marker>
            <c:symbol val="none"/>
          </c:marker>
          <c:dPt>
            <c:idx val="4"/>
            <c:marker>
              <c:symbol val="none"/>
            </c:marker>
            <c:bubble3D val="0"/>
            <c:spPr>
              <a:ln w="38100" cap="rnd">
                <a:solidFill>
                  <a:schemeClr val="accent6">
                    <a:lumMod val="60000"/>
                    <a:lumOff val="40000"/>
                  </a:schemeClr>
                </a:solidFill>
                <a:prstDash val="solid"/>
                <a:round/>
                <a:extLst>
                  <a:ext uri="{C807C97D-BFC1-408E-A445-0C87EB9F89A2}">
                    <ask:lineSketchStyleProps xmlns:ask="http://schemas.microsoft.com/office/drawing/2018/sketchyshapes">
                      <ask:type>
                        <ask:lineSketchNone/>
                      </ask:type>
                    </ask:lineSketchStyleProps>
                  </a:ext>
                </a:extLst>
              </a:ln>
              <a:effectLst/>
            </c:spPr>
            <c:extLst>
              <c:ext xmlns:c16="http://schemas.microsoft.com/office/drawing/2014/chart" uri="{C3380CC4-5D6E-409C-BE32-E72D297353CC}">
                <c16:uniqueId val="{00000003-FF57-4258-90A8-98C85309976D}"/>
              </c:ext>
            </c:extLst>
          </c:dPt>
          <c:dPt>
            <c:idx val="5"/>
            <c:marker>
              <c:symbol val="none"/>
            </c:marker>
            <c:bubble3D val="0"/>
            <c:spPr>
              <a:ln w="38100" cap="rnd">
                <a:solidFill>
                  <a:schemeClr val="accent6">
                    <a:lumMod val="60000"/>
                    <a:lumOff val="40000"/>
                  </a:schemeClr>
                </a:solidFill>
                <a:prstDash val="solid"/>
                <a:round/>
                <a:extLst>
                  <a:ext uri="{C807C97D-BFC1-408E-A445-0C87EB9F89A2}">
                    <ask:lineSketchStyleProps xmlns:ask="http://schemas.microsoft.com/office/drawing/2018/sketchyshapes">
                      <ask:type>
                        <ask:lineSketchNone/>
                      </ask:type>
                    </ask:lineSketchStyleProps>
                  </a:ext>
                </a:extLst>
              </a:ln>
              <a:effectLst/>
            </c:spPr>
            <c:extLst>
              <c:ext xmlns:c16="http://schemas.microsoft.com/office/drawing/2014/chart" uri="{C3380CC4-5D6E-409C-BE32-E72D297353CC}">
                <c16:uniqueId val="{00000005-FF57-4258-90A8-98C85309976D}"/>
              </c:ext>
            </c:extLst>
          </c:dPt>
          <c:dPt>
            <c:idx val="6"/>
            <c:marker>
              <c:symbol val="none"/>
            </c:marker>
            <c:bubble3D val="0"/>
            <c:spPr>
              <a:ln w="38100" cap="rnd">
                <a:solidFill>
                  <a:schemeClr val="accent6">
                    <a:lumMod val="60000"/>
                    <a:lumOff val="40000"/>
                  </a:schemeClr>
                </a:solidFill>
                <a:prstDash val="solid"/>
                <a:round/>
                <a:extLst>
                  <a:ext uri="{C807C97D-BFC1-408E-A445-0C87EB9F89A2}">
                    <ask:lineSketchStyleProps xmlns:ask="http://schemas.microsoft.com/office/drawing/2018/sketchyshapes">
                      <ask:type>
                        <ask:lineSketchNone/>
                      </ask:type>
                    </ask:lineSketchStyleProps>
                  </a:ext>
                </a:extLst>
              </a:ln>
              <a:effectLst/>
            </c:spPr>
            <c:extLst>
              <c:ext xmlns:c16="http://schemas.microsoft.com/office/drawing/2014/chart" uri="{C3380CC4-5D6E-409C-BE32-E72D297353CC}">
                <c16:uniqueId val="{00000007-FF57-4258-90A8-98C85309976D}"/>
              </c:ext>
            </c:extLst>
          </c:dPt>
          <c:dPt>
            <c:idx val="7"/>
            <c:marker>
              <c:symbol val="none"/>
            </c:marker>
            <c:bubble3D val="0"/>
            <c:spPr>
              <a:ln w="38100" cap="rnd">
                <a:solidFill>
                  <a:schemeClr val="accent6">
                    <a:lumMod val="60000"/>
                    <a:lumOff val="40000"/>
                  </a:schemeClr>
                </a:solidFill>
                <a:prstDash val="solid"/>
                <a:round/>
                <a:extLst>
                  <a:ext uri="{C807C97D-BFC1-408E-A445-0C87EB9F89A2}">
                    <ask:lineSketchStyleProps xmlns:ask="http://schemas.microsoft.com/office/drawing/2018/sketchyshapes">
                      <ask:type>
                        <ask:lineSketchNone/>
                      </ask:type>
                    </ask:lineSketchStyleProps>
                  </a:ext>
                </a:extLst>
              </a:ln>
              <a:effectLst/>
            </c:spPr>
            <c:extLst>
              <c:ext xmlns:c16="http://schemas.microsoft.com/office/drawing/2014/chart" uri="{C3380CC4-5D6E-409C-BE32-E72D297353CC}">
                <c16:uniqueId val="{00000009-FF57-4258-90A8-98C85309976D}"/>
              </c:ext>
            </c:extLst>
          </c:dPt>
          <c:dPt>
            <c:idx val="8"/>
            <c:marker>
              <c:symbol val="none"/>
            </c:marker>
            <c:bubble3D val="0"/>
            <c:spPr>
              <a:ln w="38100" cap="rnd">
                <a:solidFill>
                  <a:schemeClr val="accent6">
                    <a:lumMod val="60000"/>
                    <a:lumOff val="40000"/>
                  </a:schemeClr>
                </a:solidFill>
                <a:prstDash val="solid"/>
                <a:round/>
                <a:extLst>
                  <a:ext uri="{C807C97D-BFC1-408E-A445-0C87EB9F89A2}">
                    <ask:lineSketchStyleProps xmlns:ask="http://schemas.microsoft.com/office/drawing/2018/sketchyshapes">
                      <ask:type>
                        <ask:lineSketchNone/>
                      </ask:type>
                    </ask:lineSketchStyleProps>
                  </a:ext>
                </a:extLst>
              </a:ln>
              <a:effectLst/>
            </c:spPr>
            <c:extLst>
              <c:ext xmlns:c16="http://schemas.microsoft.com/office/drawing/2014/chart" uri="{C3380CC4-5D6E-409C-BE32-E72D297353CC}">
                <c16:uniqueId val="{0000000B-FF57-4258-90A8-98C85309976D}"/>
              </c:ext>
            </c:extLst>
          </c:dPt>
          <c:dPt>
            <c:idx val="9"/>
            <c:marker>
              <c:symbol val="none"/>
            </c:marker>
            <c:bubble3D val="0"/>
            <c:spPr>
              <a:ln w="38100" cap="rnd">
                <a:solidFill>
                  <a:schemeClr val="accent6">
                    <a:lumMod val="60000"/>
                    <a:lumOff val="40000"/>
                  </a:schemeClr>
                </a:solidFill>
                <a:prstDash val="solid"/>
                <a:round/>
                <a:extLst>
                  <a:ext uri="{C807C97D-BFC1-408E-A445-0C87EB9F89A2}">
                    <ask:lineSketchStyleProps xmlns:ask="http://schemas.microsoft.com/office/drawing/2018/sketchyshapes">
                      <ask:type>
                        <ask:lineSketchNone/>
                      </ask:type>
                    </ask:lineSketchStyleProps>
                  </a:ext>
                </a:extLst>
              </a:ln>
              <a:effectLst/>
            </c:spPr>
            <c:extLst>
              <c:ext xmlns:c16="http://schemas.microsoft.com/office/drawing/2014/chart" uri="{C3380CC4-5D6E-409C-BE32-E72D297353CC}">
                <c16:uniqueId val="{0000000D-FF57-4258-90A8-98C85309976D}"/>
              </c:ext>
            </c:extLst>
          </c:dPt>
          <c:dPt>
            <c:idx val="10"/>
            <c:marker>
              <c:symbol val="none"/>
            </c:marker>
            <c:bubble3D val="0"/>
            <c:spPr>
              <a:ln w="38100" cap="rnd">
                <a:solidFill>
                  <a:schemeClr val="accent6">
                    <a:lumMod val="60000"/>
                    <a:lumOff val="40000"/>
                  </a:schemeClr>
                </a:solidFill>
                <a:prstDash val="solid"/>
                <a:round/>
                <a:extLst>
                  <a:ext uri="{C807C97D-BFC1-408E-A445-0C87EB9F89A2}">
                    <ask:lineSketchStyleProps xmlns:ask="http://schemas.microsoft.com/office/drawing/2018/sketchyshapes">
                      <ask:type>
                        <ask:lineSketchNone/>
                      </ask:type>
                    </ask:lineSketchStyleProps>
                  </a:ext>
                </a:extLst>
              </a:ln>
              <a:effectLst/>
            </c:spPr>
            <c:extLst>
              <c:ext xmlns:c16="http://schemas.microsoft.com/office/drawing/2014/chart" uri="{C3380CC4-5D6E-409C-BE32-E72D297353CC}">
                <c16:uniqueId val="{0000000F-FF57-4258-90A8-98C85309976D}"/>
              </c:ext>
            </c:extLst>
          </c:dPt>
          <c:dPt>
            <c:idx val="11"/>
            <c:marker>
              <c:symbol val="none"/>
            </c:marker>
            <c:bubble3D val="0"/>
            <c:spPr>
              <a:ln w="38100" cap="rnd">
                <a:solidFill>
                  <a:schemeClr val="accent6">
                    <a:lumMod val="60000"/>
                    <a:lumOff val="40000"/>
                  </a:schemeClr>
                </a:solidFill>
                <a:prstDash val="solid"/>
                <a:round/>
                <a:extLst>
                  <a:ext uri="{C807C97D-BFC1-408E-A445-0C87EB9F89A2}">
                    <ask:lineSketchStyleProps xmlns:ask="http://schemas.microsoft.com/office/drawing/2018/sketchyshapes">
                      <ask:type>
                        <ask:lineSketchNone/>
                      </ask:type>
                    </ask:lineSketchStyleProps>
                  </a:ext>
                </a:extLst>
              </a:ln>
              <a:effectLst/>
            </c:spPr>
            <c:extLst>
              <c:ext xmlns:c16="http://schemas.microsoft.com/office/drawing/2014/chart" uri="{C3380CC4-5D6E-409C-BE32-E72D297353CC}">
                <c16:uniqueId val="{00000011-FF57-4258-90A8-98C85309976D}"/>
              </c:ext>
            </c:extLst>
          </c:dPt>
          <c:cat>
            <c:strRef>
              <c:f>'NLOK YoY view'!$C$19:$N$19</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YoY view'!$C$22:$N$22</c:f>
              <c:numCache>
                <c:formatCode>0</c:formatCode>
                <c:ptCount val="12"/>
                <c:pt idx="0">
                  <c:v>1238</c:v>
                </c:pt>
                <c:pt idx="1">
                  <c:v>1445</c:v>
                </c:pt>
                <c:pt idx="2">
                  <c:v>2142</c:v>
                </c:pt>
                <c:pt idx="3">
                  <c:v>1260</c:v>
                </c:pt>
                <c:pt idx="4">
                  <c:v>1033</c:v>
                </c:pt>
                <c:pt idx="5">
                  <c:v>905</c:v>
                </c:pt>
                <c:pt idx="6">
                  <c:v>1042</c:v>
                </c:pt>
                <c:pt idx="7">
                  <c:v>1027</c:v>
                </c:pt>
                <c:pt idx="8">
                  <c:v>925</c:v>
                </c:pt>
                <c:pt idx="9">
                  <c:v>1107</c:v>
                </c:pt>
                <c:pt idx="10">
                  <c:v>725</c:v>
                </c:pt>
                <c:pt idx="11">
                  <c:v>733</c:v>
                </c:pt>
              </c:numCache>
            </c:numRef>
          </c:val>
          <c:smooth val="0"/>
          <c:extLst>
            <c:ext xmlns:c16="http://schemas.microsoft.com/office/drawing/2014/chart" uri="{C3380CC4-5D6E-409C-BE32-E72D297353CC}">
              <c16:uniqueId val="{00000012-FF57-4258-90A8-98C85309976D}"/>
            </c:ext>
          </c:extLst>
        </c:ser>
        <c:ser>
          <c:idx val="3"/>
          <c:order val="3"/>
          <c:tx>
            <c:strRef>
              <c:f>'NLOK YoY view'!$B$23</c:f>
              <c:strCache>
                <c:ptCount val="1"/>
                <c:pt idx="0">
                  <c:v>FY25</c:v>
                </c:pt>
              </c:strCache>
            </c:strRef>
          </c:tx>
          <c:spPr>
            <a:ln w="38100" cap="rnd">
              <a:solidFill>
                <a:schemeClr val="accent6">
                  <a:lumMod val="75000"/>
                </a:schemeClr>
              </a:solidFill>
              <a:prstDash val="dash"/>
              <a:round/>
            </a:ln>
            <a:effectLst/>
          </c:spPr>
          <c:marker>
            <c:symbol val="none"/>
          </c:marker>
          <c:dPt>
            <c:idx val="1"/>
            <c:marker>
              <c:symbol val="none"/>
            </c:marker>
            <c:bubble3D val="0"/>
            <c:spPr>
              <a:ln w="38100" cap="rnd">
                <a:solidFill>
                  <a:schemeClr val="accent6">
                    <a:lumMod val="75000"/>
                  </a:schemeClr>
                </a:solidFill>
                <a:prstDash val="solid"/>
                <a:round/>
              </a:ln>
              <a:effectLst/>
            </c:spPr>
            <c:extLst>
              <c:ext xmlns:c16="http://schemas.microsoft.com/office/drawing/2014/chart" uri="{C3380CC4-5D6E-409C-BE32-E72D297353CC}">
                <c16:uniqueId val="{00000015-13D7-4AC9-8AC5-ECDD8A6CFA16}"/>
              </c:ext>
            </c:extLst>
          </c:dPt>
          <c:dPt>
            <c:idx val="2"/>
            <c:marker>
              <c:symbol val="none"/>
            </c:marker>
            <c:bubble3D val="0"/>
            <c:spPr>
              <a:ln w="38100" cap="rnd">
                <a:solidFill>
                  <a:schemeClr val="accent6">
                    <a:lumMod val="75000"/>
                  </a:schemeClr>
                </a:solidFill>
                <a:prstDash val="solid"/>
                <a:round/>
              </a:ln>
              <a:effectLst/>
            </c:spPr>
            <c:extLst>
              <c:ext xmlns:c16="http://schemas.microsoft.com/office/drawing/2014/chart" uri="{C3380CC4-5D6E-409C-BE32-E72D297353CC}">
                <c16:uniqueId val="{00000013-13D7-4AC9-8AC5-ECDD8A6CFA16}"/>
              </c:ext>
            </c:extLst>
          </c:dPt>
          <c:dPt>
            <c:idx val="3"/>
            <c:marker>
              <c:symbol val="none"/>
            </c:marker>
            <c:bubble3D val="0"/>
            <c:spPr>
              <a:ln w="38100" cap="rnd">
                <a:solidFill>
                  <a:schemeClr val="accent6">
                    <a:lumMod val="75000"/>
                  </a:schemeClr>
                </a:solidFill>
                <a:prstDash val="solid"/>
                <a:round/>
              </a:ln>
              <a:effectLst/>
            </c:spPr>
            <c:extLst>
              <c:ext xmlns:c16="http://schemas.microsoft.com/office/drawing/2014/chart" uri="{C3380CC4-5D6E-409C-BE32-E72D297353CC}">
                <c16:uniqueId val="{00000014-13D7-4AC9-8AC5-ECDD8A6CFA16}"/>
              </c:ext>
            </c:extLst>
          </c:dPt>
          <c:dPt>
            <c:idx val="4"/>
            <c:marker>
              <c:symbol val="none"/>
            </c:marker>
            <c:bubble3D val="0"/>
            <c:spPr>
              <a:ln w="38100" cap="rnd">
                <a:solidFill>
                  <a:schemeClr val="accent6">
                    <a:lumMod val="75000"/>
                  </a:schemeClr>
                </a:solidFill>
                <a:prstDash val="solid"/>
                <a:round/>
              </a:ln>
              <a:effectLst/>
            </c:spPr>
            <c:extLst>
              <c:ext xmlns:c16="http://schemas.microsoft.com/office/drawing/2014/chart" uri="{C3380CC4-5D6E-409C-BE32-E72D297353CC}">
                <c16:uniqueId val="{00000012-13D7-4AC9-8AC5-ECDD8A6CFA16}"/>
              </c:ext>
            </c:extLst>
          </c:dPt>
          <c:dPt>
            <c:idx val="5"/>
            <c:marker>
              <c:symbol val="none"/>
            </c:marker>
            <c:bubble3D val="0"/>
            <c:spPr>
              <a:ln w="38100" cap="rnd">
                <a:solidFill>
                  <a:schemeClr val="accent6">
                    <a:lumMod val="75000"/>
                  </a:schemeClr>
                </a:solidFill>
                <a:prstDash val="solid"/>
                <a:round/>
              </a:ln>
              <a:effectLst/>
            </c:spPr>
            <c:extLst>
              <c:ext xmlns:c16="http://schemas.microsoft.com/office/drawing/2014/chart" uri="{C3380CC4-5D6E-409C-BE32-E72D297353CC}">
                <c16:uniqueId val="{00000011-13D7-4AC9-8AC5-ECDD8A6CFA16}"/>
              </c:ext>
            </c:extLst>
          </c:dPt>
          <c:dPt>
            <c:idx val="6"/>
            <c:marker>
              <c:symbol val="none"/>
            </c:marker>
            <c:bubble3D val="0"/>
            <c:spPr>
              <a:ln w="38100" cap="rnd">
                <a:solidFill>
                  <a:schemeClr val="accent6">
                    <a:lumMod val="75000"/>
                  </a:schemeClr>
                </a:solidFill>
                <a:prstDash val="solid"/>
                <a:round/>
              </a:ln>
              <a:effectLst/>
            </c:spPr>
            <c:extLst>
              <c:ext xmlns:c16="http://schemas.microsoft.com/office/drawing/2014/chart" uri="{C3380CC4-5D6E-409C-BE32-E72D297353CC}">
                <c16:uniqueId val="{0000001A-3DBE-4051-A73E-2E836B117A99}"/>
              </c:ext>
            </c:extLst>
          </c:dPt>
          <c:dPt>
            <c:idx val="7"/>
            <c:marker>
              <c:symbol val="none"/>
            </c:marker>
            <c:bubble3D val="0"/>
            <c:spPr>
              <a:ln w="38100" cap="rnd">
                <a:solidFill>
                  <a:schemeClr val="accent6">
                    <a:lumMod val="75000"/>
                  </a:schemeClr>
                </a:solidFill>
                <a:prstDash val="solid"/>
                <a:round/>
              </a:ln>
              <a:effectLst/>
            </c:spPr>
            <c:extLst>
              <c:ext xmlns:c16="http://schemas.microsoft.com/office/drawing/2014/chart" uri="{C3380CC4-5D6E-409C-BE32-E72D297353CC}">
                <c16:uniqueId val="{0000001C-28F5-46B9-A32E-11D7CE8D2674}"/>
              </c:ext>
            </c:extLst>
          </c:dPt>
          <c:dPt>
            <c:idx val="8"/>
            <c:marker>
              <c:symbol val="none"/>
            </c:marker>
            <c:bubble3D val="0"/>
            <c:spPr>
              <a:ln w="38100" cap="rnd">
                <a:solidFill>
                  <a:schemeClr val="accent6">
                    <a:lumMod val="75000"/>
                  </a:schemeClr>
                </a:solidFill>
                <a:prstDash val="solid"/>
                <a:round/>
              </a:ln>
              <a:effectLst/>
            </c:spPr>
            <c:extLst>
              <c:ext xmlns:c16="http://schemas.microsoft.com/office/drawing/2014/chart" uri="{C3380CC4-5D6E-409C-BE32-E72D297353CC}">
                <c16:uniqueId val="{0000001D-28F5-46B9-A32E-11D7CE8D2674}"/>
              </c:ext>
            </c:extLst>
          </c:dPt>
          <c:dPt>
            <c:idx val="9"/>
            <c:marker>
              <c:symbol val="none"/>
            </c:marker>
            <c:bubble3D val="0"/>
            <c:spPr>
              <a:ln w="38100" cap="rnd">
                <a:solidFill>
                  <a:schemeClr val="accent6">
                    <a:lumMod val="75000"/>
                  </a:schemeClr>
                </a:solidFill>
                <a:prstDash val="solid"/>
                <a:round/>
              </a:ln>
              <a:effectLst/>
            </c:spPr>
            <c:extLst>
              <c:ext xmlns:c16="http://schemas.microsoft.com/office/drawing/2014/chart" uri="{C3380CC4-5D6E-409C-BE32-E72D297353CC}">
                <c16:uniqueId val="{0000001E-28F5-46B9-A32E-11D7CE8D2674}"/>
              </c:ext>
            </c:extLst>
          </c:dPt>
          <c:cat>
            <c:strRef>
              <c:f>'NLOK YoY view'!$C$19:$N$19</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YoY view'!$C$23:$N$23</c:f>
              <c:numCache>
                <c:formatCode>0</c:formatCode>
                <c:ptCount val="12"/>
                <c:pt idx="0">
                  <c:v>1629</c:v>
                </c:pt>
                <c:pt idx="1">
                  <c:v>1277</c:v>
                </c:pt>
                <c:pt idx="2">
                  <c:v>1288</c:v>
                </c:pt>
                <c:pt idx="3">
                  <c:v>1441</c:v>
                </c:pt>
                <c:pt idx="4">
                  <c:v>1349</c:v>
                </c:pt>
                <c:pt idx="5">
                  <c:v>1416</c:v>
                </c:pt>
                <c:pt idx="6">
                  <c:v>1262</c:v>
                </c:pt>
                <c:pt idx="7">
                  <c:v>1192</c:v>
                </c:pt>
                <c:pt idx="8">
                  <c:v>1222</c:v>
                </c:pt>
                <c:pt idx="9">
                  <c:v>1364</c:v>
                </c:pt>
                <c:pt idx="10">
                  <c:v>1300</c:v>
                </c:pt>
                <c:pt idx="11">
                  <c:v>1093</c:v>
                </c:pt>
              </c:numCache>
            </c:numRef>
          </c:val>
          <c:smooth val="0"/>
          <c:extLst>
            <c:ext xmlns:c16="http://schemas.microsoft.com/office/drawing/2014/chart" uri="{C3380CC4-5D6E-409C-BE32-E72D297353CC}">
              <c16:uniqueId val="{00000013-FF57-4258-90A8-98C85309976D}"/>
            </c:ext>
          </c:extLst>
        </c:ser>
        <c:ser>
          <c:idx val="4"/>
          <c:order val="4"/>
          <c:tx>
            <c:strRef>
              <c:f>'NLOK YoY view'!$B$24</c:f>
              <c:strCache>
                <c:ptCount val="1"/>
                <c:pt idx="0">
                  <c:v>FY26</c:v>
                </c:pt>
              </c:strCache>
            </c:strRef>
          </c:tx>
          <c:spPr>
            <a:ln w="28575" cap="rnd">
              <a:solidFill>
                <a:schemeClr val="accent2"/>
              </a:solidFill>
              <a:prstDash val="dashDot"/>
              <a:round/>
            </a:ln>
            <a:effectLst/>
          </c:spPr>
          <c:marker>
            <c:symbol val="none"/>
          </c:marker>
          <c:cat>
            <c:strRef>
              <c:f>'NLOK YoY view'!$C$19:$N$19</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'NLOK YoY view'!$C$24:$N$24</c:f>
              <c:numCache>
                <c:formatCode>0</c:formatCode>
                <c:ptCount val="12"/>
                <c:pt idx="0">
                  <c:v>2250</c:v>
                </c:pt>
                <c:pt idx="1">
                  <c:v>2200</c:v>
                </c:pt>
                <c:pt idx="2">
                  <c:v>2200</c:v>
                </c:pt>
                <c:pt idx="3">
                  <c:v>2300</c:v>
                </c:pt>
                <c:pt idx="4">
                  <c:v>2200</c:v>
                </c:pt>
                <c:pt idx="5">
                  <c:v>2300</c:v>
                </c:pt>
                <c:pt idx="6">
                  <c:v>2100</c:v>
                </c:pt>
                <c:pt idx="7">
                  <c:v>2300</c:v>
                </c:pt>
                <c:pt idx="8">
                  <c:v>2300</c:v>
                </c:pt>
                <c:pt idx="9">
                  <c:v>2400</c:v>
                </c:pt>
                <c:pt idx="10">
                  <c:v>2200</c:v>
                </c:pt>
                <c:pt idx="11">
                  <c:v>2300</c:v>
                </c:pt>
              </c:numCache>
            </c:numRef>
          </c:val>
          <c:smooth val="0"/>
          <c:extLst>
            <c:ext xmlns:c16="http://schemas.microsoft.com/office/drawing/2014/chart" uri="{C3380CC4-5D6E-409C-BE32-E72D297353CC}">
              <c16:uniqueId val="{00000010-13D7-4AC9-8AC5-ECDD8A6CFA16}"/>
            </c:ext>
          </c:extLst>
        </c:ser>
        <c:dLbls>
          <c:showLegendKey val="0"/>
          <c:showVal val="0"/>
          <c:showCatName val="0"/>
          <c:showSerName val="0"/>
          <c:showPercent val="0"/>
          <c:showBubbleSize val="0"/>
        </c:dLbls>
        <c:smooth val="0"/>
        <c:axId val="2062650255"/>
        <c:axId val="2062650671"/>
      </c:lineChart>
      <c:catAx>
        <c:axId val="206265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62650671"/>
        <c:crosses val="autoZero"/>
        <c:auto val="1"/>
        <c:lblAlgn val="ctr"/>
        <c:lblOffset val="100"/>
        <c:noMultiLvlLbl val="0"/>
      </c:catAx>
      <c:valAx>
        <c:axId val="2062650671"/>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62650255"/>
        <c:crosses val="autoZero"/>
        <c:crossBetween val="between"/>
      </c:valAx>
      <c:spPr>
        <a:noFill/>
        <a:ln>
          <a:solidFill>
            <a:schemeClr val="bg1">
              <a:lumMod val="65000"/>
            </a:schemeClr>
          </a:solidFill>
          <a:prstDash val="sysDot"/>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33</xdr:col>
      <xdr:colOff>22412</xdr:colOff>
      <xdr:row>306</xdr:row>
      <xdr:rowOff>22079</xdr:rowOff>
    </xdr:from>
    <xdr:to>
      <xdr:col>44</xdr:col>
      <xdr:colOff>452000</xdr:colOff>
      <xdr:row>323</xdr:row>
      <xdr:rowOff>39474</xdr:rowOff>
    </xdr:to>
    <xdr:graphicFrame macro="">
      <xdr:nvGraphicFramePr>
        <xdr:cNvPr id="2" name="Chart 1">
          <a:extLst>
            <a:ext uri="{FF2B5EF4-FFF2-40B4-BE49-F238E27FC236}">
              <a16:creationId xmlns:a16="http://schemas.microsoft.com/office/drawing/2014/main" id="{FEFB7C14-9CCA-4A14-82DC-032A13A42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30510</xdr:colOff>
      <xdr:row>345</xdr:row>
      <xdr:rowOff>48949</xdr:rowOff>
    </xdr:from>
    <xdr:to>
      <xdr:col>44</xdr:col>
      <xdr:colOff>467590</xdr:colOff>
      <xdr:row>362</xdr:row>
      <xdr:rowOff>66344</xdr:rowOff>
    </xdr:to>
    <xdr:graphicFrame macro="">
      <xdr:nvGraphicFramePr>
        <xdr:cNvPr id="3" name="Chart 2">
          <a:extLst>
            <a:ext uri="{FF2B5EF4-FFF2-40B4-BE49-F238E27FC236}">
              <a16:creationId xmlns:a16="http://schemas.microsoft.com/office/drawing/2014/main" id="{C41042F5-7387-4DC1-96EB-D0D76C4115A0}"/>
            </a:ext>
            <a:ext uri="{147F2762-F138-4A5C-976F-8EAC2B608ADB}">
              <a16:predDERef xmlns:a16="http://schemas.microsoft.com/office/drawing/2014/main" pred="{FEFB7C14-9CCA-4A14-82DC-032A13A42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43142</xdr:colOff>
      <xdr:row>390</xdr:row>
      <xdr:rowOff>61172</xdr:rowOff>
    </xdr:from>
    <xdr:to>
      <xdr:col>44</xdr:col>
      <xdr:colOff>458932</xdr:colOff>
      <xdr:row>407</xdr:row>
      <xdr:rowOff>78567</xdr:rowOff>
    </xdr:to>
    <xdr:graphicFrame macro="">
      <xdr:nvGraphicFramePr>
        <xdr:cNvPr id="4" name="Chart 3">
          <a:extLst>
            <a:ext uri="{FF2B5EF4-FFF2-40B4-BE49-F238E27FC236}">
              <a16:creationId xmlns:a16="http://schemas.microsoft.com/office/drawing/2014/main" id="{7DF54A86-1DF2-4297-ABB6-2BE4E1B2F80D}"/>
            </a:ext>
            <a:ext uri="{147F2762-F138-4A5C-976F-8EAC2B608ADB}">
              <a16:predDERef xmlns:a16="http://schemas.microsoft.com/office/drawing/2014/main" pred="{C41042F5-7387-4DC1-96EB-D0D76C411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23074</xdr:colOff>
      <xdr:row>470</xdr:row>
      <xdr:rowOff>60510</xdr:rowOff>
    </xdr:from>
    <xdr:to>
      <xdr:col>44</xdr:col>
      <xdr:colOff>424501</xdr:colOff>
      <xdr:row>487</xdr:row>
      <xdr:rowOff>88092</xdr:rowOff>
    </xdr:to>
    <xdr:graphicFrame macro="">
      <xdr:nvGraphicFramePr>
        <xdr:cNvPr id="5" name="Chart 4">
          <a:extLst>
            <a:ext uri="{FF2B5EF4-FFF2-40B4-BE49-F238E27FC236}">
              <a16:creationId xmlns:a16="http://schemas.microsoft.com/office/drawing/2014/main" id="{F15FED6F-3302-46F1-AB35-8EAB10BC27E0}"/>
            </a:ext>
            <a:ext uri="{147F2762-F138-4A5C-976F-8EAC2B608ADB}">
              <a16:predDERef xmlns:a16="http://schemas.microsoft.com/office/drawing/2014/main" pred="{7DF54A86-1DF2-4297-ABB6-2BE4E1B2F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40086</xdr:colOff>
      <xdr:row>429</xdr:row>
      <xdr:rowOff>49305</xdr:rowOff>
    </xdr:from>
    <xdr:to>
      <xdr:col>44</xdr:col>
      <xdr:colOff>485418</xdr:colOff>
      <xdr:row>446</xdr:row>
      <xdr:rowOff>66700</xdr:rowOff>
    </xdr:to>
    <xdr:graphicFrame macro="">
      <xdr:nvGraphicFramePr>
        <xdr:cNvPr id="6" name="Chart 5">
          <a:extLst>
            <a:ext uri="{FF2B5EF4-FFF2-40B4-BE49-F238E27FC236}">
              <a16:creationId xmlns:a16="http://schemas.microsoft.com/office/drawing/2014/main" id="{102E8AC7-6280-48F1-BD9D-8E04FB1158D1}"/>
            </a:ext>
            <a:ext uri="{147F2762-F138-4A5C-976F-8EAC2B608ADB}">
              <a16:predDERef xmlns:a16="http://schemas.microsoft.com/office/drawing/2014/main" pred="{F15FED6F-3302-46F1-AB35-8EAB10BC2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44823</xdr:colOff>
      <xdr:row>508</xdr:row>
      <xdr:rowOff>168089</xdr:rowOff>
    </xdr:from>
    <xdr:to>
      <xdr:col>44</xdr:col>
      <xdr:colOff>490155</xdr:colOff>
      <xdr:row>525</xdr:row>
      <xdr:rowOff>185484</xdr:rowOff>
    </xdr:to>
    <xdr:graphicFrame macro="">
      <xdr:nvGraphicFramePr>
        <xdr:cNvPr id="7" name="Chart 6">
          <a:extLst>
            <a:ext uri="{FF2B5EF4-FFF2-40B4-BE49-F238E27FC236}">
              <a16:creationId xmlns:a16="http://schemas.microsoft.com/office/drawing/2014/main" id="{6BCA5E1E-4E1B-4BCC-A3BA-9AC3AAA48024}"/>
            </a:ext>
            <a:ext uri="{147F2762-F138-4A5C-976F-8EAC2B608ADB}">
              <a16:predDERef xmlns:a16="http://schemas.microsoft.com/office/drawing/2014/main" pred="{102E8AC7-6280-48F1-BD9D-8E04FB115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47625</xdr:colOff>
      <xdr:row>23</xdr:row>
      <xdr:rowOff>171450</xdr:rowOff>
    </xdr:from>
    <xdr:to>
      <xdr:col>16</xdr:col>
      <xdr:colOff>326570</xdr:colOff>
      <xdr:row>46</xdr:row>
      <xdr:rowOff>161925</xdr:rowOff>
    </xdr:to>
    <xdr:graphicFrame macro="">
      <xdr:nvGraphicFramePr>
        <xdr:cNvPr id="2" name="Chart 1">
          <a:extLst>
            <a:ext uri="{FF2B5EF4-FFF2-40B4-BE49-F238E27FC236}">
              <a16:creationId xmlns:a16="http://schemas.microsoft.com/office/drawing/2014/main" id="{DB7BACD1-290A-4F26-8F48-2E07BBF05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371473</xdr:colOff>
      <xdr:row>17</xdr:row>
      <xdr:rowOff>184082</xdr:rowOff>
    </xdr:from>
    <xdr:to>
      <xdr:col>19</xdr:col>
      <xdr:colOff>114299</xdr:colOff>
      <xdr:row>40</xdr:row>
      <xdr:rowOff>103120</xdr:rowOff>
    </xdr:to>
    <xdr:graphicFrame macro="">
      <xdr:nvGraphicFramePr>
        <xdr:cNvPr id="2" name="Chart 1">
          <a:extLst>
            <a:ext uri="{FF2B5EF4-FFF2-40B4-BE49-F238E27FC236}">
              <a16:creationId xmlns:a16="http://schemas.microsoft.com/office/drawing/2014/main" id="{B25FC669-3584-1220-2A23-E13E4C54C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47625</xdr:colOff>
      <xdr:row>24</xdr:row>
      <xdr:rowOff>96908</xdr:rowOff>
    </xdr:from>
    <xdr:to>
      <xdr:col>17</xdr:col>
      <xdr:colOff>326570</xdr:colOff>
      <xdr:row>47</xdr:row>
      <xdr:rowOff>87383</xdr:rowOff>
    </xdr:to>
    <xdr:graphicFrame macro="">
      <xdr:nvGraphicFramePr>
        <xdr:cNvPr id="5" name="Chart 1">
          <a:extLst>
            <a:ext uri="{FF2B5EF4-FFF2-40B4-BE49-F238E27FC236}">
              <a16:creationId xmlns:a16="http://schemas.microsoft.com/office/drawing/2014/main" id="{C65C0DD8-4833-499A-B9BE-F177A1494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Ujwala TJ" id="{13D12D0B-350E-480A-9FE7-9B6068E88A32}" userId="S::Ujwala.TJ@gendigital.com::cee904af-69d0-42fc-b4ce-892b6944da5b" providerId="AD"/>
  <person displayName="Sarah Deegan" id="{6C8C5D25-93E4-4812-B556-036695B3A900}" userId="S::sarah.deegan@gendigital.com::45b9ee15-3968-4e1e-8b4e-20b98736fe93" providerId="AD"/>
  <person displayName="Elisabetta Valentini" id="{6CA7CD50-F8D4-46F1-9A0F-DAEFE57FDD87}" userId="S::Elisabetta.Valentini@gendigital.com::3e63b460-f4db-4788-8378-9c3f71b3a5a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5" dT="2023-01-23T16:39:13.49" personId="{6C8C5D25-93E4-4812-B556-036695B3A900}" id="{4777A2B3-DD80-455C-A14A-EBD58ABD5C44}">
    <text>6800 Added for Rev-23</text>
  </threadedComment>
</ThreadedComments>
</file>

<file path=xl/threadedComments/threadedComment10.xml><?xml version="1.0" encoding="utf-8"?>
<ThreadedComments xmlns="http://schemas.microsoft.com/office/spreadsheetml/2018/threadedcomments" xmlns:x="http://schemas.openxmlformats.org/spreadsheetml/2006/main">
  <threadedComment ref="D213" dT="2023-09-21T11:56:50.63" personId="{6CA7CD50-F8D4-46F1-9A0F-DAEFE57FDD87}" id="{38E1B417-89D5-4B9C-9A4E-E1317D54877E}">
    <text xml:space="preserve">Should this be : Services Sales &amp; Retention Phone ?
</text>
  </threadedComment>
</ThreadedComments>
</file>

<file path=xl/threadedComments/threadedComment11.xml><?xml version="1.0" encoding="utf-8"?>
<ThreadedComments xmlns="http://schemas.microsoft.com/office/spreadsheetml/2018/threadedcomments" xmlns:x="http://schemas.openxmlformats.org/spreadsheetml/2006/main">
  <threadedComment ref="AO170" dT="2023-10-05T11:03:42.06" personId="{13D12D0B-350E-480A-9FE7-9B6068E88A32}" id="{4BF7E1EE-744A-487C-9CB2-D3F2E922F039}">
    <text>Added Comerica PLR effect 500 volumes</text>
  </threadedComment>
</ThreadedComments>
</file>

<file path=xl/threadedComments/threadedComment2.xml><?xml version="1.0" encoding="utf-8"?>
<ThreadedComments xmlns="http://schemas.microsoft.com/office/spreadsheetml/2018/threadedcomments" xmlns:x="http://schemas.openxmlformats.org/spreadsheetml/2006/main">
  <threadedComment ref="E25" dT="2023-01-23T16:39:13.49" personId="{6C8C5D25-93E4-4812-B556-036695B3A900}" id="{5AE8322A-49D8-40F4-BC66-FBA436CCFF16}">
    <text>6800 Added for Rev-23</text>
  </threadedComment>
</ThreadedComments>
</file>

<file path=xl/threadedComments/threadedComment3.xml><?xml version="1.0" encoding="utf-8"?>
<ThreadedComments xmlns="http://schemas.microsoft.com/office/spreadsheetml/2018/threadedcomments" xmlns:x="http://schemas.openxmlformats.org/spreadsheetml/2006/main">
  <threadedComment ref="L100" dT="2023-04-25T10:16:39.70" personId="{6C8C5D25-93E4-4812-B556-036695B3A900}" id="{B7395940-3444-4312-BDF2-7E08F346E488}">
    <text>Moved to MT</text>
  </threadedComment>
  <threadedComment ref="I130" dT="2023-04-25T09:57:18.89" personId="{6C8C5D25-93E4-4812-B556-036695B3A900}" id="{F64ACAE2-A661-42E4-B8AC-9812B908AA39}">
    <text>handled internally</text>
  </threadedComment>
</ThreadedComments>
</file>

<file path=xl/threadedComments/threadedComment4.xml><?xml version="1.0" encoding="utf-8"?>
<ThreadedComments xmlns="http://schemas.microsoft.com/office/spreadsheetml/2018/threadedcomments" xmlns:x="http://schemas.openxmlformats.org/spreadsheetml/2006/main">
  <threadedComment ref="L100" dT="2023-04-25T10:16:39.70" personId="{6C8C5D25-93E4-4812-B556-036695B3A900}" id="{3275B158-85D7-463C-989C-764707E7FE52}">
    <text>Moved to MT</text>
  </threadedComment>
  <threadedComment ref="I130" dT="2023-04-25T09:57:18.89" personId="{6C8C5D25-93E4-4812-B556-036695B3A900}" id="{0A8EE540-795F-45AA-8792-B5D6C59F2CF7}">
    <text>handled internally</text>
  </threadedComment>
  <threadedComment ref="E167" dT="2023-01-23T16:39:13.49" personId="{6C8C5D25-93E4-4812-B556-036695B3A900}" id="{81E70760-2279-487F-BE28-53B0E3AC18CD}">
    <text>6800 Added for Rev-23</text>
  </threadedComment>
</ThreadedComments>
</file>

<file path=xl/threadedComments/threadedComment5.xml><?xml version="1.0" encoding="utf-8"?>
<ThreadedComments xmlns="http://schemas.microsoft.com/office/spreadsheetml/2018/threadedcomments" xmlns:x="http://schemas.openxmlformats.org/spreadsheetml/2006/main">
  <threadedComment ref="D86" dT="2023-09-21T11:56:50.63" personId="{6CA7CD50-F8D4-46F1-9A0F-DAEFE57FDD87}" id="{E6BF9893-44D9-4E66-8047-1F66AC6DADAC}">
    <text xml:space="preserve">Should this be : Services Sales &amp; Retention Phone ?
</text>
  </threadedComment>
</ThreadedComments>
</file>

<file path=xl/threadedComments/threadedComment6.xml><?xml version="1.0" encoding="utf-8"?>
<ThreadedComments xmlns="http://schemas.microsoft.com/office/spreadsheetml/2018/threadedcomments" xmlns:x="http://schemas.openxmlformats.org/spreadsheetml/2006/main">
  <threadedComment ref="D86" dT="2023-09-21T11:56:50.63" personId="{6CA7CD50-F8D4-46F1-9A0F-DAEFE57FDD87}" id="{1D647C64-BC1B-46FF-B244-1466ABE728DB}">
    <text xml:space="preserve">Should this be : Services Sales &amp; Retention Phone ?
</text>
  </threadedComment>
</ThreadedComments>
</file>

<file path=xl/threadedComments/threadedComment7.xml><?xml version="1.0" encoding="utf-8"?>
<ThreadedComments xmlns="http://schemas.microsoft.com/office/spreadsheetml/2018/threadedcomments" xmlns:x="http://schemas.openxmlformats.org/spreadsheetml/2006/main">
  <threadedComment ref="D212" dT="2023-09-21T11:56:50.63" personId="{6CA7CD50-F8D4-46F1-9A0F-DAEFE57FDD87}" id="{4C3732F8-B693-4407-B6F8-FA0D68A469B8}">
    <text xml:space="preserve">Should this be : Services Sales &amp; Retention Phone ?
</text>
  </threadedComment>
</ThreadedComments>
</file>

<file path=xl/threadedComments/threadedComment8.xml><?xml version="1.0" encoding="utf-8"?>
<ThreadedComments xmlns="http://schemas.microsoft.com/office/spreadsheetml/2018/threadedcomments" xmlns:x="http://schemas.openxmlformats.org/spreadsheetml/2006/main">
  <threadedComment ref="E25" dT="2023-01-23T16:39:13.49" personId="{6C8C5D25-93E4-4812-B556-036695B3A900}" id="{62FD58A2-CB8E-49FD-ABE6-508ADDD7902E}">
    <text>6800 Added for Rev-23</text>
  </threadedComment>
</ThreadedComments>
</file>

<file path=xl/threadedComments/threadedComment9.xml><?xml version="1.0" encoding="utf-8"?>
<ThreadedComments xmlns="http://schemas.microsoft.com/office/spreadsheetml/2018/threadedcomments" xmlns:x="http://schemas.openxmlformats.org/spreadsheetml/2006/main">
  <threadedComment ref="D213" dT="2023-09-21T11:56:50.63" personId="{6CA7CD50-F8D4-46F1-9A0F-DAEFE57FDD87}" id="{75940292-6F16-4F69-8213-9AD49FAE0762}">
    <text xml:space="preserve">Should this be : Services Sales &amp; Retention Phone ?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https://jira.corp.nortonlifelock.com/browse/SHDE-3560" TargetMode="External"/><Relationship Id="rId13" Type="http://schemas.openxmlformats.org/officeDocument/2006/relationships/hyperlink" Target="https://jira.corp.nortonlifelock.com/browse/END-10812" TargetMode="External"/><Relationship Id="rId3" Type="http://schemas.openxmlformats.org/officeDocument/2006/relationships/hyperlink" Target="https://jira.corp.nortonlifelock.com/browse/REV-85" TargetMode="External"/><Relationship Id="rId7" Type="http://schemas.openxmlformats.org/officeDocument/2006/relationships/hyperlink" Target="https://jira.corp.nortonlifelock.com/browse/END-10929" TargetMode="External"/><Relationship Id="rId12" Type="http://schemas.openxmlformats.org/officeDocument/2006/relationships/hyperlink" Target="https://jira.corp.nortonlifelock.com/browse/END-9065" TargetMode="External"/><Relationship Id="rId17" Type="http://schemas.openxmlformats.org/officeDocument/2006/relationships/printerSettings" Target="../printerSettings/printerSettings9.bin"/><Relationship Id="rId2" Type="http://schemas.openxmlformats.org/officeDocument/2006/relationships/hyperlink" Target="https://jira.corp.nortonlifelock.com/browse/REV-85" TargetMode="External"/><Relationship Id="rId16" Type="http://schemas.openxmlformats.org/officeDocument/2006/relationships/hyperlink" Target="https://jira.corp.nortonlifelock.com/browse/END-10076" TargetMode="External"/><Relationship Id="rId1" Type="http://schemas.openxmlformats.org/officeDocument/2006/relationships/hyperlink" Target="https://jira.corp.nortonlifelock.com/browse/PLR-17887" TargetMode="External"/><Relationship Id="rId6" Type="http://schemas.openxmlformats.org/officeDocument/2006/relationships/hyperlink" Target="https://jira.corp.nortonlifelock.com/browse/END-10723" TargetMode="External"/><Relationship Id="rId11" Type="http://schemas.openxmlformats.org/officeDocument/2006/relationships/hyperlink" Target="https://jira.corp.nortonlifelock.com/browse/END-10076" TargetMode="External"/><Relationship Id="rId5" Type="http://schemas.openxmlformats.org/officeDocument/2006/relationships/hyperlink" Target="https://jira.corp.nortonlifelock.com/browse/SHDE-3399" TargetMode="External"/><Relationship Id="rId15" Type="http://schemas.openxmlformats.org/officeDocument/2006/relationships/hyperlink" Target="https://jira.corp.nortonlifelock.com/browse/END-10811" TargetMode="External"/><Relationship Id="rId10" Type="http://schemas.openxmlformats.org/officeDocument/2006/relationships/hyperlink" Target="https://jira.corp.nortonlifelock.com/browse/SHDE-3560" TargetMode="External"/><Relationship Id="rId4" Type="http://schemas.openxmlformats.org/officeDocument/2006/relationships/hyperlink" Target="https://butr.avast.com/browse/CRM-21331" TargetMode="External"/><Relationship Id="rId9" Type="http://schemas.openxmlformats.org/officeDocument/2006/relationships/hyperlink" Target="https://jira.corp.nortonlifelock.com/browse/END-10719" TargetMode="External"/><Relationship Id="rId14" Type="http://schemas.openxmlformats.org/officeDocument/2006/relationships/hyperlink" Target="https://jira.corp.nortonlifelock.com/browse/END-10811"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 Id="rId4" Type="http://schemas.microsoft.com/office/2017/10/relationships/threadedComment" Target="../threadedComments/threadedComment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 Id="rId4" Type="http://schemas.microsoft.com/office/2017/10/relationships/threadedComment" Target="../threadedComments/threadedComment10.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xml"/><Relationship Id="rId1" Type="http://schemas.openxmlformats.org/officeDocument/2006/relationships/printerSettings" Target="../printerSettings/printerSettings13.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8" Type="http://schemas.openxmlformats.org/officeDocument/2006/relationships/hyperlink" Target="https://jira.corp.nortonlifelock.com/browse/END-10751" TargetMode="External"/><Relationship Id="rId3" Type="http://schemas.openxmlformats.org/officeDocument/2006/relationships/hyperlink" Target="https://jira.corp.nortonlifelock.com/browse/END-9065" TargetMode="External"/><Relationship Id="rId7" Type="http://schemas.openxmlformats.org/officeDocument/2006/relationships/hyperlink" Target="https://jira.corp.nortonlifelock.com/browse/END-10811" TargetMode="External"/><Relationship Id="rId2" Type="http://schemas.openxmlformats.org/officeDocument/2006/relationships/hyperlink" Target="https://jira.corp.nortonlifelock.com/browse/END-10751" TargetMode="External"/><Relationship Id="rId1" Type="http://schemas.openxmlformats.org/officeDocument/2006/relationships/hyperlink" Target="https://jira.corp.nortonlifelock.com/browse/END-10642" TargetMode="External"/><Relationship Id="rId6" Type="http://schemas.openxmlformats.org/officeDocument/2006/relationships/hyperlink" Target="https://jira.corp.nortonlifelock.com/browse/END-10642" TargetMode="External"/><Relationship Id="rId5" Type="http://schemas.openxmlformats.org/officeDocument/2006/relationships/hyperlink" Target="https://jira.corp.nortonlifelock.com/browse/END-10811" TargetMode="External"/><Relationship Id="rId10" Type="http://schemas.openxmlformats.org/officeDocument/2006/relationships/hyperlink" Target="https://jira.corp.nortonlifelock.com/browse/END-9065" TargetMode="External"/><Relationship Id="rId4" Type="http://schemas.openxmlformats.org/officeDocument/2006/relationships/hyperlink" Target="https://jira.corp.nortonlifelock.com/browse/END-10812" TargetMode="External"/><Relationship Id="rId9" Type="http://schemas.openxmlformats.org/officeDocument/2006/relationships/hyperlink" Target="https://jira.corp.nortonlifelock.com/browse/END-10812"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hyperlink" Target="https://jira.corp.nortonlifelock.com/browse/END-10121" TargetMode="External"/><Relationship Id="rId2" Type="http://schemas.openxmlformats.org/officeDocument/2006/relationships/hyperlink" Target="https://jira.corp.nortonlifelock.com/browse/END-9892" TargetMode="External"/><Relationship Id="rId1" Type="http://schemas.openxmlformats.org/officeDocument/2006/relationships/hyperlink" Target="https://jira.corp.nortonlifelock.com/browse/END-9892"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DCD4-FCA4-44DE-8BDB-3707326BB22D}">
  <sheetPr>
    <tabColor theme="5" tint="0.79998168889431442"/>
  </sheetPr>
  <dimension ref="A1:BD879"/>
  <sheetViews>
    <sheetView topLeftCell="C1" workbookViewId="0"/>
  </sheetViews>
  <sheetFormatPr baseColWidth="10" defaultColWidth="14.5" defaultRowHeight="15" customHeight="1"/>
  <cols>
    <col min="1" max="2" width="8.6640625" style="1449" hidden="1" customWidth="1"/>
    <col min="3" max="3" width="4.33203125" style="1449" customWidth="1"/>
    <col min="4" max="4" width="15.83203125" style="1449" customWidth="1"/>
    <col min="5" max="5" width="36.33203125" style="1449" customWidth="1"/>
    <col min="6" max="6" width="14.5" style="1449" customWidth="1"/>
    <col min="7" max="7" width="14.5" style="1450" customWidth="1"/>
    <col min="8" max="8" width="11.33203125" style="1450" hidden="1" customWidth="1"/>
    <col min="9" max="34" width="11.83203125" style="1449" hidden="1" customWidth="1"/>
    <col min="35" max="35" width="11.83203125" style="1451" hidden="1" customWidth="1"/>
    <col min="36" max="37" width="11.83203125" style="1449" hidden="1" customWidth="1"/>
    <col min="38" max="38" width="11.83203125" style="1451" hidden="1" customWidth="1"/>
    <col min="39" max="40" width="11.83203125" style="1449" customWidth="1"/>
    <col min="41" max="41" width="11.83203125" style="1451" customWidth="1"/>
    <col min="42" max="43" width="11.83203125" style="1449" customWidth="1"/>
    <col min="44" max="44" width="11.83203125" style="1451" customWidth="1"/>
    <col min="45" max="47" width="11.83203125" style="1449" hidden="1" customWidth="1"/>
    <col min="48" max="48" width="4.33203125" style="1449" hidden="1" customWidth="1"/>
    <col min="49" max="49" width="10.1640625" style="1449" hidden="1" customWidth="1"/>
    <col min="50" max="52" width="14.5" style="1449" hidden="1" customWidth="1"/>
    <col min="53" max="53" width="2.1640625" style="1449" hidden="1" customWidth="1"/>
    <col min="54" max="56" width="14.5" style="1449" hidden="1" customWidth="1"/>
    <col min="57" max="57" width="0" style="1449" hidden="1" customWidth="1"/>
    <col min="58" max="16384" width="14.5" style="1449"/>
  </cols>
  <sheetData>
    <row r="1" spans="1:55" ht="15" customHeight="1">
      <c r="A1" s="1487" t="s">
        <v>0</v>
      </c>
      <c r="B1" s="1492">
        <v>168</v>
      </c>
      <c r="D1" s="1647"/>
      <c r="E1" s="1647" t="s">
        <v>1</v>
      </c>
      <c r="F1" s="1645"/>
      <c r="G1" s="1646"/>
      <c r="H1" s="1645"/>
      <c r="I1" s="1644"/>
      <c r="J1" s="1556">
        <v>45017</v>
      </c>
      <c r="K1" s="1555"/>
      <c r="L1" s="1644"/>
      <c r="M1" s="1556">
        <v>45047</v>
      </c>
      <c r="N1" s="1555"/>
      <c r="O1" s="1644"/>
      <c r="P1" s="1556">
        <v>45078</v>
      </c>
      <c r="Q1" s="1555"/>
      <c r="R1" s="1644"/>
      <c r="S1" s="1556">
        <v>45108</v>
      </c>
      <c r="T1" s="1555"/>
      <c r="U1" s="1644"/>
      <c r="V1" s="1556">
        <v>45139</v>
      </c>
      <c r="W1" s="1555"/>
      <c r="X1" s="1644"/>
      <c r="Y1" s="1556">
        <v>45170</v>
      </c>
      <c r="Z1" s="1555"/>
      <c r="AA1" s="1644"/>
      <c r="AB1" s="1556">
        <v>45200</v>
      </c>
      <c r="AC1" s="1555"/>
      <c r="AD1" s="1644"/>
      <c r="AE1" s="1556">
        <v>45231</v>
      </c>
      <c r="AF1" s="1555"/>
      <c r="AG1" s="1644"/>
      <c r="AH1" s="1556">
        <v>45261</v>
      </c>
      <c r="AI1" s="1558"/>
      <c r="AJ1" s="1644"/>
      <c r="AK1" s="1556">
        <v>45292</v>
      </c>
      <c r="AL1" s="1558"/>
      <c r="AM1" s="1644"/>
      <c r="AN1" s="1556">
        <v>45323</v>
      </c>
      <c r="AO1" s="1558"/>
      <c r="AP1" s="1644"/>
      <c r="AQ1" s="1556">
        <v>45352</v>
      </c>
      <c r="AR1" s="1558"/>
      <c r="AS1" s="1644"/>
      <c r="AT1" s="1556" t="s">
        <v>2</v>
      </c>
      <c r="AU1" s="1555"/>
    </row>
    <row r="2" spans="1:55" ht="16.5" customHeight="1">
      <c r="A2" s="1487" t="s">
        <v>3</v>
      </c>
      <c r="B2" s="1491">
        <v>0.8</v>
      </c>
      <c r="D2" s="1554" t="s">
        <v>4</v>
      </c>
      <c r="E2" s="1553" t="s">
        <v>5</v>
      </c>
      <c r="F2" s="1553" t="s">
        <v>6</v>
      </c>
      <c r="G2" s="1601" t="s">
        <v>7</v>
      </c>
      <c r="H2" s="1600" t="s">
        <v>8</v>
      </c>
      <c r="I2" s="1641" t="s">
        <v>9</v>
      </c>
      <c r="J2" s="1546" t="s">
        <v>10</v>
      </c>
      <c r="K2" s="1643" t="s">
        <v>11</v>
      </c>
      <c r="L2" s="1641" t="s">
        <v>9</v>
      </c>
      <c r="M2" s="1546" t="s">
        <v>10</v>
      </c>
      <c r="N2" s="1643" t="s">
        <v>11</v>
      </c>
      <c r="O2" s="1641" t="s">
        <v>9</v>
      </c>
      <c r="P2" s="1546" t="s">
        <v>10</v>
      </c>
      <c r="Q2" s="1643" t="s">
        <v>11</v>
      </c>
      <c r="R2" s="1641" t="s">
        <v>9</v>
      </c>
      <c r="S2" s="1546" t="s">
        <v>10</v>
      </c>
      <c r="T2" s="1643" t="s">
        <v>11</v>
      </c>
      <c r="U2" s="1641" t="s">
        <v>9</v>
      </c>
      <c r="V2" s="1546" t="s">
        <v>10</v>
      </c>
      <c r="W2" s="1643" t="s">
        <v>11</v>
      </c>
      <c r="X2" s="1641" t="s">
        <v>9</v>
      </c>
      <c r="Y2" s="1546" t="s">
        <v>10</v>
      </c>
      <c r="Z2" s="1643" t="s">
        <v>11</v>
      </c>
      <c r="AA2" s="1641" t="s">
        <v>9</v>
      </c>
      <c r="AB2" s="1546" t="s">
        <v>10</v>
      </c>
      <c r="AC2" s="1643" t="s">
        <v>11</v>
      </c>
      <c r="AD2" s="1641" t="s">
        <v>9</v>
      </c>
      <c r="AE2" s="1546" t="s">
        <v>10</v>
      </c>
      <c r="AF2" s="1643" t="s">
        <v>11</v>
      </c>
      <c r="AG2" s="1641" t="s">
        <v>9</v>
      </c>
      <c r="AH2" s="1546" t="s">
        <v>10</v>
      </c>
      <c r="AI2" s="1642" t="s">
        <v>11</v>
      </c>
      <c r="AJ2" s="1641" t="s">
        <v>9</v>
      </c>
      <c r="AK2" s="1546" t="s">
        <v>12</v>
      </c>
      <c r="AL2" s="1642" t="s">
        <v>11</v>
      </c>
      <c r="AM2" s="1641" t="s">
        <v>9</v>
      </c>
      <c r="AN2" s="1546" t="s">
        <v>12</v>
      </c>
      <c r="AO2" s="1642" t="s">
        <v>11</v>
      </c>
      <c r="AP2" s="1641" t="s">
        <v>9</v>
      </c>
      <c r="AQ2" s="1546" t="s">
        <v>12</v>
      </c>
      <c r="AR2" s="1642" t="s">
        <v>11</v>
      </c>
      <c r="AS2" s="1641" t="s">
        <v>9</v>
      </c>
      <c r="AT2" s="1546" t="s">
        <v>12</v>
      </c>
      <c r="AU2" s="1640" t="s">
        <v>11</v>
      </c>
      <c r="AW2" s="1639"/>
      <c r="AX2" s="1639"/>
    </row>
    <row r="3" spans="1:55" ht="16">
      <c r="A3" s="1487" t="s">
        <v>13</v>
      </c>
      <c r="B3" s="1492">
        <v>60</v>
      </c>
      <c r="D3" s="1638" t="s">
        <v>14</v>
      </c>
      <c r="E3" s="1455" t="s">
        <v>15</v>
      </c>
      <c r="F3" s="1455" t="s">
        <v>16</v>
      </c>
      <c r="G3" s="1454">
        <v>12</v>
      </c>
      <c r="H3" s="1453">
        <v>720</v>
      </c>
      <c r="I3" s="1632">
        <v>6000</v>
      </c>
      <c r="J3" s="1637">
        <v>11</v>
      </c>
      <c r="K3" s="1636">
        <v>1680</v>
      </c>
      <c r="L3" s="1632">
        <v>5500</v>
      </c>
      <c r="M3" s="1637"/>
      <c r="N3" s="1636">
        <v>1749</v>
      </c>
      <c r="O3" s="1632">
        <v>5750</v>
      </c>
      <c r="P3" s="1637"/>
      <c r="Q3" s="1636">
        <v>1573</v>
      </c>
      <c r="R3" s="1589">
        <v>6000</v>
      </c>
      <c r="S3" s="1637"/>
      <c r="T3" s="1636">
        <v>1604</v>
      </c>
      <c r="U3" s="1589">
        <v>6750</v>
      </c>
      <c r="V3" s="1465"/>
      <c r="W3" s="1635">
        <v>1805</v>
      </c>
      <c r="X3" s="1589">
        <v>8275</v>
      </c>
      <c r="Y3" s="1465"/>
      <c r="Z3" s="1635">
        <v>2213</v>
      </c>
      <c r="AA3" s="1589">
        <v>10200</v>
      </c>
      <c r="AB3" s="1465"/>
      <c r="AC3" s="1635">
        <v>2727</v>
      </c>
      <c r="AD3" s="1589">
        <v>10200</v>
      </c>
      <c r="AE3" s="1465"/>
      <c r="AF3" s="1635">
        <v>2727</v>
      </c>
      <c r="AG3" s="1589">
        <v>9900</v>
      </c>
      <c r="AH3" s="1465"/>
      <c r="AI3" s="1466">
        <v>2647</v>
      </c>
      <c r="AJ3" s="1589">
        <v>8500</v>
      </c>
      <c r="AK3" s="1475"/>
      <c r="AL3" s="1485">
        <v>2273</v>
      </c>
      <c r="AM3" s="1589">
        <v>8000</v>
      </c>
      <c r="AN3" s="1475">
        <v>0</v>
      </c>
      <c r="AO3" s="1485">
        <v>2139</v>
      </c>
      <c r="AP3" s="1589">
        <v>8000</v>
      </c>
      <c r="AQ3" s="1475">
        <v>0</v>
      </c>
      <c r="AR3" s="1485">
        <v>2139</v>
      </c>
      <c r="AS3" s="1589">
        <v>93075</v>
      </c>
      <c r="AT3" s="1465"/>
      <c r="AU3" s="1495"/>
      <c r="AW3" s="1502">
        <v>0</v>
      </c>
      <c r="AX3" s="1501">
        <v>0</v>
      </c>
      <c r="AY3" s="2879" t="s">
        <v>17</v>
      </c>
      <c r="AZ3" s="2879"/>
      <c r="BB3" s="2879" t="s">
        <v>18</v>
      </c>
      <c r="BC3" s="2879"/>
    </row>
    <row r="4" spans="1:55" ht="16">
      <c r="A4" s="1487" t="s">
        <v>11</v>
      </c>
      <c r="B4" s="1492">
        <v>153</v>
      </c>
      <c r="D4" s="1634" t="s">
        <v>14</v>
      </c>
      <c r="E4" s="1455" t="s">
        <v>19</v>
      </c>
      <c r="F4" s="1455" t="s">
        <v>16</v>
      </c>
      <c r="G4" s="1454">
        <v>12</v>
      </c>
      <c r="H4" s="1453">
        <v>720</v>
      </c>
      <c r="I4" s="1632">
        <v>5950</v>
      </c>
      <c r="J4" s="1494">
        <v>11</v>
      </c>
      <c r="K4" s="1633">
        <v>1680</v>
      </c>
      <c r="L4" s="1632">
        <v>8000</v>
      </c>
      <c r="M4" s="1494"/>
      <c r="N4" s="1633">
        <v>1781</v>
      </c>
      <c r="O4" s="1632">
        <v>7750</v>
      </c>
      <c r="P4" s="1493"/>
      <c r="Q4" s="1631">
        <v>2120</v>
      </c>
      <c r="R4" s="1589">
        <v>7500</v>
      </c>
      <c r="S4" s="1493"/>
      <c r="T4" s="1631">
        <v>2005</v>
      </c>
      <c r="U4" s="1589">
        <v>7750</v>
      </c>
      <c r="V4" s="1475"/>
      <c r="W4" s="1630">
        <v>2072</v>
      </c>
      <c r="X4" s="1589">
        <v>10520</v>
      </c>
      <c r="Y4" s="1475"/>
      <c r="Z4" s="1630">
        <v>2813</v>
      </c>
      <c r="AA4" s="1589">
        <v>11490</v>
      </c>
      <c r="AB4" s="1475"/>
      <c r="AC4" s="1630">
        <v>3072</v>
      </c>
      <c r="AD4" s="1589">
        <v>0</v>
      </c>
      <c r="AE4" s="1475"/>
      <c r="AF4" s="1630"/>
      <c r="AG4" s="1589">
        <v>0</v>
      </c>
      <c r="AH4" s="1475"/>
      <c r="AI4" s="1485"/>
      <c r="AJ4" s="1589">
        <v>0</v>
      </c>
      <c r="AK4" s="1475"/>
      <c r="AL4" s="1485">
        <v>0</v>
      </c>
      <c r="AM4" s="1589">
        <v>0</v>
      </c>
      <c r="AN4" s="1475">
        <v>0</v>
      </c>
      <c r="AO4" s="1485">
        <v>0</v>
      </c>
      <c r="AP4" s="1589">
        <v>0</v>
      </c>
      <c r="AQ4" s="1475">
        <v>0</v>
      </c>
      <c r="AR4" s="1485">
        <v>0</v>
      </c>
      <c r="AS4" s="1589">
        <v>58960</v>
      </c>
      <c r="AT4" s="1465"/>
      <c r="AU4" s="1495"/>
      <c r="AW4" s="1502">
        <v>0</v>
      </c>
      <c r="AX4" s="1501">
        <v>0</v>
      </c>
      <c r="AY4" s="1499" t="s">
        <v>20</v>
      </c>
      <c r="AZ4" s="1498">
        <v>0</v>
      </c>
      <c r="BB4" s="1499" t="s">
        <v>20</v>
      </c>
      <c r="BC4" s="1498">
        <v>0.7</v>
      </c>
    </row>
    <row r="5" spans="1:55" ht="16">
      <c r="D5" s="1629" t="s">
        <v>14</v>
      </c>
      <c r="E5" s="1511" t="s">
        <v>21</v>
      </c>
      <c r="F5" s="1511" t="s">
        <v>22</v>
      </c>
      <c r="G5" s="1622">
        <v>16</v>
      </c>
      <c r="H5" s="1452">
        <v>960</v>
      </c>
      <c r="I5" s="1538">
        <v>18600</v>
      </c>
      <c r="J5" s="1628">
        <v>38</v>
      </c>
      <c r="K5" s="1627">
        <v>5880</v>
      </c>
      <c r="L5" s="1611">
        <v>14640</v>
      </c>
      <c r="M5" s="1626"/>
      <c r="N5" s="1625">
        <v>3560</v>
      </c>
      <c r="O5" s="1611">
        <v>14640</v>
      </c>
      <c r="P5" s="1626"/>
      <c r="Q5" s="1625">
        <v>3560</v>
      </c>
      <c r="R5" s="1611">
        <v>18150</v>
      </c>
      <c r="S5" s="1626"/>
      <c r="T5" s="1625">
        <v>4314</v>
      </c>
      <c r="U5" s="1611">
        <v>18600</v>
      </c>
      <c r="V5" s="1622"/>
      <c r="W5" s="1624">
        <v>4421</v>
      </c>
      <c r="X5" s="1611">
        <v>19500</v>
      </c>
      <c r="Y5" s="1622"/>
      <c r="Z5" s="1624">
        <v>4635</v>
      </c>
      <c r="AA5" s="1611">
        <v>19500</v>
      </c>
      <c r="AB5" s="1622"/>
      <c r="AC5" s="1624">
        <v>4635</v>
      </c>
      <c r="AD5" s="1611">
        <v>19800</v>
      </c>
      <c r="AE5" s="1622"/>
      <c r="AF5" s="1624">
        <v>4706</v>
      </c>
      <c r="AG5" s="1611">
        <v>19500</v>
      </c>
      <c r="AH5" s="1622"/>
      <c r="AI5" s="1623">
        <v>4635</v>
      </c>
      <c r="AJ5" s="1611">
        <v>18952.499999999996</v>
      </c>
      <c r="AK5" s="1622"/>
      <c r="AL5" s="1623">
        <v>4505</v>
      </c>
      <c r="AM5" s="1611">
        <v>18240</v>
      </c>
      <c r="AN5" s="1622">
        <v>0</v>
      </c>
      <c r="AO5" s="1623">
        <v>4335</v>
      </c>
      <c r="AP5" s="1611">
        <v>18210</v>
      </c>
      <c r="AQ5" s="1622">
        <v>0</v>
      </c>
      <c r="AR5" s="1623">
        <v>4328</v>
      </c>
      <c r="AS5" s="1611">
        <v>218332.5</v>
      </c>
      <c r="AT5" s="1622"/>
      <c r="AU5" s="1621"/>
      <c r="AW5" s="1502">
        <v>2210</v>
      </c>
      <c r="AX5" s="1501">
        <v>525</v>
      </c>
      <c r="AY5" s="1497" t="s">
        <v>23</v>
      </c>
      <c r="AZ5" s="1496">
        <v>1</v>
      </c>
      <c r="BB5" s="1497" t="s">
        <v>23</v>
      </c>
      <c r="BC5" s="1496">
        <v>0.3</v>
      </c>
    </row>
    <row r="6" spans="1:55" ht="15.75" customHeight="1">
      <c r="A6" s="1487"/>
      <c r="B6" s="1492"/>
      <c r="D6" s="2880" t="s">
        <v>24</v>
      </c>
      <c r="E6" s="2880"/>
      <c r="F6" s="2880"/>
      <c r="G6" s="1609"/>
      <c r="H6" s="1570"/>
      <c r="I6" s="1608">
        <v>30550</v>
      </c>
      <c r="J6" s="1568">
        <v>60</v>
      </c>
      <c r="K6" s="1568">
        <v>9240</v>
      </c>
      <c r="L6" s="1608">
        <v>28140</v>
      </c>
      <c r="M6" s="1603">
        <v>0</v>
      </c>
      <c r="N6" s="1607">
        <v>7090</v>
      </c>
      <c r="O6" s="1608">
        <v>28140</v>
      </c>
      <c r="P6" s="1603"/>
      <c r="Q6" s="1607">
        <v>7253</v>
      </c>
      <c r="R6" s="1604">
        <v>31650</v>
      </c>
      <c r="S6" s="1603"/>
      <c r="T6" s="1607">
        <v>7923</v>
      </c>
      <c r="U6" s="1604">
        <v>33100</v>
      </c>
      <c r="V6" s="1607"/>
      <c r="W6" s="1607">
        <v>8298</v>
      </c>
      <c r="X6" s="1604">
        <v>38295</v>
      </c>
      <c r="Y6" s="1607"/>
      <c r="Z6" s="1607">
        <v>9661</v>
      </c>
      <c r="AA6" s="1604">
        <v>41190</v>
      </c>
      <c r="AB6" s="1607"/>
      <c r="AC6" s="1607">
        <v>10434</v>
      </c>
      <c r="AD6" s="1604">
        <v>30000</v>
      </c>
      <c r="AE6" s="1607"/>
      <c r="AF6" s="1607">
        <v>7433</v>
      </c>
      <c r="AG6" s="1604">
        <v>29400</v>
      </c>
      <c r="AH6" s="1607"/>
      <c r="AI6" s="1606">
        <v>7282</v>
      </c>
      <c r="AJ6" s="1604">
        <v>27452.499999999996</v>
      </c>
      <c r="AK6" s="1607"/>
      <c r="AL6" s="1606">
        <v>6778</v>
      </c>
      <c r="AM6" s="1604">
        <v>26240</v>
      </c>
      <c r="AN6" s="1607">
        <v>0</v>
      </c>
      <c r="AO6" s="1606">
        <v>6474</v>
      </c>
      <c r="AP6" s="1604">
        <v>26210</v>
      </c>
      <c r="AQ6" s="1607">
        <v>0</v>
      </c>
      <c r="AR6" s="1606">
        <v>6467</v>
      </c>
      <c r="AS6" s="1604">
        <v>370367.5</v>
      </c>
      <c r="AT6" s="1603"/>
      <c r="AU6" s="1602">
        <v>0</v>
      </c>
      <c r="AW6" s="1502">
        <v>0</v>
      </c>
      <c r="AX6" s="1501">
        <v>525</v>
      </c>
    </row>
    <row r="7" spans="1:55" ht="4.5" customHeight="1">
      <c r="G7" s="1449"/>
      <c r="H7" s="1449"/>
      <c r="I7" s="1474"/>
      <c r="J7" s="1450"/>
      <c r="K7" s="1450"/>
      <c r="L7" s="1474"/>
      <c r="M7" s="1450"/>
      <c r="N7" s="1450"/>
      <c r="O7" s="1474"/>
      <c r="P7" s="1450"/>
      <c r="Q7" s="1450"/>
      <c r="R7" s="1474"/>
      <c r="S7" s="1450"/>
      <c r="T7" s="1450"/>
      <c r="U7" s="1474"/>
      <c r="X7" s="1474"/>
      <c r="AA7" s="1474"/>
      <c r="AD7" s="1474"/>
      <c r="AG7" s="1474"/>
      <c r="AJ7" s="1474"/>
      <c r="AM7" s="1474"/>
      <c r="AP7" s="1474"/>
      <c r="AS7" s="1474"/>
      <c r="AW7" s="1502">
        <v>0</v>
      </c>
      <c r="AX7" s="1501">
        <v>0</v>
      </c>
    </row>
    <row r="8" spans="1:55">
      <c r="D8" s="1527" t="s">
        <v>25</v>
      </c>
      <c r="E8" s="1464" t="s">
        <v>26</v>
      </c>
      <c r="F8" s="1463" t="s">
        <v>16</v>
      </c>
      <c r="G8" s="1463">
        <v>12</v>
      </c>
      <c r="H8" s="1620">
        <v>720</v>
      </c>
      <c r="I8" s="1523">
        <v>1050</v>
      </c>
      <c r="J8" s="1489">
        <v>3.3</v>
      </c>
      <c r="K8" s="1619">
        <v>504</v>
      </c>
      <c r="L8" s="1523">
        <v>0</v>
      </c>
      <c r="M8" s="1489"/>
      <c r="N8" s="1619">
        <v>763</v>
      </c>
      <c r="O8" s="1523">
        <v>0</v>
      </c>
      <c r="P8" s="1476"/>
      <c r="Q8" s="1618">
        <v>0</v>
      </c>
      <c r="R8" s="1523">
        <v>0</v>
      </c>
      <c r="S8" s="1476"/>
      <c r="T8" s="1618">
        <v>0</v>
      </c>
      <c r="U8" s="1523">
        <v>0</v>
      </c>
      <c r="V8" s="1488"/>
      <c r="W8" s="1617">
        <v>0</v>
      </c>
      <c r="X8" s="1523">
        <v>0</v>
      </c>
      <c r="Y8" s="1467"/>
      <c r="Z8" s="1543">
        <v>0</v>
      </c>
      <c r="AA8" s="1523">
        <v>0</v>
      </c>
      <c r="AB8" s="1467"/>
      <c r="AC8" s="1543">
        <v>0</v>
      </c>
      <c r="AD8" s="1523">
        <v>0</v>
      </c>
      <c r="AE8" s="1467"/>
      <c r="AF8" s="1543"/>
      <c r="AG8" s="1523">
        <v>0</v>
      </c>
      <c r="AH8" s="1467"/>
      <c r="AI8" s="1468"/>
      <c r="AJ8" s="1523">
        <v>0</v>
      </c>
      <c r="AK8" s="1467"/>
      <c r="AL8" s="1468"/>
      <c r="AM8" s="1523">
        <v>0</v>
      </c>
      <c r="AN8" s="1467">
        <v>0</v>
      </c>
      <c r="AO8" s="1468">
        <v>0</v>
      </c>
      <c r="AP8" s="1523">
        <v>0</v>
      </c>
      <c r="AQ8" s="1467">
        <v>0</v>
      </c>
      <c r="AR8" s="1468">
        <v>0</v>
      </c>
      <c r="AS8" s="1523">
        <v>1050</v>
      </c>
      <c r="AT8" s="1467"/>
      <c r="AU8" s="1543"/>
      <c r="AW8" s="1502">
        <v>0</v>
      </c>
      <c r="AX8" s="1501">
        <v>0</v>
      </c>
    </row>
    <row r="9" spans="1:55">
      <c r="D9" s="1616" t="s">
        <v>25</v>
      </c>
      <c r="E9" s="1484" t="s">
        <v>27</v>
      </c>
      <c r="F9" s="1484" t="s">
        <v>22</v>
      </c>
      <c r="G9" s="1481">
        <v>16</v>
      </c>
      <c r="H9" s="1452">
        <v>960</v>
      </c>
      <c r="I9" s="1615">
        <v>43400</v>
      </c>
      <c r="J9" s="1477">
        <v>83.5</v>
      </c>
      <c r="K9" s="1614">
        <v>12768</v>
      </c>
      <c r="L9" s="1611">
        <v>34160</v>
      </c>
      <c r="M9" s="1483"/>
      <c r="N9" s="1613">
        <v>8308</v>
      </c>
      <c r="O9" s="1611">
        <v>34160</v>
      </c>
      <c r="P9" s="1482"/>
      <c r="Q9" s="1613">
        <v>8308</v>
      </c>
      <c r="R9" s="1611">
        <v>42350</v>
      </c>
      <c r="S9" s="1482"/>
      <c r="T9" s="1613">
        <v>10065</v>
      </c>
      <c r="U9" s="1611">
        <v>43400</v>
      </c>
      <c r="V9" s="1481"/>
      <c r="W9" s="1612">
        <v>10315</v>
      </c>
      <c r="X9" s="1611">
        <v>45500</v>
      </c>
      <c r="Y9" s="1481"/>
      <c r="Z9" s="1612">
        <v>10814</v>
      </c>
      <c r="AA9" s="1538">
        <v>45500</v>
      </c>
      <c r="AB9" s="1481"/>
      <c r="AC9" s="1612">
        <v>10814</v>
      </c>
      <c r="AD9" s="1538">
        <v>46200</v>
      </c>
      <c r="AE9" s="1481"/>
      <c r="AF9" s="1612">
        <v>10980</v>
      </c>
      <c r="AG9" s="1538">
        <v>45500</v>
      </c>
      <c r="AH9" s="1481"/>
      <c r="AI9" s="1480">
        <v>10814</v>
      </c>
      <c r="AJ9" s="1538">
        <v>44222.499999999993</v>
      </c>
      <c r="AK9" s="1481"/>
      <c r="AL9" s="1480">
        <v>10511</v>
      </c>
      <c r="AM9" s="1538">
        <v>42560</v>
      </c>
      <c r="AN9" s="1481">
        <v>0</v>
      </c>
      <c r="AO9" s="1480">
        <v>10015</v>
      </c>
      <c r="AP9" s="1538">
        <v>42490</v>
      </c>
      <c r="AQ9" s="1481">
        <v>0</v>
      </c>
      <c r="AR9" s="1480">
        <v>10099</v>
      </c>
      <c r="AS9" s="1611">
        <v>509442.5</v>
      </c>
      <c r="AT9" s="1481"/>
      <c r="AU9" s="1610"/>
      <c r="AW9" s="1502">
        <v>5090</v>
      </c>
      <c r="AX9" s="1501">
        <v>1210.1111111111113</v>
      </c>
    </row>
    <row r="10" spans="1:55">
      <c r="D10" s="2880" t="s">
        <v>28</v>
      </c>
      <c r="E10" s="2880"/>
      <c r="F10" s="2880"/>
      <c r="G10" s="1609"/>
      <c r="H10" s="1570"/>
      <c r="I10" s="1608">
        <v>44450</v>
      </c>
      <c r="J10" s="1568">
        <v>86.8</v>
      </c>
      <c r="K10" s="1568">
        <v>13272</v>
      </c>
      <c r="L10" s="1608">
        <v>34160</v>
      </c>
      <c r="M10" s="1603">
        <v>0</v>
      </c>
      <c r="N10" s="1607">
        <v>9071</v>
      </c>
      <c r="O10" s="1608">
        <v>34160</v>
      </c>
      <c r="P10" s="1603"/>
      <c r="Q10" s="1607">
        <v>8308</v>
      </c>
      <c r="R10" s="1604">
        <v>42350</v>
      </c>
      <c r="S10" s="1603"/>
      <c r="T10" s="1607">
        <v>10065</v>
      </c>
      <c r="U10" s="1604">
        <v>43400</v>
      </c>
      <c r="V10" s="1603"/>
      <c r="W10" s="1607">
        <v>10315</v>
      </c>
      <c r="X10" s="1604">
        <v>45500</v>
      </c>
      <c r="Y10" s="1603"/>
      <c r="Z10" s="1607">
        <v>10814</v>
      </c>
      <c r="AA10" s="1604">
        <v>45500</v>
      </c>
      <c r="AB10" s="1603"/>
      <c r="AC10" s="1607">
        <v>10814</v>
      </c>
      <c r="AD10" s="1604">
        <v>46200</v>
      </c>
      <c r="AE10" s="1603"/>
      <c r="AF10" s="1607">
        <v>10980</v>
      </c>
      <c r="AG10" s="1604">
        <v>45500</v>
      </c>
      <c r="AH10" s="1603"/>
      <c r="AI10" s="1606">
        <v>10814</v>
      </c>
      <c r="AJ10" s="1604">
        <v>44222.499999999993</v>
      </c>
      <c r="AK10" s="1603"/>
      <c r="AL10" s="1606">
        <v>10511</v>
      </c>
      <c r="AM10" s="1604">
        <v>42560</v>
      </c>
      <c r="AN10" s="1603">
        <v>0</v>
      </c>
      <c r="AO10" s="1606">
        <v>10015</v>
      </c>
      <c r="AP10" s="1604">
        <v>42490</v>
      </c>
      <c r="AQ10" s="1603">
        <v>0</v>
      </c>
      <c r="AR10" s="1605">
        <v>10099</v>
      </c>
      <c r="AS10" s="1604">
        <v>510492.5</v>
      </c>
      <c r="AT10" s="1603"/>
      <c r="AU10" s="1602">
        <v>0</v>
      </c>
      <c r="AW10" s="1502">
        <v>0</v>
      </c>
      <c r="AX10" s="1501">
        <v>1210.1111111111113</v>
      </c>
    </row>
    <row r="11" spans="1:55" ht="8.25" customHeight="1">
      <c r="G11" s="1449"/>
      <c r="H11" s="1449"/>
      <c r="I11" s="1474"/>
      <c r="L11" s="1474"/>
      <c r="O11" s="1474"/>
      <c r="R11" s="1474"/>
      <c r="U11" s="1474"/>
      <c r="X11" s="1474"/>
      <c r="AA11" s="1474"/>
      <c r="AD11" s="1474"/>
      <c r="AG11" s="1474"/>
      <c r="AJ11" s="1474"/>
      <c r="AM11" s="1474"/>
      <c r="AP11" s="1474"/>
      <c r="AS11" s="1474"/>
      <c r="AW11" s="1502">
        <v>0</v>
      </c>
      <c r="AX11" s="1501">
        <v>0</v>
      </c>
    </row>
    <row r="12" spans="1:55" s="1478" customFormat="1">
      <c r="D12" s="1554" t="s">
        <v>4</v>
      </c>
      <c r="E12" s="1553" t="s">
        <v>5</v>
      </c>
      <c r="F12" s="1553" t="s">
        <v>6</v>
      </c>
      <c r="G12" s="1601" t="s">
        <v>7</v>
      </c>
      <c r="H12" s="1600"/>
      <c r="I12" s="1547" t="s">
        <v>9</v>
      </c>
      <c r="J12" s="1546" t="s">
        <v>10</v>
      </c>
      <c r="K12" s="1549" t="s">
        <v>11</v>
      </c>
      <c r="L12" s="1547" t="s">
        <v>9</v>
      </c>
      <c r="M12" s="1546" t="s">
        <v>10</v>
      </c>
      <c r="N12" s="1549" t="s">
        <v>11</v>
      </c>
      <c r="O12" s="1547" t="s">
        <v>9</v>
      </c>
      <c r="P12" s="1546" t="s">
        <v>10</v>
      </c>
      <c r="Q12" s="1549" t="s">
        <v>11</v>
      </c>
      <c r="R12" s="1547" t="s">
        <v>9</v>
      </c>
      <c r="S12" s="1546" t="s">
        <v>10</v>
      </c>
      <c r="T12" s="1549" t="s">
        <v>11</v>
      </c>
      <c r="U12" s="1547" t="s">
        <v>9</v>
      </c>
      <c r="V12" s="1546" t="s">
        <v>10</v>
      </c>
      <c r="W12" s="1549" t="s">
        <v>11</v>
      </c>
      <c r="X12" s="1547" t="s">
        <v>9</v>
      </c>
      <c r="Y12" s="1546" t="s">
        <v>10</v>
      </c>
      <c r="Z12" s="1549" t="s">
        <v>11</v>
      </c>
      <c r="AA12" s="1547" t="s">
        <v>9</v>
      </c>
      <c r="AB12" s="1546" t="s">
        <v>10</v>
      </c>
      <c r="AC12" s="1549" t="s">
        <v>11</v>
      </c>
      <c r="AD12" s="1547" t="s">
        <v>9</v>
      </c>
      <c r="AE12" s="1599" t="s">
        <v>29</v>
      </c>
      <c r="AF12" s="1549" t="s">
        <v>11</v>
      </c>
      <c r="AG12" s="1547" t="s">
        <v>9</v>
      </c>
      <c r="AH12" s="1599" t="s">
        <v>29</v>
      </c>
      <c r="AI12" s="1548" t="s">
        <v>11</v>
      </c>
      <c r="AJ12" s="1547" t="s">
        <v>9</v>
      </c>
      <c r="AK12" s="1599" t="s">
        <v>29</v>
      </c>
      <c r="AL12" s="1548" t="s">
        <v>11</v>
      </c>
      <c r="AM12" s="1547" t="s">
        <v>9</v>
      </c>
      <c r="AN12" s="1599" t="s">
        <v>29</v>
      </c>
      <c r="AO12" s="1548" t="s">
        <v>11</v>
      </c>
      <c r="AP12" s="1547" t="s">
        <v>9</v>
      </c>
      <c r="AQ12" s="1599" t="s">
        <v>29</v>
      </c>
      <c r="AR12" s="1548" t="s">
        <v>11</v>
      </c>
      <c r="AS12" s="1547" t="s">
        <v>9</v>
      </c>
      <c r="AT12" s="1599" t="s">
        <v>29</v>
      </c>
      <c r="AU12" s="1545" t="s">
        <v>11</v>
      </c>
      <c r="AW12" s="1502"/>
      <c r="AX12" s="1501"/>
    </row>
    <row r="13" spans="1:55" ht="16.5" customHeight="1">
      <c r="D13" s="1598" t="s">
        <v>30</v>
      </c>
      <c r="E13" s="1597" t="s">
        <v>31</v>
      </c>
      <c r="F13" s="1596" t="s">
        <v>16</v>
      </c>
      <c r="G13" s="1595">
        <v>12</v>
      </c>
      <c r="H13" s="1594">
        <v>720</v>
      </c>
      <c r="I13" s="1588"/>
      <c r="J13" s="1587"/>
      <c r="K13" s="1591"/>
      <c r="L13" s="1588"/>
      <c r="M13" s="1587"/>
      <c r="N13" s="1591"/>
      <c r="O13" s="1588"/>
      <c r="P13" s="1593"/>
      <c r="Q13" s="1591"/>
      <c r="R13" s="1588"/>
      <c r="S13" s="1593"/>
      <c r="T13" s="1591"/>
      <c r="U13" s="1592"/>
      <c r="V13" s="1587"/>
      <c r="W13" s="1591"/>
      <c r="X13" s="1588"/>
      <c r="Y13" s="1587"/>
      <c r="Z13" s="1591"/>
      <c r="AA13" s="1588"/>
      <c r="AB13" s="1587"/>
      <c r="AC13" s="1591"/>
      <c r="AD13" s="1588">
        <v>11740</v>
      </c>
      <c r="AE13" s="760"/>
      <c r="AF13" s="1591">
        <v>3300</v>
      </c>
      <c r="AG13" s="1588">
        <v>11150</v>
      </c>
      <c r="AH13" s="760"/>
      <c r="AI13" s="1590">
        <v>3097</v>
      </c>
      <c r="AJ13" s="1589">
        <v>10000</v>
      </c>
      <c r="AK13" s="1475"/>
      <c r="AL13" s="1485">
        <v>2674</v>
      </c>
      <c r="AM13" s="1589">
        <v>9500</v>
      </c>
      <c r="AN13" s="1475">
        <v>0</v>
      </c>
      <c r="AO13" s="1485">
        <v>2540</v>
      </c>
      <c r="AP13" s="1589">
        <v>10000</v>
      </c>
      <c r="AQ13" s="1475">
        <v>0</v>
      </c>
      <c r="AR13" s="1485">
        <v>2674</v>
      </c>
      <c r="AS13" s="1588">
        <v>52390</v>
      </c>
      <c r="AT13" s="1587"/>
      <c r="AU13" s="1586"/>
      <c r="AW13" s="1502">
        <v>0</v>
      </c>
      <c r="AX13" s="1501">
        <v>0</v>
      </c>
    </row>
    <row r="14" spans="1:55" ht="16.5" customHeight="1">
      <c r="D14" s="1585"/>
      <c r="E14" s="1584"/>
      <c r="F14" s="1583"/>
      <c r="G14" s="1582"/>
      <c r="H14" s="1581"/>
      <c r="I14" s="1574"/>
      <c r="J14" s="1580"/>
      <c r="K14" s="1577"/>
      <c r="L14" s="1574"/>
      <c r="M14" s="1573"/>
      <c r="N14" s="1577"/>
      <c r="O14" s="1574"/>
      <c r="P14" s="1579"/>
      <c r="Q14" s="1577"/>
      <c r="R14" s="1574"/>
      <c r="S14" s="1579"/>
      <c r="T14" s="1577"/>
      <c r="U14" s="1578"/>
      <c r="V14" s="1573"/>
      <c r="W14" s="1577"/>
      <c r="X14" s="1574"/>
      <c r="Y14" s="1573"/>
      <c r="Z14" s="1577"/>
      <c r="AA14" s="1574"/>
      <c r="AB14" s="1573"/>
      <c r="AC14" s="1577"/>
      <c r="AD14" s="1576"/>
      <c r="AE14" s="772"/>
      <c r="AF14" s="1577"/>
      <c r="AG14" s="1576"/>
      <c r="AH14" s="772"/>
      <c r="AI14" s="1575"/>
      <c r="AJ14" s="1576"/>
      <c r="AK14" s="772"/>
      <c r="AL14" s="1575"/>
      <c r="AM14" s="1576">
        <v>0</v>
      </c>
      <c r="AN14" s="772">
        <v>0</v>
      </c>
      <c r="AO14" s="1575">
        <v>0</v>
      </c>
      <c r="AP14" s="1576">
        <v>0</v>
      </c>
      <c r="AQ14" s="772">
        <v>0</v>
      </c>
      <c r="AR14" s="1575">
        <v>0</v>
      </c>
      <c r="AS14" s="1574">
        <v>0</v>
      </c>
      <c r="AT14" s="1573"/>
      <c r="AU14" s="1572"/>
      <c r="AW14" s="1502">
        <v>0</v>
      </c>
      <c r="AX14" s="1501">
        <v>0</v>
      </c>
    </row>
    <row r="15" spans="1:55" ht="16.5" customHeight="1">
      <c r="D15" s="2881" t="s">
        <v>32</v>
      </c>
      <c r="E15" s="2882"/>
      <c r="F15" s="2883"/>
      <c r="G15" s="1571"/>
      <c r="H15" s="1570"/>
      <c r="I15" s="1569"/>
      <c r="J15" s="1568"/>
      <c r="K15" s="1568"/>
      <c r="L15" s="1569"/>
      <c r="M15" s="1564"/>
      <c r="N15" s="1568"/>
      <c r="O15" s="1569"/>
      <c r="P15" s="1564"/>
      <c r="Q15" s="1568"/>
      <c r="R15" s="1565"/>
      <c r="S15" s="1564"/>
      <c r="T15" s="1568"/>
      <c r="U15" s="1565"/>
      <c r="V15" s="1564"/>
      <c r="W15" s="1568"/>
      <c r="X15" s="1565"/>
      <c r="Y15" s="1564"/>
      <c r="Z15" s="1568"/>
      <c r="AA15" s="1565"/>
      <c r="AB15" s="1564"/>
      <c r="AC15" s="1568"/>
      <c r="AD15" s="1565">
        <v>11740</v>
      </c>
      <c r="AE15" s="1564"/>
      <c r="AF15" s="1568">
        <v>3300</v>
      </c>
      <c r="AG15" s="1565">
        <v>11150</v>
      </c>
      <c r="AH15" s="1564"/>
      <c r="AI15" s="1567">
        <v>3097</v>
      </c>
      <c r="AJ15" s="1565">
        <v>10000</v>
      </c>
      <c r="AK15" s="1564"/>
      <c r="AL15" s="1567">
        <v>2674</v>
      </c>
      <c r="AM15" s="1565">
        <v>9500</v>
      </c>
      <c r="AN15" s="1564">
        <v>0</v>
      </c>
      <c r="AO15" s="1567">
        <v>2540</v>
      </c>
      <c r="AP15" s="1565">
        <v>10000</v>
      </c>
      <c r="AQ15" s="1564">
        <v>0</v>
      </c>
      <c r="AR15" s="1566">
        <v>2674</v>
      </c>
      <c r="AS15" s="1565">
        <v>52390</v>
      </c>
      <c r="AT15" s="1564"/>
      <c r="AU15" s="1563">
        <v>0</v>
      </c>
      <c r="AW15" s="1502">
        <v>0</v>
      </c>
      <c r="AX15" s="1501">
        <v>0</v>
      </c>
    </row>
    <row r="16" spans="1:55" ht="16.5" customHeight="1">
      <c r="D16" s="1478"/>
      <c r="E16" s="1478"/>
      <c r="F16" s="1478"/>
      <c r="G16" s="1478"/>
      <c r="H16" s="1478"/>
      <c r="I16" s="1562"/>
      <c r="J16" s="1478"/>
      <c r="K16" s="1478"/>
      <c r="L16" s="1562"/>
      <c r="M16" s="1478"/>
      <c r="N16" s="1478"/>
      <c r="O16" s="1562"/>
      <c r="P16" s="1478"/>
      <c r="Q16" s="1478"/>
      <c r="R16" s="1562"/>
      <c r="S16" s="1478"/>
      <c r="T16" s="1478"/>
      <c r="U16" s="1562"/>
      <c r="V16" s="1478"/>
      <c r="W16" s="1478"/>
      <c r="X16" s="1562"/>
      <c r="Y16" s="1478"/>
      <c r="Z16" s="1478"/>
      <c r="AA16" s="1562"/>
      <c r="AB16" s="1478"/>
      <c r="AC16" s="1478"/>
      <c r="AD16" s="1562"/>
      <c r="AE16" s="1478"/>
      <c r="AF16" s="1478"/>
      <c r="AG16" s="1562"/>
      <c r="AH16" s="1478"/>
      <c r="AI16" s="1473"/>
      <c r="AJ16" s="1562"/>
      <c r="AK16" s="1478"/>
      <c r="AL16" s="1473"/>
      <c r="AM16" s="1562"/>
      <c r="AN16" s="1478"/>
      <c r="AO16" s="1473"/>
      <c r="AP16" s="1562"/>
      <c r="AQ16" s="1478"/>
      <c r="AR16" s="1473"/>
      <c r="AS16" s="1562"/>
      <c r="AT16" s="1478"/>
      <c r="AU16" s="1478"/>
      <c r="AW16" s="1502">
        <v>0</v>
      </c>
      <c r="AX16" s="1501">
        <v>0</v>
      </c>
    </row>
    <row r="17" spans="1:50" ht="15.75" customHeight="1">
      <c r="D17" s="1561"/>
      <c r="E17" s="1561" t="s">
        <v>33</v>
      </c>
      <c r="F17" s="1559"/>
      <c r="G17" s="1560"/>
      <c r="H17" s="1559"/>
      <c r="I17" s="1557"/>
      <c r="J17" s="1556">
        <v>45017</v>
      </c>
      <c r="K17" s="1555"/>
      <c r="L17" s="1557"/>
      <c r="M17" s="1556">
        <v>45047</v>
      </c>
      <c r="N17" s="1555"/>
      <c r="O17" s="1557"/>
      <c r="P17" s="1556">
        <v>45078</v>
      </c>
      <c r="Q17" s="1555"/>
      <c r="R17" s="1557"/>
      <c r="S17" s="1556">
        <v>45108</v>
      </c>
      <c r="T17" s="1555"/>
      <c r="U17" s="1557"/>
      <c r="V17" s="1556">
        <v>45139</v>
      </c>
      <c r="W17" s="1555"/>
      <c r="X17" s="1557"/>
      <c r="Y17" s="1556">
        <v>45170</v>
      </c>
      <c r="Z17" s="1555"/>
      <c r="AA17" s="1557"/>
      <c r="AB17" s="1556">
        <v>45200</v>
      </c>
      <c r="AC17" s="1555"/>
      <c r="AD17" s="1557"/>
      <c r="AE17" s="1556">
        <v>45231</v>
      </c>
      <c r="AF17" s="1555"/>
      <c r="AG17" s="1557"/>
      <c r="AH17" s="1556">
        <v>45261</v>
      </c>
      <c r="AI17" s="1558"/>
      <c r="AJ17" s="1557"/>
      <c r="AK17" s="1556">
        <v>45292</v>
      </c>
      <c r="AL17" s="1558"/>
      <c r="AM17" s="1557"/>
      <c r="AN17" s="1556">
        <v>45323</v>
      </c>
      <c r="AO17" s="1558"/>
      <c r="AP17" s="1557"/>
      <c r="AQ17" s="1556">
        <v>45352</v>
      </c>
      <c r="AR17" s="1558"/>
      <c r="AS17" s="1557"/>
      <c r="AT17" s="1556" t="s">
        <v>2</v>
      </c>
      <c r="AU17" s="1555"/>
      <c r="AW17" s="1502">
        <v>0</v>
      </c>
      <c r="AX17" s="1501">
        <v>0</v>
      </c>
    </row>
    <row r="18" spans="1:50" ht="15.75" customHeight="1">
      <c r="A18" s="1487" t="s">
        <v>0</v>
      </c>
      <c r="B18" s="1492">
        <v>165</v>
      </c>
      <c r="D18" s="1554" t="s">
        <v>4</v>
      </c>
      <c r="E18" s="1553" t="s">
        <v>5</v>
      </c>
      <c r="F18" s="1552" t="s">
        <v>6</v>
      </c>
      <c r="G18" s="1551" t="s">
        <v>7</v>
      </c>
      <c r="H18" s="1550"/>
      <c r="I18" s="1547" t="s">
        <v>9</v>
      </c>
      <c r="J18" s="1546" t="s">
        <v>10</v>
      </c>
      <c r="K18" s="1549" t="s">
        <v>11</v>
      </c>
      <c r="L18" s="1547" t="s">
        <v>9</v>
      </c>
      <c r="M18" s="1546" t="s">
        <v>10</v>
      </c>
      <c r="N18" s="1549" t="s">
        <v>11</v>
      </c>
      <c r="O18" s="1547" t="s">
        <v>9</v>
      </c>
      <c r="P18" s="1546" t="s">
        <v>10</v>
      </c>
      <c r="Q18" s="1549" t="s">
        <v>11</v>
      </c>
      <c r="R18" s="1547" t="s">
        <v>9</v>
      </c>
      <c r="S18" s="1546" t="s">
        <v>10</v>
      </c>
      <c r="T18" s="1549" t="s">
        <v>11</v>
      </c>
      <c r="U18" s="1547" t="s">
        <v>9</v>
      </c>
      <c r="V18" s="1546" t="s">
        <v>10</v>
      </c>
      <c r="W18" s="1549" t="s">
        <v>11</v>
      </c>
      <c r="X18" s="1547" t="s">
        <v>9</v>
      </c>
      <c r="Y18" s="1546" t="s">
        <v>10</v>
      </c>
      <c r="Z18" s="1549" t="s">
        <v>11</v>
      </c>
      <c r="AA18" s="1547" t="s">
        <v>9</v>
      </c>
      <c r="AB18" s="1546" t="s">
        <v>10</v>
      </c>
      <c r="AC18" s="1549" t="s">
        <v>11</v>
      </c>
      <c r="AD18" s="1547" t="s">
        <v>9</v>
      </c>
      <c r="AE18" s="1546" t="s">
        <v>10</v>
      </c>
      <c r="AF18" s="1549" t="s">
        <v>11</v>
      </c>
      <c r="AG18" s="1547" t="s">
        <v>9</v>
      </c>
      <c r="AH18" s="1546" t="s">
        <v>10</v>
      </c>
      <c r="AI18" s="1548" t="s">
        <v>11</v>
      </c>
      <c r="AJ18" s="1547" t="s">
        <v>9</v>
      </c>
      <c r="AK18" s="1546" t="s">
        <v>12</v>
      </c>
      <c r="AL18" s="1548" t="s">
        <v>11</v>
      </c>
      <c r="AM18" s="1547" t="s">
        <v>9</v>
      </c>
      <c r="AN18" s="1546" t="s">
        <v>12</v>
      </c>
      <c r="AO18" s="1548" t="s">
        <v>11</v>
      </c>
      <c r="AP18" s="1547" t="s">
        <v>9</v>
      </c>
      <c r="AQ18" s="1546" t="s">
        <v>12</v>
      </c>
      <c r="AR18" s="1548" t="s">
        <v>11</v>
      </c>
      <c r="AS18" s="1547" t="s">
        <v>9</v>
      </c>
      <c r="AT18" s="1546" t="s">
        <v>12</v>
      </c>
      <c r="AU18" s="1545" t="s">
        <v>11</v>
      </c>
      <c r="AW18" s="1502"/>
      <c r="AX18" s="1501"/>
    </row>
    <row r="19" spans="1:50" ht="15.75" customHeight="1">
      <c r="A19" s="1487" t="s">
        <v>34</v>
      </c>
      <c r="B19" s="1491">
        <v>0.12</v>
      </c>
      <c r="D19" s="1490" t="s">
        <v>35</v>
      </c>
      <c r="E19" s="1464" t="s">
        <v>36</v>
      </c>
      <c r="F19" s="1472" t="s">
        <v>16</v>
      </c>
      <c r="G19" s="1471">
        <v>12</v>
      </c>
      <c r="H19" s="1470">
        <v>720</v>
      </c>
      <c r="I19" s="1523">
        <v>84470</v>
      </c>
      <c r="J19" s="1467"/>
      <c r="K19" s="1525">
        <v>25596.9696969697</v>
      </c>
      <c r="L19" s="1523">
        <v>68430</v>
      </c>
      <c r="M19" s="1467"/>
      <c r="N19" s="1525">
        <v>20736.363636363636</v>
      </c>
      <c r="O19" s="1523">
        <v>55680</v>
      </c>
      <c r="P19" s="1526"/>
      <c r="Q19" s="1525">
        <v>16872.727272727272</v>
      </c>
      <c r="R19" s="1523">
        <v>49195</v>
      </c>
      <c r="S19" s="1526"/>
      <c r="T19" s="1525"/>
      <c r="U19" s="1544">
        <v>56433</v>
      </c>
      <c r="V19" s="1467"/>
      <c r="W19" s="1525"/>
      <c r="X19" s="1523">
        <v>51306</v>
      </c>
      <c r="Y19" s="1467"/>
      <c r="Z19" s="1525"/>
      <c r="AA19" s="1523">
        <v>59450</v>
      </c>
      <c r="AB19" s="1467"/>
      <c r="AC19" s="1525"/>
      <c r="AD19" s="1523">
        <v>79913</v>
      </c>
      <c r="AE19" s="1467"/>
      <c r="AF19" s="1525"/>
      <c r="AG19" s="1523">
        <v>84692</v>
      </c>
      <c r="AH19" s="1467"/>
      <c r="AI19" s="1524"/>
      <c r="AJ19" s="1523">
        <v>92150</v>
      </c>
      <c r="AK19" s="1467"/>
      <c r="AL19" s="1524"/>
      <c r="AM19" s="1523">
        <v>83942.985103335188</v>
      </c>
      <c r="AN19" s="1467">
        <v>0</v>
      </c>
      <c r="AO19" s="1524">
        <v>0</v>
      </c>
      <c r="AP19" s="1523">
        <v>87837.229204260919</v>
      </c>
      <c r="AQ19" s="1467">
        <v>0</v>
      </c>
      <c r="AR19" s="1524">
        <v>0</v>
      </c>
      <c r="AS19" s="1523">
        <v>853519</v>
      </c>
      <c r="AT19" s="1467"/>
      <c r="AU19" s="1543"/>
      <c r="AW19" s="1502">
        <v>12.770795739081223</v>
      </c>
      <c r="AX19" s="1501">
        <v>0</v>
      </c>
    </row>
    <row r="20" spans="1:50" ht="15.75" customHeight="1">
      <c r="A20" s="1487" t="s">
        <v>37</v>
      </c>
      <c r="B20" s="1486">
        <v>0.85</v>
      </c>
      <c r="D20" s="1542" t="s">
        <v>35</v>
      </c>
      <c r="E20" s="1469" t="s">
        <v>38</v>
      </c>
      <c r="F20" s="1469" t="s">
        <v>16</v>
      </c>
      <c r="G20" s="1459">
        <v>12</v>
      </c>
      <c r="H20" s="1461">
        <v>720</v>
      </c>
      <c r="I20" s="1537">
        <v>19470</v>
      </c>
      <c r="J20" s="1458"/>
      <c r="K20" s="1539">
        <v>5900</v>
      </c>
      <c r="L20" s="1537">
        <v>21660</v>
      </c>
      <c r="M20" s="1458"/>
      <c r="N20" s="1539">
        <v>6563.636363636364</v>
      </c>
      <c r="O20" s="1537">
        <v>22580</v>
      </c>
      <c r="P20" s="1541"/>
      <c r="Q20" s="1539">
        <v>6842.4242424242429</v>
      </c>
      <c r="R20" s="1537">
        <v>23749</v>
      </c>
      <c r="S20" s="1541"/>
      <c r="T20" s="1539"/>
      <c r="U20" s="1540">
        <v>24942</v>
      </c>
      <c r="V20" s="1458"/>
      <c r="W20" s="1539"/>
      <c r="X20" s="1537">
        <v>25015</v>
      </c>
      <c r="Y20" s="1458"/>
      <c r="Z20" s="1539"/>
      <c r="AA20" s="1537">
        <v>23770</v>
      </c>
      <c r="AB20" s="1458"/>
      <c r="AC20" s="1539"/>
      <c r="AD20" s="1538">
        <v>22547</v>
      </c>
      <c r="AE20" s="1458"/>
      <c r="AF20" s="1539"/>
      <c r="AG20" s="1538">
        <v>22983</v>
      </c>
      <c r="AH20" s="1458"/>
      <c r="AI20" s="1457"/>
      <c r="AJ20" s="1538">
        <v>26800</v>
      </c>
      <c r="AK20" s="1458"/>
      <c r="AL20" s="1457"/>
      <c r="AM20" s="1537">
        <v>24542</v>
      </c>
      <c r="AN20" s="1458">
        <v>0</v>
      </c>
      <c r="AO20" s="1457">
        <v>0</v>
      </c>
      <c r="AP20" s="1537">
        <v>24810</v>
      </c>
      <c r="AQ20" s="1458">
        <v>0</v>
      </c>
      <c r="AR20" s="1457">
        <v>0</v>
      </c>
      <c r="AS20" s="1537">
        <v>282866</v>
      </c>
      <c r="AT20" s="1458"/>
      <c r="AU20" s="1536"/>
      <c r="AW20" s="1502">
        <v>-10</v>
      </c>
      <c r="AX20" s="1501">
        <v>0</v>
      </c>
    </row>
    <row r="21" spans="1:50" ht="15.75" customHeight="1">
      <c r="A21" s="1487"/>
      <c r="B21" s="1492"/>
      <c r="D21" s="2876" t="s">
        <v>39</v>
      </c>
      <c r="E21" s="2877"/>
      <c r="F21" s="2878"/>
      <c r="G21" s="1535">
        <v>12</v>
      </c>
      <c r="H21" s="1534">
        <v>720</v>
      </c>
      <c r="I21" s="1530">
        <v>103940</v>
      </c>
      <c r="J21" s="1532"/>
      <c r="K21" s="1533">
        <v>31496.9696969697</v>
      </c>
      <c r="L21" s="1530">
        <v>90090</v>
      </c>
      <c r="M21" s="1532"/>
      <c r="N21" s="1533">
        <v>27300</v>
      </c>
      <c r="O21" s="1530">
        <v>78260</v>
      </c>
      <c r="P21" s="1529"/>
      <c r="Q21" s="1533">
        <v>23715.151515151516</v>
      </c>
      <c r="R21" s="1530">
        <v>72944</v>
      </c>
      <c r="S21" s="1529"/>
      <c r="T21" s="1533">
        <v>0</v>
      </c>
      <c r="U21" s="1530">
        <v>81375</v>
      </c>
      <c r="V21" s="1532"/>
      <c r="W21" s="1533">
        <v>0</v>
      </c>
      <c r="X21" s="1530">
        <v>76321</v>
      </c>
      <c r="Y21" s="1532"/>
      <c r="Z21" s="1533"/>
      <c r="AA21" s="1530">
        <v>83220</v>
      </c>
      <c r="AB21" s="1532"/>
      <c r="AC21" s="1533"/>
      <c r="AD21" s="1530">
        <v>102460</v>
      </c>
      <c r="AE21" s="1532"/>
      <c r="AF21" s="1533"/>
      <c r="AG21" s="1530">
        <v>107675</v>
      </c>
      <c r="AH21" s="1532"/>
      <c r="AI21" s="1531"/>
      <c r="AJ21" s="1530">
        <v>118950</v>
      </c>
      <c r="AK21" s="1532"/>
      <c r="AL21" s="1531"/>
      <c r="AM21" s="1530">
        <v>108484.98510333519</v>
      </c>
      <c r="AN21" s="1532">
        <v>0</v>
      </c>
      <c r="AO21" s="1531">
        <v>0</v>
      </c>
      <c r="AP21" s="1530">
        <v>112647.22920426092</v>
      </c>
      <c r="AQ21" s="1532">
        <v>0</v>
      </c>
      <c r="AR21" s="1531">
        <v>0</v>
      </c>
      <c r="AS21" s="1530">
        <v>1136385</v>
      </c>
      <c r="AT21" s="1529"/>
      <c r="AU21" s="1528"/>
      <c r="AW21" s="1502">
        <v>2.7707957390812226</v>
      </c>
      <c r="AX21" s="1501">
        <v>0</v>
      </c>
    </row>
    <row r="22" spans="1:50">
      <c r="G22" s="1449"/>
      <c r="H22" s="1449"/>
      <c r="I22" s="1474"/>
      <c r="L22" s="1474"/>
      <c r="O22" s="1474"/>
      <c r="R22" s="1474"/>
      <c r="U22" s="1474"/>
      <c r="X22" s="1474"/>
      <c r="AA22" s="1474"/>
      <c r="AD22" s="1474"/>
      <c r="AG22" s="1474"/>
      <c r="AJ22" s="1474"/>
      <c r="AM22" s="1474"/>
      <c r="AP22" s="2857"/>
      <c r="AS22" s="1474"/>
      <c r="AW22" s="1502">
        <v>0</v>
      </c>
      <c r="AX22" s="1501">
        <v>0</v>
      </c>
    </row>
    <row r="23" spans="1:50" ht="15.75" customHeight="1">
      <c r="A23" s="1487" t="s">
        <v>0</v>
      </c>
      <c r="B23" s="1492">
        <v>165</v>
      </c>
      <c r="D23" s="1527" t="s">
        <v>35</v>
      </c>
      <c r="E23" s="1464" t="s">
        <v>40</v>
      </c>
      <c r="F23" s="1464" t="s">
        <v>22</v>
      </c>
      <c r="G23" s="1463">
        <v>12</v>
      </c>
      <c r="H23" s="1462">
        <v>720</v>
      </c>
      <c r="I23" s="1523">
        <v>2539</v>
      </c>
      <c r="J23" s="1467">
        <v>4</v>
      </c>
      <c r="K23" s="1525"/>
      <c r="L23" s="1523">
        <v>2703</v>
      </c>
      <c r="M23" s="1467">
        <v>4</v>
      </c>
      <c r="N23" s="1525"/>
      <c r="O23" s="1523">
        <v>2569</v>
      </c>
      <c r="P23" s="1526">
        <v>4</v>
      </c>
      <c r="Q23" s="1525"/>
      <c r="R23" s="1523">
        <v>2192</v>
      </c>
      <c r="S23" s="1526">
        <v>4</v>
      </c>
      <c r="T23" s="1525"/>
      <c r="U23" s="1523">
        <v>2288</v>
      </c>
      <c r="V23" s="1467">
        <v>4</v>
      </c>
      <c r="W23" s="1525"/>
      <c r="X23" s="1523">
        <v>2309</v>
      </c>
      <c r="Y23" s="1467">
        <v>4</v>
      </c>
      <c r="Z23" s="1525"/>
      <c r="AA23" s="1523">
        <v>2328</v>
      </c>
      <c r="AB23" s="1467">
        <v>4</v>
      </c>
      <c r="AC23" s="1525"/>
      <c r="AD23" s="1523">
        <v>2295</v>
      </c>
      <c r="AE23" s="1467">
        <v>4</v>
      </c>
      <c r="AF23" s="1525"/>
      <c r="AG23" s="1523">
        <v>2399</v>
      </c>
      <c r="AH23" s="1467">
        <v>4</v>
      </c>
      <c r="AI23" s="1524"/>
      <c r="AJ23" s="1523">
        <v>2816</v>
      </c>
      <c r="AK23" s="1467">
        <v>5</v>
      </c>
      <c r="AL23" s="1524"/>
      <c r="AM23" s="1523">
        <v>2433</v>
      </c>
      <c r="AN23" s="1467">
        <v>4</v>
      </c>
      <c r="AO23" s="1524">
        <v>0</v>
      </c>
      <c r="AP23" s="1523">
        <v>2619</v>
      </c>
      <c r="AQ23" s="1467">
        <v>5</v>
      </c>
      <c r="AR23" s="1524">
        <v>0</v>
      </c>
      <c r="AS23" s="1523">
        <v>29490</v>
      </c>
      <c r="AT23" s="1467"/>
      <c r="AU23" s="1522"/>
      <c r="AW23" s="1502">
        <v>0</v>
      </c>
      <c r="AX23" s="1501">
        <v>0</v>
      </c>
    </row>
    <row r="24" spans="1:50" ht="15.75" customHeight="1">
      <c r="A24" s="1487" t="s">
        <v>34</v>
      </c>
      <c r="B24" s="1491">
        <v>0.12</v>
      </c>
      <c r="D24" s="1521" t="s">
        <v>41</v>
      </c>
      <c r="E24" s="1455" t="s">
        <v>42</v>
      </c>
      <c r="F24" s="1455" t="s">
        <v>16</v>
      </c>
      <c r="G24" s="1520">
        <v>15</v>
      </c>
      <c r="H24" s="1519">
        <v>900</v>
      </c>
      <c r="I24" s="1515">
        <v>32100</v>
      </c>
      <c r="J24" s="1514"/>
      <c r="K24" s="1517"/>
      <c r="L24" s="1515">
        <v>30213</v>
      </c>
      <c r="M24" s="1514"/>
      <c r="N24" s="1517"/>
      <c r="O24" s="1515">
        <v>29537</v>
      </c>
      <c r="P24" s="1518"/>
      <c r="Q24" s="1517"/>
      <c r="R24" s="1515">
        <v>28651</v>
      </c>
      <c r="S24" s="1518"/>
      <c r="T24" s="1517"/>
      <c r="U24" s="1515">
        <v>29623</v>
      </c>
      <c r="V24" s="1514"/>
      <c r="W24" s="1517"/>
      <c r="X24" s="1515">
        <v>29488.95076343459</v>
      </c>
      <c r="Y24" s="1514"/>
      <c r="Z24" s="1517"/>
      <c r="AA24" s="1515">
        <v>29501.550086540752</v>
      </c>
      <c r="AB24" s="1514"/>
      <c r="AC24" s="1517"/>
      <c r="AD24" s="1515">
        <v>30266.618138612495</v>
      </c>
      <c r="AE24" s="1514"/>
      <c r="AF24" s="1517"/>
      <c r="AG24" s="1515">
        <v>31310.282451883373</v>
      </c>
      <c r="AH24" s="1514"/>
      <c r="AI24" s="1516"/>
      <c r="AJ24" s="1515">
        <v>35200</v>
      </c>
      <c r="AK24" s="1514"/>
      <c r="AL24" s="1516"/>
      <c r="AM24" s="1515">
        <v>34700</v>
      </c>
      <c r="AN24" s="1514">
        <v>0</v>
      </c>
      <c r="AO24" s="1516">
        <v>0</v>
      </c>
      <c r="AP24" s="1515">
        <v>35400</v>
      </c>
      <c r="AQ24" s="1514">
        <v>0</v>
      </c>
      <c r="AR24" s="1516">
        <v>0</v>
      </c>
      <c r="AS24" s="1515">
        <v>375991.40144047118</v>
      </c>
      <c r="AT24" s="1514"/>
      <c r="AU24" s="1513"/>
      <c r="AW24" s="1502">
        <v>0</v>
      </c>
      <c r="AX24" s="1501">
        <v>0</v>
      </c>
    </row>
    <row r="25" spans="1:50" ht="15.75" customHeight="1">
      <c r="A25" s="1487" t="s">
        <v>37</v>
      </c>
      <c r="B25" s="1486">
        <v>0.85</v>
      </c>
      <c r="D25" s="1512" t="s">
        <v>41</v>
      </c>
      <c r="E25" s="1511" t="s">
        <v>43</v>
      </c>
      <c r="F25" s="1511" t="s">
        <v>22</v>
      </c>
      <c r="G25" s="1510">
        <v>12</v>
      </c>
      <c r="H25" s="1509">
        <v>720</v>
      </c>
      <c r="I25" s="1505">
        <v>15581</v>
      </c>
      <c r="J25" s="1504">
        <v>25.248744125749475</v>
      </c>
      <c r="K25" s="1507"/>
      <c r="L25" s="1505">
        <v>15776</v>
      </c>
      <c r="M25" s="1504">
        <v>24</v>
      </c>
      <c r="N25" s="1507"/>
      <c r="O25" s="1505">
        <v>10600</v>
      </c>
      <c r="P25" s="1508">
        <v>16</v>
      </c>
      <c r="Q25" s="1507"/>
      <c r="R25" s="1505">
        <v>10600</v>
      </c>
      <c r="S25" s="1508">
        <v>16</v>
      </c>
      <c r="T25" s="1507"/>
      <c r="U25" s="1505">
        <v>10900</v>
      </c>
      <c r="V25" s="1504">
        <v>17</v>
      </c>
      <c r="W25" s="1507"/>
      <c r="X25" s="1505">
        <v>13000</v>
      </c>
      <c r="Y25" s="1504">
        <v>20</v>
      </c>
      <c r="Z25" s="1507"/>
      <c r="AA25" s="1505">
        <v>10900</v>
      </c>
      <c r="AB25" s="1504">
        <v>17</v>
      </c>
      <c r="AC25" s="1507"/>
      <c r="AD25" s="1505">
        <v>10600</v>
      </c>
      <c r="AE25" s="1504">
        <v>16</v>
      </c>
      <c r="AF25" s="1507"/>
      <c r="AG25" s="1505">
        <v>11000</v>
      </c>
      <c r="AH25" s="1504">
        <v>17</v>
      </c>
      <c r="AI25" s="1506"/>
      <c r="AJ25" s="1505">
        <v>25100</v>
      </c>
      <c r="AK25" s="1504">
        <v>26</v>
      </c>
      <c r="AL25" s="1506"/>
      <c r="AM25" s="1505">
        <v>13600</v>
      </c>
      <c r="AN25" s="1504">
        <v>18</v>
      </c>
      <c r="AO25" s="1506">
        <v>0</v>
      </c>
      <c r="AP25" s="1505">
        <v>13700</v>
      </c>
      <c r="AQ25" s="1504">
        <v>18</v>
      </c>
      <c r="AR25" s="1506">
        <v>0</v>
      </c>
      <c r="AS25" s="1505">
        <v>161357</v>
      </c>
      <c r="AT25" s="1504"/>
      <c r="AU25" s="1503"/>
      <c r="AW25" s="1502">
        <v>0</v>
      </c>
      <c r="AX25" s="1501">
        <v>0</v>
      </c>
    </row>
    <row r="26" spans="1:50" ht="15.75" customHeight="1">
      <c r="H26" s="1449"/>
      <c r="AX26" s="1456">
        <v>0</v>
      </c>
    </row>
    <row r="27" spans="1:50" ht="15.75" customHeight="1"/>
    <row r="28" spans="1:50" ht="15.75" customHeight="1">
      <c r="I28" s="1456"/>
      <c r="J28" s="1456"/>
      <c r="L28" s="1456"/>
      <c r="M28" s="1456"/>
      <c r="P28" s="1456"/>
      <c r="R28" s="1456"/>
      <c r="S28" s="1456"/>
      <c r="AJ28" s="1460"/>
      <c r="AM28" s="1479"/>
      <c r="AP28" s="1479"/>
      <c r="AS28" s="1479"/>
    </row>
    <row r="29" spans="1:50" ht="15.75" customHeight="1">
      <c r="J29" s="1456"/>
      <c r="M29" s="1456"/>
      <c r="P29" s="1456"/>
      <c r="S29" s="1456"/>
    </row>
    <row r="30" spans="1:50" ht="15.75" customHeight="1">
      <c r="J30" s="1456"/>
      <c r="M30" s="1456"/>
      <c r="P30" s="1456"/>
      <c r="S30" s="1456"/>
    </row>
    <row r="31" spans="1:50" ht="15.75" customHeight="1"/>
    <row r="32" spans="1:5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spans="46:47" ht="15.75" customHeight="1"/>
    <row r="66" spans="46:47" ht="15.75" customHeight="1"/>
    <row r="67" spans="46:47" ht="15.75" customHeight="1"/>
    <row r="68" spans="46:47" ht="15.75" customHeight="1"/>
    <row r="69" spans="46:47" ht="15.75" customHeight="1"/>
    <row r="70" spans="46:47" ht="15.75" customHeight="1"/>
    <row r="71" spans="46:47" ht="15.75" customHeight="1"/>
    <row r="72" spans="46:47" ht="15.75" customHeight="1"/>
    <row r="73" spans="46:47" ht="15.75" customHeight="1"/>
    <row r="74" spans="46:47" ht="15.75" customHeight="1"/>
    <row r="75" spans="46:47" ht="15.75" customHeight="1"/>
    <row r="76" spans="46:47" ht="15.75" customHeight="1"/>
    <row r="77" spans="46:47" ht="15.75" customHeight="1"/>
    <row r="78" spans="46:47" ht="15.75" customHeight="1"/>
    <row r="79" spans="46:47" ht="15.75" customHeight="1"/>
    <row r="80" spans="46:47" ht="15.75" customHeight="1">
      <c r="AT80" s="1500"/>
      <c r="AU80" s="1500"/>
    </row>
    <row r="81" spans="46:47" ht="15.75" customHeight="1"/>
    <row r="82" spans="46:47" ht="15.75" customHeight="1"/>
    <row r="83" spans="46:47" ht="15.75" customHeight="1"/>
    <row r="84" spans="46:47" ht="15.75" customHeight="1"/>
    <row r="85" spans="46:47" ht="15.75" customHeight="1"/>
    <row r="86" spans="46:47" ht="15.75" customHeight="1"/>
    <row r="87" spans="46:47" ht="15.75" customHeight="1"/>
    <row r="88" spans="46:47" ht="15.75" customHeight="1"/>
    <row r="89" spans="46:47" ht="15.75" customHeight="1"/>
    <row r="90" spans="46:47" ht="15.75" customHeight="1"/>
    <row r="91" spans="46:47" ht="15.75" customHeight="1">
      <c r="AT91" s="1500"/>
      <c r="AU91" s="1500"/>
    </row>
    <row r="92" spans="46:47" ht="15.75" customHeight="1"/>
    <row r="93" spans="46:47" ht="15.75" customHeight="1"/>
    <row r="94" spans="46:47" ht="15.75" customHeight="1"/>
    <row r="95" spans="46:47" ht="15.75" customHeight="1"/>
    <row r="96" spans="46:4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spans="3:3" ht="15.75" customHeight="1"/>
    <row r="114" spans="3:3" ht="15.75" customHeight="1"/>
    <row r="115" spans="3:3" ht="15.75" customHeight="1"/>
    <row r="116" spans="3:3" ht="15.75" customHeight="1"/>
    <row r="117" spans="3:3" ht="15.75" customHeight="1"/>
    <row r="118" spans="3:3" ht="15.75" customHeight="1"/>
    <row r="119" spans="3:3" ht="15.75" customHeight="1"/>
    <row r="120" spans="3:3" ht="15.75" customHeight="1"/>
    <row r="121" spans="3:3" ht="15.75" customHeight="1"/>
    <row r="122" spans="3:3" ht="15.75" customHeight="1"/>
    <row r="123" spans="3:3" ht="15.75" customHeight="1"/>
    <row r="124" spans="3:3" ht="15.75" customHeight="1"/>
    <row r="125" spans="3:3" ht="15.75" customHeight="1"/>
    <row r="126" spans="3:3" ht="15.75" customHeight="1">
      <c r="C126" s="1449" t="s">
        <v>44</v>
      </c>
    </row>
    <row r="127" spans="3:3" ht="15.75" customHeight="1"/>
    <row r="128" spans="3:3" ht="15.75" customHeight="1">
      <c r="C128" s="1449" t="s">
        <v>44</v>
      </c>
    </row>
    <row r="129" spans="3:3" ht="15.75" customHeight="1"/>
    <row r="130" spans="3:3" ht="15.75" customHeight="1"/>
    <row r="131" spans="3:3" ht="15.75" customHeight="1"/>
    <row r="132" spans="3:3" ht="15.75" customHeight="1"/>
    <row r="133" spans="3:3" ht="15.75" customHeight="1"/>
    <row r="134" spans="3:3" ht="15.75" customHeight="1"/>
    <row r="135" spans="3:3" ht="15.75" customHeight="1"/>
    <row r="136" spans="3:3" ht="15.75" customHeight="1"/>
    <row r="137" spans="3:3" ht="15.75" customHeight="1"/>
    <row r="138" spans="3:3" ht="15.75" customHeight="1"/>
    <row r="139" spans="3:3" ht="15.75" customHeight="1">
      <c r="C139" s="1449" t="s">
        <v>44</v>
      </c>
    </row>
    <row r="140" spans="3:3" ht="15.75" customHeight="1">
      <c r="C140" s="1449" t="s">
        <v>44</v>
      </c>
    </row>
    <row r="141" spans="3:3" ht="15.75" customHeight="1"/>
    <row r="142" spans="3:3" ht="15.75" customHeight="1"/>
    <row r="143" spans="3:3" ht="15.75" customHeight="1"/>
    <row r="144" spans="3:3"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spans="3:3" ht="15.75" customHeight="1"/>
    <row r="210" spans="3:3" ht="15.75" customHeight="1">
      <c r="C210" s="1449" t="s">
        <v>44</v>
      </c>
    </row>
    <row r="211" spans="3:3" ht="15.75" customHeight="1"/>
    <row r="212" spans="3:3" ht="15.75" customHeight="1">
      <c r="C212" s="1449" t="s">
        <v>44</v>
      </c>
    </row>
    <row r="213" spans="3:3" ht="15.75" customHeight="1"/>
    <row r="214" spans="3:3" ht="15.75" customHeight="1"/>
    <row r="215" spans="3:3" ht="15.75" customHeight="1"/>
    <row r="216" spans="3:3" ht="15.75" customHeight="1"/>
    <row r="217" spans="3:3" ht="15.75" customHeight="1"/>
    <row r="218" spans="3:3" ht="15.75" customHeight="1"/>
    <row r="219" spans="3:3" ht="15.75" customHeight="1"/>
    <row r="220" spans="3:3" ht="15.75" customHeight="1"/>
    <row r="221" spans="3:3" ht="15.75" customHeight="1"/>
    <row r="222" spans="3:3" ht="15.75" customHeight="1"/>
    <row r="223" spans="3:3" ht="15.75" customHeight="1">
      <c r="C223" s="1449" t="s">
        <v>44</v>
      </c>
    </row>
    <row r="224" spans="3:3" ht="15.75" customHeight="1">
      <c r="C224" s="1449" t="s">
        <v>44</v>
      </c>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spans="4:5" ht="15.75" customHeight="1"/>
    <row r="258" spans="4:5" ht="15.75" customHeight="1"/>
    <row r="259" spans="4:5" ht="15.75" customHeight="1"/>
    <row r="260" spans="4:5" ht="15.75" customHeight="1"/>
    <row r="261" spans="4:5" ht="15.75" customHeight="1"/>
    <row r="262" spans="4:5" ht="15.75" customHeight="1"/>
    <row r="263" spans="4:5" ht="15.75" customHeight="1"/>
    <row r="264" spans="4:5" ht="15.75" customHeight="1"/>
    <row r="265" spans="4:5" ht="15.75" customHeight="1"/>
    <row r="266" spans="4:5" ht="15.75" customHeight="1">
      <c r="E266" s="1449" t="s">
        <v>44</v>
      </c>
    </row>
    <row r="267" spans="4:5" ht="15.75" customHeight="1">
      <c r="D267" s="1449" t="s">
        <v>45</v>
      </c>
      <c r="E267" s="1449" t="s">
        <v>46</v>
      </c>
    </row>
    <row r="268" spans="4:5" ht="15.75" customHeight="1"/>
    <row r="269" spans="4:5" ht="15.75" customHeight="1"/>
    <row r="270" spans="4:5" ht="15.75" customHeight="1"/>
    <row r="271" spans="4:5" ht="15.75" customHeight="1"/>
    <row r="272" spans="4:5"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sheetData>
  <mergeCells count="6">
    <mergeCell ref="D21:F21"/>
    <mergeCell ref="AY3:AZ3"/>
    <mergeCell ref="BB3:BC3"/>
    <mergeCell ref="D6:F6"/>
    <mergeCell ref="D10:F10"/>
    <mergeCell ref="D15:F15"/>
  </mergeCells>
  <pageMargins left="0.7" right="0.7" top="0.75" bottom="0.75" header="0" footer="0"/>
  <pageSetup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60708-16D4-4DAE-A96F-3EBC6E79F238}">
  <sheetPr codeName="Sheet4">
    <tabColor theme="8"/>
  </sheetPr>
  <dimension ref="A1:AI460"/>
  <sheetViews>
    <sheetView showGridLines="0" topLeftCell="A429" zoomScale="130" zoomScaleNormal="130" workbookViewId="0">
      <selection activeCell="M457" sqref="M457"/>
    </sheetView>
  </sheetViews>
  <sheetFormatPr baseColWidth="10" defaultColWidth="8.83203125" defaultRowHeight="15" outlineLevelRow="1"/>
  <cols>
    <col min="1" max="18" width="8.33203125" customWidth="1"/>
    <col min="19" max="19" width="24.83203125" customWidth="1"/>
    <col min="20" max="20" width="50.6640625" customWidth="1"/>
    <col min="21" max="21" width="23.33203125" customWidth="1"/>
    <col min="22" max="54" width="8.6640625" customWidth="1"/>
  </cols>
  <sheetData>
    <row r="1" spans="1:21" ht="19">
      <c r="A1" s="405" t="s">
        <v>310</v>
      </c>
      <c r="B1" s="404"/>
      <c r="C1" s="404"/>
      <c r="D1" s="404"/>
      <c r="E1" s="404"/>
      <c r="F1" s="404"/>
      <c r="G1" s="404"/>
      <c r="H1" s="404"/>
      <c r="I1" s="404"/>
      <c r="J1" s="404"/>
      <c r="K1" s="404"/>
      <c r="L1" s="404"/>
      <c r="M1" s="404"/>
      <c r="N1" s="404"/>
      <c r="O1" s="404"/>
      <c r="P1" s="404"/>
      <c r="Q1" s="404"/>
      <c r="R1" s="404"/>
      <c r="S1" s="404"/>
      <c r="T1" s="404"/>
      <c r="U1" s="404"/>
    </row>
    <row r="2" spans="1:21" hidden="1" outlineLevel="1"/>
    <row r="3" spans="1:21" hidden="1" outlineLevel="1">
      <c r="A3" s="399" t="s">
        <v>33</v>
      </c>
    </row>
    <row r="4" spans="1:21" hidden="1" outlineLevel="1">
      <c r="A4" s="400" t="s">
        <v>311</v>
      </c>
    </row>
    <row r="5" spans="1:21" hidden="1" outlineLevel="1">
      <c r="A5" s="401" t="s">
        <v>312</v>
      </c>
    </row>
    <row r="6" spans="1:21" hidden="1" outlineLevel="1">
      <c r="A6" s="401" t="s">
        <v>313</v>
      </c>
    </row>
    <row r="7" spans="1:21" hidden="1" outlineLevel="1">
      <c r="A7" s="399" t="s">
        <v>314</v>
      </c>
    </row>
    <row r="8" spans="1:21" hidden="1" outlineLevel="1">
      <c r="A8" s="399" t="s">
        <v>315</v>
      </c>
    </row>
    <row r="9" spans="1:21" hidden="1" outlineLevel="1">
      <c r="A9" s="401" t="s">
        <v>316</v>
      </c>
    </row>
    <row r="10" spans="1:21" hidden="1" outlineLevel="1">
      <c r="A10" s="401"/>
    </row>
    <row r="11" spans="1:21" hidden="1" outlineLevel="1">
      <c r="A11" s="399" t="s">
        <v>317</v>
      </c>
    </row>
    <row r="12" spans="1:21" hidden="1" outlineLevel="1">
      <c r="A12" s="399" t="s">
        <v>318</v>
      </c>
    </row>
    <row r="13" spans="1:21" hidden="1" outlineLevel="1">
      <c r="A13" s="399" t="s">
        <v>319</v>
      </c>
    </row>
    <row r="14" spans="1:21" hidden="1" outlineLevel="1">
      <c r="A14" s="402" t="s">
        <v>320</v>
      </c>
    </row>
    <row r="15" spans="1:21" hidden="1" outlineLevel="1">
      <c r="A15" s="402" t="s">
        <v>321</v>
      </c>
    </row>
    <row r="16" spans="1:21" hidden="1" outlineLevel="1">
      <c r="A16" s="399" t="s">
        <v>322</v>
      </c>
    </row>
    <row r="17" spans="1:21" hidden="1" outlineLevel="1">
      <c r="A17" s="399" t="s">
        <v>323</v>
      </c>
    </row>
    <row r="18" spans="1:21" hidden="1" outlineLevel="1">
      <c r="A18" s="399" t="s">
        <v>324</v>
      </c>
    </row>
    <row r="19" spans="1:21" hidden="1" outlineLevel="1">
      <c r="A19" s="402" t="s">
        <v>325</v>
      </c>
    </row>
    <row r="20" spans="1:21" hidden="1" outlineLevel="1">
      <c r="A20" s="399" t="s">
        <v>326</v>
      </c>
    </row>
    <row r="21" spans="1:21" hidden="1" outlineLevel="1">
      <c r="A21" s="399" t="s">
        <v>44</v>
      </c>
    </row>
    <row r="22" spans="1:21" hidden="1" outlineLevel="1">
      <c r="A22" s="402" t="s">
        <v>327</v>
      </c>
    </row>
    <row r="23" spans="1:21" hidden="1" outlineLevel="1">
      <c r="A23" s="402" t="s">
        <v>328</v>
      </c>
    </row>
    <row r="24" spans="1:21" hidden="1" outlineLevel="1"/>
    <row r="25" spans="1:21" ht="22.5" hidden="1" customHeight="1" outlineLevel="1">
      <c r="A25" s="405" t="s">
        <v>329</v>
      </c>
      <c r="B25" s="403"/>
      <c r="C25" s="403"/>
      <c r="D25" s="403"/>
      <c r="E25" s="403"/>
      <c r="F25" s="403"/>
      <c r="G25" s="403"/>
      <c r="H25" s="403"/>
      <c r="I25" s="403"/>
      <c r="J25" s="403"/>
      <c r="K25" s="403"/>
      <c r="L25" s="403"/>
      <c r="M25" s="403"/>
      <c r="N25" s="403"/>
      <c r="O25" s="403"/>
      <c r="P25" s="403"/>
      <c r="Q25" s="403"/>
      <c r="R25" s="403"/>
      <c r="S25" s="403"/>
      <c r="T25" s="403"/>
      <c r="U25" s="403"/>
    </row>
    <row r="26" spans="1:21" hidden="1" outlineLevel="1">
      <c r="A26" s="406" t="s">
        <v>330</v>
      </c>
    </row>
    <row r="27" spans="1:21" hidden="1" outlineLevel="1">
      <c r="A27" s="406" t="s">
        <v>331</v>
      </c>
    </row>
    <row r="28" spans="1:21" hidden="1" outlineLevel="1">
      <c r="A28" s="406" t="s">
        <v>332</v>
      </c>
    </row>
    <row r="29" spans="1:21" hidden="1" outlineLevel="1">
      <c r="A29" s="406" t="s">
        <v>333</v>
      </c>
    </row>
    <row r="30" spans="1:21" hidden="1" outlineLevel="1"/>
    <row r="31" spans="1:21" hidden="1" outlineLevel="1"/>
    <row r="32" spans="1:21" collapsed="1"/>
    <row r="33" spans="1:35" ht="19">
      <c r="A33" s="405" t="s">
        <v>334</v>
      </c>
      <c r="B33" s="404"/>
      <c r="C33" s="404"/>
      <c r="D33" s="404"/>
      <c r="E33" s="404"/>
      <c r="F33" s="404"/>
      <c r="G33" s="404"/>
      <c r="H33" s="404"/>
      <c r="I33" s="404"/>
      <c r="J33" s="404"/>
      <c r="K33" s="404"/>
      <c r="L33" s="404"/>
      <c r="M33" s="404"/>
      <c r="N33" s="404"/>
      <c r="O33" s="404"/>
      <c r="P33" s="404"/>
      <c r="Q33" s="404"/>
      <c r="R33" s="404"/>
      <c r="S33" s="404"/>
      <c r="T33" s="404"/>
      <c r="U33" s="404"/>
    </row>
    <row r="34" spans="1:35" hidden="1" outlineLevel="1">
      <c r="A34" t="s">
        <v>335</v>
      </c>
    </row>
    <row r="35" spans="1:35" collapsed="1"/>
    <row r="36" spans="1:35" ht="19">
      <c r="A36" s="405" t="s">
        <v>336</v>
      </c>
      <c r="B36" s="404"/>
      <c r="C36" s="404"/>
      <c r="D36" s="404"/>
      <c r="E36" s="404"/>
      <c r="F36" s="404"/>
      <c r="G36" s="404"/>
      <c r="H36" s="404"/>
      <c r="I36" s="404"/>
      <c r="J36" s="404"/>
      <c r="K36" s="404"/>
      <c r="L36" s="404"/>
      <c r="M36" s="404"/>
      <c r="N36" s="404"/>
      <c r="O36" s="404"/>
      <c r="P36" s="404"/>
      <c r="Q36" s="404"/>
      <c r="R36" s="404"/>
      <c r="S36" s="404"/>
      <c r="T36" s="404"/>
      <c r="U36" s="404"/>
    </row>
    <row r="37" spans="1:35" hidden="1" outlineLevel="1">
      <c r="A37" s="2862" t="s">
        <v>337</v>
      </c>
    </row>
    <row r="38" spans="1:35" hidden="1" outlineLevel="1">
      <c r="A38" s="623" t="s">
        <v>338</v>
      </c>
    </row>
    <row r="39" spans="1:35" hidden="1" outlineLevel="1">
      <c r="A39" s="2862"/>
    </row>
    <row r="40" spans="1:35" hidden="1" outlineLevel="1">
      <c r="A40" s="623" t="s">
        <v>339</v>
      </c>
    </row>
    <row r="41" spans="1:35" hidden="1" outlineLevel="1">
      <c r="A41" s="2862"/>
      <c r="B41" s="2862"/>
      <c r="C41" s="2862"/>
      <c r="D41" s="2862"/>
      <c r="E41" s="2862"/>
      <c r="F41" s="2862"/>
      <c r="G41" s="2862"/>
      <c r="H41" s="2862"/>
      <c r="I41" s="2862"/>
      <c r="J41" s="2862"/>
      <c r="K41" s="2862"/>
      <c r="L41" s="2862"/>
      <c r="M41" s="2862"/>
      <c r="N41" s="2862"/>
      <c r="O41" s="2862"/>
      <c r="P41" s="2862"/>
      <c r="Q41" s="2862"/>
      <c r="R41" s="2862"/>
      <c r="S41" s="2862"/>
      <c r="T41" s="2862"/>
      <c r="U41" s="2862"/>
      <c r="AF41" s="2862"/>
      <c r="AG41" s="2862"/>
      <c r="AH41" s="2862"/>
      <c r="AI41" s="2862"/>
    </row>
    <row r="42" spans="1:35" hidden="1" outlineLevel="1">
      <c r="A42" s="623" t="s">
        <v>340</v>
      </c>
    </row>
    <row r="43" spans="1:35" hidden="1" outlineLevel="1">
      <c r="A43" s="2862"/>
    </row>
    <row r="44" spans="1:35" hidden="1" outlineLevel="1">
      <c r="A44" s="2862" t="s">
        <v>341</v>
      </c>
    </row>
    <row r="45" spans="1:35" hidden="1" outlineLevel="1">
      <c r="A45" s="2862"/>
    </row>
    <row r="46" spans="1:35" hidden="1" outlineLevel="1">
      <c r="A46" s="2862" t="s">
        <v>342</v>
      </c>
    </row>
    <row r="47" spans="1:35" hidden="1" outlineLevel="1">
      <c r="A47" s="2862" t="s">
        <v>343</v>
      </c>
    </row>
    <row r="48" spans="1:35" hidden="1" outlineLevel="1">
      <c r="A48" s="2862"/>
    </row>
    <row r="49" spans="1:21" hidden="1" outlineLevel="1">
      <c r="A49" s="623" t="s">
        <v>344</v>
      </c>
    </row>
    <row r="50" spans="1:21" hidden="1" outlineLevel="1">
      <c r="A50" s="2862" t="s">
        <v>345</v>
      </c>
    </row>
    <row r="51" spans="1:21" hidden="1" outlineLevel="1">
      <c r="A51" s="2863" t="s">
        <v>346</v>
      </c>
    </row>
    <row r="52" spans="1:21" hidden="1" outlineLevel="1">
      <c r="A52" s="2863" t="s">
        <v>347</v>
      </c>
    </row>
    <row r="53" spans="1:21" hidden="1" outlineLevel="1">
      <c r="A53" s="2863" t="s">
        <v>348</v>
      </c>
    </row>
    <row r="54" spans="1:21" hidden="1" outlineLevel="1">
      <c r="A54" s="2862"/>
    </row>
    <row r="55" spans="1:21" hidden="1" outlineLevel="1">
      <c r="A55" s="2862" t="s">
        <v>349</v>
      </c>
    </row>
    <row r="56" spans="1:21" hidden="1" outlineLevel="1">
      <c r="A56" s="2862"/>
    </row>
    <row r="57" spans="1:21" hidden="1" outlineLevel="1">
      <c r="A57" s="623" t="s">
        <v>350</v>
      </c>
    </row>
    <row r="58" spans="1:21" hidden="1" outlineLevel="1">
      <c r="A58" s="2862" t="s">
        <v>351</v>
      </c>
    </row>
    <row r="59" spans="1:21" hidden="1" outlineLevel="1"/>
    <row r="60" spans="1:21" collapsed="1"/>
    <row r="61" spans="1:21" ht="19">
      <c r="A61" s="405" t="s">
        <v>352</v>
      </c>
      <c r="B61" s="404"/>
      <c r="C61" s="404"/>
      <c r="D61" s="404"/>
      <c r="E61" s="404"/>
      <c r="F61" s="404"/>
      <c r="G61" s="404"/>
      <c r="H61" s="404"/>
      <c r="I61" s="404"/>
      <c r="J61" s="404"/>
      <c r="K61" s="404"/>
      <c r="L61" s="404"/>
      <c r="M61" s="404"/>
      <c r="N61" s="404"/>
      <c r="O61" s="404"/>
      <c r="P61" s="404"/>
      <c r="Q61" s="404"/>
      <c r="R61" s="404"/>
      <c r="S61" s="404"/>
      <c r="T61" s="404"/>
      <c r="U61" s="404"/>
    </row>
    <row r="62" spans="1:21" hidden="1" outlineLevel="1">
      <c r="A62" s="743" t="s">
        <v>353</v>
      </c>
    </row>
    <row r="63" spans="1:21" hidden="1" outlineLevel="1">
      <c r="A63" s="744" t="s">
        <v>354</v>
      </c>
    </row>
    <row r="64" spans="1:21" hidden="1" outlineLevel="1">
      <c r="A64" s="745" t="s">
        <v>355</v>
      </c>
    </row>
    <row r="65" spans="1:1" hidden="1" outlineLevel="1">
      <c r="A65" s="746"/>
    </row>
    <row r="66" spans="1:1" hidden="1" outlineLevel="1">
      <c r="A66" s="743" t="s">
        <v>356</v>
      </c>
    </row>
    <row r="67" spans="1:1" hidden="1" outlineLevel="1">
      <c r="A67" s="744" t="s">
        <v>357</v>
      </c>
    </row>
    <row r="68" spans="1:1" hidden="1" outlineLevel="1">
      <c r="A68" s="747" t="s">
        <v>358</v>
      </c>
    </row>
    <row r="69" spans="1:1" hidden="1" outlineLevel="1">
      <c r="A69" s="744" t="s">
        <v>359</v>
      </c>
    </row>
    <row r="70" spans="1:1" hidden="1" outlineLevel="1">
      <c r="A70" s="747" t="s">
        <v>360</v>
      </c>
    </row>
    <row r="71" spans="1:1" hidden="1" outlineLevel="1">
      <c r="A71" s="747" t="s">
        <v>361</v>
      </c>
    </row>
    <row r="72" spans="1:1" hidden="1" outlineLevel="1">
      <c r="A72" s="744" t="s">
        <v>362</v>
      </c>
    </row>
    <row r="73" spans="1:1" hidden="1" outlineLevel="1">
      <c r="A73" s="746"/>
    </row>
    <row r="74" spans="1:1" hidden="1" outlineLevel="1">
      <c r="A74" s="743" t="s">
        <v>99</v>
      </c>
    </row>
    <row r="75" spans="1:1" hidden="1" outlineLevel="1">
      <c r="A75" s="744" t="s">
        <v>363</v>
      </c>
    </row>
    <row r="76" spans="1:1" hidden="1" outlineLevel="1">
      <c r="A76" s="746"/>
    </row>
    <row r="77" spans="1:1" hidden="1" outlineLevel="1">
      <c r="A77" s="743" t="s">
        <v>364</v>
      </c>
    </row>
    <row r="78" spans="1:1" hidden="1" outlineLevel="1">
      <c r="A78" s="744" t="s">
        <v>365</v>
      </c>
    </row>
    <row r="79" spans="1:1" hidden="1" outlineLevel="1">
      <c r="A79" s="746"/>
    </row>
    <row r="80" spans="1:1" hidden="1" outlineLevel="1">
      <c r="A80" s="743" t="s">
        <v>366</v>
      </c>
    </row>
    <row r="81" spans="1:21" hidden="1" outlineLevel="1">
      <c r="A81" s="745" t="s">
        <v>367</v>
      </c>
    </row>
    <row r="82" spans="1:21" hidden="1" outlineLevel="1"/>
    <row r="83" spans="1:21" collapsed="1"/>
    <row r="84" spans="1:21" ht="19">
      <c r="A84" s="405" t="s">
        <v>368</v>
      </c>
      <c r="B84" s="404"/>
      <c r="C84" s="404"/>
      <c r="D84" s="404"/>
      <c r="E84" s="404"/>
      <c r="F84" s="404"/>
      <c r="G84" s="404"/>
      <c r="H84" s="404"/>
      <c r="I84" s="404"/>
      <c r="J84" s="404"/>
      <c r="K84" s="404"/>
      <c r="L84" s="404"/>
      <c r="M84" s="404"/>
      <c r="N84" s="404"/>
      <c r="O84" s="404"/>
      <c r="P84" s="404"/>
      <c r="Q84" s="404"/>
      <c r="R84" s="404"/>
      <c r="S84" s="404"/>
      <c r="T84" s="404"/>
      <c r="U84" s="404"/>
    </row>
    <row r="85" spans="1:21" hidden="1" outlineLevel="1">
      <c r="A85" s="748" t="s">
        <v>356</v>
      </c>
    </row>
    <row r="86" spans="1:21" hidden="1" outlineLevel="1">
      <c r="A86" s="744" t="s">
        <v>369</v>
      </c>
    </row>
    <row r="87" spans="1:21" hidden="1" outlineLevel="1">
      <c r="A87" s="747" t="s">
        <v>370</v>
      </c>
    </row>
    <row r="88" spans="1:21" hidden="1" outlineLevel="1">
      <c r="A88" s="747" t="s">
        <v>371</v>
      </c>
    </row>
    <row r="89" spans="1:21" hidden="1" outlineLevel="1">
      <c r="A89" s="747" t="s">
        <v>372</v>
      </c>
    </row>
    <row r="90" spans="1:21" hidden="1" outlineLevel="1">
      <c r="A90" s="747" t="s">
        <v>373</v>
      </c>
    </row>
    <row r="91" spans="1:21" hidden="1" outlineLevel="1">
      <c r="A91" s="746"/>
    </row>
    <row r="92" spans="1:21" hidden="1" outlineLevel="1">
      <c r="A92" s="748" t="s">
        <v>374</v>
      </c>
    </row>
    <row r="93" spans="1:21" hidden="1" outlineLevel="1">
      <c r="A93" s="744" t="s">
        <v>375</v>
      </c>
    </row>
    <row r="94" spans="1:21" hidden="1" outlineLevel="1">
      <c r="A94" s="743" t="s">
        <v>376</v>
      </c>
    </row>
    <row r="95" spans="1:21" hidden="1" outlineLevel="1">
      <c r="A95" s="743"/>
    </row>
    <row r="96" spans="1:21" hidden="1" outlineLevel="1">
      <c r="A96" s="748" t="s">
        <v>377</v>
      </c>
    </row>
    <row r="97" spans="1:21" hidden="1" outlineLevel="1">
      <c r="A97" s="744" t="s">
        <v>378</v>
      </c>
    </row>
    <row r="98" spans="1:21" hidden="1" outlineLevel="1">
      <c r="A98" s="746"/>
    </row>
    <row r="99" spans="1:21" hidden="1" outlineLevel="1">
      <c r="A99" s="748" t="s">
        <v>379</v>
      </c>
    </row>
    <row r="100" spans="1:21" hidden="1" outlineLevel="1">
      <c r="A100" s="744" t="s">
        <v>380</v>
      </c>
    </row>
    <row r="101" spans="1:21" hidden="1" outlineLevel="1">
      <c r="A101" s="746"/>
    </row>
    <row r="102" spans="1:21" hidden="1" outlineLevel="1">
      <c r="A102" s="748" t="s">
        <v>364</v>
      </c>
    </row>
    <row r="103" spans="1:21" hidden="1" outlineLevel="1">
      <c r="A103" s="744" t="s">
        <v>381</v>
      </c>
    </row>
    <row r="104" spans="1:21" hidden="1" outlineLevel="1">
      <c r="A104" s="749"/>
    </row>
    <row r="105" spans="1:21" hidden="1" outlineLevel="1">
      <c r="A105" s="750" t="s">
        <v>382</v>
      </c>
    </row>
    <row r="106" spans="1:21" hidden="1" outlineLevel="1">
      <c r="A106" s="745" t="s">
        <v>383</v>
      </c>
    </row>
    <row r="107" spans="1:21" hidden="1" outlineLevel="1"/>
    <row r="108" spans="1:21" collapsed="1"/>
    <row r="109" spans="1:21" hidden="1"/>
    <row r="110" spans="1:21" hidden="1"/>
    <row r="111" spans="1:21" ht="19">
      <c r="A111" s="405" t="s">
        <v>384</v>
      </c>
      <c r="B111" s="404"/>
      <c r="C111" s="404"/>
      <c r="D111" s="404"/>
      <c r="E111" s="404"/>
      <c r="F111" s="404"/>
      <c r="G111" s="404"/>
      <c r="H111" s="404"/>
      <c r="I111" s="404"/>
      <c r="J111" s="404"/>
      <c r="K111" s="404"/>
      <c r="L111" s="404"/>
      <c r="M111" s="404"/>
      <c r="N111" s="404"/>
      <c r="O111" s="404"/>
      <c r="P111" s="404"/>
      <c r="Q111" s="404"/>
      <c r="R111" s="404"/>
      <c r="S111" s="404"/>
      <c r="T111" s="404"/>
      <c r="U111" s="404"/>
    </row>
    <row r="112" spans="1:21" hidden="1" outlineLevel="1">
      <c r="A112" s="748" t="s">
        <v>377</v>
      </c>
    </row>
    <row r="113" spans="1:8" hidden="1" outlineLevel="1">
      <c r="A113" s="744" t="s">
        <v>378</v>
      </c>
    </row>
    <row r="114" spans="1:8" hidden="1" outlineLevel="1">
      <c r="A114" s="746"/>
    </row>
    <row r="115" spans="1:8" hidden="1" outlineLevel="1">
      <c r="A115" s="748" t="s">
        <v>379</v>
      </c>
    </row>
    <row r="116" spans="1:8" hidden="1" outlineLevel="1">
      <c r="A116" s="744" t="s">
        <v>378</v>
      </c>
    </row>
    <row r="117" spans="1:8" hidden="1" outlineLevel="1">
      <c r="A117" s="746"/>
    </row>
    <row r="118" spans="1:8" hidden="1" outlineLevel="1">
      <c r="A118" s="748" t="s">
        <v>364</v>
      </c>
    </row>
    <row r="119" spans="1:8" hidden="1" outlineLevel="1">
      <c r="A119" s="744" t="s">
        <v>385</v>
      </c>
    </row>
    <row r="120" spans="1:8" hidden="1" outlineLevel="1">
      <c r="A120" s="744" t="s">
        <v>386</v>
      </c>
    </row>
    <row r="121" spans="1:8" hidden="1" outlineLevel="1">
      <c r="A121" s="744" t="s">
        <v>387</v>
      </c>
    </row>
    <row r="122" spans="1:8" hidden="1" outlineLevel="1">
      <c r="A122" s="744" t="s">
        <v>388</v>
      </c>
    </row>
    <row r="123" spans="1:8" hidden="1" outlineLevel="1">
      <c r="A123" s="744"/>
    </row>
    <row r="124" spans="1:8" hidden="1" outlineLevel="1">
      <c r="A124" s="750" t="s">
        <v>389</v>
      </c>
    </row>
    <row r="125" spans="1:8" hidden="1" outlineLevel="1">
      <c r="A125" s="751" t="s">
        <v>390</v>
      </c>
      <c r="B125" s="2854"/>
      <c r="C125" s="2854"/>
      <c r="D125" s="2854"/>
      <c r="E125" s="2854"/>
      <c r="F125" s="2854"/>
      <c r="G125" s="2854"/>
      <c r="H125" s="2854"/>
    </row>
    <row r="126" spans="1:8" hidden="1" outlineLevel="1">
      <c r="A126" s="745"/>
    </row>
    <row r="127" spans="1:8" hidden="1" outlineLevel="1"/>
    <row r="128" spans="1:8" hidden="1" outlineLevel="1">
      <c r="A128" s="750" t="s">
        <v>391</v>
      </c>
    </row>
    <row r="129" spans="1:21" hidden="1" outlineLevel="1"/>
    <row r="130" spans="1:21" hidden="1" outlineLevel="1">
      <c r="A130" s="748" t="s">
        <v>392</v>
      </c>
    </row>
    <row r="131" spans="1:21" hidden="1" outlineLevel="1">
      <c r="A131" t="s">
        <v>393</v>
      </c>
    </row>
    <row r="132" spans="1:21" hidden="1" outlineLevel="1"/>
    <row r="133" spans="1:21" hidden="1" outlineLevel="1">
      <c r="A133" s="748" t="s">
        <v>356</v>
      </c>
    </row>
    <row r="134" spans="1:21" hidden="1" outlineLevel="1">
      <c r="A134" t="s">
        <v>394</v>
      </c>
    </row>
    <row r="135" spans="1:21" hidden="1" outlineLevel="1">
      <c r="A135" t="s">
        <v>395</v>
      </c>
    </row>
    <row r="136" spans="1:21" hidden="1" outlineLevel="1">
      <c r="A136" t="s">
        <v>396</v>
      </c>
    </row>
    <row r="137" spans="1:21" hidden="1" outlineLevel="1">
      <c r="A137" t="s">
        <v>397</v>
      </c>
    </row>
    <row r="138" spans="1:21" collapsed="1"/>
    <row r="139" spans="1:21" ht="19">
      <c r="A139" s="405" t="s">
        <v>398</v>
      </c>
      <c r="B139" s="404"/>
      <c r="C139" s="404"/>
      <c r="D139" s="404"/>
      <c r="E139" s="404"/>
      <c r="F139" s="404"/>
      <c r="G139" s="404"/>
      <c r="H139" s="404"/>
      <c r="I139" s="404"/>
      <c r="J139" s="404"/>
      <c r="K139" s="404"/>
      <c r="L139" s="404"/>
      <c r="M139" s="404"/>
      <c r="N139" s="404"/>
      <c r="O139" s="404"/>
      <c r="P139" s="404"/>
      <c r="Q139" s="404"/>
      <c r="R139" s="404"/>
      <c r="S139" s="404"/>
      <c r="T139" s="404"/>
      <c r="U139" s="404"/>
    </row>
    <row r="140" spans="1:21" hidden="1" outlineLevel="1">
      <c r="A140" s="748" t="s">
        <v>356</v>
      </c>
    </row>
    <row r="141" spans="1:21" hidden="1" outlineLevel="1">
      <c r="A141" t="s">
        <v>399</v>
      </c>
    </row>
    <row r="142" spans="1:21" hidden="1" outlineLevel="1"/>
    <row r="143" spans="1:21" hidden="1" outlineLevel="1">
      <c r="A143" s="1081" t="s">
        <v>400</v>
      </c>
    </row>
    <row r="144" spans="1:21" hidden="1" outlineLevel="1">
      <c r="A144" t="s">
        <v>401</v>
      </c>
    </row>
    <row r="145" spans="1:21" collapsed="1"/>
    <row r="146" spans="1:21" ht="19">
      <c r="A146" s="405" t="s">
        <v>402</v>
      </c>
      <c r="B146" s="404"/>
      <c r="C146" s="404"/>
      <c r="D146" s="404"/>
      <c r="E146" s="404"/>
      <c r="F146" s="404"/>
      <c r="G146" s="404"/>
      <c r="H146" s="404"/>
      <c r="I146" s="404"/>
      <c r="J146" s="404"/>
      <c r="K146" s="404"/>
      <c r="L146" s="404"/>
      <c r="M146" s="404"/>
      <c r="N146" s="404"/>
      <c r="O146" s="404"/>
      <c r="P146" s="404"/>
      <c r="Q146" s="404"/>
      <c r="R146" s="404"/>
      <c r="S146" s="1202" t="s">
        <v>403</v>
      </c>
      <c r="T146" s="1203" t="s">
        <v>404</v>
      </c>
      <c r="U146" s="1204" t="s">
        <v>405</v>
      </c>
    </row>
    <row r="147" spans="1:21" hidden="1" outlineLevel="1">
      <c r="A147" s="748" t="s">
        <v>356</v>
      </c>
    </row>
    <row r="148" spans="1:21" hidden="1" outlineLevel="1">
      <c r="A148" t="s">
        <v>406</v>
      </c>
      <c r="S148" s="1205" t="s">
        <v>407</v>
      </c>
      <c r="T148" s="1067"/>
      <c r="U148" s="899"/>
    </row>
    <row r="149" spans="1:21" hidden="1" outlineLevel="1">
      <c r="A149" t="s">
        <v>408</v>
      </c>
      <c r="S149" s="1205" t="s">
        <v>407</v>
      </c>
      <c r="T149" s="1067"/>
      <c r="U149" s="899"/>
    </row>
    <row r="150" spans="1:21" hidden="1" outlineLevel="1">
      <c r="A150" t="s">
        <v>409</v>
      </c>
      <c r="S150" s="1205" t="s">
        <v>407</v>
      </c>
      <c r="T150" s="1067"/>
      <c r="U150" s="899"/>
    </row>
    <row r="151" spans="1:21" hidden="1" outlineLevel="1"/>
    <row r="152" spans="1:21" hidden="1" outlineLevel="1">
      <c r="A152" s="1081" t="s">
        <v>400</v>
      </c>
    </row>
    <row r="153" spans="1:21" hidden="1" outlineLevel="1">
      <c r="A153" t="s">
        <v>410</v>
      </c>
      <c r="S153" s="1205" t="s">
        <v>411</v>
      </c>
      <c r="T153" s="1067"/>
      <c r="U153" s="899"/>
    </row>
    <row r="154" spans="1:21" hidden="1" outlineLevel="1"/>
    <row r="155" spans="1:21" hidden="1" outlineLevel="1">
      <c r="A155" s="1198" t="s">
        <v>262</v>
      </c>
    </row>
    <row r="156" spans="1:21" hidden="1" outlineLevel="1">
      <c r="A156" t="s">
        <v>412</v>
      </c>
      <c r="S156" s="1205" t="s">
        <v>413</v>
      </c>
      <c r="T156" s="1067"/>
      <c r="U156" s="899"/>
    </row>
    <row r="157" spans="1:21" collapsed="1">
      <c r="A157" s="748"/>
    </row>
    <row r="158" spans="1:21" ht="19">
      <c r="A158" s="405" t="s">
        <v>414</v>
      </c>
      <c r="B158" s="404"/>
      <c r="C158" s="404"/>
      <c r="D158" s="404"/>
      <c r="E158" s="404"/>
      <c r="F158" s="404"/>
      <c r="G158" s="404"/>
      <c r="H158" s="404"/>
      <c r="I158" s="404"/>
      <c r="J158" s="404"/>
      <c r="K158" s="404"/>
      <c r="L158" s="404"/>
      <c r="M158" s="404"/>
      <c r="N158" s="404"/>
      <c r="O158" s="404"/>
      <c r="P158" s="404"/>
      <c r="Q158" s="404"/>
      <c r="R158" s="404"/>
      <c r="S158" s="1202" t="s">
        <v>403</v>
      </c>
      <c r="T158" s="1203" t="s">
        <v>404</v>
      </c>
      <c r="U158" s="1204" t="s">
        <v>405</v>
      </c>
    </row>
    <row r="159" spans="1:21" hidden="1" outlineLevel="1">
      <c r="A159" s="1198" t="s">
        <v>415</v>
      </c>
    </row>
    <row r="160" spans="1:21" hidden="1" outlineLevel="1">
      <c r="A160" t="s">
        <v>416</v>
      </c>
      <c r="S160" s="1205" t="s">
        <v>413</v>
      </c>
      <c r="T160" s="1067" t="s">
        <v>417</v>
      </c>
      <c r="U160" s="899" t="s">
        <v>418</v>
      </c>
    </row>
    <row r="161" spans="1:21" hidden="1" outlineLevel="1">
      <c r="A161" s="748"/>
    </row>
    <row r="162" spans="1:21" hidden="1" outlineLevel="1">
      <c r="A162" s="1081" t="s">
        <v>419</v>
      </c>
    </row>
    <row r="163" spans="1:21" hidden="1" outlineLevel="1">
      <c r="A163" t="s">
        <v>420</v>
      </c>
      <c r="S163" s="1205" t="s">
        <v>413</v>
      </c>
      <c r="T163" s="1067" t="s">
        <v>417</v>
      </c>
      <c r="U163" s="899" t="s">
        <v>418</v>
      </c>
    </row>
    <row r="164" spans="1:21" hidden="1" outlineLevel="1"/>
    <row r="165" spans="1:21" hidden="1" outlineLevel="1">
      <c r="A165" s="1081" t="s">
        <v>421</v>
      </c>
    </row>
    <row r="166" spans="1:21" hidden="1" outlineLevel="1">
      <c r="A166" t="s">
        <v>422</v>
      </c>
      <c r="S166" s="1205" t="s">
        <v>413</v>
      </c>
      <c r="T166" s="1067" t="s">
        <v>417</v>
      </c>
      <c r="U166" s="899" t="s">
        <v>418</v>
      </c>
    </row>
    <row r="167" spans="1:21" hidden="1" outlineLevel="1"/>
    <row r="168" spans="1:21" hidden="1" outlineLevel="1">
      <c r="A168" s="1081" t="s">
        <v>423</v>
      </c>
    </row>
    <row r="169" spans="1:21" hidden="1" outlineLevel="1">
      <c r="A169" t="s">
        <v>424</v>
      </c>
      <c r="S169" s="1205" t="s">
        <v>413</v>
      </c>
      <c r="T169" s="1067" t="s">
        <v>417</v>
      </c>
      <c r="U169" s="899" t="s">
        <v>418</v>
      </c>
    </row>
    <row r="170" spans="1:21" hidden="1" outlineLevel="1"/>
    <row r="171" spans="1:21" hidden="1" outlineLevel="1">
      <c r="A171" s="748" t="s">
        <v>356</v>
      </c>
    </row>
    <row r="172" spans="1:21" hidden="1" outlineLevel="1">
      <c r="A172" t="s">
        <v>425</v>
      </c>
      <c r="S172" s="1205" t="s">
        <v>407</v>
      </c>
      <c r="T172" s="1067" t="s">
        <v>417</v>
      </c>
      <c r="U172" s="899" t="s">
        <v>418</v>
      </c>
    </row>
    <row r="173" spans="1:21" hidden="1" outlineLevel="1">
      <c r="A173" t="s">
        <v>426</v>
      </c>
      <c r="S173" s="1205" t="s">
        <v>407</v>
      </c>
      <c r="T173" s="1067" t="s">
        <v>417</v>
      </c>
      <c r="U173" s="899" t="s">
        <v>418</v>
      </c>
    </row>
    <row r="174" spans="1:21" hidden="1" outlineLevel="1">
      <c r="A174" t="s">
        <v>427</v>
      </c>
      <c r="S174" s="1205" t="s">
        <v>407</v>
      </c>
      <c r="T174" s="1067" t="s">
        <v>428</v>
      </c>
      <c r="U174" s="899" t="s">
        <v>429</v>
      </c>
    </row>
    <row r="175" spans="1:21" hidden="1" outlineLevel="1">
      <c r="A175" t="s">
        <v>430</v>
      </c>
      <c r="S175" s="1205" t="s">
        <v>407</v>
      </c>
      <c r="T175" s="1067" t="s">
        <v>431</v>
      </c>
      <c r="U175" s="1216" t="s">
        <v>432</v>
      </c>
    </row>
    <row r="176" spans="1:21" hidden="1" outlineLevel="1">
      <c r="A176" t="s">
        <v>433</v>
      </c>
      <c r="S176" s="1205" t="s">
        <v>407</v>
      </c>
      <c r="T176" s="1067" t="s">
        <v>434</v>
      </c>
      <c r="U176" s="1216">
        <v>45267</v>
      </c>
    </row>
    <row r="177" spans="1:21" collapsed="1"/>
    <row r="178" spans="1:21" ht="19">
      <c r="A178" s="405" t="s">
        <v>435</v>
      </c>
      <c r="B178" s="404"/>
      <c r="C178" s="404"/>
      <c r="D178" s="404"/>
      <c r="E178" s="404"/>
      <c r="F178" s="404"/>
      <c r="G178" s="404"/>
      <c r="H178" s="404"/>
      <c r="I178" s="404"/>
      <c r="J178" s="404"/>
      <c r="K178" s="404"/>
      <c r="L178" s="404"/>
      <c r="M178" s="404"/>
      <c r="N178" s="404"/>
      <c r="O178" s="404"/>
      <c r="P178" s="404"/>
      <c r="Q178" s="404"/>
      <c r="R178" s="404"/>
      <c r="S178" s="1202" t="s">
        <v>403</v>
      </c>
      <c r="T178" s="1203" t="s">
        <v>404</v>
      </c>
      <c r="U178" s="1204" t="s">
        <v>405</v>
      </c>
    </row>
    <row r="179" spans="1:21" hidden="1" outlineLevel="1"/>
    <row r="180" spans="1:21" hidden="1" outlineLevel="1">
      <c r="A180" t="s">
        <v>436</v>
      </c>
      <c r="S180" t="s">
        <v>437</v>
      </c>
      <c r="T180" s="1067" t="s">
        <v>417</v>
      </c>
    </row>
    <row r="181" spans="1:21" hidden="1" outlineLevel="1"/>
    <row r="182" spans="1:21" hidden="1" outlineLevel="1">
      <c r="A182" t="s">
        <v>438</v>
      </c>
      <c r="S182" t="s">
        <v>407</v>
      </c>
    </row>
    <row r="183" spans="1:21" hidden="1" outlineLevel="1"/>
    <row r="184" spans="1:21" collapsed="1"/>
    <row r="185" spans="1:21" ht="19">
      <c r="A185" s="405" t="s">
        <v>439</v>
      </c>
      <c r="B185" s="404"/>
      <c r="C185" s="404"/>
      <c r="D185" s="404"/>
      <c r="E185" s="404"/>
      <c r="F185" s="404"/>
      <c r="G185" s="404"/>
      <c r="H185" s="404"/>
      <c r="I185" s="404"/>
      <c r="J185" s="404"/>
      <c r="K185" s="404"/>
      <c r="L185" s="404"/>
      <c r="M185" s="404"/>
      <c r="N185" s="404"/>
      <c r="O185" s="404"/>
      <c r="P185" s="404"/>
      <c r="Q185" s="404"/>
      <c r="R185" s="404"/>
      <c r="S185" s="1202" t="s">
        <v>403</v>
      </c>
      <c r="T185" s="1203" t="s">
        <v>404</v>
      </c>
      <c r="U185" s="1204" t="s">
        <v>405</v>
      </c>
    </row>
    <row r="186" spans="1:21" ht="19" hidden="1" outlineLevel="1">
      <c r="A186" s="405"/>
      <c r="B186" s="404"/>
      <c r="C186" s="404"/>
      <c r="D186" s="404"/>
      <c r="E186" s="404"/>
      <c r="F186" s="404"/>
      <c r="G186" s="404"/>
      <c r="H186" s="404"/>
      <c r="I186" s="404"/>
      <c r="J186" s="404"/>
      <c r="K186" s="404"/>
      <c r="L186" s="404"/>
      <c r="M186" s="404"/>
      <c r="N186" s="404"/>
      <c r="O186" s="404"/>
      <c r="P186" s="404"/>
      <c r="Q186" s="404"/>
      <c r="R186" s="404"/>
      <c r="S186" s="1202"/>
      <c r="T186" s="1203"/>
      <c r="U186" s="1204"/>
    </row>
    <row r="187" spans="1:21" hidden="1" outlineLevel="1">
      <c r="A187" s="1357" t="s">
        <v>440</v>
      </c>
    </row>
    <row r="188" spans="1:21" hidden="1" outlineLevel="1">
      <c r="A188" t="s">
        <v>441</v>
      </c>
    </row>
    <row r="189" spans="1:21" hidden="1" outlineLevel="1"/>
    <row r="190" spans="1:21" hidden="1" outlineLevel="1">
      <c r="A190" s="1357" t="s">
        <v>442</v>
      </c>
    </row>
    <row r="191" spans="1:21" hidden="1" outlineLevel="1">
      <c r="A191" t="s">
        <v>443</v>
      </c>
    </row>
    <row r="192" spans="1:21" hidden="1" outlineLevel="1"/>
    <row r="193" spans="1:1" hidden="1" outlineLevel="1">
      <c r="A193" s="1357" t="s">
        <v>444</v>
      </c>
    </row>
    <row r="194" spans="1:1" hidden="1" outlineLevel="1">
      <c r="A194" t="s">
        <v>445</v>
      </c>
    </row>
    <row r="195" spans="1:1" hidden="1" outlineLevel="1"/>
    <row r="196" spans="1:1" hidden="1" outlineLevel="1">
      <c r="A196" s="1357" t="s">
        <v>446</v>
      </c>
    </row>
    <row r="197" spans="1:1" hidden="1" outlineLevel="1">
      <c r="A197" t="s">
        <v>447</v>
      </c>
    </row>
    <row r="198" spans="1:1" hidden="1" outlineLevel="1"/>
    <row r="199" spans="1:1" hidden="1" outlineLevel="1">
      <c r="A199" s="1357" t="s">
        <v>448</v>
      </c>
    </row>
    <row r="200" spans="1:1" hidden="1" outlineLevel="1">
      <c r="A200" t="s">
        <v>449</v>
      </c>
    </row>
    <row r="201" spans="1:1" hidden="1" outlineLevel="1"/>
    <row r="202" spans="1:1" hidden="1" outlineLevel="1">
      <c r="A202" s="1357" t="s">
        <v>450</v>
      </c>
    </row>
    <row r="203" spans="1:1" hidden="1" outlineLevel="1">
      <c r="A203" t="s">
        <v>451</v>
      </c>
    </row>
    <row r="204" spans="1:1" hidden="1" outlineLevel="1"/>
    <row r="205" spans="1:1" hidden="1" outlineLevel="1">
      <c r="A205" t="s">
        <v>452</v>
      </c>
    </row>
    <row r="206" spans="1:1" hidden="1" outlineLevel="1">
      <c r="A206" t="s">
        <v>453</v>
      </c>
    </row>
    <row r="207" spans="1:1" hidden="1" outlineLevel="1"/>
    <row r="208" spans="1:1" hidden="1" outlineLevel="1">
      <c r="A208" t="s">
        <v>454</v>
      </c>
    </row>
    <row r="209" spans="1:1" hidden="1" outlineLevel="1">
      <c r="A209" t="s">
        <v>455</v>
      </c>
    </row>
    <row r="210" spans="1:1" hidden="1" outlineLevel="1"/>
    <row r="211" spans="1:1" hidden="1" outlineLevel="1">
      <c r="A211" s="1357" t="s">
        <v>456</v>
      </c>
    </row>
    <row r="212" spans="1:1" hidden="1" outlineLevel="1">
      <c r="A212" t="s">
        <v>457</v>
      </c>
    </row>
    <row r="213" spans="1:1" hidden="1" outlineLevel="1"/>
    <row r="214" spans="1:1" hidden="1" outlineLevel="1">
      <c r="A214" s="1357" t="s">
        <v>458</v>
      </c>
    </row>
    <row r="215" spans="1:1" hidden="1" outlineLevel="1">
      <c r="A215" t="s">
        <v>459</v>
      </c>
    </row>
    <row r="216" spans="1:1" hidden="1" outlineLevel="1"/>
    <row r="217" spans="1:1" hidden="1" outlineLevel="1"/>
    <row r="218" spans="1:1" hidden="1" outlineLevel="1"/>
    <row r="219" spans="1:1" hidden="1" outlineLevel="1">
      <c r="A219" s="865" t="s">
        <v>460</v>
      </c>
    </row>
    <row r="220" spans="1:1" hidden="1" outlineLevel="1">
      <c r="A220" t="s">
        <v>461</v>
      </c>
    </row>
    <row r="221" spans="1:1" hidden="1" outlineLevel="1">
      <c r="A221" t="s">
        <v>462</v>
      </c>
    </row>
    <row r="222" spans="1:1" hidden="1" outlineLevel="1"/>
    <row r="223" spans="1:1" hidden="1" outlineLevel="1">
      <c r="A223" t="s">
        <v>463</v>
      </c>
    </row>
    <row r="224" spans="1:1" hidden="1" outlineLevel="1"/>
    <row r="225" spans="1:21" hidden="1" outlineLevel="1">
      <c r="A225" s="865" t="s">
        <v>464</v>
      </c>
    </row>
    <row r="226" spans="1:21" hidden="1" outlineLevel="1">
      <c r="A226" t="s">
        <v>465</v>
      </c>
    </row>
    <row r="227" spans="1:21" hidden="1" outlineLevel="1"/>
    <row r="228" spans="1:21" collapsed="1"/>
    <row r="229" spans="1:21" ht="19">
      <c r="A229" s="405" t="s">
        <v>466</v>
      </c>
      <c r="B229" s="404"/>
      <c r="C229" s="404"/>
      <c r="D229" s="404"/>
      <c r="E229" s="404"/>
      <c r="F229" s="404"/>
      <c r="G229" s="404"/>
      <c r="H229" s="404"/>
      <c r="I229" s="404"/>
      <c r="J229" s="404"/>
      <c r="K229" s="404"/>
      <c r="L229" s="404"/>
      <c r="M229" s="404"/>
      <c r="N229" s="404"/>
      <c r="O229" s="404"/>
      <c r="P229" s="404"/>
      <c r="Q229" s="404"/>
      <c r="R229" s="404"/>
      <c r="S229" s="1202" t="s">
        <v>403</v>
      </c>
      <c r="T229" s="1203" t="s">
        <v>404</v>
      </c>
      <c r="U229" s="1204" t="s">
        <v>405</v>
      </c>
    </row>
    <row r="230" spans="1:21" ht="19" hidden="1" outlineLevel="1">
      <c r="A230" s="405"/>
      <c r="B230" s="404"/>
      <c r="C230" s="404"/>
      <c r="D230" s="404"/>
      <c r="E230" s="404"/>
      <c r="F230" s="404"/>
      <c r="G230" s="404"/>
      <c r="H230" s="404"/>
      <c r="I230" s="404"/>
      <c r="J230" s="404"/>
      <c r="K230" s="404"/>
      <c r="L230" s="404"/>
      <c r="M230" s="404"/>
      <c r="N230" s="404"/>
      <c r="O230" s="404"/>
      <c r="P230" s="404"/>
      <c r="Q230" s="404"/>
      <c r="R230" s="404"/>
      <c r="S230" s="1202"/>
      <c r="T230" s="1203"/>
      <c r="U230" s="1204"/>
    </row>
    <row r="231" spans="1:21" hidden="1" outlineLevel="1">
      <c r="A231" s="1081" t="s">
        <v>467</v>
      </c>
    </row>
    <row r="232" spans="1:21" hidden="1" outlineLevel="1"/>
    <row r="233" spans="1:21" hidden="1" outlineLevel="1">
      <c r="A233" s="1081" t="s">
        <v>468</v>
      </c>
    </row>
    <row r="234" spans="1:21" hidden="1" outlineLevel="1"/>
    <row r="235" spans="1:21" hidden="1" outlineLevel="1">
      <c r="A235" s="1081" t="s">
        <v>469</v>
      </c>
    </row>
    <row r="236" spans="1:21" hidden="1" outlineLevel="1"/>
    <row r="237" spans="1:21" hidden="1" outlineLevel="1">
      <c r="A237" s="2854" t="s">
        <v>470</v>
      </c>
    </row>
    <row r="238" spans="1:21" hidden="1" outlineLevel="1"/>
    <row r="239" spans="1:21" hidden="1" outlineLevel="1">
      <c r="A239" s="2854" t="s">
        <v>471</v>
      </c>
    </row>
    <row r="240" spans="1:21" hidden="1" outlineLevel="1"/>
    <row r="241" spans="1:21" hidden="1" outlineLevel="1">
      <c r="A241" s="2854" t="s">
        <v>472</v>
      </c>
    </row>
    <row r="242" spans="1:21" hidden="1" outlineLevel="1"/>
    <row r="243" spans="1:21" collapsed="1"/>
    <row r="244" spans="1:21" ht="19">
      <c r="A244" s="405" t="s">
        <v>473</v>
      </c>
      <c r="B244" s="404"/>
      <c r="C244" s="404"/>
      <c r="D244" s="404"/>
      <c r="E244" s="404"/>
      <c r="F244" s="404"/>
      <c r="G244" s="404"/>
      <c r="H244" s="404"/>
      <c r="I244" s="404"/>
      <c r="J244" s="404"/>
      <c r="K244" s="404"/>
      <c r="L244" s="404"/>
      <c r="M244" s="404"/>
      <c r="N244" s="404"/>
      <c r="O244" s="404"/>
      <c r="P244" s="404"/>
      <c r="Q244" s="404"/>
      <c r="R244" s="404"/>
      <c r="S244" s="1202" t="s">
        <v>403</v>
      </c>
      <c r="T244" s="1203" t="s">
        <v>404</v>
      </c>
      <c r="U244" s="1204" t="s">
        <v>405</v>
      </c>
    </row>
    <row r="245" spans="1:21" ht="19" hidden="1" outlineLevel="1">
      <c r="A245" s="405"/>
      <c r="B245" s="404"/>
      <c r="C245" s="404"/>
      <c r="D245" s="404"/>
      <c r="E245" s="404"/>
      <c r="F245" s="404"/>
      <c r="G245" s="404"/>
      <c r="H245" s="404"/>
      <c r="I245" s="404"/>
      <c r="J245" s="404"/>
      <c r="K245" s="404"/>
      <c r="L245" s="404"/>
      <c r="M245" s="404"/>
      <c r="N245" s="404"/>
      <c r="O245" s="404"/>
      <c r="P245" s="404"/>
      <c r="Q245" s="404"/>
      <c r="R245" s="404"/>
      <c r="S245" s="1202"/>
      <c r="T245" s="1203"/>
      <c r="U245" s="1204"/>
    </row>
    <row r="246" spans="1:21" hidden="1" outlineLevel="1">
      <c r="A246" s="2854" t="s">
        <v>474</v>
      </c>
      <c r="S246" s="1205" t="s">
        <v>407</v>
      </c>
      <c r="T246" s="1067" t="s">
        <v>417</v>
      </c>
      <c r="U246" s="899" t="s">
        <v>418</v>
      </c>
    </row>
    <row r="247" spans="1:21" hidden="1" outlineLevel="1"/>
    <row r="248" spans="1:21" hidden="1" outlineLevel="1">
      <c r="A248" s="1198" t="s">
        <v>475</v>
      </c>
      <c r="S248" s="1205" t="s">
        <v>407</v>
      </c>
      <c r="T248" s="1067" t="s">
        <v>417</v>
      </c>
      <c r="U248" s="899" t="s">
        <v>418</v>
      </c>
    </row>
    <row r="249" spans="1:21" hidden="1" outlineLevel="1"/>
    <row r="250" spans="1:21" hidden="1" outlineLevel="1">
      <c r="A250" s="2854" t="s">
        <v>476</v>
      </c>
      <c r="S250" s="1205" t="s">
        <v>407</v>
      </c>
      <c r="T250" s="1067" t="s">
        <v>417</v>
      </c>
      <c r="U250" s="899" t="s">
        <v>418</v>
      </c>
    </row>
    <row r="251" spans="1:21" hidden="1" outlineLevel="1"/>
    <row r="252" spans="1:21" hidden="1" outlineLevel="1">
      <c r="A252" s="2854" t="s">
        <v>477</v>
      </c>
      <c r="S252" s="1205" t="s">
        <v>478</v>
      </c>
      <c r="T252" s="1067" t="s">
        <v>417</v>
      </c>
      <c r="U252" s="899" t="s">
        <v>418</v>
      </c>
    </row>
    <row r="253" spans="1:21" hidden="1" outlineLevel="1"/>
    <row r="254" spans="1:21" hidden="1" outlineLevel="1">
      <c r="A254" s="2854" t="s">
        <v>479</v>
      </c>
      <c r="S254" s="1205" t="s">
        <v>411</v>
      </c>
      <c r="T254" s="1067" t="s">
        <v>417</v>
      </c>
      <c r="U254" s="899" t="s">
        <v>418</v>
      </c>
    </row>
    <row r="255" spans="1:21" hidden="1" outlineLevel="1"/>
    <row r="256" spans="1:21" hidden="1" outlineLevel="1">
      <c r="A256" s="2854" t="s">
        <v>480</v>
      </c>
      <c r="S256" s="1205" t="s">
        <v>407</v>
      </c>
      <c r="T256" s="1067" t="s">
        <v>417</v>
      </c>
      <c r="U256" s="899" t="s">
        <v>418</v>
      </c>
    </row>
    <row r="257" spans="1:21" hidden="1" outlineLevel="1"/>
    <row r="258" spans="1:21" collapsed="1"/>
    <row r="259" spans="1:21" ht="19">
      <c r="A259" s="405" t="s">
        <v>481</v>
      </c>
      <c r="B259" s="404"/>
      <c r="C259" s="404"/>
      <c r="D259" s="404"/>
      <c r="E259" s="404"/>
      <c r="F259" s="404"/>
      <c r="G259" s="404"/>
      <c r="H259" s="404"/>
      <c r="I259" s="404"/>
      <c r="J259" s="404"/>
      <c r="K259" s="404"/>
      <c r="L259" s="404"/>
      <c r="M259" s="404"/>
      <c r="N259" s="404"/>
      <c r="O259" s="404"/>
      <c r="P259" s="404"/>
      <c r="Q259" s="404"/>
      <c r="R259" s="404"/>
      <c r="S259" s="1202" t="s">
        <v>403</v>
      </c>
      <c r="T259" s="1203" t="s">
        <v>404</v>
      </c>
      <c r="U259" s="1204" t="s">
        <v>405</v>
      </c>
    </row>
    <row r="260" spans="1:21" ht="19" hidden="1" outlineLevel="1">
      <c r="A260" s="405"/>
      <c r="B260" s="404"/>
      <c r="C260" s="404"/>
      <c r="D260" s="404"/>
      <c r="E260" s="404"/>
      <c r="F260" s="404"/>
      <c r="G260" s="404"/>
      <c r="H260" s="404"/>
      <c r="I260" s="404"/>
      <c r="J260" s="404"/>
      <c r="K260" s="404"/>
      <c r="L260" s="404"/>
      <c r="M260" s="404"/>
      <c r="N260" s="404"/>
      <c r="O260" s="404"/>
      <c r="P260" s="404"/>
      <c r="Q260" s="404"/>
      <c r="R260" s="404"/>
      <c r="S260" s="1202"/>
      <c r="T260" s="1203"/>
      <c r="U260" s="1204"/>
    </row>
    <row r="261" spans="1:21" hidden="1" outlineLevel="1">
      <c r="A261" s="2854" t="s">
        <v>482</v>
      </c>
      <c r="S261" s="1205" t="s">
        <v>407</v>
      </c>
      <c r="T261" s="1067" t="s">
        <v>417</v>
      </c>
      <c r="U261" s="899" t="s">
        <v>418</v>
      </c>
    </row>
    <row r="262" spans="1:21" hidden="1" outlineLevel="1"/>
    <row r="263" spans="1:21" hidden="1" outlineLevel="1">
      <c r="A263" s="1198" t="s">
        <v>483</v>
      </c>
      <c r="S263" s="1205" t="s">
        <v>407</v>
      </c>
      <c r="T263" s="1067" t="s">
        <v>417</v>
      </c>
      <c r="U263" s="899" t="s">
        <v>418</v>
      </c>
    </row>
    <row r="264" spans="1:21" hidden="1" outlineLevel="1"/>
    <row r="265" spans="1:21" hidden="1" outlineLevel="1">
      <c r="A265" s="2854" t="s">
        <v>484</v>
      </c>
      <c r="S265" s="1205" t="s">
        <v>407</v>
      </c>
      <c r="T265" s="1067" t="s">
        <v>417</v>
      </c>
      <c r="U265" s="899" t="s">
        <v>418</v>
      </c>
    </row>
    <row r="266" spans="1:21" hidden="1" outlineLevel="1"/>
    <row r="267" spans="1:21" hidden="1" outlineLevel="1">
      <c r="A267" s="2854" t="s">
        <v>485</v>
      </c>
      <c r="S267" s="1205" t="s">
        <v>407</v>
      </c>
      <c r="T267" s="1067" t="s">
        <v>417</v>
      </c>
      <c r="U267" s="899" t="s">
        <v>418</v>
      </c>
    </row>
    <row r="268" spans="1:21" hidden="1" outlineLevel="1"/>
    <row r="269" spans="1:21" hidden="1" outlineLevel="1">
      <c r="A269" s="2854" t="s">
        <v>486</v>
      </c>
      <c r="S269" s="1205" t="s">
        <v>407</v>
      </c>
      <c r="T269" s="1067" t="s">
        <v>417</v>
      </c>
      <c r="U269" s="899" t="s">
        <v>418</v>
      </c>
    </row>
    <row r="270" spans="1:21" hidden="1" outlineLevel="1"/>
    <row r="271" spans="1:21" hidden="1" outlineLevel="1">
      <c r="A271" s="1198" t="s">
        <v>487</v>
      </c>
      <c r="S271" s="1205" t="s">
        <v>488</v>
      </c>
      <c r="T271" s="1067" t="s">
        <v>417</v>
      </c>
      <c r="U271" s="899" t="s">
        <v>418</v>
      </c>
    </row>
    <row r="272" spans="1:21" collapsed="1">
      <c r="A272" s="2854"/>
    </row>
    <row r="273" spans="1:21" ht="19">
      <c r="A273" s="405" t="s">
        <v>489</v>
      </c>
      <c r="B273" s="404"/>
      <c r="C273" s="404"/>
      <c r="D273" s="404"/>
      <c r="E273" s="404"/>
      <c r="F273" s="404"/>
      <c r="G273" s="404"/>
      <c r="H273" s="404"/>
      <c r="I273" s="404"/>
      <c r="J273" s="404"/>
      <c r="K273" s="404"/>
      <c r="L273" s="404"/>
      <c r="M273" s="404"/>
      <c r="N273" s="404"/>
      <c r="O273" s="404"/>
      <c r="P273" s="404"/>
      <c r="Q273" s="404"/>
      <c r="R273" s="404"/>
      <c r="S273" s="1202" t="s">
        <v>403</v>
      </c>
      <c r="T273" s="1203" t="s">
        <v>404</v>
      </c>
      <c r="U273" s="1204" t="s">
        <v>405</v>
      </c>
    </row>
    <row r="274" spans="1:21" ht="19" hidden="1" outlineLevel="1">
      <c r="A274" s="405"/>
      <c r="B274" s="404"/>
      <c r="C274" s="404"/>
      <c r="D274" s="404"/>
      <c r="E274" s="404"/>
      <c r="F274" s="404"/>
      <c r="G274" s="404"/>
      <c r="H274" s="404"/>
      <c r="I274" s="404"/>
      <c r="J274" s="404"/>
      <c r="K274" s="404"/>
      <c r="L274" s="404"/>
      <c r="M274" s="404"/>
      <c r="N274" s="404"/>
      <c r="O274" s="404"/>
      <c r="P274" s="404"/>
      <c r="Q274" s="404"/>
      <c r="R274" s="404"/>
      <c r="S274" s="1202"/>
      <c r="T274" s="1203"/>
      <c r="U274" s="1204"/>
    </row>
    <row r="275" spans="1:21" hidden="1" outlineLevel="1">
      <c r="A275" s="2854" t="s">
        <v>490</v>
      </c>
      <c r="S275" s="1205" t="s">
        <v>407</v>
      </c>
      <c r="T275" s="1067" t="s">
        <v>417</v>
      </c>
      <c r="U275" s="899" t="s">
        <v>418</v>
      </c>
    </row>
    <row r="276" spans="1:21" hidden="1" outlineLevel="1"/>
    <row r="277" spans="1:21" hidden="1" outlineLevel="1">
      <c r="A277" s="1198" t="s">
        <v>491</v>
      </c>
      <c r="S277" s="1205" t="s">
        <v>407</v>
      </c>
      <c r="T277" s="1067" t="s">
        <v>417</v>
      </c>
      <c r="U277" s="899" t="s">
        <v>418</v>
      </c>
    </row>
    <row r="278" spans="1:21" hidden="1" outlineLevel="1"/>
    <row r="279" spans="1:21" hidden="1" outlineLevel="1">
      <c r="A279" s="2854" t="s">
        <v>492</v>
      </c>
      <c r="S279" s="1205" t="s">
        <v>488</v>
      </c>
      <c r="T279" s="1067" t="s">
        <v>417</v>
      </c>
      <c r="U279" s="899" t="s">
        <v>418</v>
      </c>
    </row>
    <row r="280" spans="1:21" hidden="1" outlineLevel="1"/>
    <row r="281" spans="1:21" collapsed="1"/>
    <row r="282" spans="1:21" ht="19">
      <c r="A282" s="405" t="s">
        <v>493</v>
      </c>
      <c r="B282" s="404"/>
      <c r="C282" s="404"/>
      <c r="D282" s="404"/>
      <c r="E282" s="404"/>
      <c r="F282" s="404"/>
      <c r="G282" s="404"/>
      <c r="H282" s="404"/>
      <c r="I282" s="404"/>
      <c r="J282" s="404"/>
      <c r="K282" s="404"/>
      <c r="L282" s="404"/>
      <c r="M282" s="404"/>
      <c r="N282" s="404"/>
      <c r="O282" s="404"/>
      <c r="P282" s="404"/>
      <c r="Q282" s="404"/>
      <c r="R282" s="404"/>
      <c r="S282" s="1202" t="s">
        <v>403</v>
      </c>
      <c r="T282" s="1203" t="s">
        <v>404</v>
      </c>
      <c r="U282" s="1204" t="s">
        <v>405</v>
      </c>
    </row>
    <row r="283" spans="1:21" ht="19" hidden="1" outlineLevel="1">
      <c r="A283" s="405"/>
      <c r="B283" s="404"/>
      <c r="C283" s="404"/>
      <c r="D283" s="404"/>
      <c r="E283" s="404"/>
      <c r="F283" s="404"/>
      <c r="G283" s="404"/>
      <c r="H283" s="404"/>
      <c r="I283" s="404"/>
      <c r="J283" s="404"/>
      <c r="K283" s="404"/>
      <c r="L283" s="404"/>
      <c r="M283" s="404"/>
      <c r="N283" s="404"/>
      <c r="O283" s="404"/>
      <c r="P283" s="404"/>
      <c r="Q283" s="404"/>
      <c r="R283" s="404"/>
      <c r="S283" s="1202"/>
      <c r="T283" s="1203"/>
      <c r="U283" s="1204"/>
    </row>
    <row r="284" spans="1:21" hidden="1" outlineLevel="1">
      <c r="A284" s="2854" t="s">
        <v>494</v>
      </c>
      <c r="S284" s="1205" t="s">
        <v>407</v>
      </c>
      <c r="T284" s="1067" t="s">
        <v>417</v>
      </c>
      <c r="U284" s="899" t="s">
        <v>418</v>
      </c>
    </row>
    <row r="285" spans="1:21" hidden="1" outlineLevel="1"/>
    <row r="286" spans="1:21" hidden="1" outlineLevel="1">
      <c r="A286" s="1198" t="s">
        <v>495</v>
      </c>
      <c r="S286" s="1205" t="s">
        <v>407</v>
      </c>
      <c r="T286" s="1067" t="s">
        <v>417</v>
      </c>
      <c r="U286" s="899" t="s">
        <v>418</v>
      </c>
    </row>
    <row r="287" spans="1:21" hidden="1" outlineLevel="1"/>
    <row r="288" spans="1:21" hidden="1" outlineLevel="1">
      <c r="A288" s="2854" t="s">
        <v>496</v>
      </c>
      <c r="S288" s="1205" t="s">
        <v>407</v>
      </c>
      <c r="T288" s="1067" t="s">
        <v>417</v>
      </c>
      <c r="U288" s="899" t="s">
        <v>418</v>
      </c>
    </row>
    <row r="289" spans="1:21" hidden="1" outlineLevel="1"/>
    <row r="290" spans="1:21" hidden="1" outlineLevel="1">
      <c r="A290" s="2854" t="s">
        <v>497</v>
      </c>
      <c r="S290" s="1205" t="s">
        <v>488</v>
      </c>
      <c r="T290" s="1067" t="s">
        <v>417</v>
      </c>
      <c r="U290" s="899" t="s">
        <v>418</v>
      </c>
    </row>
    <row r="291" spans="1:21" hidden="1" outlineLevel="1"/>
    <row r="292" spans="1:21" hidden="1" outlineLevel="1">
      <c r="A292" s="1198" t="s">
        <v>498</v>
      </c>
      <c r="S292" s="1205" t="s">
        <v>499</v>
      </c>
      <c r="T292" s="1067" t="s">
        <v>417</v>
      </c>
      <c r="U292" s="899" t="s">
        <v>418</v>
      </c>
    </row>
    <row r="293" spans="1:21" collapsed="1"/>
    <row r="294" spans="1:21" ht="19">
      <c r="A294" s="405" t="s">
        <v>500</v>
      </c>
      <c r="B294" s="404"/>
      <c r="C294" s="404"/>
      <c r="D294" s="404"/>
      <c r="E294" s="404"/>
      <c r="F294" s="404"/>
      <c r="G294" s="404"/>
      <c r="H294" s="404"/>
      <c r="I294" s="404"/>
      <c r="J294" s="404"/>
      <c r="K294" s="404"/>
      <c r="L294" s="404"/>
      <c r="M294" s="404"/>
      <c r="N294" s="404"/>
      <c r="O294" s="404"/>
      <c r="P294" s="404"/>
      <c r="Q294" s="404"/>
      <c r="R294" s="404"/>
      <c r="S294" s="1202" t="s">
        <v>403</v>
      </c>
      <c r="T294" s="1203" t="s">
        <v>404</v>
      </c>
      <c r="U294" s="1204" t="s">
        <v>405</v>
      </c>
    </row>
    <row r="295" spans="1:21" ht="19" hidden="1" outlineLevel="1">
      <c r="A295" s="405"/>
      <c r="B295" s="404"/>
      <c r="C295" s="404"/>
      <c r="D295" s="404"/>
      <c r="E295" s="404"/>
      <c r="F295" s="404"/>
      <c r="G295" s="404"/>
      <c r="H295" s="404"/>
      <c r="I295" s="404"/>
      <c r="J295" s="404"/>
      <c r="K295" s="404"/>
      <c r="L295" s="404"/>
      <c r="M295" s="404"/>
      <c r="N295" s="404"/>
      <c r="O295" s="404"/>
      <c r="P295" s="404"/>
      <c r="Q295" s="404"/>
      <c r="R295" s="404"/>
      <c r="S295" s="1202"/>
      <c r="T295" s="1203"/>
      <c r="U295" s="1204"/>
    </row>
    <row r="296" spans="1:21" hidden="1" outlineLevel="1">
      <c r="A296" s="2854" t="s">
        <v>501</v>
      </c>
      <c r="S296" s="1205" t="s">
        <v>407</v>
      </c>
      <c r="T296" s="1067" t="s">
        <v>417</v>
      </c>
      <c r="U296" s="899" t="s">
        <v>418</v>
      </c>
    </row>
    <row r="297" spans="1:21" hidden="1" outlineLevel="1"/>
    <row r="298" spans="1:21" hidden="1" outlineLevel="1">
      <c r="A298" s="1198" t="s">
        <v>502</v>
      </c>
      <c r="S298" s="1205" t="s">
        <v>407</v>
      </c>
      <c r="T298" s="1067" t="s">
        <v>417</v>
      </c>
      <c r="U298" s="899" t="s">
        <v>418</v>
      </c>
    </row>
    <row r="299" spans="1:21" hidden="1" outlineLevel="1">
      <c r="D299" t="s">
        <v>503</v>
      </c>
    </row>
    <row r="300" spans="1:21" hidden="1" outlineLevel="1"/>
    <row r="301" spans="1:21" hidden="1" outlineLevel="1">
      <c r="A301" s="2854" t="s">
        <v>496</v>
      </c>
      <c r="S301" s="1205" t="s">
        <v>407</v>
      </c>
      <c r="T301" s="1067" t="s">
        <v>417</v>
      </c>
      <c r="U301" s="899" t="s">
        <v>418</v>
      </c>
    </row>
    <row r="302" spans="1:21" hidden="1" outlineLevel="1"/>
    <row r="303" spans="1:21" hidden="1" outlineLevel="1">
      <c r="A303" s="2854" t="s">
        <v>504</v>
      </c>
      <c r="S303" s="1205" t="s">
        <v>488</v>
      </c>
      <c r="T303" s="1067" t="s">
        <v>417</v>
      </c>
      <c r="U303" s="899" t="s">
        <v>418</v>
      </c>
    </row>
    <row r="304" spans="1:21" hidden="1" outlineLevel="1">
      <c r="A304" s="2854"/>
    </row>
    <row r="305" spans="1:22" hidden="1" outlineLevel="1">
      <c r="A305" s="865" t="s">
        <v>505</v>
      </c>
    </row>
    <row r="306" spans="1:22" hidden="1" outlineLevel="1"/>
    <row r="307" spans="1:22" collapsed="1"/>
    <row r="308" spans="1:22" ht="19">
      <c r="A308" s="405" t="s">
        <v>506</v>
      </c>
      <c r="B308" s="404"/>
      <c r="C308" s="404"/>
      <c r="D308" s="404"/>
      <c r="E308" s="404"/>
      <c r="F308" s="404"/>
      <c r="G308" s="404"/>
      <c r="H308" s="404"/>
      <c r="I308" s="404"/>
      <c r="J308" s="404"/>
      <c r="K308" s="404"/>
      <c r="L308" s="404"/>
      <c r="M308" s="404"/>
      <c r="N308" s="404"/>
      <c r="O308" s="404"/>
      <c r="P308" s="404"/>
      <c r="Q308" s="404"/>
      <c r="R308" s="404"/>
      <c r="S308" s="1202" t="s">
        <v>403</v>
      </c>
      <c r="T308" s="1203" t="s">
        <v>404</v>
      </c>
      <c r="U308" s="1204" t="s">
        <v>405</v>
      </c>
    </row>
    <row r="309" spans="1:22" ht="19" hidden="1" outlineLevel="1">
      <c r="A309" s="405"/>
      <c r="B309" s="404"/>
      <c r="C309" s="404"/>
      <c r="D309" s="404"/>
      <c r="E309" s="404"/>
      <c r="F309" s="404"/>
      <c r="G309" s="404"/>
      <c r="H309" s="404"/>
      <c r="I309" s="404"/>
      <c r="J309" s="404"/>
      <c r="K309" s="404"/>
      <c r="L309" s="404"/>
      <c r="M309" s="404"/>
      <c r="N309" s="404"/>
      <c r="O309" s="404"/>
      <c r="P309" s="404"/>
      <c r="Q309" s="404"/>
      <c r="R309" s="404"/>
      <c r="S309" s="1202"/>
      <c r="T309" s="1203"/>
      <c r="U309" s="1204"/>
    </row>
    <row r="310" spans="1:22" hidden="1" outlineLevel="1">
      <c r="A310" s="2854" t="s">
        <v>507</v>
      </c>
      <c r="S310" s="1205" t="s">
        <v>407</v>
      </c>
      <c r="T310" s="1067" t="s">
        <v>417</v>
      </c>
      <c r="U310" s="899" t="s">
        <v>418</v>
      </c>
    </row>
    <row r="311" spans="1:22" hidden="1" outlineLevel="1">
      <c r="A311" s="2854"/>
      <c r="E311" t="s">
        <v>508</v>
      </c>
      <c r="S311" s="1205" t="s">
        <v>407</v>
      </c>
      <c r="T311" s="1067" t="s">
        <v>417</v>
      </c>
      <c r="U311" s="899" t="s">
        <v>418</v>
      </c>
      <c r="V311" s="2435" t="s">
        <v>509</v>
      </c>
    </row>
    <row r="312" spans="1:22" ht="33.75" hidden="1" customHeight="1" outlineLevel="1">
      <c r="A312" s="2854"/>
      <c r="E312" s="2951" t="s">
        <v>510</v>
      </c>
      <c r="F312" s="2951"/>
      <c r="G312" s="2951"/>
      <c r="H312" s="2951"/>
      <c r="I312" s="2951"/>
      <c r="J312" s="2951"/>
      <c r="K312" s="2951"/>
      <c r="L312" s="2951"/>
      <c r="M312" s="2951"/>
      <c r="N312" s="2951"/>
      <c r="O312" s="2951"/>
      <c r="P312" s="2951"/>
      <c r="Q312" s="2951"/>
      <c r="R312" s="2951"/>
      <c r="S312" s="1205" t="s">
        <v>407</v>
      </c>
      <c r="T312" s="1067" t="s">
        <v>417</v>
      </c>
      <c r="U312" s="899" t="s">
        <v>418</v>
      </c>
      <c r="V312" s="2435" t="s">
        <v>511</v>
      </c>
    </row>
    <row r="313" spans="1:22" hidden="1" outlineLevel="1"/>
    <row r="314" spans="1:22" hidden="1" outlineLevel="1">
      <c r="A314" s="1198" t="s">
        <v>512</v>
      </c>
      <c r="S314" s="1205" t="s">
        <v>407</v>
      </c>
      <c r="T314" s="1067" t="s">
        <v>417</v>
      </c>
      <c r="U314" s="899" t="s">
        <v>418</v>
      </c>
    </row>
    <row r="315" spans="1:22" hidden="1" outlineLevel="1"/>
    <row r="316" spans="1:22" hidden="1" outlineLevel="1">
      <c r="A316" s="1198" t="s">
        <v>513</v>
      </c>
      <c r="S316" s="1205" t="s">
        <v>407</v>
      </c>
      <c r="T316" s="1067" t="s">
        <v>417</v>
      </c>
      <c r="U316" s="899" t="s">
        <v>418</v>
      </c>
    </row>
    <row r="317" spans="1:22" hidden="1" outlineLevel="1"/>
    <row r="318" spans="1:22" hidden="1" outlineLevel="1">
      <c r="A318" s="2854" t="s">
        <v>514</v>
      </c>
      <c r="S318" s="1205" t="s">
        <v>515</v>
      </c>
      <c r="T318" s="1067" t="s">
        <v>417</v>
      </c>
      <c r="U318" s="899" t="s">
        <v>418</v>
      </c>
    </row>
    <row r="319" spans="1:22" hidden="1" outlineLevel="1">
      <c r="A319" s="2854" t="s">
        <v>516</v>
      </c>
      <c r="S319" s="1205" t="s">
        <v>515</v>
      </c>
      <c r="T319" s="1067" t="s">
        <v>417</v>
      </c>
      <c r="U319" s="899" t="s">
        <v>418</v>
      </c>
    </row>
    <row r="320" spans="1:22" hidden="1" outlineLevel="1">
      <c r="A320" s="2854"/>
      <c r="D320" s="2952" t="s">
        <v>517</v>
      </c>
      <c r="E320" s="2952"/>
      <c r="F320" s="2952"/>
      <c r="G320" s="2952"/>
      <c r="H320" s="2952"/>
      <c r="I320" s="2952"/>
      <c r="J320" s="2952"/>
      <c r="K320" s="2952"/>
      <c r="L320" s="2952"/>
      <c r="M320" s="2952"/>
      <c r="N320" s="2952"/>
      <c r="O320" s="2952"/>
      <c r="P320" s="2952"/>
      <c r="Q320" s="2952"/>
      <c r="R320" s="2952"/>
      <c r="S320" s="1205" t="s">
        <v>518</v>
      </c>
      <c r="T320" s="1067"/>
      <c r="U320" s="899"/>
    </row>
    <row r="321" spans="1:21" hidden="1" outlineLevel="1"/>
    <row r="322" spans="1:21" hidden="1" outlineLevel="1">
      <c r="A322" s="1198" t="s">
        <v>519</v>
      </c>
      <c r="S322" s="1205" t="s">
        <v>520</v>
      </c>
      <c r="T322" s="1067" t="s">
        <v>417</v>
      </c>
      <c r="U322" s="899" t="s">
        <v>418</v>
      </c>
    </row>
    <row r="323" spans="1:21" hidden="1" outlineLevel="1"/>
    <row r="324" spans="1:21" hidden="1" outlineLevel="1">
      <c r="A324" s="2854" t="s">
        <v>521</v>
      </c>
      <c r="S324" s="1205" t="s">
        <v>522</v>
      </c>
      <c r="T324" s="1067" t="s">
        <v>417</v>
      </c>
      <c r="U324" s="899" t="s">
        <v>418</v>
      </c>
    </row>
    <row r="325" spans="1:21" hidden="1" outlineLevel="1"/>
    <row r="326" spans="1:21" hidden="1" outlineLevel="1">
      <c r="A326" s="2854" t="s">
        <v>523</v>
      </c>
      <c r="S326" s="1205" t="s">
        <v>407</v>
      </c>
      <c r="T326" s="1067" t="s">
        <v>417</v>
      </c>
      <c r="U326" s="899" t="s">
        <v>418</v>
      </c>
    </row>
    <row r="327" spans="1:21" hidden="1" outlineLevel="1">
      <c r="D327" s="2952" t="s">
        <v>524</v>
      </c>
      <c r="E327" s="2952"/>
      <c r="F327" s="2952"/>
      <c r="G327" s="2952"/>
      <c r="H327" s="2952"/>
      <c r="I327" s="2952"/>
      <c r="J327" s="2952"/>
      <c r="K327" s="2952"/>
      <c r="L327" s="2952"/>
      <c r="M327" s="2952"/>
      <c r="N327" s="2952"/>
      <c r="O327" s="2952"/>
      <c r="P327" s="2952"/>
      <c r="Q327" s="2952"/>
      <c r="R327" s="2952"/>
    </row>
    <row r="328" spans="1:21" hidden="1" outlineLevel="1">
      <c r="D328" s="2436"/>
      <c r="E328" s="2436"/>
      <c r="F328" s="2436"/>
      <c r="G328" s="2436"/>
      <c r="H328" s="2436"/>
      <c r="I328" s="2436"/>
      <c r="J328" s="2436"/>
      <c r="K328" s="2436"/>
      <c r="L328" s="2436"/>
      <c r="M328" s="2436"/>
      <c r="N328" s="2436"/>
      <c r="O328" s="2436"/>
      <c r="P328" s="2436"/>
      <c r="Q328" s="2436"/>
      <c r="R328" s="2436"/>
    </row>
    <row r="329" spans="1:21" hidden="1" outlineLevel="1">
      <c r="S329" s="1205" t="s">
        <v>525</v>
      </c>
      <c r="T329" s="1067" t="s">
        <v>417</v>
      </c>
      <c r="U329" s="899" t="s">
        <v>418</v>
      </c>
    </row>
    <row r="330" spans="1:21" hidden="1" outlineLevel="1">
      <c r="A330" s="2440" t="s">
        <v>526</v>
      </c>
    </row>
    <row r="331" spans="1:21" hidden="1" outlineLevel="1"/>
    <row r="332" spans="1:21" collapsed="1"/>
    <row r="333" spans="1:21" ht="19">
      <c r="A333" s="405" t="s">
        <v>527</v>
      </c>
      <c r="B333" s="404"/>
      <c r="C333" s="404"/>
      <c r="D333" s="404"/>
      <c r="E333" s="404"/>
      <c r="F333" s="404"/>
      <c r="G333" s="404"/>
      <c r="H333" s="404"/>
      <c r="I333" s="404"/>
      <c r="J333" s="404"/>
      <c r="K333" s="404"/>
      <c r="L333" s="404"/>
      <c r="M333" s="404"/>
      <c r="N333" s="404"/>
      <c r="O333" s="404"/>
      <c r="P333" s="404"/>
      <c r="Q333" s="404"/>
      <c r="R333" s="404"/>
      <c r="S333" s="1202" t="s">
        <v>403</v>
      </c>
      <c r="T333" s="1203" t="s">
        <v>404</v>
      </c>
      <c r="U333" s="1204" t="s">
        <v>405</v>
      </c>
    </row>
    <row r="334" spans="1:21" ht="19" hidden="1" outlineLevel="1">
      <c r="A334" s="405"/>
      <c r="B334" s="404"/>
      <c r="C334" s="404"/>
      <c r="D334" s="404"/>
      <c r="E334" s="404"/>
      <c r="F334" s="404"/>
      <c r="G334" s="404"/>
      <c r="H334" s="404"/>
      <c r="I334" s="404"/>
      <c r="J334" s="404"/>
      <c r="K334" s="404"/>
      <c r="L334" s="404"/>
      <c r="M334" s="404"/>
      <c r="N334" s="404"/>
      <c r="O334" s="404"/>
      <c r="P334" s="404"/>
      <c r="Q334" s="404"/>
      <c r="R334" s="404"/>
      <c r="S334" s="1202"/>
      <c r="T334" s="1203"/>
      <c r="U334" s="1204"/>
    </row>
    <row r="335" spans="1:21" hidden="1" outlineLevel="1">
      <c r="A335" s="2854" t="s">
        <v>528</v>
      </c>
      <c r="S335" s="1205" t="s">
        <v>407</v>
      </c>
      <c r="T335" s="1067" t="s">
        <v>417</v>
      </c>
      <c r="U335" s="899" t="s">
        <v>418</v>
      </c>
    </row>
    <row r="336" spans="1:21" hidden="1" outlineLevel="1">
      <c r="D336" t="s">
        <v>529</v>
      </c>
      <c r="S336" s="1205" t="s">
        <v>407</v>
      </c>
    </row>
    <row r="337" spans="1:21" hidden="1" outlineLevel="1">
      <c r="D337" t="s">
        <v>530</v>
      </c>
      <c r="S337" s="1205" t="s">
        <v>407</v>
      </c>
    </row>
    <row r="338" spans="1:21" hidden="1" outlineLevel="1"/>
    <row r="339" spans="1:21" hidden="1" outlineLevel="1">
      <c r="A339" s="2854" t="s">
        <v>531</v>
      </c>
      <c r="S339" s="1205" t="s">
        <v>407</v>
      </c>
      <c r="T339" s="1067" t="s">
        <v>417</v>
      </c>
      <c r="U339" s="899" t="s">
        <v>418</v>
      </c>
    </row>
    <row r="340" spans="1:21" hidden="1" outlineLevel="1"/>
    <row r="341" spans="1:21" hidden="1" outlineLevel="1">
      <c r="A341" s="2854" t="s">
        <v>532</v>
      </c>
      <c r="S341" s="1205" t="s">
        <v>533</v>
      </c>
      <c r="T341" s="1067" t="s">
        <v>417</v>
      </c>
      <c r="U341" s="899" t="s">
        <v>418</v>
      </c>
    </row>
    <row r="342" spans="1:21" hidden="1" outlineLevel="1"/>
    <row r="343" spans="1:21" hidden="1" outlineLevel="1">
      <c r="A343" s="2854" t="s">
        <v>534</v>
      </c>
      <c r="S343" s="1205" t="s">
        <v>407</v>
      </c>
      <c r="T343" s="1067" t="s">
        <v>417</v>
      </c>
      <c r="U343" s="899" t="s">
        <v>418</v>
      </c>
    </row>
    <row r="344" spans="1:21" hidden="1" outlineLevel="1"/>
    <row r="345" spans="1:21" hidden="1" outlineLevel="1"/>
    <row r="346" spans="1:21" collapsed="1"/>
    <row r="347" spans="1:21" ht="19">
      <c r="A347" s="405" t="s">
        <v>535</v>
      </c>
      <c r="B347" s="404"/>
      <c r="C347" s="404"/>
      <c r="D347" s="404"/>
      <c r="E347" s="404"/>
      <c r="F347" s="404"/>
      <c r="G347" s="404"/>
      <c r="H347" s="404"/>
      <c r="I347" s="404"/>
      <c r="J347" s="404"/>
      <c r="K347" s="404"/>
      <c r="L347" s="404"/>
      <c r="M347" s="404"/>
      <c r="N347" s="404"/>
      <c r="O347" s="404"/>
      <c r="P347" s="404"/>
      <c r="Q347" s="404"/>
      <c r="R347" s="404"/>
      <c r="S347" s="1202" t="s">
        <v>403</v>
      </c>
      <c r="T347" s="1203" t="s">
        <v>404</v>
      </c>
      <c r="U347" s="1204" t="s">
        <v>405</v>
      </c>
    </row>
    <row r="348" spans="1:21" ht="19" hidden="1" outlineLevel="1">
      <c r="A348" s="405"/>
      <c r="B348" s="404"/>
      <c r="C348" s="404"/>
      <c r="D348" s="404"/>
      <c r="E348" s="404"/>
      <c r="F348" s="404"/>
      <c r="G348" s="404"/>
      <c r="H348" s="404"/>
      <c r="I348" s="404"/>
      <c r="J348" s="404"/>
      <c r="K348" s="404"/>
      <c r="L348" s="404"/>
      <c r="M348" s="404"/>
      <c r="N348" s="404"/>
      <c r="O348" s="404"/>
      <c r="P348" s="404"/>
      <c r="Q348" s="404"/>
      <c r="R348" s="404"/>
      <c r="S348" s="1202"/>
      <c r="T348" s="1203"/>
      <c r="U348" s="1204"/>
    </row>
    <row r="349" spans="1:21" hidden="1" outlineLevel="1">
      <c r="A349" s="2854" t="s">
        <v>528</v>
      </c>
      <c r="S349" s="1205" t="s">
        <v>407</v>
      </c>
      <c r="T349" s="1067" t="s">
        <v>417</v>
      </c>
      <c r="U349" s="899" t="s">
        <v>418</v>
      </c>
    </row>
    <row r="350" spans="1:21" hidden="1" outlineLevel="1"/>
    <row r="351" spans="1:21" hidden="1" outlineLevel="1">
      <c r="A351" s="2854" t="s">
        <v>536</v>
      </c>
      <c r="S351" s="1205" t="s">
        <v>407</v>
      </c>
      <c r="T351" s="1067" t="s">
        <v>417</v>
      </c>
      <c r="U351" s="899" t="s">
        <v>418</v>
      </c>
    </row>
    <row r="352" spans="1:21" hidden="1" outlineLevel="1">
      <c r="D352" t="s">
        <v>537</v>
      </c>
    </row>
    <row r="353" spans="1:21" hidden="1" outlineLevel="1"/>
    <row r="354" spans="1:21" hidden="1" outlineLevel="1">
      <c r="A354" s="2854" t="s">
        <v>538</v>
      </c>
      <c r="S354" s="1205" t="s">
        <v>407</v>
      </c>
      <c r="T354" s="1067" t="s">
        <v>417</v>
      </c>
      <c r="U354" s="899" t="s">
        <v>418</v>
      </c>
    </row>
    <row r="355" spans="1:21" hidden="1" outlineLevel="1"/>
    <row r="356" spans="1:21" hidden="1" outlineLevel="1">
      <c r="A356" s="2854" t="s">
        <v>539</v>
      </c>
    </row>
    <row r="357" spans="1:21" collapsed="1"/>
    <row r="358" spans="1:21" ht="19">
      <c r="A358" s="405" t="s">
        <v>540</v>
      </c>
      <c r="B358" s="404"/>
      <c r="C358" s="404"/>
      <c r="D358" s="404"/>
      <c r="E358" s="404"/>
      <c r="F358" s="404"/>
      <c r="G358" s="404"/>
      <c r="H358" s="404"/>
      <c r="I358" s="404"/>
      <c r="J358" s="404"/>
      <c r="K358" s="404"/>
      <c r="L358" s="404"/>
      <c r="M358" s="404"/>
      <c r="N358" s="404"/>
      <c r="O358" s="404"/>
      <c r="P358" s="404"/>
      <c r="Q358" s="404"/>
      <c r="R358" s="404"/>
      <c r="S358" s="1202" t="s">
        <v>403</v>
      </c>
      <c r="T358" s="1203" t="s">
        <v>404</v>
      </c>
      <c r="U358" s="1204" t="s">
        <v>405</v>
      </c>
    </row>
    <row r="359" spans="1:21" ht="19" hidden="1" outlineLevel="1">
      <c r="A359" s="405"/>
      <c r="B359" s="404"/>
      <c r="C359" s="404"/>
      <c r="D359" s="404"/>
      <c r="E359" s="404"/>
      <c r="F359" s="404"/>
      <c r="G359" s="404"/>
      <c r="H359" s="404"/>
      <c r="I359" s="404"/>
      <c r="J359" s="404"/>
      <c r="K359" s="404"/>
      <c r="L359" s="404"/>
      <c r="M359" s="404"/>
      <c r="N359" s="404"/>
      <c r="O359" s="404"/>
      <c r="P359" s="404"/>
      <c r="Q359" s="404"/>
      <c r="R359" s="404"/>
      <c r="S359" s="1202"/>
      <c r="T359" s="1203"/>
      <c r="U359" s="1204"/>
    </row>
    <row r="360" spans="1:21" hidden="1" outlineLevel="1">
      <c r="A360" s="1198" t="s">
        <v>541</v>
      </c>
      <c r="S360" s="1205" t="s">
        <v>542</v>
      </c>
      <c r="T360" s="2522" t="s">
        <v>543</v>
      </c>
      <c r="U360" s="899" t="s">
        <v>418</v>
      </c>
    </row>
    <row r="361" spans="1:21" hidden="1" outlineLevel="1"/>
    <row r="362" spans="1:21" hidden="1" outlineLevel="1">
      <c r="A362" s="2854"/>
    </row>
    <row r="363" spans="1:21" collapsed="1">
      <c r="A363" s="2854"/>
    </row>
    <row r="364" spans="1:21" ht="19">
      <c r="A364" s="405" t="s">
        <v>544</v>
      </c>
      <c r="B364" s="404"/>
      <c r="C364" s="404"/>
      <c r="D364" s="404"/>
      <c r="E364" s="404"/>
      <c r="F364" s="404"/>
      <c r="G364" s="404"/>
      <c r="H364" s="404"/>
      <c r="I364" s="404"/>
      <c r="J364" s="404"/>
      <c r="K364" s="404"/>
      <c r="L364" s="404"/>
      <c r="M364" s="404"/>
      <c r="N364" s="404"/>
      <c r="O364" s="404"/>
      <c r="P364" s="404"/>
      <c r="Q364" s="404"/>
      <c r="R364" s="404"/>
      <c r="S364" s="1202" t="s">
        <v>403</v>
      </c>
      <c r="T364" s="1203" t="s">
        <v>404</v>
      </c>
      <c r="U364" s="1204" t="s">
        <v>405</v>
      </c>
    </row>
    <row r="365" spans="1:21" ht="19" hidden="1" outlineLevel="1">
      <c r="A365" s="405"/>
      <c r="B365" s="404"/>
      <c r="C365" s="404"/>
      <c r="D365" s="404"/>
      <c r="E365" s="404"/>
      <c r="F365" s="404"/>
      <c r="G365" s="404"/>
      <c r="H365" s="404"/>
      <c r="I365" s="404"/>
      <c r="J365" s="404"/>
      <c r="K365" s="404"/>
      <c r="L365" s="404"/>
      <c r="M365" s="404"/>
      <c r="N365" s="404"/>
      <c r="O365" s="404"/>
      <c r="P365" s="404"/>
      <c r="Q365" s="404"/>
      <c r="R365" s="404"/>
      <c r="S365" s="1202"/>
      <c r="T365" s="1203"/>
      <c r="U365" s="1204"/>
    </row>
    <row r="366" spans="1:21" hidden="1" outlineLevel="1">
      <c r="A366" s="1198"/>
      <c r="S366" s="1205"/>
      <c r="T366" s="2522"/>
      <c r="U366" s="899"/>
    </row>
    <row r="367" spans="1:21" hidden="1" outlineLevel="1"/>
    <row r="368" spans="1:21" hidden="1" outlineLevel="1">
      <c r="A368" s="2854"/>
    </row>
    <row r="369" spans="1:21" hidden="1" outlineLevel="1">
      <c r="A369" s="2854"/>
    </row>
    <row r="370" spans="1:21" hidden="1" outlineLevel="1">
      <c r="A370" s="2854"/>
    </row>
    <row r="371" spans="1:21" collapsed="1">
      <c r="A371" s="2854"/>
    </row>
    <row r="372" spans="1:21" ht="19">
      <c r="A372" s="405" t="s">
        <v>545</v>
      </c>
      <c r="B372" s="404"/>
      <c r="C372" s="404"/>
      <c r="D372" s="404"/>
      <c r="E372" s="404"/>
      <c r="F372" s="404"/>
      <c r="G372" s="404"/>
      <c r="H372" s="404"/>
      <c r="I372" s="404"/>
      <c r="J372" s="404"/>
      <c r="K372" s="404"/>
      <c r="L372" s="404"/>
      <c r="M372" s="404"/>
      <c r="N372" s="404"/>
      <c r="O372" s="404"/>
      <c r="P372" s="404"/>
      <c r="Q372" s="404"/>
      <c r="R372" s="404"/>
      <c r="S372" s="1202" t="s">
        <v>403</v>
      </c>
      <c r="T372" s="1203" t="s">
        <v>404</v>
      </c>
      <c r="U372" s="1204" t="s">
        <v>405</v>
      </c>
    </row>
    <row r="373" spans="1:21" ht="19" outlineLevel="1">
      <c r="A373" s="405"/>
      <c r="B373" s="404"/>
      <c r="C373" s="404"/>
      <c r="D373" s="404"/>
      <c r="E373" s="404"/>
      <c r="F373" s="404"/>
      <c r="G373" s="404"/>
      <c r="H373" s="404"/>
      <c r="I373" s="404"/>
      <c r="J373" s="404"/>
      <c r="K373" s="404"/>
      <c r="L373" s="404"/>
      <c r="M373" s="404"/>
      <c r="N373" s="404"/>
      <c r="O373" s="404"/>
      <c r="P373" s="404"/>
      <c r="Q373" s="404"/>
      <c r="R373" s="404"/>
      <c r="S373" s="1202"/>
      <c r="T373" s="1203"/>
      <c r="U373" s="1204"/>
    </row>
    <row r="374" spans="1:21" outlineLevel="1">
      <c r="A374" s="1198" t="s">
        <v>546</v>
      </c>
      <c r="S374" s="1205" t="s">
        <v>547</v>
      </c>
      <c r="T374" s="2522" t="s">
        <v>548</v>
      </c>
      <c r="U374" s="899" t="s">
        <v>418</v>
      </c>
    </row>
    <row r="375" spans="1:21" outlineLevel="1"/>
    <row r="376" spans="1:21" outlineLevel="1">
      <c r="A376" s="1198" t="s">
        <v>549</v>
      </c>
      <c r="S376" s="1205" t="s">
        <v>550</v>
      </c>
      <c r="T376" s="2522" t="s">
        <v>551</v>
      </c>
      <c r="U376" s="899" t="s">
        <v>418</v>
      </c>
    </row>
    <row r="377" spans="1:21" outlineLevel="1"/>
    <row r="378" spans="1:21" outlineLevel="1">
      <c r="A378" s="1198" t="s">
        <v>552</v>
      </c>
      <c r="S378" s="1205" t="s">
        <v>553</v>
      </c>
      <c r="T378" s="2855" t="s">
        <v>407</v>
      </c>
      <c r="U378" s="899" t="s">
        <v>418</v>
      </c>
    </row>
    <row r="379" spans="1:21" outlineLevel="1">
      <c r="B379" t="s">
        <v>554</v>
      </c>
    </row>
    <row r="380" spans="1:21" outlineLevel="1">
      <c r="A380" s="2854"/>
    </row>
    <row r="381" spans="1:21" outlineLevel="1">
      <c r="A381" s="2854" t="s">
        <v>555</v>
      </c>
      <c r="S381" s="1205" t="s">
        <v>407</v>
      </c>
      <c r="T381" s="2855" t="s">
        <v>407</v>
      </c>
      <c r="U381" s="899" t="s">
        <v>418</v>
      </c>
    </row>
    <row r="382" spans="1:21" outlineLevel="1"/>
    <row r="383" spans="1:21" outlineLevel="1">
      <c r="A383" s="2854" t="s">
        <v>556</v>
      </c>
      <c r="S383" s="1205" t="s">
        <v>407</v>
      </c>
      <c r="T383" s="2522" t="s">
        <v>557</v>
      </c>
      <c r="U383" s="899" t="s">
        <v>418</v>
      </c>
    </row>
    <row r="384" spans="1:21" outlineLevel="1"/>
    <row r="385" spans="1:21" outlineLevel="1">
      <c r="A385" s="2854" t="s">
        <v>558</v>
      </c>
      <c r="S385" s="1205" t="s">
        <v>478</v>
      </c>
      <c r="T385" s="2855" t="s">
        <v>411</v>
      </c>
      <c r="U385" s="899" t="s">
        <v>418</v>
      </c>
    </row>
    <row r="386" spans="1:21" outlineLevel="1"/>
    <row r="387" spans="1:21" outlineLevel="1">
      <c r="A387" s="2854" t="s">
        <v>559</v>
      </c>
      <c r="S387" s="1205" t="s">
        <v>478</v>
      </c>
      <c r="T387" s="2855" t="s">
        <v>411</v>
      </c>
      <c r="U387" s="899" t="s">
        <v>418</v>
      </c>
    </row>
    <row r="388" spans="1:21" outlineLevel="1"/>
    <row r="391" spans="1:21" ht="19">
      <c r="A391" s="405" t="s">
        <v>560</v>
      </c>
      <c r="B391" s="404"/>
      <c r="C391" s="404"/>
      <c r="D391" s="404"/>
      <c r="E391" s="404"/>
      <c r="F391" s="404"/>
      <c r="G391" s="404"/>
      <c r="H391" s="404"/>
      <c r="I391" s="404"/>
      <c r="J391" s="404"/>
      <c r="K391" s="404"/>
      <c r="L391" s="404"/>
      <c r="M391" s="404"/>
      <c r="N391" s="404"/>
      <c r="O391" s="404"/>
      <c r="P391" s="404"/>
      <c r="Q391" s="404"/>
      <c r="R391" s="404"/>
      <c r="S391" s="1202" t="s">
        <v>403</v>
      </c>
      <c r="T391" s="1203" t="s">
        <v>404</v>
      </c>
      <c r="U391" s="1204" t="s">
        <v>405</v>
      </c>
    </row>
    <row r="392" spans="1:21" ht="19" outlineLevel="1">
      <c r="A392" s="405"/>
      <c r="B392" s="404"/>
      <c r="C392" s="404"/>
      <c r="D392" s="404"/>
      <c r="E392" s="404"/>
      <c r="F392" s="404"/>
      <c r="G392" s="404"/>
      <c r="H392" s="404"/>
      <c r="I392" s="404"/>
      <c r="J392" s="404"/>
      <c r="K392" s="404"/>
      <c r="L392" s="404"/>
      <c r="M392" s="404"/>
      <c r="N392" s="404"/>
      <c r="O392" s="404"/>
      <c r="P392" s="404"/>
      <c r="Q392" s="404"/>
      <c r="R392" s="404"/>
      <c r="S392" s="1202"/>
      <c r="T392" s="1203"/>
      <c r="U392" s="1204"/>
    </row>
    <row r="393" spans="1:21" outlineLevel="1">
      <c r="A393" s="2854" t="s">
        <v>561</v>
      </c>
      <c r="S393" s="1205" t="s">
        <v>562</v>
      </c>
      <c r="T393" s="2855" t="s">
        <v>522</v>
      </c>
    </row>
    <row r="394" spans="1:21" outlineLevel="1"/>
    <row r="395" spans="1:21" outlineLevel="1">
      <c r="A395" s="2854" t="s">
        <v>563</v>
      </c>
      <c r="S395" s="1205" t="s">
        <v>478</v>
      </c>
      <c r="T395" s="2855" t="s">
        <v>411</v>
      </c>
    </row>
    <row r="396" spans="1:21" outlineLevel="1"/>
    <row r="397" spans="1:21" outlineLevel="1">
      <c r="A397" s="2854" t="s">
        <v>564</v>
      </c>
      <c r="S397" s="1205" t="s">
        <v>478</v>
      </c>
      <c r="T397" s="2855" t="s">
        <v>411</v>
      </c>
    </row>
    <row r="398" spans="1:21" outlineLevel="1"/>
    <row r="399" spans="1:21" outlineLevel="1">
      <c r="A399" s="2854" t="s">
        <v>565</v>
      </c>
      <c r="S399" s="1205" t="s">
        <v>478</v>
      </c>
      <c r="T399" s="2855" t="s">
        <v>411</v>
      </c>
    </row>
    <row r="400" spans="1:21" outlineLevel="1">
      <c r="C400" t="s">
        <v>566</v>
      </c>
    </row>
    <row r="401" spans="1:20" outlineLevel="1"/>
    <row r="402" spans="1:20" outlineLevel="1">
      <c r="A402" s="2854" t="s">
        <v>567</v>
      </c>
      <c r="S402" s="1205" t="s">
        <v>568</v>
      </c>
      <c r="T402" s="2522" t="s">
        <v>551</v>
      </c>
    </row>
    <row r="403" spans="1:20" outlineLevel="1">
      <c r="T403" s="2435"/>
    </row>
    <row r="404" spans="1:20" outlineLevel="1">
      <c r="A404" s="2854" t="s">
        <v>569</v>
      </c>
      <c r="S404" s="1205" t="s">
        <v>407</v>
      </c>
      <c r="T404" s="2855" t="s">
        <v>407</v>
      </c>
    </row>
    <row r="405" spans="1:20" outlineLevel="1">
      <c r="T405" s="2435"/>
    </row>
    <row r="406" spans="1:20" outlineLevel="1">
      <c r="A406" s="2854" t="s">
        <v>570</v>
      </c>
      <c r="S406" s="1205" t="s">
        <v>407</v>
      </c>
      <c r="T406" s="2855" t="s">
        <v>407</v>
      </c>
    </row>
    <row r="407" spans="1:20" outlineLevel="1"/>
    <row r="408" spans="1:20" outlineLevel="1">
      <c r="A408" s="2854" t="s">
        <v>571</v>
      </c>
      <c r="S408" s="1205" t="s">
        <v>407</v>
      </c>
      <c r="T408" s="2855" t="s">
        <v>407</v>
      </c>
    </row>
    <row r="409" spans="1:20" outlineLevel="1"/>
    <row r="410" spans="1:20" outlineLevel="1">
      <c r="A410" s="2854" t="s">
        <v>572</v>
      </c>
      <c r="S410" s="1205" t="s">
        <v>407</v>
      </c>
      <c r="T410" s="2855" t="s">
        <v>407</v>
      </c>
    </row>
    <row r="411" spans="1:20" outlineLevel="1"/>
    <row r="412" spans="1:20" outlineLevel="1">
      <c r="A412" s="2854" t="s">
        <v>573</v>
      </c>
      <c r="S412" s="1205" t="s">
        <v>407</v>
      </c>
      <c r="T412" s="2855" t="s">
        <v>407</v>
      </c>
    </row>
    <row r="413" spans="1:20" outlineLevel="1"/>
    <row r="414" spans="1:20" outlineLevel="1">
      <c r="A414" s="865" t="s">
        <v>574</v>
      </c>
      <c r="S414" s="1205" t="s">
        <v>407</v>
      </c>
      <c r="T414" s="2855" t="s">
        <v>407</v>
      </c>
    </row>
    <row r="415" spans="1:20" outlineLevel="1"/>
    <row r="418" spans="1:21" ht="19">
      <c r="A418" s="405" t="s">
        <v>575</v>
      </c>
      <c r="B418" s="404"/>
      <c r="C418" s="404"/>
      <c r="D418" s="404"/>
      <c r="E418" s="404"/>
      <c r="F418" s="404"/>
      <c r="G418" s="404"/>
      <c r="H418" s="404"/>
      <c r="I418" s="404"/>
      <c r="J418" s="404"/>
      <c r="K418" s="404"/>
      <c r="L418" s="404"/>
      <c r="M418" s="404"/>
      <c r="N418" s="404"/>
      <c r="O418" s="404"/>
      <c r="P418" s="404"/>
      <c r="Q418" s="404"/>
      <c r="R418" s="404"/>
      <c r="S418" s="1202" t="s">
        <v>403</v>
      </c>
      <c r="T418" s="1203" t="s">
        <v>404</v>
      </c>
      <c r="U418" s="1204" t="s">
        <v>405</v>
      </c>
    </row>
    <row r="419" spans="1:21" ht="19">
      <c r="A419" s="405"/>
      <c r="B419" s="404"/>
      <c r="C419" s="404"/>
      <c r="D419" s="404"/>
      <c r="E419" s="404"/>
      <c r="F419" s="404"/>
      <c r="G419" s="404"/>
      <c r="H419" s="404"/>
      <c r="I419" s="404"/>
      <c r="J419" s="404"/>
      <c r="K419" s="404"/>
      <c r="L419" s="404"/>
      <c r="M419" s="404"/>
      <c r="N419" s="404"/>
      <c r="O419" s="404"/>
      <c r="P419" s="404"/>
      <c r="Q419" s="404"/>
      <c r="R419" s="404"/>
      <c r="S419" s="1202"/>
      <c r="T419" s="1203"/>
      <c r="U419" s="1204"/>
    </row>
    <row r="420" spans="1:21">
      <c r="A420" s="2854" t="s">
        <v>576</v>
      </c>
      <c r="S420" s="1205" t="s">
        <v>411</v>
      </c>
      <c r="T420" s="2855" t="s">
        <v>411</v>
      </c>
    </row>
    <row r="422" spans="1:21">
      <c r="A422" s="2854" t="s">
        <v>577</v>
      </c>
      <c r="S422" s="1205" t="s">
        <v>411</v>
      </c>
      <c r="T422" s="2855" t="s">
        <v>411</v>
      </c>
    </row>
    <row r="423" spans="1:21">
      <c r="B423" t="s">
        <v>578</v>
      </c>
    </row>
    <row r="425" spans="1:21">
      <c r="A425" s="2854" t="s">
        <v>579</v>
      </c>
      <c r="S425" s="1205" t="s">
        <v>407</v>
      </c>
      <c r="T425" s="2855" t="s">
        <v>407</v>
      </c>
    </row>
    <row r="427" spans="1:21">
      <c r="A427" s="2854" t="s">
        <v>580</v>
      </c>
      <c r="S427" s="1205" t="s">
        <v>407</v>
      </c>
      <c r="T427" s="2855" t="s">
        <v>407</v>
      </c>
    </row>
    <row r="429" spans="1:21">
      <c r="A429" s="2854" t="s">
        <v>581</v>
      </c>
      <c r="S429" s="1205" t="s">
        <v>407</v>
      </c>
      <c r="T429" s="2522" t="s">
        <v>582</v>
      </c>
    </row>
    <row r="430" spans="1:21">
      <c r="C430" t="s">
        <v>583</v>
      </c>
    </row>
    <row r="432" spans="1:21">
      <c r="A432" s="1198" t="s">
        <v>584</v>
      </c>
      <c r="S432" s="1205" t="s">
        <v>407</v>
      </c>
      <c r="T432" s="2855" t="s">
        <v>407</v>
      </c>
    </row>
    <row r="434" spans="1:21">
      <c r="A434" s="1198" t="s">
        <v>585</v>
      </c>
      <c r="S434" s="1205" t="s">
        <v>407</v>
      </c>
      <c r="T434" s="2855" t="s">
        <v>407</v>
      </c>
    </row>
    <row r="436" spans="1:21">
      <c r="A436" s="2854" t="s">
        <v>586</v>
      </c>
      <c r="S436" s="1205" t="s">
        <v>407</v>
      </c>
      <c r="T436" s="2855" t="s">
        <v>407</v>
      </c>
    </row>
    <row r="437" spans="1:21">
      <c r="C437" t="s">
        <v>587</v>
      </c>
    </row>
    <row r="441" spans="1:21" ht="19">
      <c r="A441" s="405" t="s">
        <v>588</v>
      </c>
      <c r="B441" s="404"/>
      <c r="C441" s="404"/>
      <c r="D441" s="404"/>
      <c r="E441" s="404"/>
      <c r="F441" s="404"/>
      <c r="G441" s="404"/>
      <c r="H441" s="404"/>
      <c r="I441" s="404"/>
      <c r="J441" s="404"/>
      <c r="K441" s="404"/>
      <c r="L441" s="404"/>
      <c r="M441" s="404"/>
      <c r="N441" s="404"/>
      <c r="O441" s="404"/>
      <c r="P441" s="404"/>
      <c r="Q441" s="404"/>
      <c r="R441" s="404"/>
      <c r="S441" s="1202" t="s">
        <v>403</v>
      </c>
      <c r="T441" s="1203" t="s">
        <v>404</v>
      </c>
      <c r="U441" s="1204" t="s">
        <v>405</v>
      </c>
    </row>
    <row r="442" spans="1:21" ht="19">
      <c r="A442" s="405"/>
      <c r="B442" s="404"/>
      <c r="C442" s="404"/>
      <c r="D442" s="404"/>
      <c r="E442" s="404"/>
      <c r="F442" s="404"/>
      <c r="G442" s="404"/>
      <c r="H442" s="404"/>
      <c r="I442" s="404"/>
      <c r="J442" s="404"/>
      <c r="K442" s="404"/>
      <c r="L442" s="404"/>
      <c r="M442" s="404"/>
      <c r="N442" s="404"/>
      <c r="O442" s="404"/>
      <c r="P442" s="404"/>
      <c r="Q442" s="404"/>
      <c r="R442" s="404"/>
      <c r="S442" s="1202"/>
      <c r="T442" s="1203"/>
      <c r="U442" s="1204"/>
    </row>
    <row r="443" spans="1:21">
      <c r="A443" s="2854" t="s">
        <v>589</v>
      </c>
      <c r="S443" s="1205" t="s">
        <v>411</v>
      </c>
      <c r="T443" s="2855" t="s">
        <v>411</v>
      </c>
    </row>
    <row r="444" spans="1:21">
      <c r="A444" s="2854" t="s">
        <v>590</v>
      </c>
      <c r="S444" s="1205" t="s">
        <v>411</v>
      </c>
      <c r="T444" s="2855" t="s">
        <v>411</v>
      </c>
    </row>
    <row r="445" spans="1:21">
      <c r="A445" s="2872" t="s">
        <v>1151</v>
      </c>
      <c r="S445" s="1205" t="s">
        <v>411</v>
      </c>
      <c r="T445" s="2855" t="s">
        <v>411</v>
      </c>
    </row>
    <row r="446" spans="1:21">
      <c r="A446" s="2872" t="s">
        <v>1152</v>
      </c>
      <c r="S446" s="1205" t="s">
        <v>411</v>
      </c>
      <c r="T446" s="2855" t="s">
        <v>411</v>
      </c>
    </row>
    <row r="447" spans="1:21">
      <c r="A447" s="2872" t="s">
        <v>1156</v>
      </c>
      <c r="S447" s="1205" t="s">
        <v>407</v>
      </c>
      <c r="T447" s="2875" t="s">
        <v>407</v>
      </c>
    </row>
    <row r="449" spans="1:21">
      <c r="A449" s="2854" t="s">
        <v>591</v>
      </c>
      <c r="S449" s="1205" t="s">
        <v>411</v>
      </c>
      <c r="T449" s="2855" t="s">
        <v>592</v>
      </c>
    </row>
    <row r="451" spans="1:21">
      <c r="A451" s="2872" t="s">
        <v>1147</v>
      </c>
      <c r="S451" s="1205" t="s">
        <v>407</v>
      </c>
      <c r="T451" s="2873" t="s">
        <v>978</v>
      </c>
      <c r="U451" s="2873" t="s">
        <v>988</v>
      </c>
    </row>
    <row r="452" spans="1:21">
      <c r="C452" t="s">
        <v>1148</v>
      </c>
    </row>
    <row r="454" spans="1:21">
      <c r="A454" s="2872" t="s">
        <v>1149</v>
      </c>
      <c r="S454" s="1205" t="s">
        <v>407</v>
      </c>
      <c r="T454" s="2874" t="s">
        <v>983</v>
      </c>
      <c r="U454" s="2873" t="s">
        <v>988</v>
      </c>
    </row>
    <row r="456" spans="1:21">
      <c r="A456" s="2872" t="s">
        <v>1150</v>
      </c>
      <c r="S456" s="1205" t="s">
        <v>407</v>
      </c>
      <c r="T456" s="2855"/>
    </row>
    <row r="458" spans="1:21">
      <c r="A458" s="2872" t="s">
        <v>1154</v>
      </c>
      <c r="S458" s="1205" t="s">
        <v>407</v>
      </c>
      <c r="T458" s="2522" t="s">
        <v>1153</v>
      </c>
    </row>
    <row r="460" spans="1:21">
      <c r="A460" s="2872" t="s">
        <v>1155</v>
      </c>
      <c r="S460" s="1205" t="s">
        <v>407</v>
      </c>
      <c r="T460" s="2855"/>
    </row>
  </sheetData>
  <sheetProtection algorithmName="SHA-512" hashValue="lBRA5hr8ApiZ9YE2A1POjjbmjUgv4vW7SAErQdltLmoh+CHCRF8Eey1hCrFuI5rrpMzSFMWi/aZia4JL2ldtPw==" saltValue="zxMqfhh92vyBSF+lc6paZg==" spinCount="100000" sheet="1" objects="1" scenarios="1"/>
  <mergeCells count="3">
    <mergeCell ref="E312:R312"/>
    <mergeCell ref="D320:R320"/>
    <mergeCell ref="D327:R327"/>
  </mergeCells>
  <hyperlinks>
    <hyperlink ref="A64" r:id="rId1" tooltip="https://jira.corp.nortonlifelock.com/browse/plr-17887" display="https://jira.corp.nortonlifelock.com/browse/PLR-17887" xr:uid="{2520AACB-2BA3-401D-B89D-3E2E137DAF95}"/>
    <hyperlink ref="A81" r:id="rId2" tooltip="https://jira.corp.nortonlifelock.com/browse/rev-85" display="https://jira.corp.nortonlifelock.com/browse/REV-85" xr:uid="{7F51AE35-2DCB-42B1-BB16-4CBD0DCA55AD}"/>
    <hyperlink ref="A106" r:id="rId3" tooltip="https://jira.corp.nortonlifelock.com/browse/rev-85" display="https://jira.corp.nortonlifelock.com/browse/REV-85" xr:uid="{F322D392-86C4-489B-BB9C-AE49B7409BDF}"/>
    <hyperlink ref="V311" r:id="rId4" xr:uid="{CB95F071-0149-4E93-8D9A-63363B5B363A}"/>
    <hyperlink ref="V312" r:id="rId5" xr:uid="{7B0C7F51-745A-4FBA-B72A-7BDA52BE6DFB}"/>
    <hyperlink ref="T360" r:id="rId6" xr:uid="{A9775B24-02F2-4256-986A-93C223437621}"/>
    <hyperlink ref="T374" r:id="rId7" xr:uid="{55AC491B-E129-456F-9276-85CEC63C5ECA}"/>
    <hyperlink ref="T376" r:id="rId8" xr:uid="{9F216C64-603F-4C95-A8AB-D38C2AC1FD08}"/>
    <hyperlink ref="T383" r:id="rId9" xr:uid="{2EFC0213-C041-4427-BB09-48DD70999DB7}"/>
    <hyperlink ref="T402" r:id="rId10" xr:uid="{C0FC757B-975C-4488-A640-8E5144AF48D5}"/>
    <hyperlink ref="T429" r:id="rId11" xr:uid="{F61BFE58-8A89-4F32-B5E7-8B657D7DC424}"/>
    <hyperlink ref="T451" r:id="rId12" xr:uid="{A7D43C58-B5A6-41E9-A52D-1F9397991CA9}"/>
    <hyperlink ref="T454" r:id="rId13" tooltip="https://jira.corp.nortonlifelock.com/browse/END-10812" xr:uid="{D9907EB7-5A86-4728-9576-92C8F105F739}"/>
    <hyperlink ref="U451" r:id="rId14" xr:uid="{DDEA291A-23E1-497F-A3FB-C09791D05229}"/>
    <hyperlink ref="U454" r:id="rId15" xr:uid="{45011D84-2E15-473B-8B53-EBF6BEA14E4B}"/>
    <hyperlink ref="T458" r:id="rId16" display="https://jira.corp.nortonlifelock.com/browse/END-10076" xr:uid="{C4C62935-5F9F-4E1D-AFD9-9EE1D7129133}"/>
  </hyperlinks>
  <pageMargins left="0.7" right="0.7" top="0.75" bottom="0.75" header="0.3" footer="0.3"/>
  <pageSetup orientation="portrait" r:id="rId17"/>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830D9-0CE0-4C72-9A79-A2C85082168B}">
  <sheetPr>
    <tabColor rgb="FFFFFF00"/>
  </sheetPr>
  <dimension ref="A1:BT955"/>
  <sheetViews>
    <sheetView showGridLines="0" topLeftCell="C1" zoomScale="145" zoomScaleNormal="145" workbookViewId="0">
      <pane xSplit="7" ySplit="129" topLeftCell="S130" activePane="bottomRight" state="frozen"/>
      <selection pane="topRight" activeCell="J1" sqref="J1"/>
      <selection pane="bottomLeft" activeCell="C130" sqref="C130"/>
      <selection pane="bottomRight" activeCell="S158" sqref="S158"/>
    </sheetView>
  </sheetViews>
  <sheetFormatPr baseColWidth="10" defaultColWidth="14.5" defaultRowHeight="15" customHeight="1"/>
  <cols>
    <col min="1" max="2" width="14.5" style="145" hidden="1" customWidth="1"/>
    <col min="3" max="3" width="2.6640625" style="145" customWidth="1"/>
    <col min="4" max="4" width="16.6640625" style="145" customWidth="1"/>
    <col min="5" max="5" width="51.5" style="145" customWidth="1"/>
    <col min="6" max="6" width="9.1640625" style="145" customWidth="1"/>
    <col min="7" max="7" width="10" style="145" customWidth="1"/>
    <col min="8" max="8" width="7.5" style="146" hidden="1" customWidth="1"/>
    <col min="9" max="9" width="14.5" style="146" hidden="1" customWidth="1"/>
    <col min="10" max="15" width="11.6640625" style="145" customWidth="1"/>
    <col min="16" max="16" width="11.1640625" style="145" customWidth="1"/>
    <col min="17" max="48" width="11.6640625" style="145" customWidth="1"/>
    <col min="49" max="49" width="14.5" style="145" customWidth="1"/>
    <col min="50" max="50" width="14.5" style="146" customWidth="1"/>
    <col min="51" max="54" width="14.5" style="145" customWidth="1"/>
    <col min="55" max="16384" width="14.5" style="145"/>
  </cols>
  <sheetData>
    <row r="1" spans="1:52" s="146" customFormat="1" ht="18" customHeight="1">
      <c r="A1" s="150" t="s">
        <v>0</v>
      </c>
      <c r="B1" s="164">
        <v>168</v>
      </c>
      <c r="C1" s="2860"/>
      <c r="D1" s="1057"/>
      <c r="E1" s="1057"/>
      <c r="F1" s="1058"/>
      <c r="G1" s="1058"/>
      <c r="H1" s="1059"/>
      <c r="I1" s="1058"/>
      <c r="J1" s="1097"/>
      <c r="K1" s="1098">
        <v>45748</v>
      </c>
      <c r="L1" s="1100"/>
      <c r="M1" s="1097"/>
      <c r="N1" s="1098">
        <v>45778</v>
      </c>
      <c r="O1" s="1100"/>
      <c r="P1" s="1097"/>
      <c r="Q1" s="1098">
        <v>45809</v>
      </c>
      <c r="R1" s="1100"/>
      <c r="S1" s="1097"/>
      <c r="T1" s="1098">
        <v>45839</v>
      </c>
      <c r="U1" s="1100"/>
      <c r="V1" s="1097"/>
      <c r="W1" s="1098">
        <v>45870</v>
      </c>
      <c r="X1" s="1100"/>
      <c r="Y1" s="1097"/>
      <c r="Z1" s="1098">
        <v>45901</v>
      </c>
      <c r="AA1" s="1100"/>
      <c r="AB1" s="1097"/>
      <c r="AC1" s="1098">
        <v>45931</v>
      </c>
      <c r="AD1" s="1100"/>
      <c r="AE1" s="1097"/>
      <c r="AF1" s="1098">
        <v>45962</v>
      </c>
      <c r="AG1" s="1100"/>
      <c r="AH1" s="1097"/>
      <c r="AI1" s="1098">
        <v>45992</v>
      </c>
      <c r="AJ1" s="1100"/>
      <c r="AK1" s="1097"/>
      <c r="AL1" s="1098">
        <v>46023</v>
      </c>
      <c r="AM1" s="1100"/>
      <c r="AN1" s="1097"/>
      <c r="AO1" s="1098">
        <v>46054</v>
      </c>
      <c r="AP1" s="1100"/>
      <c r="AQ1" s="1097"/>
      <c r="AR1" s="1098">
        <v>46082</v>
      </c>
      <c r="AS1" s="1100"/>
      <c r="AT1" s="1097"/>
      <c r="AU1" s="1098" t="s">
        <v>2</v>
      </c>
      <c r="AV1" s="1100"/>
    </row>
    <row r="2" spans="1:52" hidden="1">
      <c r="A2" s="150" t="s">
        <v>3</v>
      </c>
      <c r="B2" s="156">
        <v>0.8</v>
      </c>
      <c r="D2" s="1124" t="s">
        <v>4</v>
      </c>
      <c r="E2" s="1125" t="s">
        <v>5</v>
      </c>
      <c r="F2" s="1125"/>
      <c r="G2" s="1125" t="s">
        <v>6</v>
      </c>
      <c r="H2" s="1126" t="s">
        <v>7</v>
      </c>
      <c r="I2" s="1127" t="s">
        <v>8</v>
      </c>
      <c r="J2" s="1840" t="s">
        <v>9</v>
      </c>
      <c r="K2" s="1129" t="s">
        <v>10</v>
      </c>
      <c r="L2" s="1841" t="s">
        <v>11</v>
      </c>
      <c r="M2" s="1840" t="s">
        <v>9</v>
      </c>
      <c r="N2" s="1129" t="s">
        <v>10</v>
      </c>
      <c r="O2" s="1841" t="s">
        <v>11</v>
      </c>
      <c r="P2" s="1840" t="s">
        <v>9</v>
      </c>
      <c r="Q2" s="1129" t="s">
        <v>10</v>
      </c>
      <c r="R2" s="1841" t="s">
        <v>11</v>
      </c>
      <c r="S2" s="1840" t="s">
        <v>9</v>
      </c>
      <c r="T2" s="1129" t="s">
        <v>10</v>
      </c>
      <c r="U2" s="1841" t="s">
        <v>11</v>
      </c>
      <c r="V2" s="1840" t="s">
        <v>9</v>
      </c>
      <c r="W2" s="1129" t="s">
        <v>10</v>
      </c>
      <c r="X2" s="1841" t="s">
        <v>11</v>
      </c>
      <c r="Y2" s="1840" t="s">
        <v>9</v>
      </c>
      <c r="Z2" s="1129" t="s">
        <v>10</v>
      </c>
      <c r="AA2" s="1841" t="s">
        <v>11</v>
      </c>
      <c r="AB2" s="1840" t="s">
        <v>9</v>
      </c>
      <c r="AC2" s="1129" t="s">
        <v>10</v>
      </c>
      <c r="AD2" s="1841" t="s">
        <v>11</v>
      </c>
      <c r="AE2" s="1840" t="s">
        <v>9</v>
      </c>
      <c r="AF2" s="1129" t="s">
        <v>10</v>
      </c>
      <c r="AG2" s="1841" t="s">
        <v>11</v>
      </c>
      <c r="AH2" s="1840" t="s">
        <v>9</v>
      </c>
      <c r="AI2" s="1129" t="s">
        <v>10</v>
      </c>
      <c r="AJ2" s="1841" t="s">
        <v>11</v>
      </c>
      <c r="AK2" s="1840" t="s">
        <v>9</v>
      </c>
      <c r="AL2" s="1129" t="s">
        <v>12</v>
      </c>
      <c r="AM2" s="1841" t="s">
        <v>11</v>
      </c>
      <c r="AN2" s="1840" t="s">
        <v>9</v>
      </c>
      <c r="AO2" s="1129" t="s">
        <v>12</v>
      </c>
      <c r="AP2" s="1841" t="s">
        <v>11</v>
      </c>
      <c r="AQ2" s="1840" t="s">
        <v>9</v>
      </c>
      <c r="AR2" s="1129" t="s">
        <v>12</v>
      </c>
      <c r="AS2" s="1841" t="s">
        <v>11</v>
      </c>
      <c r="AT2" s="1840" t="s">
        <v>9</v>
      </c>
      <c r="AU2" s="1129" t="s">
        <v>12</v>
      </c>
      <c r="AV2" s="1842" t="s">
        <v>11</v>
      </c>
    </row>
    <row r="3" spans="1:52" ht="15" hidden="1" customHeight="1">
      <c r="A3" s="150" t="s">
        <v>13</v>
      </c>
      <c r="B3" s="164">
        <v>60</v>
      </c>
      <c r="D3" s="353" t="s">
        <v>23</v>
      </c>
      <c r="E3" s="294" t="s">
        <v>47</v>
      </c>
      <c r="F3" s="294"/>
      <c r="G3" s="294" t="s">
        <v>48</v>
      </c>
      <c r="H3" s="293">
        <v>10</v>
      </c>
      <c r="I3" s="351">
        <v>600</v>
      </c>
      <c r="J3" s="1843">
        <v>5900</v>
      </c>
      <c r="K3" s="351"/>
      <c r="L3" s="352">
        <v>1203</v>
      </c>
      <c r="M3" s="1843">
        <v>5900</v>
      </c>
      <c r="N3" s="351"/>
      <c r="O3" s="352">
        <v>1203</v>
      </c>
      <c r="P3" s="1843">
        <v>4800</v>
      </c>
      <c r="Q3" s="351"/>
      <c r="R3" s="350">
        <v>1337</v>
      </c>
      <c r="S3" s="1843">
        <v>4800</v>
      </c>
      <c r="T3" s="351"/>
      <c r="U3" s="350">
        <v>1253</v>
      </c>
      <c r="V3" s="1843">
        <v>4000</v>
      </c>
      <c r="W3" s="290"/>
      <c r="X3" s="291">
        <v>1393</v>
      </c>
      <c r="Y3" s="1843">
        <v>4000</v>
      </c>
      <c r="Z3" s="351"/>
      <c r="AA3" s="350">
        <v>1471</v>
      </c>
      <c r="AB3" s="1843">
        <v>4300</v>
      </c>
      <c r="AC3" s="290"/>
      <c r="AD3" s="291">
        <v>1448</v>
      </c>
      <c r="AE3" s="1843">
        <v>4500</v>
      </c>
      <c r="AF3" s="351"/>
      <c r="AG3" s="350">
        <v>1448</v>
      </c>
      <c r="AH3" s="1843">
        <v>6600</v>
      </c>
      <c r="AI3" s="290"/>
      <c r="AJ3" s="291">
        <v>1448</v>
      </c>
      <c r="AK3" s="1843">
        <v>7300</v>
      </c>
      <c r="AL3" s="351"/>
      <c r="AM3" s="350">
        <v>1615</v>
      </c>
      <c r="AN3" s="1843">
        <v>7000</v>
      </c>
      <c r="AO3" s="290"/>
      <c r="AP3" s="291">
        <v>1448</v>
      </c>
      <c r="AQ3" s="1843">
        <v>7300</v>
      </c>
      <c r="AR3" s="290"/>
      <c r="AS3" s="291">
        <v>1526</v>
      </c>
      <c r="AT3" s="1843">
        <v>66400</v>
      </c>
      <c r="AU3" s="290"/>
      <c r="AV3" s="349">
        <v>16793</v>
      </c>
      <c r="AW3" s="2858"/>
      <c r="AX3" s="419"/>
      <c r="AY3" s="2924" t="s">
        <v>49</v>
      </c>
      <c r="AZ3" s="2925"/>
    </row>
    <row r="4" spans="1:52" ht="16" hidden="1">
      <c r="A4" s="150" t="s">
        <v>11</v>
      </c>
      <c r="B4" s="164">
        <v>153</v>
      </c>
      <c r="D4" s="341" t="s">
        <v>23</v>
      </c>
      <c r="E4" s="155" t="s">
        <v>47</v>
      </c>
      <c r="F4" s="155"/>
      <c r="G4" s="155" t="s">
        <v>22</v>
      </c>
      <c r="H4" s="225">
        <v>15</v>
      </c>
      <c r="I4" s="224">
        <v>900</v>
      </c>
      <c r="J4" s="1109">
        <v>7700</v>
      </c>
      <c r="K4" s="224"/>
      <c r="L4" s="223">
        <v>2143</v>
      </c>
      <c r="M4" s="1109">
        <v>7500</v>
      </c>
      <c r="N4" s="224"/>
      <c r="O4" s="223">
        <v>2364</v>
      </c>
      <c r="P4" s="1109">
        <v>8200</v>
      </c>
      <c r="Q4" s="339"/>
      <c r="R4" s="445">
        <v>2146</v>
      </c>
      <c r="S4" s="1109">
        <v>7900</v>
      </c>
      <c r="T4" s="339"/>
      <c r="U4" s="445">
        <v>2139</v>
      </c>
      <c r="V4" s="1109">
        <v>7700</v>
      </c>
      <c r="W4" s="288"/>
      <c r="X4" s="338">
        <v>1930</v>
      </c>
      <c r="Y4" s="1109">
        <v>6700</v>
      </c>
      <c r="Z4" s="339"/>
      <c r="AA4" s="445">
        <v>1843</v>
      </c>
      <c r="AB4" s="1109">
        <v>6500</v>
      </c>
      <c r="AC4" s="288"/>
      <c r="AD4" s="338">
        <v>1838</v>
      </c>
      <c r="AE4" s="1109">
        <v>6200</v>
      </c>
      <c r="AF4" s="339"/>
      <c r="AG4" s="445">
        <v>2176</v>
      </c>
      <c r="AH4" s="1109">
        <v>7000</v>
      </c>
      <c r="AI4" s="288"/>
      <c r="AJ4" s="338">
        <v>2141</v>
      </c>
      <c r="AK4" s="1109">
        <v>8000</v>
      </c>
      <c r="AL4" s="339"/>
      <c r="AM4" s="445">
        <v>2423</v>
      </c>
      <c r="AN4" s="1109">
        <v>7300</v>
      </c>
      <c r="AO4" s="288"/>
      <c r="AP4" s="338">
        <v>2211</v>
      </c>
      <c r="AQ4" s="1109">
        <v>7700</v>
      </c>
      <c r="AR4" s="288"/>
      <c r="AS4" s="338">
        <v>2340</v>
      </c>
      <c r="AT4" s="1109">
        <v>88400</v>
      </c>
      <c r="AU4" s="221"/>
      <c r="AV4" s="220">
        <v>25694</v>
      </c>
      <c r="AY4" s="373" t="s">
        <v>20</v>
      </c>
      <c r="AZ4" s="374">
        <v>0.7</v>
      </c>
    </row>
    <row r="5" spans="1:52" ht="16" hidden="1">
      <c r="D5" s="341" t="s">
        <v>23</v>
      </c>
      <c r="E5" s="155" t="s">
        <v>50</v>
      </c>
      <c r="F5" s="155"/>
      <c r="G5" s="155" t="s">
        <v>16</v>
      </c>
      <c r="H5" s="225">
        <v>12</v>
      </c>
      <c r="I5" s="224">
        <v>720</v>
      </c>
      <c r="J5" s="1109">
        <v>1680</v>
      </c>
      <c r="K5" s="224"/>
      <c r="L5" s="223">
        <v>409</v>
      </c>
      <c r="M5" s="1109">
        <v>1680</v>
      </c>
      <c r="N5" s="224"/>
      <c r="O5" s="223">
        <v>409</v>
      </c>
      <c r="P5" s="1109">
        <v>1650</v>
      </c>
      <c r="Q5" s="339"/>
      <c r="R5" s="445">
        <v>425</v>
      </c>
      <c r="S5" s="1109">
        <v>1590</v>
      </c>
      <c r="T5" s="339"/>
      <c r="U5" s="445">
        <v>367</v>
      </c>
      <c r="V5" s="1109">
        <v>1500</v>
      </c>
      <c r="W5" s="288"/>
      <c r="X5" s="338">
        <v>421</v>
      </c>
      <c r="Y5" s="1109">
        <v>1350</v>
      </c>
      <c r="Z5" s="339"/>
      <c r="AA5" s="445">
        <v>430</v>
      </c>
      <c r="AB5" s="1109">
        <v>1440</v>
      </c>
      <c r="AC5" s="288"/>
      <c r="AD5" s="338">
        <v>438</v>
      </c>
      <c r="AE5" s="1109">
        <v>1500</v>
      </c>
      <c r="AF5" s="339"/>
      <c r="AG5" s="445">
        <v>438</v>
      </c>
      <c r="AH5" s="1109">
        <v>1770</v>
      </c>
      <c r="AI5" s="288"/>
      <c r="AJ5" s="338">
        <v>421</v>
      </c>
      <c r="AK5" s="1109">
        <v>2010</v>
      </c>
      <c r="AL5" s="339"/>
      <c r="AM5" s="445">
        <v>457</v>
      </c>
      <c r="AN5" s="1109">
        <v>1860</v>
      </c>
      <c r="AO5" s="288"/>
      <c r="AP5" s="338">
        <v>421</v>
      </c>
      <c r="AQ5" s="1109">
        <v>1950</v>
      </c>
      <c r="AR5" s="288"/>
      <c r="AS5" s="338">
        <v>381</v>
      </c>
      <c r="AT5" s="1109">
        <v>19980</v>
      </c>
      <c r="AU5" s="221"/>
      <c r="AV5" s="220">
        <v>5017</v>
      </c>
      <c r="AX5" s="419"/>
      <c r="AY5" s="371" t="s">
        <v>23</v>
      </c>
      <c r="AZ5" s="372">
        <v>0.3</v>
      </c>
    </row>
    <row r="6" spans="1:52" ht="16" hidden="1">
      <c r="D6" s="341" t="s">
        <v>23</v>
      </c>
      <c r="E6" s="155" t="s">
        <v>51</v>
      </c>
      <c r="F6" s="155"/>
      <c r="G6" s="155" t="s">
        <v>52</v>
      </c>
      <c r="H6" s="288">
        <v>10</v>
      </c>
      <c r="I6" s="224">
        <v>600</v>
      </c>
      <c r="J6" s="1109">
        <v>14000</v>
      </c>
      <c r="K6" s="224"/>
      <c r="L6" s="223">
        <v>4412</v>
      </c>
      <c r="M6" s="1109">
        <v>0</v>
      </c>
      <c r="N6" s="224"/>
      <c r="O6" s="223">
        <v>3151</v>
      </c>
      <c r="P6" s="1109">
        <v>0</v>
      </c>
      <c r="Q6" s="339"/>
      <c r="R6" s="445">
        <v>3073</v>
      </c>
      <c r="S6" s="1109">
        <v>0</v>
      </c>
      <c r="T6" s="339"/>
      <c r="U6" s="445">
        <v>2994</v>
      </c>
      <c r="V6" s="1109">
        <v>0</v>
      </c>
      <c r="W6" s="288"/>
      <c r="X6" s="338">
        <v>3061</v>
      </c>
      <c r="Y6" s="1109">
        <v>0</v>
      </c>
      <c r="Z6" s="339"/>
      <c r="AA6" s="445">
        <v>2978</v>
      </c>
      <c r="AB6" s="1109">
        <v>0</v>
      </c>
      <c r="AC6" s="288"/>
      <c r="AD6" s="338">
        <v>3061</v>
      </c>
      <c r="AE6" s="1109">
        <v>0</v>
      </c>
      <c r="AF6" s="339"/>
      <c r="AG6" s="445">
        <v>3144</v>
      </c>
      <c r="AH6" s="1109">
        <v>0</v>
      </c>
      <c r="AI6" s="288"/>
      <c r="AJ6" s="338">
        <v>3309</v>
      </c>
      <c r="AK6" s="1109">
        <v>0</v>
      </c>
      <c r="AL6" s="339"/>
      <c r="AM6" s="445">
        <v>3939</v>
      </c>
      <c r="AN6" s="1109">
        <v>0</v>
      </c>
      <c r="AO6" s="288"/>
      <c r="AP6" s="338">
        <v>3144</v>
      </c>
      <c r="AQ6" s="1109">
        <v>0</v>
      </c>
      <c r="AR6" s="288"/>
      <c r="AS6" s="338">
        <v>3624</v>
      </c>
      <c r="AT6" s="1109">
        <v>14000</v>
      </c>
      <c r="AU6" s="221"/>
      <c r="AV6" s="220">
        <v>39890</v>
      </c>
    </row>
    <row r="7" spans="1:52" ht="16" hidden="1">
      <c r="D7" s="348" t="s">
        <v>23</v>
      </c>
      <c r="E7" s="155" t="s">
        <v>53</v>
      </c>
      <c r="F7" s="155"/>
      <c r="G7" s="155" t="s">
        <v>52</v>
      </c>
      <c r="H7" s="288">
        <v>10</v>
      </c>
      <c r="I7" s="224">
        <v>600</v>
      </c>
      <c r="J7" s="1109">
        <v>0</v>
      </c>
      <c r="K7" s="224"/>
      <c r="L7" s="223">
        <v>0</v>
      </c>
      <c r="M7" s="1109">
        <v>0</v>
      </c>
      <c r="N7" s="224"/>
      <c r="O7" s="223">
        <v>0</v>
      </c>
      <c r="P7" s="1109">
        <v>0</v>
      </c>
      <c r="Q7" s="446"/>
      <c r="R7" s="447">
        <v>357</v>
      </c>
      <c r="S7" s="1109">
        <v>0</v>
      </c>
      <c r="T7" s="446"/>
      <c r="U7" s="447">
        <v>374</v>
      </c>
      <c r="V7" s="1109">
        <v>0</v>
      </c>
      <c r="W7" s="288"/>
      <c r="X7" s="338">
        <v>315</v>
      </c>
      <c r="Y7" s="1109">
        <v>0</v>
      </c>
      <c r="Z7" s="446"/>
      <c r="AA7" s="447">
        <v>340</v>
      </c>
      <c r="AB7" s="1109">
        <v>0</v>
      </c>
      <c r="AC7" s="288"/>
      <c r="AD7" s="338">
        <v>364</v>
      </c>
      <c r="AE7" s="1109">
        <v>0</v>
      </c>
      <c r="AF7" s="446"/>
      <c r="AG7" s="447">
        <v>388</v>
      </c>
      <c r="AH7" s="1109">
        <v>0</v>
      </c>
      <c r="AI7" s="288"/>
      <c r="AJ7" s="338">
        <v>388</v>
      </c>
      <c r="AK7" s="1109">
        <v>0</v>
      </c>
      <c r="AL7" s="446"/>
      <c r="AM7" s="447">
        <v>404</v>
      </c>
      <c r="AN7" s="1109">
        <v>0</v>
      </c>
      <c r="AO7" s="288"/>
      <c r="AP7" s="338">
        <v>346</v>
      </c>
      <c r="AQ7" s="1109">
        <v>0</v>
      </c>
      <c r="AR7" s="288"/>
      <c r="AS7" s="338">
        <v>346</v>
      </c>
      <c r="AT7" s="1109">
        <v>0</v>
      </c>
      <c r="AU7" s="284"/>
      <c r="AV7" s="347">
        <v>3622</v>
      </c>
    </row>
    <row r="8" spans="1:52" ht="16" hidden="1">
      <c r="D8" s="346" t="s">
        <v>23</v>
      </c>
      <c r="E8" s="294" t="s">
        <v>54</v>
      </c>
      <c r="F8" s="294"/>
      <c r="G8" s="294" t="s">
        <v>16</v>
      </c>
      <c r="H8" s="293">
        <v>30</v>
      </c>
      <c r="I8" s="293">
        <v>1800</v>
      </c>
      <c r="J8" s="1843">
        <v>9000</v>
      </c>
      <c r="K8" s="293"/>
      <c r="L8" s="345">
        <v>6016</v>
      </c>
      <c r="M8" s="1843">
        <v>8750</v>
      </c>
      <c r="N8" s="293"/>
      <c r="O8" s="345">
        <v>5849</v>
      </c>
      <c r="P8" s="1843">
        <v>9000</v>
      </c>
      <c r="Q8" s="292"/>
      <c r="R8" s="448">
        <v>6016</v>
      </c>
      <c r="S8" s="1843">
        <v>9250</v>
      </c>
      <c r="T8" s="292"/>
      <c r="U8" s="448">
        <v>6183</v>
      </c>
      <c r="V8" s="1843">
        <v>8750</v>
      </c>
      <c r="W8" s="617"/>
      <c r="X8" s="618">
        <v>5682</v>
      </c>
      <c r="Y8" s="1843">
        <v>8500</v>
      </c>
      <c r="Z8" s="292"/>
      <c r="AA8" s="448">
        <v>5515</v>
      </c>
      <c r="AB8" s="1843">
        <v>8000</v>
      </c>
      <c r="AC8" s="617"/>
      <c r="AD8" s="618">
        <v>5348</v>
      </c>
      <c r="AE8" s="1843">
        <v>7500</v>
      </c>
      <c r="AF8" s="292"/>
      <c r="AG8" s="448">
        <v>5013</v>
      </c>
      <c r="AH8" s="1843">
        <v>7500</v>
      </c>
      <c r="AI8" s="617"/>
      <c r="AJ8" s="618">
        <v>5013</v>
      </c>
      <c r="AK8" s="1843">
        <v>8000</v>
      </c>
      <c r="AL8" s="292"/>
      <c r="AM8" s="448">
        <v>5348</v>
      </c>
      <c r="AN8" s="1843">
        <v>7500</v>
      </c>
      <c r="AO8" s="617"/>
      <c r="AP8" s="618">
        <v>5013</v>
      </c>
      <c r="AQ8" s="1843">
        <v>7750</v>
      </c>
      <c r="AR8" s="617"/>
      <c r="AS8" s="618">
        <v>5180</v>
      </c>
      <c r="AT8" s="1843">
        <v>99500</v>
      </c>
      <c r="AU8" s="343"/>
      <c r="AV8" s="1844">
        <v>66176</v>
      </c>
      <c r="AX8" s="419"/>
    </row>
    <row r="9" spans="1:52" ht="16" hidden="1">
      <c r="D9" s="341" t="s">
        <v>23</v>
      </c>
      <c r="E9" s="155" t="s">
        <v>54</v>
      </c>
      <c r="F9" s="155"/>
      <c r="G9" s="155" t="s">
        <v>56</v>
      </c>
      <c r="H9" s="225">
        <v>50</v>
      </c>
      <c r="I9" s="339">
        <v>3000</v>
      </c>
      <c r="J9" s="1109">
        <v>4200</v>
      </c>
      <c r="K9" s="339"/>
      <c r="L9" s="340">
        <v>3165</v>
      </c>
      <c r="M9" s="1109">
        <v>4000</v>
      </c>
      <c r="N9" s="339"/>
      <c r="O9" s="340">
        <v>3014</v>
      </c>
      <c r="P9" s="1109">
        <v>3900</v>
      </c>
      <c r="Q9" s="309"/>
      <c r="R9" s="449">
        <v>2939</v>
      </c>
      <c r="S9" s="1109">
        <v>3900</v>
      </c>
      <c r="T9" s="309"/>
      <c r="U9" s="449">
        <v>2939</v>
      </c>
      <c r="V9" s="1109">
        <v>4000</v>
      </c>
      <c r="W9" s="619"/>
      <c r="X9" s="620">
        <v>3014</v>
      </c>
      <c r="Y9" s="1109">
        <v>4000</v>
      </c>
      <c r="Z9" s="309"/>
      <c r="AA9" s="449">
        <v>3014</v>
      </c>
      <c r="AB9" s="1109">
        <v>4100</v>
      </c>
      <c r="AC9" s="619"/>
      <c r="AD9" s="620">
        <v>3090</v>
      </c>
      <c r="AE9" s="1109">
        <v>4200</v>
      </c>
      <c r="AF9" s="309"/>
      <c r="AG9" s="449">
        <v>3165</v>
      </c>
      <c r="AH9" s="1109">
        <v>4000</v>
      </c>
      <c r="AI9" s="619"/>
      <c r="AJ9" s="620">
        <v>3014</v>
      </c>
      <c r="AK9" s="1109">
        <v>4300</v>
      </c>
      <c r="AL9" s="309"/>
      <c r="AM9" s="449">
        <v>3241</v>
      </c>
      <c r="AN9" s="1109">
        <v>4200</v>
      </c>
      <c r="AO9" s="619"/>
      <c r="AP9" s="620">
        <v>3165</v>
      </c>
      <c r="AQ9" s="1109">
        <v>4200</v>
      </c>
      <c r="AR9" s="619"/>
      <c r="AS9" s="620">
        <v>3165</v>
      </c>
      <c r="AT9" s="1109">
        <v>49000</v>
      </c>
      <c r="AU9" s="288"/>
      <c r="AV9" s="1845">
        <v>36925</v>
      </c>
    </row>
    <row r="10" spans="1:52" ht="16" hidden="1">
      <c r="D10" s="341" t="s">
        <v>23</v>
      </c>
      <c r="E10" s="155" t="s">
        <v>57</v>
      </c>
      <c r="F10" s="155"/>
      <c r="G10" s="155" t="s">
        <v>16</v>
      </c>
      <c r="H10" s="225">
        <v>30</v>
      </c>
      <c r="I10" s="339">
        <v>1800</v>
      </c>
      <c r="J10" s="1109">
        <v>7500</v>
      </c>
      <c r="K10" s="339"/>
      <c r="L10" s="340">
        <v>5013</v>
      </c>
      <c r="M10" s="1109">
        <v>7250</v>
      </c>
      <c r="N10" s="339"/>
      <c r="O10" s="340">
        <v>4846</v>
      </c>
      <c r="P10" s="1109">
        <v>6800</v>
      </c>
      <c r="Q10" s="309"/>
      <c r="R10" s="449">
        <v>4545</v>
      </c>
      <c r="S10" s="1109">
        <v>6750</v>
      </c>
      <c r="T10" s="309"/>
      <c r="U10" s="449">
        <v>4512</v>
      </c>
      <c r="V10" s="1109">
        <v>6750</v>
      </c>
      <c r="W10" s="619"/>
      <c r="X10" s="620">
        <v>4178</v>
      </c>
      <c r="Y10" s="1109">
        <v>6500</v>
      </c>
      <c r="Z10" s="309"/>
      <c r="AA10" s="449">
        <v>4178</v>
      </c>
      <c r="AB10" s="1109">
        <v>6500</v>
      </c>
      <c r="AC10" s="619"/>
      <c r="AD10" s="620">
        <v>4345</v>
      </c>
      <c r="AE10" s="1109">
        <v>6500</v>
      </c>
      <c r="AF10" s="309"/>
      <c r="AG10" s="449">
        <v>4345</v>
      </c>
      <c r="AH10" s="1109">
        <v>6250</v>
      </c>
      <c r="AI10" s="619"/>
      <c r="AJ10" s="620">
        <v>4178</v>
      </c>
      <c r="AK10" s="1109">
        <v>6250</v>
      </c>
      <c r="AL10" s="309"/>
      <c r="AM10" s="449">
        <v>4178</v>
      </c>
      <c r="AN10" s="1109">
        <v>5750</v>
      </c>
      <c r="AO10" s="619"/>
      <c r="AP10" s="620">
        <v>3844</v>
      </c>
      <c r="AQ10" s="1109">
        <v>6000</v>
      </c>
      <c r="AR10" s="619"/>
      <c r="AS10" s="620">
        <v>4011</v>
      </c>
      <c r="AT10" s="1109">
        <v>78800</v>
      </c>
      <c r="AU10" s="288"/>
      <c r="AV10" s="1845">
        <v>52173</v>
      </c>
      <c r="AX10" s="419"/>
    </row>
    <row r="11" spans="1:52" ht="16" hidden="1">
      <c r="A11" s="150" t="s">
        <v>0</v>
      </c>
      <c r="B11" s="164">
        <v>165</v>
      </c>
      <c r="D11" s="337" t="s">
        <v>23</v>
      </c>
      <c r="E11" s="148" t="s">
        <v>57</v>
      </c>
      <c r="F11" s="148"/>
      <c r="G11" s="148" t="s">
        <v>56</v>
      </c>
      <c r="H11" s="336">
        <v>50</v>
      </c>
      <c r="I11" s="334">
        <v>3000</v>
      </c>
      <c r="J11" s="1136">
        <v>4200</v>
      </c>
      <c r="K11" s="334"/>
      <c r="L11" s="335">
        <v>3165</v>
      </c>
      <c r="M11" s="1136">
        <v>4000</v>
      </c>
      <c r="N11" s="334"/>
      <c r="O11" s="335">
        <v>3014</v>
      </c>
      <c r="P11" s="1136">
        <v>3900</v>
      </c>
      <c r="Q11" s="450"/>
      <c r="R11" s="451">
        <v>2939</v>
      </c>
      <c r="S11" s="1136">
        <v>3900</v>
      </c>
      <c r="T11" s="450"/>
      <c r="U11" s="451">
        <v>2939</v>
      </c>
      <c r="V11" s="1136">
        <v>4000</v>
      </c>
      <c r="W11" s="621"/>
      <c r="X11" s="622">
        <v>3014</v>
      </c>
      <c r="Y11" s="1136">
        <v>4000</v>
      </c>
      <c r="Z11" s="450"/>
      <c r="AA11" s="451">
        <v>3014</v>
      </c>
      <c r="AB11" s="1136">
        <v>4100</v>
      </c>
      <c r="AC11" s="621"/>
      <c r="AD11" s="622">
        <v>3090</v>
      </c>
      <c r="AE11" s="1136">
        <v>4200</v>
      </c>
      <c r="AF11" s="450"/>
      <c r="AG11" s="451">
        <v>3165</v>
      </c>
      <c r="AH11" s="1136">
        <v>4000</v>
      </c>
      <c r="AI11" s="621"/>
      <c r="AJ11" s="622">
        <v>3014</v>
      </c>
      <c r="AK11" s="1136">
        <v>4300</v>
      </c>
      <c r="AL11" s="450"/>
      <c r="AM11" s="451">
        <v>3241</v>
      </c>
      <c r="AN11" s="1136">
        <v>4200</v>
      </c>
      <c r="AO11" s="621"/>
      <c r="AP11" s="622">
        <v>3165</v>
      </c>
      <c r="AQ11" s="1136">
        <v>4200</v>
      </c>
      <c r="AR11" s="621"/>
      <c r="AS11" s="622">
        <v>3165</v>
      </c>
      <c r="AT11" s="1136">
        <v>49000</v>
      </c>
      <c r="AU11" s="333"/>
      <c r="AV11" s="1846">
        <v>36925</v>
      </c>
    </row>
    <row r="12" spans="1:52" hidden="1">
      <c r="A12" s="150" t="s">
        <v>34</v>
      </c>
      <c r="B12" s="156">
        <v>0.12</v>
      </c>
      <c r="D12" s="175" t="s">
        <v>20</v>
      </c>
      <c r="E12" s="294" t="s">
        <v>58</v>
      </c>
      <c r="F12" s="294"/>
      <c r="G12" s="209" t="s">
        <v>16</v>
      </c>
      <c r="H12" s="209">
        <v>12</v>
      </c>
      <c r="I12" s="207">
        <v>720</v>
      </c>
      <c r="J12" s="1121">
        <v>3919.9999999999995</v>
      </c>
      <c r="K12" s="207"/>
      <c r="L12" s="206">
        <v>955</v>
      </c>
      <c r="M12" s="1121">
        <v>3919.9999999999995</v>
      </c>
      <c r="N12" s="207"/>
      <c r="O12" s="206">
        <v>955</v>
      </c>
      <c r="P12" s="1121">
        <v>3849.9999999999995</v>
      </c>
      <c r="Q12" s="292"/>
      <c r="R12" s="448">
        <v>992</v>
      </c>
      <c r="S12" s="1121">
        <v>3709.9999999999995</v>
      </c>
      <c r="T12" s="292"/>
      <c r="U12" s="448">
        <v>857</v>
      </c>
      <c r="V12" s="1121">
        <v>3500</v>
      </c>
      <c r="W12" s="344"/>
      <c r="X12" s="428">
        <v>983</v>
      </c>
      <c r="Y12" s="1121">
        <v>3150</v>
      </c>
      <c r="Z12" s="292"/>
      <c r="AA12" s="448">
        <v>1002</v>
      </c>
      <c r="AB12" s="1121">
        <v>3360</v>
      </c>
      <c r="AC12" s="344"/>
      <c r="AD12" s="428">
        <v>1022</v>
      </c>
      <c r="AE12" s="1121">
        <v>3500</v>
      </c>
      <c r="AF12" s="292"/>
      <c r="AG12" s="448">
        <v>1022</v>
      </c>
      <c r="AH12" s="1121">
        <v>4130</v>
      </c>
      <c r="AI12" s="344"/>
      <c r="AJ12" s="428">
        <v>983</v>
      </c>
      <c r="AK12" s="1121">
        <v>4690</v>
      </c>
      <c r="AL12" s="292"/>
      <c r="AM12" s="448">
        <v>1067</v>
      </c>
      <c r="AN12" s="1121">
        <v>4340</v>
      </c>
      <c r="AO12" s="344"/>
      <c r="AP12" s="428">
        <v>983</v>
      </c>
      <c r="AQ12" s="1121">
        <v>4550</v>
      </c>
      <c r="AR12" s="344"/>
      <c r="AS12" s="428">
        <v>889</v>
      </c>
      <c r="AT12" s="1121">
        <v>46620</v>
      </c>
      <c r="AU12" s="252"/>
      <c r="AV12" s="1847">
        <v>11710</v>
      </c>
      <c r="AX12" s="419"/>
    </row>
    <row r="13" spans="1:52" hidden="1">
      <c r="A13" s="150" t="s">
        <v>37</v>
      </c>
      <c r="B13" s="1848">
        <v>0.85</v>
      </c>
      <c r="D13" s="170" t="s">
        <v>20</v>
      </c>
      <c r="E13" s="155" t="s">
        <v>59</v>
      </c>
      <c r="F13" s="155"/>
      <c r="G13" s="169" t="s">
        <v>16</v>
      </c>
      <c r="H13" s="168">
        <v>11</v>
      </c>
      <c r="I13" s="328">
        <v>660</v>
      </c>
      <c r="J13" s="1849">
        <v>4800</v>
      </c>
      <c r="K13" s="328"/>
      <c r="L13" s="327">
        <v>1176</v>
      </c>
      <c r="M13" s="1849">
        <v>4300</v>
      </c>
      <c r="N13" s="328"/>
      <c r="O13" s="327">
        <v>1054</v>
      </c>
      <c r="P13" s="1849">
        <v>4500</v>
      </c>
      <c r="Q13" s="375"/>
      <c r="R13" s="369">
        <v>1077</v>
      </c>
      <c r="S13" s="1849">
        <v>3700</v>
      </c>
      <c r="T13" s="309"/>
      <c r="U13" s="449">
        <v>1144</v>
      </c>
      <c r="V13" s="1849">
        <v>3800</v>
      </c>
      <c r="W13" s="288"/>
      <c r="X13" s="338">
        <v>1149</v>
      </c>
      <c r="Y13" s="1849">
        <v>3400</v>
      </c>
      <c r="Z13" s="309"/>
      <c r="AA13" s="449">
        <v>1125</v>
      </c>
      <c r="AB13" s="1849">
        <v>3300</v>
      </c>
      <c r="AC13" s="288"/>
      <c r="AD13" s="338">
        <v>1149</v>
      </c>
      <c r="AE13" s="1849">
        <v>3600</v>
      </c>
      <c r="AF13" s="309"/>
      <c r="AG13" s="449">
        <v>1198</v>
      </c>
      <c r="AH13" s="1849">
        <v>3900</v>
      </c>
      <c r="AI13" s="288"/>
      <c r="AJ13" s="338">
        <v>1271</v>
      </c>
      <c r="AK13" s="1849">
        <v>4200</v>
      </c>
      <c r="AL13" s="309"/>
      <c r="AM13" s="449">
        <v>1345</v>
      </c>
      <c r="AN13" s="1849">
        <v>4000</v>
      </c>
      <c r="AO13" s="288"/>
      <c r="AP13" s="338">
        <v>1247</v>
      </c>
      <c r="AQ13" s="1849">
        <v>4200</v>
      </c>
      <c r="AR13" s="288"/>
      <c r="AS13" s="338">
        <v>1284</v>
      </c>
      <c r="AT13" s="1849">
        <v>47700</v>
      </c>
      <c r="AU13" s="165"/>
      <c r="AV13" s="1850">
        <v>14219</v>
      </c>
      <c r="AX13" s="419"/>
    </row>
    <row r="14" spans="1:52" hidden="1">
      <c r="D14" s="170" t="s">
        <v>20</v>
      </c>
      <c r="E14" s="155" t="s">
        <v>59</v>
      </c>
      <c r="F14" s="155"/>
      <c r="G14" s="169" t="s">
        <v>22</v>
      </c>
      <c r="H14" s="168">
        <v>20</v>
      </c>
      <c r="I14" s="328">
        <v>1200</v>
      </c>
      <c r="J14" s="1849">
        <v>3350</v>
      </c>
      <c r="K14" s="328"/>
      <c r="L14" s="327">
        <v>1493</v>
      </c>
      <c r="M14" s="1849">
        <v>3600</v>
      </c>
      <c r="N14" s="328"/>
      <c r="O14" s="327">
        <v>1604</v>
      </c>
      <c r="P14" s="1849">
        <v>2900</v>
      </c>
      <c r="Q14" s="375"/>
      <c r="R14" s="369">
        <v>1423</v>
      </c>
      <c r="S14" s="1849">
        <v>2800</v>
      </c>
      <c r="T14" s="375"/>
      <c r="U14" s="369">
        <v>1498</v>
      </c>
      <c r="V14" s="1849">
        <v>2700</v>
      </c>
      <c r="W14" s="165"/>
      <c r="X14" s="166">
        <v>1334</v>
      </c>
      <c r="Y14" s="1849">
        <v>2800</v>
      </c>
      <c r="Z14" s="375"/>
      <c r="AA14" s="369">
        <v>1397</v>
      </c>
      <c r="AB14" s="1849">
        <v>2800</v>
      </c>
      <c r="AC14" s="165"/>
      <c r="AD14" s="166">
        <v>1482</v>
      </c>
      <c r="AE14" s="1849">
        <v>2700</v>
      </c>
      <c r="AF14" s="375"/>
      <c r="AG14" s="369">
        <v>1482</v>
      </c>
      <c r="AH14" s="1849">
        <v>2500</v>
      </c>
      <c r="AI14" s="165"/>
      <c r="AJ14" s="166">
        <v>1482</v>
      </c>
      <c r="AK14" s="1849">
        <v>2900</v>
      </c>
      <c r="AL14" s="375"/>
      <c r="AM14" s="369">
        <v>1556</v>
      </c>
      <c r="AN14" s="1849">
        <v>2800</v>
      </c>
      <c r="AO14" s="165"/>
      <c r="AP14" s="166">
        <v>1482</v>
      </c>
      <c r="AQ14" s="1849">
        <v>2800</v>
      </c>
      <c r="AR14" s="165"/>
      <c r="AS14" s="166">
        <v>1467</v>
      </c>
      <c r="AT14" s="1849">
        <v>34650</v>
      </c>
      <c r="AU14" s="165"/>
      <c r="AV14" s="1850">
        <v>17700</v>
      </c>
    </row>
    <row r="15" spans="1:52" hidden="1">
      <c r="D15" s="170" t="s">
        <v>20</v>
      </c>
      <c r="E15" s="155" t="s">
        <v>60</v>
      </c>
      <c r="F15" s="155"/>
      <c r="G15" s="169" t="s">
        <v>52</v>
      </c>
      <c r="H15" s="168">
        <v>8</v>
      </c>
      <c r="I15" s="328">
        <v>480</v>
      </c>
      <c r="J15" s="1849">
        <v>500</v>
      </c>
      <c r="K15" s="328"/>
      <c r="L15" s="327">
        <v>67</v>
      </c>
      <c r="M15" s="1849">
        <v>500</v>
      </c>
      <c r="N15" s="328"/>
      <c r="O15" s="327">
        <v>67</v>
      </c>
      <c r="P15" s="1849">
        <v>500</v>
      </c>
      <c r="Q15" s="375"/>
      <c r="R15" s="369">
        <v>67</v>
      </c>
      <c r="S15" s="1849">
        <v>500</v>
      </c>
      <c r="T15" s="375"/>
      <c r="U15" s="369">
        <v>67</v>
      </c>
      <c r="V15" s="1849">
        <v>500</v>
      </c>
      <c r="W15" s="165"/>
      <c r="X15" s="166">
        <v>67</v>
      </c>
      <c r="Y15" s="1849">
        <v>500</v>
      </c>
      <c r="Z15" s="375"/>
      <c r="AA15" s="369">
        <v>67</v>
      </c>
      <c r="AB15" s="1849">
        <v>500</v>
      </c>
      <c r="AC15" s="165"/>
      <c r="AD15" s="166">
        <v>67</v>
      </c>
      <c r="AE15" s="1849">
        <v>500</v>
      </c>
      <c r="AF15" s="375"/>
      <c r="AG15" s="369">
        <v>67</v>
      </c>
      <c r="AH15" s="1849">
        <v>500</v>
      </c>
      <c r="AI15" s="165"/>
      <c r="AJ15" s="166">
        <v>67</v>
      </c>
      <c r="AK15" s="1849">
        <v>500</v>
      </c>
      <c r="AL15" s="375"/>
      <c r="AM15" s="369">
        <v>67</v>
      </c>
      <c r="AN15" s="1849">
        <v>500</v>
      </c>
      <c r="AO15" s="165"/>
      <c r="AP15" s="166">
        <v>67</v>
      </c>
      <c r="AQ15" s="1849">
        <v>500</v>
      </c>
      <c r="AR15" s="165"/>
      <c r="AS15" s="166">
        <v>67</v>
      </c>
      <c r="AT15" s="1849">
        <v>6000</v>
      </c>
      <c r="AU15" s="165"/>
      <c r="AV15" s="1850">
        <v>804</v>
      </c>
    </row>
    <row r="16" spans="1:52" hidden="1">
      <c r="D16" s="170" t="s">
        <v>20</v>
      </c>
      <c r="E16" s="155" t="s">
        <v>61</v>
      </c>
      <c r="F16" s="155"/>
      <c r="G16" s="169" t="s">
        <v>52</v>
      </c>
      <c r="H16" s="168">
        <v>8</v>
      </c>
      <c r="I16" s="328">
        <v>480</v>
      </c>
      <c r="J16" s="1849">
        <v>2500</v>
      </c>
      <c r="K16" s="328"/>
      <c r="L16" s="327">
        <v>333</v>
      </c>
      <c r="M16" s="1849">
        <v>2500</v>
      </c>
      <c r="N16" s="328"/>
      <c r="O16" s="327">
        <v>333</v>
      </c>
      <c r="P16" s="1849">
        <v>2500</v>
      </c>
      <c r="Q16" s="375"/>
      <c r="R16" s="369">
        <v>333</v>
      </c>
      <c r="S16" s="1849">
        <v>2500</v>
      </c>
      <c r="T16" s="375"/>
      <c r="U16" s="369">
        <v>333</v>
      </c>
      <c r="V16" s="1849">
        <v>2500</v>
      </c>
      <c r="W16" s="165"/>
      <c r="X16" s="166">
        <v>333</v>
      </c>
      <c r="Y16" s="1849">
        <v>2500</v>
      </c>
      <c r="Z16" s="375"/>
      <c r="AA16" s="369">
        <v>333</v>
      </c>
      <c r="AB16" s="1849">
        <v>2500</v>
      </c>
      <c r="AC16" s="165"/>
      <c r="AD16" s="166">
        <v>333</v>
      </c>
      <c r="AE16" s="1849">
        <v>2500</v>
      </c>
      <c r="AF16" s="375"/>
      <c r="AG16" s="369">
        <v>333</v>
      </c>
      <c r="AH16" s="1849">
        <v>2500</v>
      </c>
      <c r="AI16" s="165"/>
      <c r="AJ16" s="166">
        <v>333</v>
      </c>
      <c r="AK16" s="1849">
        <v>2500</v>
      </c>
      <c r="AL16" s="375"/>
      <c r="AM16" s="369">
        <v>333</v>
      </c>
      <c r="AN16" s="1849">
        <v>2500</v>
      </c>
      <c r="AO16" s="165"/>
      <c r="AP16" s="166">
        <v>333</v>
      </c>
      <c r="AQ16" s="1849">
        <v>2500</v>
      </c>
      <c r="AR16" s="165"/>
      <c r="AS16" s="166">
        <v>333</v>
      </c>
      <c r="AT16" s="1849">
        <v>30000</v>
      </c>
      <c r="AU16" s="165"/>
      <c r="AV16" s="1850">
        <v>3996</v>
      </c>
    </row>
    <row r="17" spans="4:50" hidden="1">
      <c r="D17" s="170" t="s">
        <v>20</v>
      </c>
      <c r="E17" s="155" t="s">
        <v>62</v>
      </c>
      <c r="F17" s="155"/>
      <c r="G17" s="169" t="s">
        <v>52</v>
      </c>
      <c r="H17" s="168">
        <v>10</v>
      </c>
      <c r="I17" s="328">
        <v>600</v>
      </c>
      <c r="J17" s="1849">
        <v>3000</v>
      </c>
      <c r="K17" s="328"/>
      <c r="L17" s="327">
        <v>668</v>
      </c>
      <c r="M17" s="1849">
        <v>0</v>
      </c>
      <c r="N17" s="328"/>
      <c r="O17" s="327">
        <v>780</v>
      </c>
      <c r="P17" s="1849">
        <v>0</v>
      </c>
      <c r="Q17" s="375"/>
      <c r="R17" s="369">
        <v>818</v>
      </c>
      <c r="S17" s="1849">
        <v>0</v>
      </c>
      <c r="T17" s="375"/>
      <c r="U17" s="369">
        <v>651</v>
      </c>
      <c r="V17" s="1849">
        <v>0</v>
      </c>
      <c r="W17" s="165"/>
      <c r="X17" s="166">
        <v>643</v>
      </c>
      <c r="Y17" s="1849">
        <v>0</v>
      </c>
      <c r="Z17" s="375"/>
      <c r="AA17" s="369">
        <v>702</v>
      </c>
      <c r="AB17" s="1849">
        <v>0</v>
      </c>
      <c r="AC17" s="165"/>
      <c r="AD17" s="166">
        <v>702</v>
      </c>
      <c r="AE17" s="1849">
        <v>0</v>
      </c>
      <c r="AF17" s="375"/>
      <c r="AG17" s="369">
        <v>760</v>
      </c>
      <c r="AH17" s="1849">
        <v>0</v>
      </c>
      <c r="AI17" s="165"/>
      <c r="AJ17" s="166">
        <v>702</v>
      </c>
      <c r="AK17" s="1849">
        <v>0</v>
      </c>
      <c r="AL17" s="375"/>
      <c r="AM17" s="369">
        <v>778</v>
      </c>
      <c r="AN17" s="1849">
        <v>0</v>
      </c>
      <c r="AO17" s="165"/>
      <c r="AP17" s="166">
        <v>611</v>
      </c>
      <c r="AQ17" s="1849">
        <v>0</v>
      </c>
      <c r="AR17" s="165"/>
      <c r="AS17" s="166">
        <v>611</v>
      </c>
      <c r="AT17" s="1849">
        <v>3000</v>
      </c>
      <c r="AU17" s="165"/>
      <c r="AV17" s="1850">
        <v>8426</v>
      </c>
    </row>
    <row r="18" spans="4:50" hidden="1">
      <c r="D18" s="170" t="s">
        <v>20</v>
      </c>
      <c r="E18" s="155" t="s">
        <v>63</v>
      </c>
      <c r="F18" s="155"/>
      <c r="G18" s="169" t="s">
        <v>56</v>
      </c>
      <c r="H18" s="168">
        <v>31</v>
      </c>
      <c r="I18" s="328">
        <v>1860</v>
      </c>
      <c r="J18" s="1849">
        <v>2400</v>
      </c>
      <c r="K18" s="328"/>
      <c r="L18" s="327">
        <v>1658</v>
      </c>
      <c r="M18" s="1849">
        <v>2300</v>
      </c>
      <c r="N18" s="328"/>
      <c r="O18" s="327">
        <v>1589</v>
      </c>
      <c r="P18" s="1849">
        <v>2250</v>
      </c>
      <c r="Q18" s="375"/>
      <c r="R18" s="369">
        <v>1569</v>
      </c>
      <c r="S18" s="1849">
        <v>2200</v>
      </c>
      <c r="T18" s="375"/>
      <c r="U18" s="369">
        <v>1506</v>
      </c>
      <c r="V18" s="1849">
        <v>2200</v>
      </c>
      <c r="W18" s="165"/>
      <c r="X18" s="166">
        <v>1813</v>
      </c>
      <c r="Y18" s="1849">
        <v>2300</v>
      </c>
      <c r="Z18" s="375"/>
      <c r="AA18" s="369">
        <v>1886</v>
      </c>
      <c r="AB18" s="1849">
        <v>2450</v>
      </c>
      <c r="AC18" s="165"/>
      <c r="AD18" s="166">
        <v>1958</v>
      </c>
      <c r="AE18" s="1849">
        <v>2600</v>
      </c>
      <c r="AF18" s="375"/>
      <c r="AG18" s="369">
        <v>1995</v>
      </c>
      <c r="AH18" s="1849">
        <v>2550</v>
      </c>
      <c r="AI18" s="165"/>
      <c r="AJ18" s="166">
        <v>2176</v>
      </c>
      <c r="AK18" s="1849">
        <v>2800</v>
      </c>
      <c r="AL18" s="375"/>
      <c r="AM18" s="369">
        <v>2067</v>
      </c>
      <c r="AN18" s="1849">
        <v>2600</v>
      </c>
      <c r="AO18" s="165"/>
      <c r="AP18" s="166">
        <v>1723</v>
      </c>
      <c r="AQ18" s="1849">
        <v>2400</v>
      </c>
      <c r="AR18" s="165"/>
      <c r="AS18" s="166">
        <v>1723</v>
      </c>
      <c r="AT18" s="1849">
        <v>29050</v>
      </c>
      <c r="AU18" s="165"/>
      <c r="AV18" s="1850">
        <v>21663</v>
      </c>
    </row>
    <row r="19" spans="4:50" hidden="1">
      <c r="D19" s="170" t="s">
        <v>20</v>
      </c>
      <c r="E19" s="155" t="s">
        <v>64</v>
      </c>
      <c r="F19" s="155"/>
      <c r="G19" s="169" t="s">
        <v>52</v>
      </c>
      <c r="H19" s="168">
        <v>10</v>
      </c>
      <c r="I19" s="328">
        <v>600</v>
      </c>
      <c r="J19" s="1849">
        <v>450</v>
      </c>
      <c r="K19" s="328"/>
      <c r="L19" s="327">
        <v>520</v>
      </c>
      <c r="M19" s="1849">
        <v>400</v>
      </c>
      <c r="N19" s="328"/>
      <c r="O19" s="327">
        <v>520</v>
      </c>
      <c r="P19" s="1849">
        <v>350</v>
      </c>
      <c r="Q19" s="375"/>
      <c r="R19" s="369">
        <v>520</v>
      </c>
      <c r="S19" s="1849">
        <v>450</v>
      </c>
      <c r="T19" s="375"/>
      <c r="U19" s="369">
        <v>520</v>
      </c>
      <c r="V19" s="1849">
        <v>500</v>
      </c>
      <c r="W19" s="165"/>
      <c r="X19" s="166">
        <v>520</v>
      </c>
      <c r="Y19" s="1849">
        <v>450</v>
      </c>
      <c r="Z19" s="375"/>
      <c r="AA19" s="369">
        <v>520</v>
      </c>
      <c r="AB19" s="1849">
        <v>400</v>
      </c>
      <c r="AC19" s="165"/>
      <c r="AD19" s="166">
        <v>520</v>
      </c>
      <c r="AE19" s="1849">
        <v>425</v>
      </c>
      <c r="AF19" s="375"/>
      <c r="AG19" s="369">
        <v>520</v>
      </c>
      <c r="AH19" s="1849">
        <v>400</v>
      </c>
      <c r="AI19" s="165"/>
      <c r="AJ19" s="166">
        <v>520</v>
      </c>
      <c r="AK19" s="1849">
        <v>550</v>
      </c>
      <c r="AL19" s="375"/>
      <c r="AM19" s="369">
        <v>520</v>
      </c>
      <c r="AN19" s="1849">
        <v>550</v>
      </c>
      <c r="AO19" s="165"/>
      <c r="AP19" s="166">
        <v>520</v>
      </c>
      <c r="AQ19" s="1849">
        <v>475</v>
      </c>
      <c r="AR19" s="165"/>
      <c r="AS19" s="166">
        <v>520</v>
      </c>
      <c r="AT19" s="1849">
        <v>5400</v>
      </c>
      <c r="AU19" s="165"/>
      <c r="AV19" s="1850">
        <v>6240</v>
      </c>
    </row>
    <row r="20" spans="4:50" hidden="1">
      <c r="D20" s="170" t="s">
        <v>20</v>
      </c>
      <c r="E20" s="155" t="s">
        <v>65</v>
      </c>
      <c r="F20" s="155"/>
      <c r="G20" s="169" t="s">
        <v>52</v>
      </c>
      <c r="H20" s="168">
        <v>10</v>
      </c>
      <c r="I20" s="328">
        <v>600</v>
      </c>
      <c r="J20" s="1849">
        <v>3700</v>
      </c>
      <c r="K20" s="328"/>
      <c r="L20" s="327">
        <v>520</v>
      </c>
      <c r="M20" s="1849">
        <v>0</v>
      </c>
      <c r="N20" s="328"/>
      <c r="O20" s="327">
        <v>520</v>
      </c>
      <c r="P20" s="1849">
        <v>0</v>
      </c>
      <c r="Q20" s="375"/>
      <c r="R20" s="327">
        <v>551</v>
      </c>
      <c r="S20" s="1109">
        <v>0</v>
      </c>
      <c r="T20" s="375"/>
      <c r="U20" s="369">
        <v>503</v>
      </c>
      <c r="V20" s="1109">
        <v>0</v>
      </c>
      <c r="W20" s="165"/>
      <c r="X20" s="166">
        <v>433</v>
      </c>
      <c r="Y20" s="1109">
        <v>0</v>
      </c>
      <c r="Z20" s="375"/>
      <c r="AA20" s="369">
        <v>449</v>
      </c>
      <c r="AB20" s="1109">
        <v>0</v>
      </c>
      <c r="AC20" s="165"/>
      <c r="AD20" s="166">
        <v>410</v>
      </c>
      <c r="AE20" s="1109">
        <v>0</v>
      </c>
      <c r="AF20" s="375"/>
      <c r="AG20" s="369">
        <v>410</v>
      </c>
      <c r="AH20" s="1109">
        <v>0</v>
      </c>
      <c r="AI20" s="165"/>
      <c r="AJ20" s="166">
        <v>394</v>
      </c>
      <c r="AK20" s="1109">
        <v>0</v>
      </c>
      <c r="AL20" s="375"/>
      <c r="AM20" s="369">
        <v>473</v>
      </c>
      <c r="AN20" s="1109">
        <v>0</v>
      </c>
      <c r="AO20" s="165"/>
      <c r="AP20" s="166">
        <v>378</v>
      </c>
      <c r="AQ20" s="1109">
        <v>0</v>
      </c>
      <c r="AR20" s="165"/>
      <c r="AS20" s="166">
        <v>433</v>
      </c>
      <c r="AT20" s="1849">
        <v>3700</v>
      </c>
      <c r="AU20" s="165"/>
      <c r="AV20" s="1850">
        <v>5474</v>
      </c>
    </row>
    <row r="21" spans="4:50" ht="15.75" hidden="1" customHeight="1">
      <c r="D21" s="170" t="s">
        <v>20</v>
      </c>
      <c r="E21" s="155" t="s">
        <v>66</v>
      </c>
      <c r="F21" s="155"/>
      <c r="G21" s="169" t="s">
        <v>22</v>
      </c>
      <c r="H21" s="168">
        <v>20</v>
      </c>
      <c r="I21" s="328">
        <v>1200</v>
      </c>
      <c r="J21" s="1849">
        <v>3100</v>
      </c>
      <c r="K21" s="328"/>
      <c r="L21" s="327">
        <v>1381</v>
      </c>
      <c r="M21" s="1849">
        <v>3000</v>
      </c>
      <c r="N21" s="328"/>
      <c r="O21" s="327">
        <v>1337</v>
      </c>
      <c r="P21" s="1849">
        <v>3000</v>
      </c>
      <c r="Q21" s="375"/>
      <c r="R21" s="369">
        <v>1122</v>
      </c>
      <c r="S21" s="1849">
        <v>2900</v>
      </c>
      <c r="T21" s="375"/>
      <c r="U21" s="369">
        <v>1140</v>
      </c>
      <c r="V21" s="1849">
        <v>2800</v>
      </c>
      <c r="W21" s="165"/>
      <c r="X21" s="166">
        <v>1334</v>
      </c>
      <c r="Y21" s="1849">
        <v>2900</v>
      </c>
      <c r="Z21" s="375"/>
      <c r="AA21" s="369">
        <v>1467</v>
      </c>
      <c r="AB21" s="1849">
        <v>2900</v>
      </c>
      <c r="AC21" s="165"/>
      <c r="AD21" s="166">
        <v>1512</v>
      </c>
      <c r="AE21" s="1849">
        <v>2800</v>
      </c>
      <c r="AF21" s="375"/>
      <c r="AG21" s="369">
        <v>1378</v>
      </c>
      <c r="AH21" s="1849">
        <v>2600</v>
      </c>
      <c r="AI21" s="165"/>
      <c r="AJ21" s="166">
        <v>1334</v>
      </c>
      <c r="AK21" s="1849">
        <v>3000</v>
      </c>
      <c r="AL21" s="375"/>
      <c r="AM21" s="369">
        <v>1482</v>
      </c>
      <c r="AN21" s="1849">
        <v>2900</v>
      </c>
      <c r="AO21" s="165"/>
      <c r="AP21" s="166">
        <v>1467</v>
      </c>
      <c r="AQ21" s="1849">
        <v>2900</v>
      </c>
      <c r="AR21" s="165"/>
      <c r="AS21" s="166">
        <v>1482</v>
      </c>
      <c r="AT21" s="1849">
        <v>34800</v>
      </c>
      <c r="AU21" s="165"/>
      <c r="AV21" s="1850">
        <v>16436</v>
      </c>
    </row>
    <row r="22" spans="4:50" ht="15.75" hidden="1" customHeight="1">
      <c r="D22" s="170" t="s">
        <v>20</v>
      </c>
      <c r="E22" s="169" t="s">
        <v>66</v>
      </c>
      <c r="F22" s="169"/>
      <c r="G22" s="169" t="s">
        <v>52</v>
      </c>
      <c r="H22" s="168">
        <v>10</v>
      </c>
      <c r="I22" s="328">
        <v>600</v>
      </c>
      <c r="J22" s="1849">
        <v>3800</v>
      </c>
      <c r="K22" s="328"/>
      <c r="L22" s="327">
        <v>659</v>
      </c>
      <c r="M22" s="1849">
        <v>0</v>
      </c>
      <c r="N22" s="328"/>
      <c r="O22" s="327">
        <v>624</v>
      </c>
      <c r="P22" s="1849">
        <v>0</v>
      </c>
      <c r="Q22" s="375"/>
      <c r="R22" s="369">
        <v>659</v>
      </c>
      <c r="S22" s="1849">
        <v>0</v>
      </c>
      <c r="T22" s="375"/>
      <c r="U22" s="369">
        <v>700</v>
      </c>
      <c r="V22" s="1849">
        <v>0</v>
      </c>
      <c r="W22" s="165"/>
      <c r="X22" s="166">
        <v>675</v>
      </c>
      <c r="Y22" s="1849">
        <v>0</v>
      </c>
      <c r="Z22" s="375"/>
      <c r="AA22" s="369">
        <v>700</v>
      </c>
      <c r="AB22" s="1849">
        <v>0</v>
      </c>
      <c r="AC22" s="165"/>
      <c r="AD22" s="166">
        <v>741</v>
      </c>
      <c r="AE22" s="1849">
        <v>0</v>
      </c>
      <c r="AF22" s="375"/>
      <c r="AG22" s="369">
        <v>782</v>
      </c>
      <c r="AH22" s="1849">
        <v>0</v>
      </c>
      <c r="AI22" s="165"/>
      <c r="AJ22" s="166">
        <v>782</v>
      </c>
      <c r="AK22" s="1849">
        <v>0</v>
      </c>
      <c r="AL22" s="375"/>
      <c r="AM22" s="369">
        <v>823</v>
      </c>
      <c r="AN22" s="1849">
        <v>0</v>
      </c>
      <c r="AO22" s="165"/>
      <c r="AP22" s="166">
        <v>741</v>
      </c>
      <c r="AQ22" s="1849">
        <v>0</v>
      </c>
      <c r="AR22" s="165"/>
      <c r="AS22" s="166">
        <v>741</v>
      </c>
      <c r="AT22" s="1849">
        <v>3800</v>
      </c>
      <c r="AU22" s="165"/>
      <c r="AV22" s="1850">
        <v>8627</v>
      </c>
    </row>
    <row r="23" spans="4:50" ht="15.75" hidden="1" customHeight="1">
      <c r="D23" s="330" t="s">
        <v>20</v>
      </c>
      <c r="E23" s="204" t="s">
        <v>66</v>
      </c>
      <c r="F23" s="204"/>
      <c r="G23" s="204" t="s">
        <v>16</v>
      </c>
      <c r="H23" s="329">
        <v>16</v>
      </c>
      <c r="I23" s="200">
        <v>960</v>
      </c>
      <c r="J23" s="1122">
        <v>5000</v>
      </c>
      <c r="K23" s="200"/>
      <c r="L23" s="199">
        <v>1783</v>
      </c>
      <c r="M23" s="1122">
        <v>4900</v>
      </c>
      <c r="N23" s="200"/>
      <c r="O23" s="199">
        <v>1747</v>
      </c>
      <c r="P23" s="1122">
        <v>4700</v>
      </c>
      <c r="Q23" s="376"/>
      <c r="R23" s="370">
        <v>1711</v>
      </c>
      <c r="S23" s="1122">
        <v>3900</v>
      </c>
      <c r="T23" s="376"/>
      <c r="U23" s="370">
        <v>1872</v>
      </c>
      <c r="V23" s="1122">
        <v>4000</v>
      </c>
      <c r="W23" s="197"/>
      <c r="X23" s="198">
        <v>1591</v>
      </c>
      <c r="Y23" s="1122">
        <v>3600</v>
      </c>
      <c r="Z23" s="376"/>
      <c r="AA23" s="370">
        <v>1647</v>
      </c>
      <c r="AB23" s="1122">
        <v>3500</v>
      </c>
      <c r="AC23" s="197"/>
      <c r="AD23" s="198">
        <v>1722</v>
      </c>
      <c r="AE23" s="1122">
        <v>3800</v>
      </c>
      <c r="AF23" s="376"/>
      <c r="AG23" s="370">
        <v>1778</v>
      </c>
      <c r="AH23" s="1122">
        <v>4100</v>
      </c>
      <c r="AI23" s="197"/>
      <c r="AJ23" s="198">
        <v>1684</v>
      </c>
      <c r="AK23" s="1122">
        <v>4400</v>
      </c>
      <c r="AL23" s="376"/>
      <c r="AM23" s="370">
        <v>1684</v>
      </c>
      <c r="AN23" s="1122">
        <v>4200</v>
      </c>
      <c r="AO23" s="197"/>
      <c r="AP23" s="198">
        <v>1497</v>
      </c>
      <c r="AQ23" s="1122">
        <v>4400</v>
      </c>
      <c r="AR23" s="197"/>
      <c r="AS23" s="198">
        <v>1591</v>
      </c>
      <c r="AT23" s="1122">
        <v>50500</v>
      </c>
      <c r="AU23" s="234"/>
      <c r="AV23" s="1851">
        <v>20307</v>
      </c>
      <c r="AX23" s="419"/>
    </row>
    <row r="24" spans="4:50" s="318" customFormat="1" ht="15" hidden="1" customHeight="1">
      <c r="J24" s="434"/>
      <c r="M24" s="434"/>
      <c r="P24" s="434"/>
      <c r="S24" s="434"/>
      <c r="V24" s="434"/>
      <c r="Y24" s="434"/>
      <c r="AB24" s="434"/>
      <c r="AE24" s="434"/>
      <c r="AH24" s="434"/>
      <c r="AK24" s="434"/>
      <c r="AN24" s="434"/>
      <c r="AQ24" s="434"/>
      <c r="AT24" s="434"/>
      <c r="AX24" s="1852"/>
    </row>
    <row r="25" spans="4:50" ht="15.75" hidden="1" customHeight="1">
      <c r="H25" s="145"/>
      <c r="I25" s="145"/>
      <c r="J25" s="440"/>
      <c r="K25" s="296"/>
      <c r="L25" s="296"/>
      <c r="M25" s="440"/>
      <c r="N25" s="296"/>
      <c r="O25" s="296"/>
      <c r="P25" s="440"/>
      <c r="Q25" s="296"/>
      <c r="R25" s="296"/>
      <c r="S25" s="440"/>
      <c r="T25" s="296"/>
      <c r="U25" s="296"/>
      <c r="V25" s="440"/>
      <c r="W25" s="296"/>
      <c r="X25" s="296"/>
      <c r="Y25" s="440"/>
      <c r="Z25" s="296"/>
      <c r="AA25" s="296"/>
      <c r="AB25" s="440"/>
      <c r="AE25" s="440"/>
      <c r="AH25" s="440"/>
      <c r="AK25" s="440"/>
      <c r="AN25" s="440"/>
      <c r="AQ25" s="440"/>
      <c r="AT25" s="440"/>
    </row>
    <row r="26" spans="4:50" ht="15.75" hidden="1" customHeight="1">
      <c r="D26" s="1853"/>
      <c r="E26" s="1854" t="s">
        <v>287</v>
      </c>
      <c r="F26" s="1855"/>
      <c r="G26" s="1855"/>
      <c r="H26" s="1856"/>
      <c r="I26" s="1855"/>
      <c r="J26" s="1097"/>
      <c r="K26" s="1098">
        <v>45383</v>
      </c>
      <c r="L26" s="1100"/>
      <c r="M26" s="1097"/>
      <c r="N26" s="1098">
        <v>45413</v>
      </c>
      <c r="O26" s="1100"/>
      <c r="P26" s="1097"/>
      <c r="Q26" s="1098">
        <v>45444</v>
      </c>
      <c r="R26" s="1100"/>
      <c r="S26" s="1097"/>
      <c r="T26" s="1098">
        <v>45474</v>
      </c>
      <c r="U26" s="1100"/>
      <c r="V26" s="1097"/>
      <c r="W26" s="1098">
        <v>45505</v>
      </c>
      <c r="X26" s="1100"/>
      <c r="Y26" s="1097"/>
      <c r="Z26" s="1098">
        <v>45536</v>
      </c>
      <c r="AA26" s="1100"/>
      <c r="AB26" s="1097"/>
      <c r="AC26" s="1098">
        <v>45566</v>
      </c>
      <c r="AD26" s="1100"/>
      <c r="AE26" s="1097"/>
      <c r="AF26" s="1098">
        <v>45597</v>
      </c>
      <c r="AG26" s="1100"/>
      <c r="AH26" s="1097"/>
      <c r="AI26" s="1098">
        <v>45627</v>
      </c>
      <c r="AJ26" s="1100"/>
      <c r="AK26" s="1097"/>
      <c r="AL26" s="1098">
        <v>45658</v>
      </c>
      <c r="AM26" s="1100"/>
      <c r="AN26" s="1097"/>
      <c r="AO26" s="1098">
        <v>45689</v>
      </c>
      <c r="AP26" s="1100"/>
      <c r="AQ26" s="1097"/>
      <c r="AR26" s="1098">
        <v>45717</v>
      </c>
      <c r="AS26" s="1098"/>
      <c r="AT26" s="1097"/>
      <c r="AU26" s="1098" t="s">
        <v>2</v>
      </c>
      <c r="AV26" s="1100"/>
    </row>
    <row r="27" spans="4:50" ht="15.75" hidden="1" customHeight="1">
      <c r="D27" s="1857" t="s">
        <v>4</v>
      </c>
      <c r="E27" s="1858" t="s">
        <v>5</v>
      </c>
      <c r="F27" s="1858"/>
      <c r="G27" s="1858" t="s">
        <v>6</v>
      </c>
      <c r="H27" s="1859" t="s">
        <v>7</v>
      </c>
      <c r="I27" s="1860" t="s">
        <v>8</v>
      </c>
      <c r="J27" s="1861" t="s">
        <v>9</v>
      </c>
      <c r="K27" s="1862" t="s">
        <v>10</v>
      </c>
      <c r="L27" s="1863" t="s">
        <v>11</v>
      </c>
      <c r="M27" s="1861" t="s">
        <v>9</v>
      </c>
      <c r="N27" s="1862" t="s">
        <v>10</v>
      </c>
      <c r="O27" s="1863" t="s">
        <v>11</v>
      </c>
      <c r="P27" s="1861" t="s">
        <v>9</v>
      </c>
      <c r="Q27" s="1862" t="s">
        <v>10</v>
      </c>
      <c r="R27" s="1863" t="s">
        <v>11</v>
      </c>
      <c r="S27" s="1861" t="s">
        <v>9</v>
      </c>
      <c r="T27" s="1862" t="s">
        <v>10</v>
      </c>
      <c r="U27" s="1863" t="s">
        <v>11</v>
      </c>
      <c r="V27" s="1861" t="s">
        <v>9</v>
      </c>
      <c r="W27" s="1862" t="s">
        <v>10</v>
      </c>
      <c r="X27" s="1863" t="s">
        <v>11</v>
      </c>
      <c r="Y27" s="1861" t="s">
        <v>9</v>
      </c>
      <c r="Z27" s="1862" t="s">
        <v>10</v>
      </c>
      <c r="AA27" s="1863" t="s">
        <v>11</v>
      </c>
      <c r="AB27" s="1861" t="s">
        <v>9</v>
      </c>
      <c r="AC27" s="1862" t="s">
        <v>10</v>
      </c>
      <c r="AD27" s="1863" t="s">
        <v>11</v>
      </c>
      <c r="AE27" s="1861" t="s">
        <v>9</v>
      </c>
      <c r="AF27" s="1862" t="s">
        <v>10</v>
      </c>
      <c r="AG27" s="1863" t="s">
        <v>11</v>
      </c>
      <c r="AH27" s="1861" t="s">
        <v>9</v>
      </c>
      <c r="AI27" s="1862" t="s">
        <v>10</v>
      </c>
      <c r="AJ27" s="1863" t="s">
        <v>11</v>
      </c>
      <c r="AK27" s="1861" t="s">
        <v>9</v>
      </c>
      <c r="AL27" s="1862" t="s">
        <v>12</v>
      </c>
      <c r="AM27" s="1863" t="s">
        <v>11</v>
      </c>
      <c r="AN27" s="1861" t="s">
        <v>9</v>
      </c>
      <c r="AO27" s="1862" t="s">
        <v>12</v>
      </c>
      <c r="AP27" s="1863" t="s">
        <v>11</v>
      </c>
      <c r="AQ27" s="1861" t="s">
        <v>9</v>
      </c>
      <c r="AR27" s="1862" t="s">
        <v>12</v>
      </c>
      <c r="AS27" s="1863" t="s">
        <v>11</v>
      </c>
      <c r="AT27" s="1861" t="s">
        <v>9</v>
      </c>
      <c r="AU27" s="1129" t="s">
        <v>12</v>
      </c>
      <c r="AV27" s="1132" t="s">
        <v>11</v>
      </c>
    </row>
    <row r="28" spans="4:50" ht="15.75" hidden="1" customHeight="1">
      <c r="D28" s="324" t="s">
        <v>89</v>
      </c>
      <c r="E28" s="323" t="s">
        <v>90</v>
      </c>
      <c r="F28" s="323"/>
      <c r="G28" s="323" t="s">
        <v>16</v>
      </c>
      <c r="H28" s="322">
        <v>10</v>
      </c>
      <c r="I28" s="321">
        <v>600</v>
      </c>
      <c r="J28" s="1864">
        <v>200</v>
      </c>
      <c r="K28" s="252">
        <v>2</v>
      </c>
      <c r="L28" s="251"/>
      <c r="M28" s="1864">
        <v>225</v>
      </c>
      <c r="N28" s="252">
        <v>2</v>
      </c>
      <c r="O28" s="251"/>
      <c r="P28" s="1864">
        <v>200</v>
      </c>
      <c r="Q28" s="252">
        <v>2</v>
      </c>
      <c r="R28" s="251"/>
      <c r="S28" s="1864">
        <v>175</v>
      </c>
      <c r="T28" s="252">
        <v>2</v>
      </c>
      <c r="U28" s="251"/>
      <c r="V28" s="1864">
        <v>200</v>
      </c>
      <c r="W28" s="252">
        <v>2</v>
      </c>
      <c r="X28" s="251"/>
      <c r="Y28" s="1864">
        <v>225</v>
      </c>
      <c r="Z28" s="252">
        <v>2</v>
      </c>
      <c r="AA28" s="251"/>
      <c r="AB28" s="1864">
        <v>250</v>
      </c>
      <c r="AC28" s="252">
        <v>2</v>
      </c>
      <c r="AD28" s="251"/>
      <c r="AE28" s="1864">
        <v>250</v>
      </c>
      <c r="AF28" s="252">
        <v>2</v>
      </c>
      <c r="AG28" s="251"/>
      <c r="AH28" s="1864">
        <v>225</v>
      </c>
      <c r="AI28" s="252">
        <v>2</v>
      </c>
      <c r="AJ28" s="251"/>
      <c r="AK28" s="1864">
        <v>275</v>
      </c>
      <c r="AL28" s="252">
        <v>2</v>
      </c>
      <c r="AM28" s="251"/>
      <c r="AN28" s="1864">
        <v>250</v>
      </c>
      <c r="AO28" s="252">
        <v>2</v>
      </c>
      <c r="AP28" s="251"/>
      <c r="AQ28" s="1864">
        <v>275</v>
      </c>
      <c r="AR28" s="252">
        <v>2</v>
      </c>
      <c r="AS28" s="251"/>
      <c r="AT28" s="1864">
        <v>2750</v>
      </c>
      <c r="AU28" s="252">
        <v>24</v>
      </c>
      <c r="AV28" s="1847">
        <v>0</v>
      </c>
      <c r="AX28" s="419"/>
    </row>
    <row r="29" spans="4:50" ht="15.75" hidden="1" customHeight="1">
      <c r="D29" s="248" t="s">
        <v>89</v>
      </c>
      <c r="E29" s="169" t="s">
        <v>91</v>
      </c>
      <c r="F29" s="169"/>
      <c r="G29" s="169" t="s">
        <v>16</v>
      </c>
      <c r="H29" s="168">
        <v>10</v>
      </c>
      <c r="I29" s="328">
        <v>600</v>
      </c>
      <c r="J29" s="1849">
        <v>1700</v>
      </c>
      <c r="K29" s="165">
        <v>4</v>
      </c>
      <c r="L29" s="166"/>
      <c r="M29" s="1849">
        <v>1700</v>
      </c>
      <c r="N29" s="165">
        <v>4</v>
      </c>
      <c r="O29" s="166"/>
      <c r="P29" s="1849">
        <v>1600</v>
      </c>
      <c r="Q29" s="165">
        <v>4</v>
      </c>
      <c r="R29" s="166"/>
      <c r="S29" s="1849">
        <v>1500</v>
      </c>
      <c r="T29" s="165">
        <v>4</v>
      </c>
      <c r="U29" s="166"/>
      <c r="V29" s="1849">
        <v>1500</v>
      </c>
      <c r="W29" s="165">
        <v>4</v>
      </c>
      <c r="X29" s="166"/>
      <c r="Y29" s="1849">
        <v>1600</v>
      </c>
      <c r="Z29" s="165">
        <v>4</v>
      </c>
      <c r="AA29" s="166"/>
      <c r="AB29" s="1849">
        <v>1600</v>
      </c>
      <c r="AC29" s="165">
        <v>4</v>
      </c>
      <c r="AD29" s="166"/>
      <c r="AE29" s="1849">
        <v>1700</v>
      </c>
      <c r="AF29" s="165">
        <v>4</v>
      </c>
      <c r="AG29" s="166"/>
      <c r="AH29" s="1849">
        <v>1650</v>
      </c>
      <c r="AI29" s="165">
        <v>4</v>
      </c>
      <c r="AJ29" s="166"/>
      <c r="AK29" s="1849">
        <v>1700</v>
      </c>
      <c r="AL29" s="165">
        <v>4</v>
      </c>
      <c r="AM29" s="166"/>
      <c r="AN29" s="1849">
        <v>1550</v>
      </c>
      <c r="AO29" s="165">
        <v>4</v>
      </c>
      <c r="AP29" s="166"/>
      <c r="AQ29" s="1849">
        <v>1600</v>
      </c>
      <c r="AR29" s="165">
        <v>4</v>
      </c>
      <c r="AS29" s="166"/>
      <c r="AT29" s="1849">
        <v>19400</v>
      </c>
      <c r="AU29" s="165">
        <v>48</v>
      </c>
      <c r="AV29" s="1850">
        <v>0</v>
      </c>
      <c r="AX29" s="419"/>
    </row>
    <row r="30" spans="4:50" ht="15.75" hidden="1" customHeight="1">
      <c r="D30" s="565" t="s">
        <v>89</v>
      </c>
      <c r="E30" s="247" t="s">
        <v>92</v>
      </c>
      <c r="F30" s="247"/>
      <c r="G30" s="247" t="s">
        <v>16</v>
      </c>
      <c r="H30" s="246">
        <v>10</v>
      </c>
      <c r="I30" s="325">
        <v>600</v>
      </c>
      <c r="J30" s="1063">
        <v>450</v>
      </c>
      <c r="K30" s="244">
        <v>1</v>
      </c>
      <c r="L30" s="243"/>
      <c r="M30" s="1063">
        <v>450</v>
      </c>
      <c r="N30" s="244">
        <v>1</v>
      </c>
      <c r="O30" s="243"/>
      <c r="P30" s="1063">
        <v>450</v>
      </c>
      <c r="Q30" s="244">
        <v>2</v>
      </c>
      <c r="R30" s="243"/>
      <c r="S30" s="1063">
        <v>425</v>
      </c>
      <c r="T30" s="244">
        <v>2</v>
      </c>
      <c r="U30" s="243"/>
      <c r="V30" s="1063">
        <v>425</v>
      </c>
      <c r="W30" s="244">
        <v>2</v>
      </c>
      <c r="X30" s="243"/>
      <c r="Y30" s="1063">
        <v>400</v>
      </c>
      <c r="Z30" s="244">
        <v>2</v>
      </c>
      <c r="AA30" s="243"/>
      <c r="AB30" s="1063">
        <v>400</v>
      </c>
      <c r="AC30" s="244">
        <v>2</v>
      </c>
      <c r="AD30" s="243"/>
      <c r="AE30" s="1063">
        <v>425</v>
      </c>
      <c r="AF30" s="244">
        <v>2</v>
      </c>
      <c r="AG30" s="243"/>
      <c r="AH30" s="1063">
        <v>425</v>
      </c>
      <c r="AI30" s="244">
        <v>2</v>
      </c>
      <c r="AJ30" s="243"/>
      <c r="AK30" s="1063">
        <v>475</v>
      </c>
      <c r="AL30" s="244">
        <v>2</v>
      </c>
      <c r="AM30" s="243"/>
      <c r="AN30" s="1063">
        <v>400</v>
      </c>
      <c r="AO30" s="244">
        <v>2</v>
      </c>
      <c r="AP30" s="243"/>
      <c r="AQ30" s="1063">
        <v>425</v>
      </c>
      <c r="AR30" s="244">
        <v>2</v>
      </c>
      <c r="AS30" s="243"/>
      <c r="AT30" s="1063">
        <v>5150</v>
      </c>
      <c r="AU30" s="244">
        <v>22</v>
      </c>
      <c r="AV30" s="381">
        <v>0</v>
      </c>
      <c r="AX30" s="419"/>
    </row>
    <row r="31" spans="4:50" ht="15.75" hidden="1" customHeight="1">
      <c r="D31" s="305" t="s">
        <v>89</v>
      </c>
      <c r="E31" s="155" t="s">
        <v>79</v>
      </c>
      <c r="F31" s="155"/>
      <c r="G31" s="155" t="s">
        <v>16</v>
      </c>
      <c r="H31" s="288">
        <v>16</v>
      </c>
      <c r="I31" s="208">
        <v>960</v>
      </c>
      <c r="J31" s="1865">
        <v>600</v>
      </c>
      <c r="K31" s="221">
        <v>2</v>
      </c>
      <c r="L31" s="306"/>
      <c r="M31" s="1865">
        <v>625</v>
      </c>
      <c r="N31" s="221">
        <v>2</v>
      </c>
      <c r="O31" s="306"/>
      <c r="P31" s="1865">
        <v>550</v>
      </c>
      <c r="Q31" s="221">
        <v>2</v>
      </c>
      <c r="R31" s="306"/>
      <c r="S31" s="1865">
        <v>550</v>
      </c>
      <c r="T31" s="221">
        <v>2</v>
      </c>
      <c r="U31" s="306"/>
      <c r="V31" s="1865">
        <v>575</v>
      </c>
      <c r="W31" s="221">
        <v>2</v>
      </c>
      <c r="X31" s="306"/>
      <c r="Y31" s="1865">
        <v>575</v>
      </c>
      <c r="Z31" s="221">
        <v>2</v>
      </c>
      <c r="AA31" s="306"/>
      <c r="AB31" s="1865">
        <v>550</v>
      </c>
      <c r="AC31" s="221">
        <v>2</v>
      </c>
      <c r="AD31" s="306"/>
      <c r="AE31" s="1865">
        <v>550</v>
      </c>
      <c r="AF31" s="221">
        <v>2</v>
      </c>
      <c r="AG31" s="306"/>
      <c r="AH31" s="1865">
        <v>550</v>
      </c>
      <c r="AI31" s="221">
        <v>2</v>
      </c>
      <c r="AJ31" s="306"/>
      <c r="AK31" s="1865">
        <v>600</v>
      </c>
      <c r="AL31" s="221">
        <v>2</v>
      </c>
      <c r="AM31" s="306"/>
      <c r="AN31" s="1865">
        <v>550</v>
      </c>
      <c r="AO31" s="221">
        <v>2</v>
      </c>
      <c r="AP31" s="306"/>
      <c r="AQ31" s="1865">
        <v>575</v>
      </c>
      <c r="AR31" s="221">
        <v>2</v>
      </c>
      <c r="AS31" s="222"/>
      <c r="AT31" s="1109">
        <v>6850</v>
      </c>
      <c r="AU31" s="221">
        <v>24</v>
      </c>
      <c r="AV31" s="220">
        <v>0</v>
      </c>
      <c r="AX31" s="419"/>
    </row>
    <row r="32" spans="4:50" ht="15.75" hidden="1" customHeight="1">
      <c r="D32" s="305" t="s">
        <v>89</v>
      </c>
      <c r="E32" s="155" t="s">
        <v>80</v>
      </c>
      <c r="F32" s="155"/>
      <c r="G32" s="155" t="s">
        <v>16</v>
      </c>
      <c r="H32" s="288">
        <v>16</v>
      </c>
      <c r="I32" s="208">
        <v>960</v>
      </c>
      <c r="J32" s="1865">
        <v>2300</v>
      </c>
      <c r="K32" s="221">
        <v>6</v>
      </c>
      <c r="L32" s="303"/>
      <c r="M32" s="1865">
        <v>2700</v>
      </c>
      <c r="N32" s="304">
        <v>6</v>
      </c>
      <c r="O32" s="303"/>
      <c r="P32" s="1865">
        <v>2300</v>
      </c>
      <c r="Q32" s="304">
        <v>6</v>
      </c>
      <c r="R32" s="303"/>
      <c r="S32" s="1865">
        <v>2200</v>
      </c>
      <c r="T32" s="304">
        <v>6</v>
      </c>
      <c r="U32" s="303"/>
      <c r="V32" s="1865">
        <v>2300</v>
      </c>
      <c r="W32" s="304">
        <v>6</v>
      </c>
      <c r="X32" s="306"/>
      <c r="Y32" s="1865">
        <v>2300</v>
      </c>
      <c r="Z32" s="304">
        <v>6</v>
      </c>
      <c r="AA32" s="303"/>
      <c r="AB32" s="1865">
        <v>2400</v>
      </c>
      <c r="AC32" s="304">
        <v>6</v>
      </c>
      <c r="AD32" s="303"/>
      <c r="AE32" s="1865">
        <v>2450</v>
      </c>
      <c r="AF32" s="304">
        <v>6</v>
      </c>
      <c r="AG32" s="306"/>
      <c r="AH32" s="1865">
        <v>2350</v>
      </c>
      <c r="AI32" s="304">
        <v>6</v>
      </c>
      <c r="AJ32" s="303"/>
      <c r="AK32" s="1865">
        <v>2000</v>
      </c>
      <c r="AL32" s="304">
        <v>6</v>
      </c>
      <c r="AM32" s="303"/>
      <c r="AN32" s="1865">
        <v>2200</v>
      </c>
      <c r="AO32" s="304">
        <v>6</v>
      </c>
      <c r="AP32" s="306"/>
      <c r="AQ32" s="1865">
        <v>2500</v>
      </c>
      <c r="AR32" s="304">
        <v>6</v>
      </c>
      <c r="AS32" s="1866"/>
      <c r="AT32" s="1109">
        <v>28000</v>
      </c>
      <c r="AU32" s="304">
        <v>72</v>
      </c>
      <c r="AV32" s="1867">
        <v>0</v>
      </c>
      <c r="AX32" s="419"/>
    </row>
    <row r="33" spans="4:51" ht="15.75" hidden="1" customHeight="1">
      <c r="D33" s="305" t="s">
        <v>93</v>
      </c>
      <c r="E33" s="155" t="s">
        <v>81</v>
      </c>
      <c r="F33" s="155"/>
      <c r="G33" s="155" t="s">
        <v>22</v>
      </c>
      <c r="H33" s="288">
        <v>15</v>
      </c>
      <c r="I33" s="208">
        <v>900</v>
      </c>
      <c r="J33" s="1865">
        <v>500</v>
      </c>
      <c r="K33" s="221"/>
      <c r="L33" s="303"/>
      <c r="M33" s="1865">
        <v>450</v>
      </c>
      <c r="N33" s="304"/>
      <c r="O33" s="303"/>
      <c r="P33" s="1865">
        <v>450</v>
      </c>
      <c r="Q33" s="304"/>
      <c r="R33" s="303"/>
      <c r="S33" s="1865">
        <v>450</v>
      </c>
      <c r="T33" s="304"/>
      <c r="U33" s="303"/>
      <c r="V33" s="1865">
        <v>500</v>
      </c>
      <c r="W33" s="304"/>
      <c r="X33" s="306"/>
      <c r="Y33" s="1865">
        <v>525</v>
      </c>
      <c r="Z33" s="304"/>
      <c r="AA33" s="303"/>
      <c r="AB33" s="1865">
        <v>525</v>
      </c>
      <c r="AC33" s="304"/>
      <c r="AD33" s="303"/>
      <c r="AE33" s="1865">
        <v>525</v>
      </c>
      <c r="AF33" s="304"/>
      <c r="AG33" s="306"/>
      <c r="AH33" s="1865">
        <v>525</v>
      </c>
      <c r="AI33" s="304"/>
      <c r="AJ33" s="303"/>
      <c r="AK33" s="1865">
        <v>550</v>
      </c>
      <c r="AL33" s="304"/>
      <c r="AM33" s="303"/>
      <c r="AN33" s="1865">
        <v>500</v>
      </c>
      <c r="AO33" s="304"/>
      <c r="AP33" s="306"/>
      <c r="AQ33" s="1865">
        <v>500</v>
      </c>
      <c r="AR33" s="304"/>
      <c r="AS33" s="1866"/>
      <c r="AT33" s="1109">
        <v>6000</v>
      </c>
      <c r="AU33" s="304">
        <v>0</v>
      </c>
      <c r="AV33" s="1867">
        <v>0</v>
      </c>
    </row>
    <row r="34" spans="4:51" ht="15.75" hidden="1" customHeight="1">
      <c r="D34" s="305" t="s">
        <v>93</v>
      </c>
      <c r="E34" s="155" t="s">
        <v>85</v>
      </c>
      <c r="F34" s="155"/>
      <c r="G34" s="155" t="s">
        <v>22</v>
      </c>
      <c r="H34" s="288">
        <v>15</v>
      </c>
      <c r="I34" s="208">
        <v>900</v>
      </c>
      <c r="J34" s="1865">
        <v>550</v>
      </c>
      <c r="K34" s="221"/>
      <c r="L34" s="303"/>
      <c r="M34" s="1865">
        <v>500</v>
      </c>
      <c r="N34" s="304"/>
      <c r="O34" s="303"/>
      <c r="P34" s="1865">
        <v>600</v>
      </c>
      <c r="Q34" s="304"/>
      <c r="R34" s="303"/>
      <c r="S34" s="1865">
        <v>600</v>
      </c>
      <c r="T34" s="304"/>
      <c r="U34" s="303"/>
      <c r="V34" s="1865">
        <v>600</v>
      </c>
      <c r="W34" s="304"/>
      <c r="X34" s="306"/>
      <c r="Y34" s="1865">
        <v>600</v>
      </c>
      <c r="Z34" s="304"/>
      <c r="AA34" s="303"/>
      <c r="AB34" s="1865">
        <v>600</v>
      </c>
      <c r="AC34" s="304"/>
      <c r="AD34" s="303"/>
      <c r="AE34" s="1865">
        <v>650</v>
      </c>
      <c r="AF34" s="304"/>
      <c r="AG34" s="306"/>
      <c r="AH34" s="1865">
        <v>650</v>
      </c>
      <c r="AI34" s="304"/>
      <c r="AJ34" s="303"/>
      <c r="AK34" s="1865">
        <v>700</v>
      </c>
      <c r="AL34" s="304"/>
      <c r="AM34" s="303"/>
      <c r="AN34" s="1865">
        <v>600</v>
      </c>
      <c r="AO34" s="304"/>
      <c r="AP34" s="306"/>
      <c r="AQ34" s="1865">
        <v>600</v>
      </c>
      <c r="AR34" s="304"/>
      <c r="AS34" s="1866"/>
      <c r="AT34" s="1109">
        <v>7250</v>
      </c>
      <c r="AU34" s="304">
        <v>0</v>
      </c>
      <c r="AV34" s="1867">
        <v>0</v>
      </c>
    </row>
    <row r="35" spans="4:51" ht="15.75" hidden="1" customHeight="1">
      <c r="D35" s="248" t="s">
        <v>93</v>
      </c>
      <c r="E35" s="169" t="s">
        <v>94</v>
      </c>
      <c r="F35" s="169"/>
      <c r="G35" s="169" t="s">
        <v>52</v>
      </c>
      <c r="H35" s="168">
        <v>10</v>
      </c>
      <c r="I35" s="328">
        <v>600</v>
      </c>
      <c r="J35" s="1865">
        <v>3600</v>
      </c>
      <c r="K35" s="221">
        <v>9</v>
      </c>
      <c r="L35" s="303"/>
      <c r="M35" s="1865">
        <v>3500</v>
      </c>
      <c r="N35" s="304">
        <v>9</v>
      </c>
      <c r="O35" s="303"/>
      <c r="P35" s="1865">
        <v>3600</v>
      </c>
      <c r="Q35" s="304">
        <v>8</v>
      </c>
      <c r="R35" s="303"/>
      <c r="S35" s="1865">
        <v>3600</v>
      </c>
      <c r="T35" s="304">
        <v>7</v>
      </c>
      <c r="U35" s="303"/>
      <c r="V35" s="1865">
        <v>922.41622116791314</v>
      </c>
      <c r="W35" s="304">
        <v>8</v>
      </c>
      <c r="X35" s="306"/>
      <c r="Y35" s="1865">
        <v>922.41622116791314</v>
      </c>
      <c r="Z35" s="304">
        <v>8</v>
      </c>
      <c r="AA35" s="303"/>
      <c r="AB35" s="1865">
        <v>948.77097034413919</v>
      </c>
      <c r="AC35" s="304">
        <v>9</v>
      </c>
      <c r="AD35" s="303"/>
      <c r="AE35" s="1865">
        <v>975.12571952036524</v>
      </c>
      <c r="AF35" s="304">
        <v>9</v>
      </c>
      <c r="AG35" s="306"/>
      <c r="AH35" s="1865">
        <v>1054.1899670490434</v>
      </c>
      <c r="AI35" s="304">
        <v>9</v>
      </c>
      <c r="AJ35" s="303"/>
      <c r="AK35" s="1865">
        <v>1317.7374588113044</v>
      </c>
      <c r="AL35" s="304">
        <v>9</v>
      </c>
      <c r="AM35" s="303"/>
      <c r="AN35" s="1865">
        <v>1265.0279604588522</v>
      </c>
      <c r="AO35" s="304">
        <v>9</v>
      </c>
      <c r="AP35" s="306"/>
      <c r="AQ35" s="1865">
        <v>1317.7374588113044</v>
      </c>
      <c r="AR35" s="304">
        <v>9</v>
      </c>
      <c r="AS35" s="1866"/>
      <c r="AT35" s="1109">
        <v>23023.42197733084</v>
      </c>
      <c r="AU35" s="304">
        <v>103</v>
      </c>
      <c r="AV35" s="1867">
        <v>0</v>
      </c>
    </row>
    <row r="36" spans="4:51" ht="15.75" hidden="1" customHeight="1">
      <c r="D36" s="248" t="s">
        <v>93</v>
      </c>
      <c r="E36" s="169" t="s">
        <v>95</v>
      </c>
      <c r="F36" s="169"/>
      <c r="G36" s="169" t="s">
        <v>52</v>
      </c>
      <c r="H36" s="168">
        <v>10</v>
      </c>
      <c r="I36" s="637">
        <v>600</v>
      </c>
      <c r="J36" s="1865">
        <v>3100</v>
      </c>
      <c r="K36" s="221">
        <v>8</v>
      </c>
      <c r="L36" s="303"/>
      <c r="M36" s="1865">
        <v>3600</v>
      </c>
      <c r="N36" s="304">
        <v>8</v>
      </c>
      <c r="O36" s="303"/>
      <c r="P36" s="1865">
        <v>3800</v>
      </c>
      <c r="Q36" s="304">
        <v>7</v>
      </c>
      <c r="R36" s="303"/>
      <c r="S36" s="1865">
        <v>4000</v>
      </c>
      <c r="T36" s="304">
        <v>6</v>
      </c>
      <c r="U36" s="303"/>
      <c r="V36" s="1865">
        <v>1106.8994654014959</v>
      </c>
      <c r="W36" s="304">
        <v>7</v>
      </c>
      <c r="X36" s="306"/>
      <c r="Y36" s="1865">
        <v>1106.8994654014959</v>
      </c>
      <c r="Z36" s="304">
        <v>7</v>
      </c>
      <c r="AA36" s="303"/>
      <c r="AB36" s="1865">
        <v>1185.9637129301741</v>
      </c>
      <c r="AC36" s="304">
        <v>7</v>
      </c>
      <c r="AD36" s="303"/>
      <c r="AE36" s="1865">
        <v>1185.9637129301741</v>
      </c>
      <c r="AF36" s="304">
        <v>7</v>
      </c>
      <c r="AG36" s="306"/>
      <c r="AH36" s="1865">
        <v>1054.1899670490434</v>
      </c>
      <c r="AI36" s="304">
        <v>6</v>
      </c>
      <c r="AJ36" s="303"/>
      <c r="AK36" s="1865">
        <v>1317.7374588113044</v>
      </c>
      <c r="AL36" s="304">
        <v>7</v>
      </c>
      <c r="AM36" s="303"/>
      <c r="AN36" s="1865">
        <v>1185.9637129301741</v>
      </c>
      <c r="AO36" s="304">
        <v>7</v>
      </c>
      <c r="AP36" s="306"/>
      <c r="AQ36" s="1865">
        <v>1120.0768399896087</v>
      </c>
      <c r="AR36" s="304">
        <v>7</v>
      </c>
      <c r="AS36" s="1866"/>
      <c r="AT36" s="1109">
        <v>23763.69433544347</v>
      </c>
      <c r="AU36" s="304">
        <v>84</v>
      </c>
      <c r="AV36" s="1867">
        <v>0</v>
      </c>
    </row>
    <row r="37" spans="4:51" ht="15.75" hidden="1" customHeight="1">
      <c r="D37" s="305" t="s">
        <v>93</v>
      </c>
      <c r="E37" s="155" t="s">
        <v>82</v>
      </c>
      <c r="F37" s="155"/>
      <c r="G37" s="155" t="s">
        <v>52</v>
      </c>
      <c r="H37" s="288">
        <v>10</v>
      </c>
      <c r="I37" s="208">
        <v>600</v>
      </c>
      <c r="J37" s="1865">
        <v>2500</v>
      </c>
      <c r="K37" s="221">
        <v>7</v>
      </c>
      <c r="L37" s="303"/>
      <c r="M37" s="1865">
        <v>2200</v>
      </c>
      <c r="N37" s="304">
        <v>6</v>
      </c>
      <c r="O37" s="303"/>
      <c r="P37" s="1865">
        <v>2100</v>
      </c>
      <c r="Q37" s="304">
        <v>5</v>
      </c>
      <c r="R37" s="303"/>
      <c r="S37" s="1865">
        <v>2000</v>
      </c>
      <c r="T37" s="304">
        <v>4</v>
      </c>
      <c r="U37" s="303"/>
      <c r="V37" s="1865">
        <v>527.09498352452169</v>
      </c>
      <c r="W37" s="304">
        <v>4</v>
      </c>
      <c r="X37" s="306"/>
      <c r="Y37" s="1865">
        <v>487.56285976018262</v>
      </c>
      <c r="Z37" s="304">
        <v>4</v>
      </c>
      <c r="AA37" s="303"/>
      <c r="AB37" s="1865">
        <v>461.20811058395657</v>
      </c>
      <c r="AC37" s="304">
        <v>4</v>
      </c>
      <c r="AD37" s="303"/>
      <c r="AE37" s="1865">
        <v>487.56285976018262</v>
      </c>
      <c r="AF37" s="304">
        <v>4</v>
      </c>
      <c r="AG37" s="306"/>
      <c r="AH37" s="1865">
        <v>527.09498352452169</v>
      </c>
      <c r="AI37" s="304">
        <v>4</v>
      </c>
      <c r="AJ37" s="303"/>
      <c r="AK37" s="1865">
        <v>632.51398022942612</v>
      </c>
      <c r="AL37" s="304">
        <v>4</v>
      </c>
      <c r="AM37" s="303"/>
      <c r="AN37" s="1865">
        <v>527.09498352452169</v>
      </c>
      <c r="AO37" s="304">
        <v>4</v>
      </c>
      <c r="AP37" s="306"/>
      <c r="AQ37" s="1865">
        <v>579.80448187697402</v>
      </c>
      <c r="AR37" s="304">
        <v>4</v>
      </c>
      <c r="AS37" s="1866"/>
      <c r="AT37" s="1109">
        <v>13029.937242784285</v>
      </c>
      <c r="AU37" s="304">
        <v>54</v>
      </c>
      <c r="AV37" s="1867">
        <v>0</v>
      </c>
    </row>
    <row r="38" spans="4:51" ht="15.75" hidden="1" customHeight="1">
      <c r="D38" s="1868" t="s">
        <v>93</v>
      </c>
      <c r="E38" s="1869" t="s">
        <v>86</v>
      </c>
      <c r="F38" s="1869"/>
      <c r="G38" s="1869" t="s">
        <v>52</v>
      </c>
      <c r="H38" s="1870">
        <v>10</v>
      </c>
      <c r="I38" s="1871">
        <v>600</v>
      </c>
      <c r="J38" s="1865">
        <v>3600</v>
      </c>
      <c r="K38" s="221">
        <v>9</v>
      </c>
      <c r="L38" s="303"/>
      <c r="M38" s="1865">
        <v>3500</v>
      </c>
      <c r="N38" s="304">
        <v>9</v>
      </c>
      <c r="O38" s="303"/>
      <c r="P38" s="1865">
        <v>3400</v>
      </c>
      <c r="Q38" s="304">
        <v>7</v>
      </c>
      <c r="R38" s="303"/>
      <c r="S38" s="1865">
        <v>3300</v>
      </c>
      <c r="T38" s="304">
        <v>7</v>
      </c>
      <c r="U38" s="303"/>
      <c r="V38" s="1865">
        <v>843.35197363923498</v>
      </c>
      <c r="W38" s="304">
        <v>7</v>
      </c>
      <c r="X38" s="306"/>
      <c r="Y38" s="1865">
        <v>896.06147199168709</v>
      </c>
      <c r="Z38" s="304">
        <v>7</v>
      </c>
      <c r="AA38" s="303"/>
      <c r="AB38" s="1865">
        <v>922.41622116791314</v>
      </c>
      <c r="AC38" s="304">
        <v>6</v>
      </c>
      <c r="AD38" s="303"/>
      <c r="AE38" s="1865">
        <v>948.77097034413919</v>
      </c>
      <c r="AF38" s="304">
        <v>6</v>
      </c>
      <c r="AG38" s="306"/>
      <c r="AH38" s="1865">
        <v>1001.4804686965913</v>
      </c>
      <c r="AI38" s="304">
        <v>7</v>
      </c>
      <c r="AJ38" s="303"/>
      <c r="AK38" s="1865">
        <v>1106.8994654014959</v>
      </c>
      <c r="AL38" s="304">
        <v>8</v>
      </c>
      <c r="AM38" s="303"/>
      <c r="AN38" s="1865">
        <v>1054.1899670490434</v>
      </c>
      <c r="AO38" s="304">
        <v>7</v>
      </c>
      <c r="AP38" s="306"/>
      <c r="AQ38" s="1865">
        <v>1080.5447162252694</v>
      </c>
      <c r="AR38" s="304">
        <v>7</v>
      </c>
      <c r="AS38" s="1866"/>
      <c r="AT38" s="1109">
        <v>21653.715254515373</v>
      </c>
      <c r="AU38" s="304">
        <v>87</v>
      </c>
      <c r="AV38" s="1867">
        <v>0</v>
      </c>
    </row>
    <row r="39" spans="4:51" ht="15.75" hidden="1" customHeight="1">
      <c r="D39" s="1872" t="s">
        <v>96</v>
      </c>
      <c r="E39" s="1873" t="s">
        <v>74</v>
      </c>
      <c r="F39" s="1873"/>
      <c r="G39" s="1873" t="s">
        <v>16</v>
      </c>
      <c r="H39" s="1874">
        <v>10</v>
      </c>
      <c r="I39" s="1875">
        <v>600</v>
      </c>
      <c r="J39" s="1865">
        <v>825</v>
      </c>
      <c r="K39" s="221">
        <v>2</v>
      </c>
      <c r="L39" s="303"/>
      <c r="M39" s="1865">
        <v>800</v>
      </c>
      <c r="N39" s="304">
        <v>2</v>
      </c>
      <c r="O39" s="303"/>
      <c r="P39" s="1865">
        <v>700</v>
      </c>
      <c r="Q39" s="304">
        <v>2</v>
      </c>
      <c r="R39" s="303"/>
      <c r="S39" s="1865">
        <v>675</v>
      </c>
      <c r="T39" s="304">
        <v>2</v>
      </c>
      <c r="U39" s="303"/>
      <c r="V39" s="1865">
        <v>675</v>
      </c>
      <c r="W39" s="304">
        <v>2</v>
      </c>
      <c r="X39" s="306"/>
      <c r="Y39" s="1865">
        <v>700</v>
      </c>
      <c r="Z39" s="304">
        <v>2</v>
      </c>
      <c r="AA39" s="303"/>
      <c r="AB39" s="1865">
        <v>750</v>
      </c>
      <c r="AC39" s="304">
        <v>2</v>
      </c>
      <c r="AD39" s="303"/>
      <c r="AE39" s="1865">
        <v>750</v>
      </c>
      <c r="AF39" s="304">
        <v>2</v>
      </c>
      <c r="AG39" s="306"/>
      <c r="AH39" s="1865">
        <v>750</v>
      </c>
      <c r="AI39" s="304">
        <v>2</v>
      </c>
      <c r="AJ39" s="303"/>
      <c r="AK39" s="1865">
        <v>850</v>
      </c>
      <c r="AL39" s="304">
        <v>2</v>
      </c>
      <c r="AM39" s="303"/>
      <c r="AN39" s="1865">
        <v>800</v>
      </c>
      <c r="AO39" s="304">
        <v>2</v>
      </c>
      <c r="AP39" s="306"/>
      <c r="AQ39" s="1865">
        <v>850</v>
      </c>
      <c r="AR39" s="304">
        <v>2</v>
      </c>
      <c r="AS39" s="1866"/>
      <c r="AT39" s="1109">
        <v>9125</v>
      </c>
      <c r="AU39" s="304">
        <v>24</v>
      </c>
      <c r="AV39" s="1867">
        <v>0</v>
      </c>
      <c r="AX39" s="419"/>
    </row>
    <row r="40" spans="4:51" ht="15.75" hidden="1" customHeight="1">
      <c r="D40" s="565" t="s">
        <v>93</v>
      </c>
      <c r="E40" s="247" t="s">
        <v>75</v>
      </c>
      <c r="F40" s="247"/>
      <c r="G40" s="247" t="s">
        <v>52</v>
      </c>
      <c r="H40" s="246">
        <v>10</v>
      </c>
      <c r="I40" s="1876">
        <v>600</v>
      </c>
      <c r="J40" s="1877">
        <v>850</v>
      </c>
      <c r="K40" s="284">
        <v>2</v>
      </c>
      <c r="L40" s="1247"/>
      <c r="M40" s="1877">
        <v>750</v>
      </c>
      <c r="N40" s="1248">
        <v>2</v>
      </c>
      <c r="O40" s="1247"/>
      <c r="P40" s="1877">
        <v>750</v>
      </c>
      <c r="Q40" s="1248">
        <v>3</v>
      </c>
      <c r="R40" s="1247"/>
      <c r="S40" s="1877">
        <v>700</v>
      </c>
      <c r="T40" s="1248">
        <v>3</v>
      </c>
      <c r="U40" s="1247"/>
      <c r="V40" s="1877">
        <v>650</v>
      </c>
      <c r="W40" s="1248">
        <v>3</v>
      </c>
      <c r="X40" s="1249"/>
      <c r="Y40" s="1877">
        <v>550</v>
      </c>
      <c r="Z40" s="1248">
        <v>3</v>
      </c>
      <c r="AA40" s="1247"/>
      <c r="AB40" s="1877">
        <v>550</v>
      </c>
      <c r="AC40" s="1248">
        <v>3</v>
      </c>
      <c r="AD40" s="1247"/>
      <c r="AE40" s="1877">
        <v>575</v>
      </c>
      <c r="AF40" s="1248">
        <v>3</v>
      </c>
      <c r="AG40" s="1249"/>
      <c r="AH40" s="1877">
        <v>600</v>
      </c>
      <c r="AI40" s="1248">
        <v>3</v>
      </c>
      <c r="AJ40" s="1247"/>
      <c r="AK40" s="1877">
        <v>600</v>
      </c>
      <c r="AL40" s="1248">
        <v>3</v>
      </c>
      <c r="AM40" s="1247"/>
      <c r="AN40" s="1877">
        <v>550</v>
      </c>
      <c r="AO40" s="1248">
        <v>3</v>
      </c>
      <c r="AP40" s="1249"/>
      <c r="AQ40" s="1877">
        <v>575</v>
      </c>
      <c r="AR40" s="1248">
        <v>3</v>
      </c>
      <c r="AS40" s="1878"/>
      <c r="AT40" s="1879">
        <v>7700</v>
      </c>
      <c r="AU40" s="1248">
        <v>34</v>
      </c>
      <c r="AV40" s="1880">
        <v>0</v>
      </c>
      <c r="AX40" s="419"/>
      <c r="AY40" s="2858"/>
    </row>
    <row r="41" spans="4:51" ht="15.75" hidden="1" customHeight="1">
      <c r="D41" s="566" t="s">
        <v>93</v>
      </c>
      <c r="E41" s="567" t="s">
        <v>97</v>
      </c>
      <c r="F41" s="567"/>
      <c r="G41" s="567" t="s">
        <v>52</v>
      </c>
      <c r="H41" s="568">
        <v>10</v>
      </c>
      <c r="I41" s="1881">
        <v>600</v>
      </c>
      <c r="J41" s="1882"/>
      <c r="K41" s="1883">
        <v>15</v>
      </c>
      <c r="L41" s="1884"/>
      <c r="M41" s="1882"/>
      <c r="N41" s="1883">
        <v>15</v>
      </c>
      <c r="O41" s="1884"/>
      <c r="P41" s="1882"/>
      <c r="Q41" s="1883"/>
      <c r="R41" s="1884"/>
      <c r="S41" s="1882"/>
      <c r="T41" s="1883"/>
      <c r="U41" s="1884"/>
      <c r="V41" s="1882"/>
      <c r="W41" s="1883"/>
      <c r="X41" s="1884"/>
      <c r="Y41" s="1882"/>
      <c r="Z41" s="1883"/>
      <c r="AA41" s="1884"/>
      <c r="AB41" s="1882"/>
      <c r="AC41" s="1883"/>
      <c r="AD41" s="1884"/>
      <c r="AE41" s="1882"/>
      <c r="AF41" s="1883"/>
      <c r="AG41" s="1884"/>
      <c r="AH41" s="1882"/>
      <c r="AI41" s="1883"/>
      <c r="AJ41" s="1884"/>
      <c r="AK41" s="1882"/>
      <c r="AL41" s="1883"/>
      <c r="AM41" s="1884"/>
      <c r="AN41" s="1882"/>
      <c r="AO41" s="1883"/>
      <c r="AP41" s="1884"/>
      <c r="AQ41" s="1882"/>
      <c r="AR41" s="1883"/>
      <c r="AS41" s="1885"/>
      <c r="AT41" s="1886">
        <v>0</v>
      </c>
      <c r="AU41" s="1883">
        <v>30</v>
      </c>
      <c r="AV41" s="1887">
        <v>0</v>
      </c>
      <c r="AX41" s="419"/>
      <c r="AY41" s="2858"/>
    </row>
    <row r="42" spans="4:51" ht="15.75" hidden="1" customHeight="1">
      <c r="H42" s="145"/>
      <c r="I42" s="145"/>
      <c r="J42" s="440"/>
      <c r="K42" s="296"/>
      <c r="L42" s="296"/>
      <c r="M42" s="440"/>
      <c r="N42" s="296"/>
      <c r="O42" s="296"/>
      <c r="P42" s="440"/>
      <c r="Q42" s="296"/>
      <c r="R42" s="296"/>
      <c r="S42" s="440"/>
      <c r="T42" s="296"/>
      <c r="U42" s="296"/>
      <c r="V42" s="440"/>
      <c r="W42" s="296"/>
      <c r="X42" s="296"/>
      <c r="Y42" s="440"/>
      <c r="Z42" s="296"/>
      <c r="AA42" s="296"/>
      <c r="AB42" s="440"/>
      <c r="AE42" s="440"/>
      <c r="AH42" s="440"/>
      <c r="AK42" s="440"/>
      <c r="AN42" s="440"/>
      <c r="AQ42" s="440"/>
      <c r="AT42" s="440"/>
      <c r="AX42" s="419"/>
      <c r="AY42" s="2858"/>
    </row>
    <row r="43" spans="4:51" ht="18" hidden="1" customHeight="1">
      <c r="D43" s="2935" t="s">
        <v>99</v>
      </c>
      <c r="E43" s="2936"/>
      <c r="F43" s="2936"/>
      <c r="G43" s="2936"/>
      <c r="H43" s="2936"/>
      <c r="I43" s="2937"/>
      <c r="J43" s="1145"/>
      <c r="K43" s="1146">
        <v>45383</v>
      </c>
      <c r="L43" s="1148"/>
      <c r="M43" s="1145"/>
      <c r="N43" s="1146">
        <v>45413</v>
      </c>
      <c r="O43" s="1148"/>
      <c r="P43" s="1145"/>
      <c r="Q43" s="1146">
        <v>45444</v>
      </c>
      <c r="R43" s="1148"/>
      <c r="S43" s="1145"/>
      <c r="T43" s="1146">
        <v>45474</v>
      </c>
      <c r="U43" s="1148"/>
      <c r="V43" s="1145"/>
      <c r="W43" s="1146">
        <v>45505</v>
      </c>
      <c r="X43" s="1148"/>
      <c r="Y43" s="1145"/>
      <c r="Z43" s="1146">
        <v>45536</v>
      </c>
      <c r="AA43" s="1148"/>
      <c r="AB43" s="1145"/>
      <c r="AC43" s="1146">
        <v>45566</v>
      </c>
      <c r="AD43" s="1148"/>
      <c r="AE43" s="1145"/>
      <c r="AF43" s="1146">
        <v>45597</v>
      </c>
      <c r="AG43" s="1148"/>
      <c r="AH43" s="1145"/>
      <c r="AI43" s="1146">
        <v>45627</v>
      </c>
      <c r="AJ43" s="1148"/>
      <c r="AK43" s="1145"/>
      <c r="AL43" s="1146">
        <v>45658</v>
      </c>
      <c r="AM43" s="1148"/>
      <c r="AN43" s="1145"/>
      <c r="AO43" s="1146">
        <v>45689</v>
      </c>
      <c r="AP43" s="1148"/>
      <c r="AQ43" s="1145"/>
      <c r="AR43" s="1146">
        <v>45717</v>
      </c>
      <c r="AS43" s="1148"/>
      <c r="AT43" s="1145"/>
      <c r="AU43" s="1146" t="s">
        <v>2</v>
      </c>
      <c r="AV43" s="1148"/>
      <c r="AX43" s="419"/>
    </row>
    <row r="44" spans="4:51" ht="18" hidden="1" customHeight="1">
      <c r="D44" s="1888" t="s">
        <v>4</v>
      </c>
      <c r="E44" s="1125" t="s">
        <v>5</v>
      </c>
      <c r="F44" s="1125"/>
      <c r="G44" s="1125" t="s">
        <v>6</v>
      </c>
      <c r="H44" s="1126" t="s">
        <v>7</v>
      </c>
      <c r="I44" s="1127"/>
      <c r="J44" s="1128" t="s">
        <v>9</v>
      </c>
      <c r="K44" s="1129" t="s">
        <v>10</v>
      </c>
      <c r="L44" s="1889" t="s">
        <v>11</v>
      </c>
      <c r="M44" s="1128" t="s">
        <v>9</v>
      </c>
      <c r="N44" s="1129" t="s">
        <v>10</v>
      </c>
      <c r="O44" s="1889" t="s">
        <v>11</v>
      </c>
      <c r="P44" s="1128" t="s">
        <v>9</v>
      </c>
      <c r="Q44" s="1129" t="s">
        <v>10</v>
      </c>
      <c r="R44" s="1889" t="s">
        <v>11</v>
      </c>
      <c r="S44" s="1128" t="s">
        <v>9</v>
      </c>
      <c r="T44" s="1129" t="s">
        <v>10</v>
      </c>
      <c r="U44" s="1890" t="s">
        <v>11</v>
      </c>
      <c r="V44" s="1128" t="s">
        <v>9</v>
      </c>
      <c r="W44" s="1129" t="s">
        <v>10</v>
      </c>
      <c r="X44" s="1890" t="s">
        <v>11</v>
      </c>
      <c r="Y44" s="1128" t="s">
        <v>9</v>
      </c>
      <c r="Z44" s="1129" t="s">
        <v>10</v>
      </c>
      <c r="AA44" s="1890" t="s">
        <v>11</v>
      </c>
      <c r="AB44" s="1128" t="s">
        <v>9</v>
      </c>
      <c r="AC44" s="1129" t="s">
        <v>10</v>
      </c>
      <c r="AD44" s="1890" t="s">
        <v>11</v>
      </c>
      <c r="AE44" s="1128" t="s">
        <v>9</v>
      </c>
      <c r="AF44" s="1129" t="s">
        <v>10</v>
      </c>
      <c r="AG44" s="1890" t="s">
        <v>11</v>
      </c>
      <c r="AH44" s="1128" t="s">
        <v>9</v>
      </c>
      <c r="AI44" s="1129" t="s">
        <v>10</v>
      </c>
      <c r="AJ44" s="1890" t="s">
        <v>11</v>
      </c>
      <c r="AK44" s="1128" t="s">
        <v>9</v>
      </c>
      <c r="AL44" s="1129" t="s">
        <v>10</v>
      </c>
      <c r="AM44" s="1890" t="s">
        <v>11</v>
      </c>
      <c r="AN44" s="1128" t="s">
        <v>9</v>
      </c>
      <c r="AO44" s="1129" t="s">
        <v>10</v>
      </c>
      <c r="AP44" s="1890" t="s">
        <v>11</v>
      </c>
      <c r="AQ44" s="1128" t="s">
        <v>9</v>
      </c>
      <c r="AR44" s="1129" t="s">
        <v>10</v>
      </c>
      <c r="AS44" s="1890" t="s">
        <v>11</v>
      </c>
      <c r="AT44" s="1128" t="s">
        <v>9</v>
      </c>
      <c r="AU44" s="1129" t="s">
        <v>10</v>
      </c>
      <c r="AV44" s="1890" t="s">
        <v>11</v>
      </c>
    </row>
    <row r="45" spans="4:51" ht="15.75" hidden="1" customHeight="1">
      <c r="D45" s="295" t="s">
        <v>100</v>
      </c>
      <c r="E45" s="294" t="s">
        <v>101</v>
      </c>
      <c r="F45" s="294"/>
      <c r="G45" s="294" t="s">
        <v>16</v>
      </c>
      <c r="H45" s="293"/>
      <c r="I45" s="292"/>
      <c r="J45" s="1843">
        <v>104500</v>
      </c>
      <c r="K45" s="290"/>
      <c r="L45" s="291"/>
      <c r="M45" s="1843">
        <v>103150</v>
      </c>
      <c r="N45" s="290"/>
      <c r="O45" s="291"/>
      <c r="P45" s="1843">
        <v>105200</v>
      </c>
      <c r="Q45" s="290"/>
      <c r="R45" s="291"/>
      <c r="S45" s="1843">
        <v>122100</v>
      </c>
      <c r="T45" s="290"/>
      <c r="U45" s="289"/>
      <c r="V45" s="1843">
        <v>114200</v>
      </c>
      <c r="W45" s="290"/>
      <c r="X45" s="289"/>
      <c r="Y45" s="1843">
        <v>110100</v>
      </c>
      <c r="Z45" s="290"/>
      <c r="AA45" s="291"/>
      <c r="AB45" s="1843">
        <v>110100</v>
      </c>
      <c r="AC45" s="290"/>
      <c r="AD45" s="291"/>
      <c r="AE45" s="1843">
        <v>110850</v>
      </c>
      <c r="AF45" s="290"/>
      <c r="AG45" s="289"/>
      <c r="AH45" s="1843">
        <v>109800</v>
      </c>
      <c r="AI45" s="290"/>
      <c r="AJ45" s="289"/>
      <c r="AK45" s="1843">
        <v>131800</v>
      </c>
      <c r="AL45" s="290"/>
      <c r="AM45" s="291"/>
      <c r="AN45" s="1843">
        <v>117300</v>
      </c>
      <c r="AO45" s="290"/>
      <c r="AP45" s="289"/>
      <c r="AQ45" s="1843">
        <v>114950</v>
      </c>
      <c r="AR45" s="290"/>
      <c r="AS45" s="289"/>
      <c r="AT45" s="1843">
        <v>1354050</v>
      </c>
      <c r="AU45" s="290"/>
      <c r="AV45" s="289">
        <v>0</v>
      </c>
    </row>
    <row r="46" spans="4:51" ht="15.75" hidden="1" customHeight="1">
      <c r="D46" s="286" t="s">
        <v>100</v>
      </c>
      <c r="E46" s="155" t="s">
        <v>102</v>
      </c>
      <c r="F46" s="155"/>
      <c r="G46" s="155" t="s">
        <v>16</v>
      </c>
      <c r="H46" s="225"/>
      <c r="I46" s="208"/>
      <c r="J46" s="1109">
        <v>55900</v>
      </c>
      <c r="K46" s="221"/>
      <c r="L46" s="222"/>
      <c r="M46" s="1109">
        <v>58300</v>
      </c>
      <c r="N46" s="221"/>
      <c r="O46" s="222"/>
      <c r="P46" s="1109">
        <v>60050</v>
      </c>
      <c r="Q46" s="221"/>
      <c r="R46" s="222"/>
      <c r="S46" s="1109">
        <v>63100</v>
      </c>
      <c r="T46" s="221"/>
      <c r="U46" s="285"/>
      <c r="V46" s="1109">
        <v>50700</v>
      </c>
      <c r="W46" s="221"/>
      <c r="X46" s="285"/>
      <c r="Y46" s="1109">
        <v>48000</v>
      </c>
      <c r="Z46" s="221"/>
      <c r="AA46" s="222"/>
      <c r="AB46" s="1109">
        <v>48000</v>
      </c>
      <c r="AC46" s="221"/>
      <c r="AD46" s="222"/>
      <c r="AE46" s="1109">
        <v>49000</v>
      </c>
      <c r="AF46" s="221"/>
      <c r="AG46" s="285"/>
      <c r="AH46" s="1109">
        <v>62050</v>
      </c>
      <c r="AI46" s="221"/>
      <c r="AJ46" s="285"/>
      <c r="AK46" s="1109">
        <v>74450</v>
      </c>
      <c r="AL46" s="221"/>
      <c r="AM46" s="222"/>
      <c r="AN46" s="1109">
        <v>66300</v>
      </c>
      <c r="AO46" s="221"/>
      <c r="AP46" s="285"/>
      <c r="AQ46" s="1109">
        <v>64950</v>
      </c>
      <c r="AR46" s="221"/>
      <c r="AS46" s="285"/>
      <c r="AT46" s="1109">
        <v>700800</v>
      </c>
      <c r="AU46" s="221"/>
      <c r="AV46" s="285">
        <v>0</v>
      </c>
    </row>
    <row r="47" spans="4:51" ht="15.75" hidden="1" customHeight="1">
      <c r="D47" s="286" t="s">
        <v>103</v>
      </c>
      <c r="E47" s="155" t="s">
        <v>104</v>
      </c>
      <c r="F47" s="155"/>
      <c r="G47" s="155" t="s">
        <v>16</v>
      </c>
      <c r="H47" s="225"/>
      <c r="I47" s="208"/>
      <c r="J47" s="1109">
        <v>36550</v>
      </c>
      <c r="K47" s="221"/>
      <c r="L47" s="222"/>
      <c r="M47" s="1109">
        <v>28250</v>
      </c>
      <c r="N47" s="221"/>
      <c r="O47" s="222"/>
      <c r="P47" s="1109">
        <v>31100</v>
      </c>
      <c r="Q47" s="221"/>
      <c r="R47" s="222"/>
      <c r="S47" s="1109">
        <v>33000</v>
      </c>
      <c r="T47" s="221"/>
      <c r="U47" s="285"/>
      <c r="V47" s="1109">
        <v>32600</v>
      </c>
      <c r="W47" s="221"/>
      <c r="X47" s="285"/>
      <c r="Y47" s="1109">
        <v>32600</v>
      </c>
      <c r="Z47" s="221"/>
      <c r="AA47" s="222"/>
      <c r="AB47" s="1109">
        <v>32600</v>
      </c>
      <c r="AC47" s="221"/>
      <c r="AD47" s="222"/>
      <c r="AE47" s="1109">
        <v>33000</v>
      </c>
      <c r="AF47" s="221"/>
      <c r="AG47" s="285"/>
      <c r="AH47" s="1109">
        <v>30050</v>
      </c>
      <c r="AI47" s="221"/>
      <c r="AJ47" s="285"/>
      <c r="AK47" s="1109">
        <v>36050</v>
      </c>
      <c r="AL47" s="221"/>
      <c r="AM47" s="222"/>
      <c r="AN47" s="1109">
        <v>32100</v>
      </c>
      <c r="AO47" s="221"/>
      <c r="AP47" s="285"/>
      <c r="AQ47" s="1109">
        <v>31450</v>
      </c>
      <c r="AR47" s="221"/>
      <c r="AS47" s="285"/>
      <c r="AT47" s="1109">
        <v>389350</v>
      </c>
      <c r="AU47" s="221"/>
      <c r="AV47" s="285">
        <v>0</v>
      </c>
    </row>
    <row r="48" spans="4:51" ht="15.75" hidden="1" customHeight="1">
      <c r="D48" s="286" t="s">
        <v>103</v>
      </c>
      <c r="E48" s="155" t="s">
        <v>105</v>
      </c>
      <c r="F48" s="155"/>
      <c r="G48" s="155" t="s">
        <v>16</v>
      </c>
      <c r="H48" s="288"/>
      <c r="I48" s="287"/>
      <c r="J48" s="1109">
        <v>11250</v>
      </c>
      <c r="K48" s="221"/>
      <c r="L48" s="222"/>
      <c r="M48" s="1109">
        <v>11250</v>
      </c>
      <c r="N48" s="221"/>
      <c r="O48" s="222"/>
      <c r="P48" s="1109">
        <v>12150</v>
      </c>
      <c r="Q48" s="221"/>
      <c r="R48" s="222"/>
      <c r="S48" s="1109">
        <v>13400</v>
      </c>
      <c r="T48" s="221"/>
      <c r="U48" s="285"/>
      <c r="V48" s="1109">
        <v>14100</v>
      </c>
      <c r="W48" s="221"/>
      <c r="X48" s="285"/>
      <c r="Y48" s="1109">
        <v>14000</v>
      </c>
      <c r="Z48" s="221"/>
      <c r="AA48" s="222"/>
      <c r="AB48" s="1109">
        <v>14000</v>
      </c>
      <c r="AC48" s="221"/>
      <c r="AD48" s="222"/>
      <c r="AE48" s="1109">
        <v>14100</v>
      </c>
      <c r="AF48" s="221"/>
      <c r="AG48" s="285"/>
      <c r="AH48" s="1109">
        <v>11950</v>
      </c>
      <c r="AI48" s="221"/>
      <c r="AJ48" s="285"/>
      <c r="AK48" s="1109">
        <v>14350</v>
      </c>
      <c r="AL48" s="221"/>
      <c r="AM48" s="222"/>
      <c r="AN48" s="1109">
        <v>12800</v>
      </c>
      <c r="AO48" s="221"/>
      <c r="AP48" s="285"/>
      <c r="AQ48" s="1109">
        <v>12550</v>
      </c>
      <c r="AR48" s="221"/>
      <c r="AS48" s="285"/>
      <c r="AT48" s="1109">
        <v>155900</v>
      </c>
      <c r="AU48" s="221"/>
      <c r="AV48" s="285">
        <v>0</v>
      </c>
    </row>
    <row r="49" spans="4:48" ht="15.75" hidden="1" customHeight="1">
      <c r="D49" s="2938" t="s">
        <v>106</v>
      </c>
      <c r="E49" s="2939"/>
      <c r="F49" s="2939"/>
      <c r="G49" s="2940"/>
      <c r="H49" s="1891"/>
      <c r="I49" s="1892"/>
      <c r="J49" s="1893">
        <v>208200</v>
      </c>
      <c r="K49" s="1894"/>
      <c r="L49" s="1895"/>
      <c r="M49" s="1893">
        <v>200950</v>
      </c>
      <c r="N49" s="1894"/>
      <c r="O49" s="1895"/>
      <c r="P49" s="1893">
        <v>208500</v>
      </c>
      <c r="Q49" s="1894"/>
      <c r="R49" s="1895"/>
      <c r="S49" s="1893">
        <v>231600</v>
      </c>
      <c r="T49" s="1894"/>
      <c r="U49" s="1896"/>
      <c r="V49" s="1893">
        <v>211600</v>
      </c>
      <c r="W49" s="1894"/>
      <c r="X49" s="1896"/>
      <c r="Y49" s="1893">
        <v>204700</v>
      </c>
      <c r="Z49" s="1894"/>
      <c r="AA49" s="1895"/>
      <c r="AB49" s="1893">
        <v>204700</v>
      </c>
      <c r="AC49" s="1894"/>
      <c r="AD49" s="1895"/>
      <c r="AE49" s="1893">
        <v>206950</v>
      </c>
      <c r="AF49" s="1894"/>
      <c r="AG49" s="1896"/>
      <c r="AH49" s="1893">
        <v>213850</v>
      </c>
      <c r="AI49" s="1894"/>
      <c r="AJ49" s="1896"/>
      <c r="AK49" s="1893">
        <v>256650</v>
      </c>
      <c r="AL49" s="1894"/>
      <c r="AM49" s="1895"/>
      <c r="AN49" s="1893">
        <v>228500</v>
      </c>
      <c r="AO49" s="1894"/>
      <c r="AP49" s="1896"/>
      <c r="AQ49" s="1893">
        <v>223900</v>
      </c>
      <c r="AR49" s="1894"/>
      <c r="AS49" s="1896"/>
      <c r="AT49" s="1893">
        <v>2600100</v>
      </c>
      <c r="AU49" s="1894"/>
      <c r="AV49" s="1896">
        <v>0</v>
      </c>
    </row>
    <row r="50" spans="4:48" ht="4.5" hidden="1" customHeight="1">
      <c r="H50" s="145"/>
      <c r="I50" s="145"/>
      <c r="J50" s="441"/>
      <c r="M50" s="441"/>
      <c r="P50" s="441"/>
      <c r="S50" s="441"/>
      <c r="V50" s="441"/>
      <c r="Y50" s="441"/>
      <c r="AB50" s="441"/>
      <c r="AE50" s="441"/>
      <c r="AH50" s="441"/>
      <c r="AK50" s="1897"/>
      <c r="AN50" s="441"/>
      <c r="AQ50" s="441"/>
      <c r="AT50" s="441"/>
    </row>
    <row r="51" spans="4:48" ht="15.75" hidden="1" customHeight="1">
      <c r="D51" s="359" t="s">
        <v>100</v>
      </c>
      <c r="E51" s="360" t="s">
        <v>101</v>
      </c>
      <c r="F51" s="360"/>
      <c r="G51" s="360" t="s">
        <v>22</v>
      </c>
      <c r="H51" s="361"/>
      <c r="I51" s="362"/>
      <c r="J51" s="1898">
        <v>3100</v>
      </c>
      <c r="K51" s="363"/>
      <c r="L51" s="364"/>
      <c r="M51" s="1898">
        <v>3000</v>
      </c>
      <c r="N51" s="363"/>
      <c r="O51" s="364"/>
      <c r="P51" s="1898">
        <v>2850</v>
      </c>
      <c r="Q51" s="363"/>
      <c r="R51" s="364"/>
      <c r="S51" s="1898">
        <v>3100</v>
      </c>
      <c r="T51" s="363"/>
      <c r="U51" s="365"/>
      <c r="V51" s="1898">
        <v>3400</v>
      </c>
      <c r="W51" s="363"/>
      <c r="X51" s="365"/>
      <c r="Y51" s="1898">
        <v>3200</v>
      </c>
      <c r="Z51" s="363"/>
      <c r="AA51" s="364"/>
      <c r="AB51" s="1898">
        <v>3400</v>
      </c>
      <c r="AC51" s="363"/>
      <c r="AD51" s="364"/>
      <c r="AE51" s="1898">
        <v>3550</v>
      </c>
      <c r="AF51" s="363"/>
      <c r="AG51" s="365"/>
      <c r="AH51" s="1898">
        <v>3100</v>
      </c>
      <c r="AI51" s="363"/>
      <c r="AJ51" s="365"/>
      <c r="AK51" s="1898">
        <v>3600</v>
      </c>
      <c r="AL51" s="363"/>
      <c r="AM51" s="364"/>
      <c r="AN51" s="1898">
        <v>3200</v>
      </c>
      <c r="AO51" s="363"/>
      <c r="AP51" s="365"/>
      <c r="AQ51" s="1898">
        <v>3050</v>
      </c>
      <c r="AR51" s="363"/>
      <c r="AS51" s="365"/>
      <c r="AT51" s="1898">
        <v>38550</v>
      </c>
      <c r="AU51" s="363"/>
      <c r="AV51" s="365">
        <v>0</v>
      </c>
    </row>
    <row r="52" spans="4:48" ht="15.75" hidden="1" customHeight="1">
      <c r="D52" s="286" t="s">
        <v>100</v>
      </c>
      <c r="E52" s="155" t="s">
        <v>102</v>
      </c>
      <c r="F52" s="155"/>
      <c r="G52" s="155" t="s">
        <v>22</v>
      </c>
      <c r="H52" s="225"/>
      <c r="I52" s="208"/>
      <c r="J52" s="1109">
        <v>36900</v>
      </c>
      <c r="K52" s="221"/>
      <c r="L52" s="222"/>
      <c r="M52" s="1109">
        <v>32450</v>
      </c>
      <c r="N52" s="221"/>
      <c r="O52" s="222"/>
      <c r="P52" s="1109">
        <v>39900</v>
      </c>
      <c r="Q52" s="221"/>
      <c r="R52" s="222"/>
      <c r="S52" s="1109">
        <v>41700</v>
      </c>
      <c r="T52" s="221"/>
      <c r="U52" s="285"/>
      <c r="V52" s="1109">
        <v>43100</v>
      </c>
      <c r="W52" s="221"/>
      <c r="X52" s="285"/>
      <c r="Y52" s="1109">
        <v>41300</v>
      </c>
      <c r="Z52" s="221"/>
      <c r="AA52" s="222"/>
      <c r="AB52" s="1109">
        <v>43900</v>
      </c>
      <c r="AC52" s="221"/>
      <c r="AD52" s="222"/>
      <c r="AE52" s="1109">
        <v>41000</v>
      </c>
      <c r="AF52" s="221"/>
      <c r="AG52" s="285"/>
      <c r="AH52" s="1109">
        <v>41350</v>
      </c>
      <c r="AI52" s="221"/>
      <c r="AJ52" s="285"/>
      <c r="AK52" s="1109">
        <v>46500</v>
      </c>
      <c r="AL52" s="221"/>
      <c r="AM52" s="222"/>
      <c r="AN52" s="1109">
        <v>40400</v>
      </c>
      <c r="AO52" s="221"/>
      <c r="AP52" s="285"/>
      <c r="AQ52" s="1109">
        <v>41350</v>
      </c>
      <c r="AR52" s="221"/>
      <c r="AS52" s="285"/>
      <c r="AT52" s="1109">
        <v>489850</v>
      </c>
      <c r="AU52" s="221"/>
      <c r="AV52" s="285">
        <v>0</v>
      </c>
    </row>
    <row r="53" spans="4:48" ht="15.75" hidden="1" customHeight="1">
      <c r="D53" s="286" t="s">
        <v>103</v>
      </c>
      <c r="E53" s="155" t="s">
        <v>104</v>
      </c>
      <c r="F53" s="155"/>
      <c r="G53" s="155" t="s">
        <v>22</v>
      </c>
      <c r="H53" s="225"/>
      <c r="I53" s="208"/>
      <c r="J53" s="1109">
        <v>15900</v>
      </c>
      <c r="K53" s="221"/>
      <c r="L53" s="222"/>
      <c r="M53" s="1109">
        <v>18500</v>
      </c>
      <c r="N53" s="221"/>
      <c r="O53" s="222"/>
      <c r="P53" s="1109">
        <v>13700</v>
      </c>
      <c r="Q53" s="221"/>
      <c r="R53" s="222"/>
      <c r="S53" s="1109">
        <v>14600</v>
      </c>
      <c r="T53" s="221"/>
      <c r="U53" s="285"/>
      <c r="V53" s="1109">
        <v>8100</v>
      </c>
      <c r="W53" s="221"/>
      <c r="X53" s="285"/>
      <c r="Y53" s="1109">
        <v>7800</v>
      </c>
      <c r="Z53" s="221"/>
      <c r="AA53" s="222"/>
      <c r="AB53" s="1109">
        <v>8200</v>
      </c>
      <c r="AC53" s="221"/>
      <c r="AD53" s="222"/>
      <c r="AE53" s="1109">
        <v>10650</v>
      </c>
      <c r="AF53" s="221"/>
      <c r="AG53" s="285"/>
      <c r="AH53" s="1109">
        <v>10000</v>
      </c>
      <c r="AI53" s="221"/>
      <c r="AJ53" s="285"/>
      <c r="AK53" s="1109">
        <v>11700</v>
      </c>
      <c r="AL53" s="221"/>
      <c r="AM53" s="222"/>
      <c r="AN53" s="1109">
        <v>9100</v>
      </c>
      <c r="AO53" s="221"/>
      <c r="AP53" s="285"/>
      <c r="AQ53" s="1109">
        <v>9600</v>
      </c>
      <c r="AR53" s="221"/>
      <c r="AS53" s="285"/>
      <c r="AT53" s="1109">
        <v>137850</v>
      </c>
      <c r="AU53" s="221"/>
      <c r="AV53" s="285">
        <v>0</v>
      </c>
    </row>
    <row r="54" spans="4:48" ht="15.75" hidden="1" customHeight="1">
      <c r="D54" s="286" t="s">
        <v>103</v>
      </c>
      <c r="E54" s="155" t="s">
        <v>105</v>
      </c>
      <c r="F54" s="155"/>
      <c r="G54" s="155" t="s">
        <v>22</v>
      </c>
      <c r="H54" s="225"/>
      <c r="I54" s="208"/>
      <c r="J54" s="1109">
        <v>6050</v>
      </c>
      <c r="K54" s="221"/>
      <c r="L54" s="222"/>
      <c r="M54" s="1109">
        <v>5700</v>
      </c>
      <c r="N54" s="221"/>
      <c r="O54" s="222"/>
      <c r="P54" s="1109">
        <v>4400</v>
      </c>
      <c r="Q54" s="221"/>
      <c r="R54" s="222"/>
      <c r="S54" s="1109">
        <v>5000</v>
      </c>
      <c r="T54" s="221"/>
      <c r="U54" s="285"/>
      <c r="V54" s="1109">
        <v>4200</v>
      </c>
      <c r="W54" s="221"/>
      <c r="X54" s="285"/>
      <c r="Y54" s="1109">
        <v>4000</v>
      </c>
      <c r="Z54" s="221"/>
      <c r="AA54" s="222"/>
      <c r="AB54" s="1109">
        <v>4300</v>
      </c>
      <c r="AC54" s="221"/>
      <c r="AD54" s="222"/>
      <c r="AE54" s="1109">
        <v>3050</v>
      </c>
      <c r="AF54" s="221"/>
      <c r="AG54" s="285"/>
      <c r="AH54" s="1109">
        <v>3200</v>
      </c>
      <c r="AI54" s="221"/>
      <c r="AJ54" s="285"/>
      <c r="AK54" s="1109">
        <v>3900</v>
      </c>
      <c r="AL54" s="221"/>
      <c r="AM54" s="222"/>
      <c r="AN54" s="1109">
        <v>3150</v>
      </c>
      <c r="AO54" s="221"/>
      <c r="AP54" s="285"/>
      <c r="AQ54" s="1109">
        <v>3000</v>
      </c>
      <c r="AR54" s="221"/>
      <c r="AS54" s="285"/>
      <c r="AT54" s="1109">
        <v>49950</v>
      </c>
      <c r="AU54" s="221"/>
      <c r="AV54" s="285">
        <v>0</v>
      </c>
    </row>
    <row r="55" spans="4:48" ht="15.75" hidden="1" customHeight="1">
      <c r="D55" s="2938" t="s">
        <v>107</v>
      </c>
      <c r="E55" s="2939"/>
      <c r="F55" s="2939"/>
      <c r="G55" s="2940"/>
      <c r="H55" s="1891"/>
      <c r="I55" s="1892"/>
      <c r="J55" s="1893">
        <v>61950</v>
      </c>
      <c r="K55" s="1894"/>
      <c r="L55" s="1895"/>
      <c r="M55" s="1893">
        <v>59650</v>
      </c>
      <c r="N55" s="1894"/>
      <c r="O55" s="1895"/>
      <c r="P55" s="1893">
        <v>60850</v>
      </c>
      <c r="Q55" s="1894"/>
      <c r="R55" s="1895"/>
      <c r="S55" s="1893">
        <v>64400</v>
      </c>
      <c r="T55" s="1894"/>
      <c r="U55" s="1896"/>
      <c r="V55" s="1893">
        <v>58800</v>
      </c>
      <c r="W55" s="1894"/>
      <c r="X55" s="1896"/>
      <c r="Y55" s="1893">
        <v>56300</v>
      </c>
      <c r="Z55" s="1894"/>
      <c r="AA55" s="1895"/>
      <c r="AB55" s="1893">
        <v>59800</v>
      </c>
      <c r="AC55" s="1894"/>
      <c r="AD55" s="1895"/>
      <c r="AE55" s="1893">
        <v>58250</v>
      </c>
      <c r="AF55" s="1894"/>
      <c r="AG55" s="1896"/>
      <c r="AH55" s="1893">
        <v>57650</v>
      </c>
      <c r="AI55" s="1894"/>
      <c r="AJ55" s="1896"/>
      <c r="AK55" s="1893">
        <v>65700</v>
      </c>
      <c r="AL55" s="1894"/>
      <c r="AM55" s="1895"/>
      <c r="AN55" s="1893">
        <v>55850</v>
      </c>
      <c r="AO55" s="1894"/>
      <c r="AP55" s="1896"/>
      <c r="AQ55" s="1893">
        <v>57000</v>
      </c>
      <c r="AR55" s="1894"/>
      <c r="AS55" s="1896"/>
      <c r="AT55" s="1893">
        <v>716200</v>
      </c>
      <c r="AU55" s="1894"/>
      <c r="AV55" s="1896">
        <v>0</v>
      </c>
    </row>
    <row r="56" spans="4:48" ht="14.25" hidden="1" customHeight="1">
      <c r="H56" s="145"/>
      <c r="I56" s="145"/>
      <c r="J56" s="441"/>
      <c r="M56" s="441"/>
      <c r="P56" s="441"/>
      <c r="S56" s="441"/>
      <c r="V56" s="441"/>
      <c r="Y56" s="441"/>
      <c r="AB56" s="441"/>
      <c r="AE56" s="441"/>
      <c r="AH56" s="441"/>
      <c r="AK56" s="441"/>
      <c r="AN56" s="441"/>
      <c r="AQ56" s="441"/>
      <c r="AT56" s="441"/>
    </row>
    <row r="57" spans="4:48" ht="14.25" hidden="1" customHeight="1">
      <c r="D57" s="2941" t="s">
        <v>108</v>
      </c>
      <c r="E57" s="2942"/>
      <c r="F57" s="2942"/>
      <c r="G57" s="2942"/>
      <c r="H57" s="2942"/>
      <c r="I57" s="2943"/>
      <c r="J57" s="1899" t="s">
        <v>55</v>
      </c>
      <c r="K57" s="1900">
        <v>45039</v>
      </c>
      <c r="L57" s="1901" t="s">
        <v>55</v>
      </c>
      <c r="M57" s="1902" t="s">
        <v>55</v>
      </c>
      <c r="N57" s="1900">
        <v>45069</v>
      </c>
      <c r="O57" s="1901" t="s">
        <v>55</v>
      </c>
      <c r="P57" s="1902" t="s">
        <v>55</v>
      </c>
      <c r="Q57" s="1900">
        <v>45100</v>
      </c>
      <c r="R57" s="1901" t="s">
        <v>55</v>
      </c>
      <c r="S57" s="1902" t="s">
        <v>55</v>
      </c>
      <c r="T57" s="1900">
        <v>45130</v>
      </c>
      <c r="U57" s="1901" t="s">
        <v>55</v>
      </c>
      <c r="V57" s="1902" t="s">
        <v>55</v>
      </c>
      <c r="W57" s="1900">
        <v>45161</v>
      </c>
      <c r="X57" s="1901" t="s">
        <v>55</v>
      </c>
      <c r="Y57" s="1902" t="s">
        <v>55</v>
      </c>
      <c r="Z57" s="1900">
        <v>45192</v>
      </c>
      <c r="AA57" s="1901" t="s">
        <v>55</v>
      </c>
      <c r="AB57" s="1902" t="s">
        <v>55</v>
      </c>
      <c r="AC57" s="1900">
        <v>45222</v>
      </c>
      <c r="AD57" s="1901" t="s">
        <v>55</v>
      </c>
      <c r="AE57" s="1902" t="s">
        <v>55</v>
      </c>
      <c r="AF57" s="1900">
        <v>45253</v>
      </c>
      <c r="AG57" s="1901" t="s">
        <v>55</v>
      </c>
      <c r="AH57" s="1902" t="s">
        <v>55</v>
      </c>
      <c r="AI57" s="1900">
        <v>45283</v>
      </c>
      <c r="AJ57" s="1901" t="s">
        <v>55</v>
      </c>
      <c r="AK57" s="1902" t="s">
        <v>55</v>
      </c>
      <c r="AL57" s="1900">
        <v>44950</v>
      </c>
      <c r="AM57" s="1901" t="s">
        <v>55</v>
      </c>
      <c r="AN57" s="1902" t="s">
        <v>55</v>
      </c>
      <c r="AO57" s="1900">
        <v>44981</v>
      </c>
      <c r="AP57" s="1901" t="s">
        <v>55</v>
      </c>
      <c r="AQ57" s="1902" t="s">
        <v>55</v>
      </c>
      <c r="AR57" s="1900">
        <v>45009</v>
      </c>
      <c r="AS57" s="1901" t="s">
        <v>55</v>
      </c>
      <c r="AT57" s="1902" t="s">
        <v>55</v>
      </c>
      <c r="AU57" s="1902" t="s">
        <v>2</v>
      </c>
      <c r="AV57" s="1901" t="s">
        <v>55</v>
      </c>
    </row>
    <row r="58" spans="4:48" ht="15.75" hidden="1" customHeight="1">
      <c r="D58" s="286" t="s">
        <v>109</v>
      </c>
      <c r="E58" s="155" t="s">
        <v>110</v>
      </c>
      <c r="F58" s="155"/>
      <c r="G58" s="155" t="s">
        <v>111</v>
      </c>
      <c r="H58" s="225"/>
      <c r="I58" s="208"/>
      <c r="J58" s="1109">
        <v>21050</v>
      </c>
      <c r="K58" s="221"/>
      <c r="L58" s="222"/>
      <c r="M58" s="1109">
        <v>21300</v>
      </c>
      <c r="N58" s="221"/>
      <c r="O58" s="222"/>
      <c r="P58" s="1109">
        <v>17200</v>
      </c>
      <c r="Q58" s="221"/>
      <c r="R58" s="222"/>
      <c r="S58" s="1109">
        <v>18550</v>
      </c>
      <c r="T58" s="221"/>
      <c r="U58" s="285"/>
      <c r="V58" s="1109">
        <v>18500</v>
      </c>
      <c r="W58" s="221"/>
      <c r="X58" s="285"/>
      <c r="Y58" s="1109">
        <v>16900</v>
      </c>
      <c r="Z58" s="221"/>
      <c r="AA58" s="285"/>
      <c r="AB58" s="1109">
        <v>18700</v>
      </c>
      <c r="AC58" s="221"/>
      <c r="AD58" s="285"/>
      <c r="AE58" s="1109">
        <v>19500</v>
      </c>
      <c r="AF58" s="221"/>
      <c r="AG58" s="285"/>
      <c r="AH58" s="1109">
        <v>26050</v>
      </c>
      <c r="AI58" s="221"/>
      <c r="AJ58" s="285"/>
      <c r="AK58" s="1109">
        <v>27050</v>
      </c>
      <c r="AL58" s="221"/>
      <c r="AM58" s="285"/>
      <c r="AN58" s="1109">
        <v>24000</v>
      </c>
      <c r="AO58" s="221"/>
      <c r="AP58" s="285"/>
      <c r="AQ58" s="1109">
        <v>25800</v>
      </c>
      <c r="AR58" s="221"/>
      <c r="AS58" s="285"/>
      <c r="AT58" s="1109">
        <v>254600</v>
      </c>
      <c r="AU58" s="221"/>
      <c r="AV58" s="285">
        <v>0</v>
      </c>
    </row>
    <row r="59" spans="4:48" ht="15.75" hidden="1" customHeight="1">
      <c r="D59" s="286" t="s">
        <v>109</v>
      </c>
      <c r="E59" s="155" t="s">
        <v>112</v>
      </c>
      <c r="F59" s="155"/>
      <c r="G59" s="155" t="s">
        <v>111</v>
      </c>
      <c r="H59" s="225"/>
      <c r="I59" s="208"/>
      <c r="J59" s="1109">
        <v>14000</v>
      </c>
      <c r="K59" s="221"/>
      <c r="L59" s="222"/>
      <c r="M59" s="1109">
        <v>15500</v>
      </c>
      <c r="N59" s="221"/>
      <c r="O59" s="222"/>
      <c r="P59" s="1109">
        <v>12000</v>
      </c>
      <c r="Q59" s="221"/>
      <c r="R59" s="222"/>
      <c r="S59" s="1109">
        <v>12000</v>
      </c>
      <c r="T59" s="221"/>
      <c r="U59" s="285"/>
      <c r="V59" s="1109">
        <v>12000</v>
      </c>
      <c r="W59" s="221"/>
      <c r="X59" s="285"/>
      <c r="Y59" s="1109">
        <v>12600</v>
      </c>
      <c r="Z59" s="221"/>
      <c r="AA59" s="285"/>
      <c r="AB59" s="1109">
        <v>13200</v>
      </c>
      <c r="AC59" s="221"/>
      <c r="AD59" s="285"/>
      <c r="AE59" s="1109">
        <v>13800</v>
      </c>
      <c r="AF59" s="221"/>
      <c r="AG59" s="285"/>
      <c r="AH59" s="1109">
        <v>13200</v>
      </c>
      <c r="AI59" s="221"/>
      <c r="AJ59" s="285"/>
      <c r="AK59" s="1109">
        <v>13050</v>
      </c>
      <c r="AL59" s="221"/>
      <c r="AM59" s="285"/>
      <c r="AN59" s="1109">
        <v>13000</v>
      </c>
      <c r="AO59" s="221"/>
      <c r="AP59" s="285"/>
      <c r="AQ59" s="1109">
        <v>13100</v>
      </c>
      <c r="AR59" s="221"/>
      <c r="AS59" s="285"/>
      <c r="AT59" s="1109">
        <v>157450</v>
      </c>
      <c r="AU59" s="221"/>
      <c r="AV59" s="285">
        <v>0</v>
      </c>
    </row>
    <row r="60" spans="4:48" ht="15.75" hidden="1" customHeight="1">
      <c r="D60" s="286" t="s">
        <v>109</v>
      </c>
      <c r="E60" s="155" t="s">
        <v>113</v>
      </c>
      <c r="F60" s="155"/>
      <c r="G60" s="155" t="s">
        <v>111</v>
      </c>
      <c r="H60" s="225"/>
      <c r="I60" s="208"/>
      <c r="J60" s="1109">
        <v>0</v>
      </c>
      <c r="K60" s="221"/>
      <c r="L60" s="222"/>
      <c r="M60" s="1109">
        <v>0</v>
      </c>
      <c r="N60" s="221"/>
      <c r="O60" s="222"/>
      <c r="P60" s="1109">
        <v>0</v>
      </c>
      <c r="Q60" s="221"/>
      <c r="R60" s="222"/>
      <c r="S60" s="1109">
        <v>0</v>
      </c>
      <c r="T60" s="221"/>
      <c r="U60" s="285"/>
      <c r="V60" s="1109">
        <v>0</v>
      </c>
      <c r="W60" s="221"/>
      <c r="X60" s="285"/>
      <c r="Y60" s="1109">
        <v>0</v>
      </c>
      <c r="Z60" s="221"/>
      <c r="AA60" s="285"/>
      <c r="AB60" s="1109">
        <v>0</v>
      </c>
      <c r="AC60" s="221"/>
      <c r="AD60" s="285"/>
      <c r="AE60" s="1109">
        <v>0</v>
      </c>
      <c r="AF60" s="221"/>
      <c r="AG60" s="285"/>
      <c r="AH60" s="1109">
        <v>0</v>
      </c>
      <c r="AI60" s="221"/>
      <c r="AJ60" s="285"/>
      <c r="AK60" s="1109">
        <v>0</v>
      </c>
      <c r="AL60" s="221"/>
      <c r="AM60" s="285"/>
      <c r="AN60" s="1109">
        <v>0</v>
      </c>
      <c r="AO60" s="221"/>
      <c r="AP60" s="285"/>
      <c r="AQ60" s="1109">
        <v>0</v>
      </c>
      <c r="AR60" s="221"/>
      <c r="AS60" s="285"/>
      <c r="AT60" s="1109">
        <v>0</v>
      </c>
      <c r="AU60" s="221"/>
      <c r="AV60" s="285">
        <v>0</v>
      </c>
    </row>
    <row r="61" spans="4:48" ht="15.75" hidden="1" customHeight="1">
      <c r="D61" s="286"/>
      <c r="E61" s="1218"/>
      <c r="F61" s="1218"/>
      <c r="G61" s="1218"/>
      <c r="H61" s="1219"/>
      <c r="I61" s="1220"/>
      <c r="J61" s="1879"/>
      <c r="K61" s="284"/>
      <c r="L61" s="1221"/>
      <c r="M61" s="1879"/>
      <c r="N61" s="284"/>
      <c r="O61" s="1221"/>
      <c r="P61" s="1879"/>
      <c r="Q61" s="284"/>
      <c r="R61" s="1221"/>
      <c r="S61" s="1879"/>
      <c r="T61" s="284"/>
      <c r="U61" s="1221"/>
      <c r="V61" s="1879"/>
      <c r="W61" s="284"/>
      <c r="X61" s="1221"/>
      <c r="Y61" s="1879"/>
      <c r="Z61" s="284"/>
      <c r="AA61" s="1221"/>
      <c r="AB61" s="1879"/>
      <c r="AC61" s="284"/>
      <c r="AD61" s="1221"/>
      <c r="AE61" s="1879"/>
      <c r="AF61" s="284"/>
      <c r="AG61" s="1221"/>
      <c r="AH61" s="1879"/>
      <c r="AI61" s="284"/>
      <c r="AJ61" s="1221"/>
      <c r="AK61" s="1879"/>
      <c r="AL61" s="284"/>
      <c r="AM61" s="1221"/>
      <c r="AN61" s="1879"/>
      <c r="AO61" s="284"/>
      <c r="AP61" s="1221"/>
      <c r="AQ61" s="1879"/>
      <c r="AR61" s="284"/>
      <c r="AS61" s="1221"/>
      <c r="AT61" s="1879"/>
      <c r="AU61" s="284"/>
      <c r="AV61" s="1222"/>
    </row>
    <row r="62" spans="4:48" ht="15.75" hidden="1" customHeight="1">
      <c r="D62" s="286"/>
      <c r="E62" s="1218"/>
      <c r="F62" s="1218"/>
      <c r="G62" s="1218"/>
      <c r="H62" s="1219"/>
      <c r="I62" s="1220"/>
      <c r="J62" s="1879"/>
      <c r="K62" s="284"/>
      <c r="L62" s="1221"/>
      <c r="M62" s="1879"/>
      <c r="N62" s="284"/>
      <c r="O62" s="1221"/>
      <c r="P62" s="1879"/>
      <c r="Q62" s="284"/>
      <c r="R62" s="1221"/>
      <c r="S62" s="1879"/>
      <c r="T62" s="284"/>
      <c r="U62" s="1221"/>
      <c r="V62" s="1879"/>
      <c r="W62" s="284"/>
      <c r="X62" s="1221"/>
      <c r="Y62" s="1879"/>
      <c r="Z62" s="284"/>
      <c r="AA62" s="1221"/>
      <c r="AB62" s="1879"/>
      <c r="AC62" s="284"/>
      <c r="AD62" s="1221"/>
      <c r="AE62" s="1879"/>
      <c r="AF62" s="284"/>
      <c r="AG62" s="1221"/>
      <c r="AH62" s="1879"/>
      <c r="AI62" s="284"/>
      <c r="AJ62" s="1221"/>
      <c r="AK62" s="1879"/>
      <c r="AL62" s="284"/>
      <c r="AM62" s="1221"/>
      <c r="AN62" s="1879"/>
      <c r="AO62" s="284"/>
      <c r="AP62" s="1221"/>
      <c r="AQ62" s="1879"/>
      <c r="AR62" s="284"/>
      <c r="AS62" s="1221"/>
      <c r="AT62" s="1879"/>
      <c r="AU62" s="284"/>
      <c r="AV62" s="1222"/>
    </row>
    <row r="63" spans="4:48" ht="15.75" hidden="1" customHeight="1">
      <c r="D63" s="286"/>
      <c r="E63" s="1218"/>
      <c r="F63" s="1218"/>
      <c r="G63" s="1218"/>
      <c r="H63" s="1219"/>
      <c r="I63" s="1220"/>
      <c r="J63" s="1879"/>
      <c r="K63" s="284"/>
      <c r="L63" s="1221"/>
      <c r="M63" s="1879"/>
      <c r="N63" s="284"/>
      <c r="O63" s="1221"/>
      <c r="P63" s="1879"/>
      <c r="Q63" s="284"/>
      <c r="R63" s="1221"/>
      <c r="S63" s="1879"/>
      <c r="T63" s="284"/>
      <c r="U63" s="1221"/>
      <c r="V63" s="1879"/>
      <c r="W63" s="284"/>
      <c r="X63" s="1221"/>
      <c r="Y63" s="1879"/>
      <c r="Z63" s="284"/>
      <c r="AA63" s="1221"/>
      <c r="AB63" s="1879"/>
      <c r="AC63" s="284"/>
      <c r="AD63" s="1221"/>
      <c r="AE63" s="1879"/>
      <c r="AF63" s="284"/>
      <c r="AG63" s="1221"/>
      <c r="AH63" s="1879"/>
      <c r="AI63" s="284"/>
      <c r="AJ63" s="1221"/>
      <c r="AK63" s="1879"/>
      <c r="AL63" s="284"/>
      <c r="AM63" s="1221"/>
      <c r="AN63" s="1879"/>
      <c r="AO63" s="284"/>
      <c r="AP63" s="1221"/>
      <c r="AQ63" s="1879"/>
      <c r="AR63" s="284"/>
      <c r="AS63" s="1221"/>
      <c r="AT63" s="1879"/>
      <c r="AU63" s="284"/>
      <c r="AV63" s="1222"/>
    </row>
    <row r="64" spans="4:48" ht="15.75" hidden="1" customHeight="1" thickBot="1">
      <c r="D64" s="1903" t="s">
        <v>109</v>
      </c>
      <c r="E64" s="1904" t="s">
        <v>114</v>
      </c>
      <c r="F64" s="1904"/>
      <c r="G64" s="1904" t="s">
        <v>22</v>
      </c>
      <c r="H64" s="1905"/>
      <c r="I64" s="1906"/>
      <c r="J64" s="1907">
        <v>35050</v>
      </c>
      <c r="K64" s="1908"/>
      <c r="L64" s="1909"/>
      <c r="M64" s="1907">
        <v>36800</v>
      </c>
      <c r="N64" s="1908"/>
      <c r="O64" s="1909"/>
      <c r="P64" s="1907">
        <v>29200</v>
      </c>
      <c r="Q64" s="1908"/>
      <c r="R64" s="1910"/>
      <c r="S64" s="1907">
        <v>30550</v>
      </c>
      <c r="T64" s="1908"/>
      <c r="U64" s="1909"/>
      <c r="V64" s="1907">
        <v>30500</v>
      </c>
      <c r="W64" s="1908"/>
      <c r="X64" s="1909"/>
      <c r="Y64" s="1907">
        <v>29500</v>
      </c>
      <c r="Z64" s="1908"/>
      <c r="AA64" s="1909"/>
      <c r="AB64" s="1907">
        <v>31900</v>
      </c>
      <c r="AC64" s="1908"/>
      <c r="AD64" s="1909"/>
      <c r="AE64" s="1907">
        <v>33300</v>
      </c>
      <c r="AF64" s="1908"/>
      <c r="AG64" s="1909"/>
      <c r="AH64" s="1907">
        <v>39250</v>
      </c>
      <c r="AI64" s="1908"/>
      <c r="AJ64" s="1909"/>
      <c r="AK64" s="1907">
        <v>40100</v>
      </c>
      <c r="AL64" s="1908"/>
      <c r="AM64" s="1909"/>
      <c r="AN64" s="1907">
        <v>37000</v>
      </c>
      <c r="AO64" s="1908"/>
      <c r="AP64" s="1909"/>
      <c r="AQ64" s="1907">
        <v>38900</v>
      </c>
      <c r="AR64" s="1908"/>
      <c r="AS64" s="1909"/>
      <c r="AT64" s="1907">
        <v>412050</v>
      </c>
      <c r="AU64" s="1908"/>
      <c r="AV64" s="1910">
        <v>0</v>
      </c>
    </row>
    <row r="65" spans="4:48" ht="15" hidden="1" customHeight="1">
      <c r="D65" s="1911" t="s">
        <v>115</v>
      </c>
      <c r="E65" s="1912" t="s">
        <v>116</v>
      </c>
      <c r="F65" s="1912"/>
      <c r="G65" s="1912" t="s">
        <v>117</v>
      </c>
      <c r="H65" s="1224"/>
      <c r="I65" s="1913"/>
      <c r="J65" s="1914"/>
      <c r="K65" s="1915"/>
      <c r="L65" s="1228"/>
      <c r="M65" s="1916"/>
      <c r="N65" s="1230"/>
      <c r="O65" s="1231"/>
      <c r="P65" s="1916"/>
      <c r="Q65" s="1230"/>
      <c r="R65" s="1228"/>
      <c r="S65" s="1914"/>
      <c r="T65" s="1227"/>
      <c r="U65" s="1233"/>
      <c r="V65" s="1914"/>
      <c r="W65" s="1227"/>
      <c r="X65" s="1233"/>
      <c r="Y65" s="1914"/>
      <c r="Z65" s="1227"/>
      <c r="AA65" s="1233"/>
      <c r="AB65" s="1914"/>
      <c r="AC65" s="1227"/>
      <c r="AD65" s="1233"/>
      <c r="AE65" s="1914"/>
      <c r="AF65" s="1227"/>
      <c r="AG65" s="1233"/>
      <c r="AH65" s="1914"/>
      <c r="AI65" s="1227"/>
      <c r="AJ65" s="1233"/>
      <c r="AK65" s="1914">
        <v>8000</v>
      </c>
      <c r="AL65" s="1227">
        <v>3</v>
      </c>
      <c r="AM65" s="1233"/>
      <c r="AN65" s="1914">
        <v>6900</v>
      </c>
      <c r="AO65" s="1227">
        <v>3</v>
      </c>
      <c r="AP65" s="1233"/>
      <c r="AQ65" s="1914">
        <v>6800</v>
      </c>
      <c r="AR65" s="1227">
        <v>3</v>
      </c>
      <c r="AS65" s="1233"/>
      <c r="AT65" s="1914">
        <v>21700</v>
      </c>
      <c r="AU65" s="1227"/>
      <c r="AV65" s="1235"/>
    </row>
    <row r="66" spans="4:48" ht="15" hidden="1" customHeight="1">
      <c r="D66" s="1917"/>
      <c r="E66" s="1218"/>
      <c r="F66" s="1218"/>
      <c r="G66" s="1218"/>
      <c r="H66" s="1219"/>
      <c r="I66" s="1220"/>
      <c r="J66" s="1879"/>
      <c r="K66" s="284"/>
      <c r="L66" s="1221"/>
      <c r="M66" s="1879"/>
      <c r="N66" s="284"/>
      <c r="O66" s="1221"/>
      <c r="P66" s="1879"/>
      <c r="Q66" s="284"/>
      <c r="R66" s="1221"/>
      <c r="S66" s="1879"/>
      <c r="T66" s="284"/>
      <c r="U66" s="1221"/>
      <c r="V66" s="1879"/>
      <c r="W66" s="284"/>
      <c r="X66" s="1221"/>
      <c r="Y66" s="1879"/>
      <c r="Z66" s="284"/>
      <c r="AA66" s="1221"/>
      <c r="AB66" s="1879"/>
      <c r="AC66" s="284"/>
      <c r="AD66" s="1221"/>
      <c r="AE66" s="1879"/>
      <c r="AF66" s="284"/>
      <c r="AG66" s="1221"/>
      <c r="AH66" s="1879"/>
      <c r="AI66" s="284"/>
      <c r="AJ66" s="1221"/>
      <c r="AK66" s="1879"/>
      <c r="AL66" s="284"/>
      <c r="AM66" s="1221"/>
      <c r="AN66" s="1879"/>
      <c r="AO66" s="284"/>
      <c r="AP66" s="1221"/>
      <c r="AQ66" s="1879"/>
      <c r="AR66" s="284"/>
      <c r="AS66" s="1221"/>
      <c r="AT66" s="1879"/>
      <c r="AU66" s="284"/>
      <c r="AV66" s="1918"/>
    </row>
    <row r="67" spans="4:48" ht="15" hidden="1" customHeight="1">
      <c r="D67" s="1917"/>
      <c r="E67" s="1218"/>
      <c r="F67" s="1218"/>
      <c r="G67" s="1218"/>
      <c r="H67" s="1219"/>
      <c r="I67" s="1220"/>
      <c r="J67" s="1879"/>
      <c r="K67" s="284"/>
      <c r="L67" s="1221"/>
      <c r="M67" s="1879"/>
      <c r="N67" s="284"/>
      <c r="O67" s="1221"/>
      <c r="P67" s="1879"/>
      <c r="Q67" s="284"/>
      <c r="R67" s="1221"/>
      <c r="S67" s="1879"/>
      <c r="T67" s="284"/>
      <c r="U67" s="1221"/>
      <c r="V67" s="1879"/>
      <c r="W67" s="284"/>
      <c r="X67" s="1221"/>
      <c r="Y67" s="1879"/>
      <c r="Z67" s="284"/>
      <c r="AA67" s="1221"/>
      <c r="AB67" s="1879"/>
      <c r="AC67" s="284"/>
      <c r="AD67" s="1221"/>
      <c r="AE67" s="1879"/>
      <c r="AF67" s="284"/>
      <c r="AG67" s="1221"/>
      <c r="AH67" s="1879"/>
      <c r="AI67" s="284"/>
      <c r="AJ67" s="1221"/>
      <c r="AK67" s="1879"/>
      <c r="AL67" s="284"/>
      <c r="AM67" s="1221"/>
      <c r="AN67" s="1879"/>
      <c r="AO67" s="284"/>
      <c r="AP67" s="1221"/>
      <c r="AQ67" s="1879"/>
      <c r="AR67" s="284"/>
      <c r="AS67" s="1221"/>
      <c r="AT67" s="1879"/>
      <c r="AU67" s="284"/>
      <c r="AV67" s="1918"/>
    </row>
    <row r="68" spans="4:48" ht="15" hidden="1" customHeight="1">
      <c r="D68" s="1917"/>
      <c r="E68" s="1218"/>
      <c r="F68" s="1218"/>
      <c r="G68" s="1218"/>
      <c r="H68" s="1219"/>
      <c r="I68" s="1220"/>
      <c r="J68" s="1879"/>
      <c r="K68" s="284"/>
      <c r="L68" s="1221"/>
      <c r="M68" s="1879"/>
      <c r="N68" s="284"/>
      <c r="O68" s="1221"/>
      <c r="P68" s="1879"/>
      <c r="Q68" s="284"/>
      <c r="R68" s="1221"/>
      <c r="S68" s="1879"/>
      <c r="T68" s="284"/>
      <c r="U68" s="1221"/>
      <c r="V68" s="1879"/>
      <c r="W68" s="284"/>
      <c r="X68" s="1221"/>
      <c r="Y68" s="1879"/>
      <c r="Z68" s="284"/>
      <c r="AA68" s="1221"/>
      <c r="AB68" s="1879"/>
      <c r="AC68" s="284"/>
      <c r="AD68" s="1221"/>
      <c r="AE68" s="1879"/>
      <c r="AF68" s="284"/>
      <c r="AG68" s="1221"/>
      <c r="AH68" s="1879"/>
      <c r="AI68" s="284"/>
      <c r="AJ68" s="1221"/>
      <c r="AK68" s="1879"/>
      <c r="AL68" s="284"/>
      <c r="AM68" s="1221"/>
      <c r="AN68" s="1879"/>
      <c r="AO68" s="284"/>
      <c r="AP68" s="1221"/>
      <c r="AQ68" s="1879"/>
      <c r="AR68" s="284"/>
      <c r="AS68" s="1221"/>
      <c r="AT68" s="1879"/>
      <c r="AU68" s="284"/>
      <c r="AV68" s="1918"/>
    </row>
    <row r="69" spans="4:48" ht="15" hidden="1" customHeight="1">
      <c r="D69" s="1917"/>
      <c r="E69" s="1218"/>
      <c r="F69" s="1218"/>
      <c r="G69" s="1218"/>
      <c r="H69" s="1219"/>
      <c r="I69" s="1220"/>
      <c r="J69" s="1879"/>
      <c r="K69" s="284"/>
      <c r="L69" s="1221"/>
      <c r="M69" s="1879"/>
      <c r="N69" s="284"/>
      <c r="O69" s="1221"/>
      <c r="P69" s="1879"/>
      <c r="Q69" s="284"/>
      <c r="R69" s="1221"/>
      <c r="S69" s="1879"/>
      <c r="T69" s="284"/>
      <c r="U69" s="1221"/>
      <c r="V69" s="1879"/>
      <c r="W69" s="284"/>
      <c r="X69" s="1221"/>
      <c r="Y69" s="1879"/>
      <c r="Z69" s="284"/>
      <c r="AA69" s="1221"/>
      <c r="AB69" s="1879"/>
      <c r="AC69" s="284"/>
      <c r="AD69" s="1221"/>
      <c r="AE69" s="1879"/>
      <c r="AF69" s="284"/>
      <c r="AG69" s="1221"/>
      <c r="AH69" s="1879"/>
      <c r="AI69" s="284"/>
      <c r="AJ69" s="1221"/>
      <c r="AK69" s="1879"/>
      <c r="AL69" s="284"/>
      <c r="AM69" s="1221"/>
      <c r="AN69" s="1879"/>
      <c r="AO69" s="284"/>
      <c r="AP69" s="1221"/>
      <c r="AQ69" s="1879"/>
      <c r="AR69" s="284"/>
      <c r="AS69" s="1221"/>
      <c r="AT69" s="1879"/>
      <c r="AU69" s="284"/>
      <c r="AV69" s="1918"/>
    </row>
    <row r="70" spans="4:48" ht="15" hidden="1" customHeight="1">
      <c r="D70" s="1917"/>
      <c r="E70" s="1218"/>
      <c r="F70" s="1218"/>
      <c r="G70" s="1218"/>
      <c r="H70" s="1219"/>
      <c r="I70" s="1220"/>
      <c r="J70" s="1879"/>
      <c r="K70" s="284"/>
      <c r="L70" s="1221"/>
      <c r="M70" s="1879"/>
      <c r="N70" s="284"/>
      <c r="O70" s="1221"/>
      <c r="P70" s="1879"/>
      <c r="Q70" s="284"/>
      <c r="R70" s="1221"/>
      <c r="S70" s="1879"/>
      <c r="T70" s="284"/>
      <c r="U70" s="1221"/>
      <c r="V70" s="1879"/>
      <c r="W70" s="284"/>
      <c r="X70" s="1221"/>
      <c r="Y70" s="1879"/>
      <c r="Z70" s="284"/>
      <c r="AA70" s="1221"/>
      <c r="AB70" s="1879"/>
      <c r="AC70" s="284"/>
      <c r="AD70" s="1221"/>
      <c r="AE70" s="1879"/>
      <c r="AF70" s="284"/>
      <c r="AG70" s="1221"/>
      <c r="AH70" s="1879"/>
      <c r="AI70" s="284"/>
      <c r="AJ70" s="1221"/>
      <c r="AK70" s="1879"/>
      <c r="AL70" s="284"/>
      <c r="AM70" s="1221"/>
      <c r="AN70" s="1879"/>
      <c r="AO70" s="284"/>
      <c r="AP70" s="1221"/>
      <c r="AQ70" s="1879"/>
      <c r="AR70" s="284"/>
      <c r="AS70" s="1221"/>
      <c r="AT70" s="1879"/>
      <c r="AU70" s="284"/>
      <c r="AV70" s="1918"/>
    </row>
    <row r="71" spans="4:48" ht="15" hidden="1" customHeight="1" thickBot="1">
      <c r="D71" s="1919" t="s">
        <v>119</v>
      </c>
      <c r="E71" s="1920" t="s">
        <v>120</v>
      </c>
      <c r="F71" s="1920"/>
      <c r="G71" s="1920"/>
      <c r="H71" s="1236"/>
      <c r="I71" s="1921"/>
      <c r="J71" s="1922"/>
      <c r="K71" s="1923"/>
      <c r="L71" s="1240"/>
      <c r="M71" s="1922"/>
      <c r="N71" s="1239"/>
      <c r="O71" s="1240"/>
      <c r="P71" s="1922"/>
      <c r="Q71" s="1239"/>
      <c r="R71" s="1240"/>
      <c r="S71" s="1922"/>
      <c r="T71" s="1239"/>
      <c r="U71" s="1241"/>
      <c r="V71" s="1922"/>
      <c r="W71" s="1239"/>
      <c r="X71" s="1241"/>
      <c r="Y71" s="1922"/>
      <c r="Z71" s="1241"/>
      <c r="AA71" s="1241"/>
      <c r="AB71" s="1922"/>
      <c r="AC71" s="1239"/>
      <c r="AD71" s="1241"/>
      <c r="AE71" s="1922"/>
      <c r="AF71" s="1239"/>
      <c r="AG71" s="1241"/>
      <c r="AH71" s="1922"/>
      <c r="AI71" s="1239"/>
      <c r="AJ71" s="1241"/>
      <c r="AK71" s="1922">
        <v>1400</v>
      </c>
      <c r="AL71" s="1239">
        <v>2</v>
      </c>
      <c r="AM71" s="1241"/>
      <c r="AN71" s="1922">
        <v>1150</v>
      </c>
      <c r="AO71" s="1239">
        <v>2</v>
      </c>
      <c r="AP71" s="1241"/>
      <c r="AQ71" s="1922">
        <v>1300</v>
      </c>
      <c r="AR71" s="1239">
        <v>2</v>
      </c>
      <c r="AS71" s="1241"/>
      <c r="AT71" s="1922">
        <v>3850</v>
      </c>
      <c r="AU71" s="1239"/>
      <c r="AV71" s="1243"/>
    </row>
    <row r="72" spans="4:48" ht="15" hidden="1" customHeight="1">
      <c r="J72" s="441"/>
      <c r="M72" s="452"/>
      <c r="P72" s="419"/>
      <c r="Q72" s="146"/>
      <c r="R72" s="146"/>
      <c r="S72" s="419"/>
      <c r="V72" s="441"/>
      <c r="Y72" s="441"/>
      <c r="Z72" s="147"/>
      <c r="AB72" s="441"/>
      <c r="AE72" s="441"/>
      <c r="AH72" s="441"/>
      <c r="AK72" s="441"/>
      <c r="AN72" s="441"/>
      <c r="AQ72" s="441"/>
      <c r="AT72" s="441"/>
    </row>
    <row r="73" spans="4:48" ht="15" hidden="1" customHeight="1">
      <c r="J73" s="441"/>
      <c r="M73" s="452"/>
      <c r="P73" s="419"/>
      <c r="Q73" s="146"/>
      <c r="R73" s="146"/>
      <c r="S73" s="419"/>
      <c r="V73" s="441"/>
      <c r="Y73" s="441"/>
      <c r="Z73" s="147"/>
      <c r="AB73" s="441"/>
      <c r="AE73" s="441"/>
      <c r="AH73" s="441"/>
      <c r="AK73" s="441"/>
      <c r="AN73" s="441"/>
      <c r="AQ73" s="441"/>
      <c r="AT73" s="441"/>
    </row>
    <row r="74" spans="4:48" ht="18" hidden="1" customHeight="1">
      <c r="D74" s="2935" t="s">
        <v>121</v>
      </c>
      <c r="E74" s="2936"/>
      <c r="F74" s="2936"/>
      <c r="G74" s="2936"/>
      <c r="H74" s="2936"/>
      <c r="I74" s="2937"/>
      <c r="J74" s="1145"/>
      <c r="K74" s="1146">
        <v>45383</v>
      </c>
      <c r="L74" s="1148"/>
      <c r="M74" s="1145"/>
      <c r="N74" s="1146">
        <v>45413</v>
      </c>
      <c r="O74" s="1148"/>
      <c r="P74" s="1145"/>
      <c r="Q74" s="1146">
        <v>45444</v>
      </c>
      <c r="R74" s="1148"/>
      <c r="S74" s="1145"/>
      <c r="T74" s="1146">
        <v>45474</v>
      </c>
      <c r="U74" s="1148"/>
      <c r="V74" s="1145"/>
      <c r="W74" s="1146">
        <v>45505</v>
      </c>
      <c r="X74" s="1148"/>
      <c r="Y74" s="1145"/>
      <c r="Z74" s="1146">
        <v>45536</v>
      </c>
      <c r="AA74" s="1148"/>
      <c r="AB74" s="1145"/>
      <c r="AC74" s="1146">
        <v>45566</v>
      </c>
      <c r="AD74" s="1148"/>
      <c r="AE74" s="1145"/>
      <c r="AF74" s="1146">
        <v>45597</v>
      </c>
      <c r="AG74" s="1148"/>
      <c r="AH74" s="1145"/>
      <c r="AI74" s="1146">
        <v>45627</v>
      </c>
      <c r="AJ74" s="1148"/>
      <c r="AK74" s="1145"/>
      <c r="AL74" s="1146">
        <v>45658</v>
      </c>
      <c r="AM74" s="1148"/>
      <c r="AN74" s="1145"/>
      <c r="AO74" s="1146">
        <v>45689</v>
      </c>
      <c r="AP74" s="1148"/>
      <c r="AQ74" s="1145"/>
      <c r="AR74" s="1146">
        <v>45717</v>
      </c>
      <c r="AS74" s="1148"/>
      <c r="AT74" s="1145"/>
      <c r="AU74" s="1146" t="s">
        <v>2</v>
      </c>
      <c r="AV74" s="1148"/>
    </row>
    <row r="75" spans="4:48" ht="18" hidden="1" customHeight="1">
      <c r="D75" s="1888" t="s">
        <v>4</v>
      </c>
      <c r="E75" s="1125" t="s">
        <v>5</v>
      </c>
      <c r="F75" s="1125"/>
      <c r="G75" s="1125" t="s">
        <v>6</v>
      </c>
      <c r="H75" s="1126" t="s">
        <v>7</v>
      </c>
      <c r="I75" s="1127"/>
      <c r="J75" s="1128" t="s">
        <v>9</v>
      </c>
      <c r="K75" s="1129" t="s">
        <v>10</v>
      </c>
      <c r="L75" s="1889" t="s">
        <v>11</v>
      </c>
      <c r="M75" s="1128" t="s">
        <v>9</v>
      </c>
      <c r="N75" s="1129" t="s">
        <v>10</v>
      </c>
      <c r="O75" s="1889" t="s">
        <v>11</v>
      </c>
      <c r="P75" s="1128" t="s">
        <v>9</v>
      </c>
      <c r="Q75" s="1129" t="s">
        <v>10</v>
      </c>
      <c r="R75" s="1890" t="s">
        <v>11</v>
      </c>
      <c r="S75" s="1128" t="s">
        <v>9</v>
      </c>
      <c r="T75" s="1129" t="s">
        <v>10</v>
      </c>
      <c r="U75" s="1889" t="s">
        <v>11</v>
      </c>
      <c r="V75" s="1128" t="s">
        <v>9</v>
      </c>
      <c r="W75" s="1129" t="s">
        <v>10</v>
      </c>
      <c r="X75" s="1889" t="s">
        <v>11</v>
      </c>
      <c r="Y75" s="1128" t="s">
        <v>9</v>
      </c>
      <c r="Z75" s="1129" t="s">
        <v>10</v>
      </c>
      <c r="AA75" s="1889" t="s">
        <v>11</v>
      </c>
      <c r="AB75" s="1128" t="s">
        <v>9</v>
      </c>
      <c r="AC75" s="1129" t="s">
        <v>10</v>
      </c>
      <c r="AD75" s="1889" t="s">
        <v>11</v>
      </c>
      <c r="AE75" s="1128" t="s">
        <v>9</v>
      </c>
      <c r="AF75" s="1129" t="s">
        <v>10</v>
      </c>
      <c r="AG75" s="1889" t="s">
        <v>11</v>
      </c>
      <c r="AH75" s="1128" t="s">
        <v>9</v>
      </c>
      <c r="AI75" s="1129" t="s">
        <v>10</v>
      </c>
      <c r="AJ75" s="1889" t="s">
        <v>11</v>
      </c>
      <c r="AK75" s="1128" t="s">
        <v>9</v>
      </c>
      <c r="AL75" s="1129" t="s">
        <v>10</v>
      </c>
      <c r="AM75" s="1889" t="s">
        <v>11</v>
      </c>
      <c r="AN75" s="1128" t="s">
        <v>9</v>
      </c>
      <c r="AO75" s="1129" t="s">
        <v>10</v>
      </c>
      <c r="AP75" s="1889" t="s">
        <v>11</v>
      </c>
      <c r="AQ75" s="1128" t="s">
        <v>9</v>
      </c>
      <c r="AR75" s="1129" t="s">
        <v>10</v>
      </c>
      <c r="AS75" s="1889" t="s">
        <v>11</v>
      </c>
      <c r="AT75" s="1128" t="s">
        <v>9</v>
      </c>
      <c r="AU75" s="1129" t="s">
        <v>10</v>
      </c>
      <c r="AV75" s="1890" t="s">
        <v>11</v>
      </c>
    </row>
    <row r="76" spans="4:48" ht="15.75" hidden="1" customHeight="1">
      <c r="D76" s="277" t="s">
        <v>122</v>
      </c>
      <c r="E76" s="174" t="s">
        <v>123</v>
      </c>
      <c r="F76" s="174"/>
      <c r="G76" s="209" t="s">
        <v>16</v>
      </c>
      <c r="H76" s="209"/>
      <c r="I76" s="276"/>
      <c r="J76" s="1121">
        <v>2500</v>
      </c>
      <c r="K76" s="172"/>
      <c r="L76" s="171"/>
      <c r="M76" s="1121">
        <v>2500</v>
      </c>
      <c r="N76" s="172"/>
      <c r="O76" s="171"/>
      <c r="P76" s="1121">
        <v>2500</v>
      </c>
      <c r="Q76" s="172"/>
      <c r="R76" s="275"/>
      <c r="S76" s="1121">
        <v>2500</v>
      </c>
      <c r="T76" s="172"/>
      <c r="U76" s="171"/>
      <c r="V76" s="1121">
        <v>2500</v>
      </c>
      <c r="W76" s="172"/>
      <c r="X76" s="171"/>
      <c r="Y76" s="1121">
        <v>2600</v>
      </c>
      <c r="Z76" s="172"/>
      <c r="AA76" s="171"/>
      <c r="AB76" s="1121">
        <v>2600</v>
      </c>
      <c r="AC76" s="172"/>
      <c r="AD76" s="171"/>
      <c r="AE76" s="1121">
        <v>2800</v>
      </c>
      <c r="AF76" s="172"/>
      <c r="AG76" s="171"/>
      <c r="AH76" s="1121">
        <v>2600</v>
      </c>
      <c r="AI76" s="172"/>
      <c r="AJ76" s="171"/>
      <c r="AK76" s="1121">
        <v>2800</v>
      </c>
      <c r="AL76" s="172"/>
      <c r="AM76" s="171"/>
      <c r="AN76" s="1121">
        <v>2500</v>
      </c>
      <c r="AO76" s="172"/>
      <c r="AP76" s="171"/>
      <c r="AQ76" s="1121">
        <v>2700</v>
      </c>
      <c r="AR76" s="172"/>
      <c r="AS76" s="171"/>
      <c r="AT76" s="1121">
        <v>31100</v>
      </c>
      <c r="AU76" s="172"/>
      <c r="AV76" s="275">
        <v>0</v>
      </c>
    </row>
    <row r="77" spans="4:48" ht="15.75" hidden="1" customHeight="1">
      <c r="D77" s="248" t="s">
        <v>122</v>
      </c>
      <c r="E77" s="169" t="s">
        <v>124</v>
      </c>
      <c r="F77" s="169"/>
      <c r="G77" s="169" t="s">
        <v>16</v>
      </c>
      <c r="H77" s="168"/>
      <c r="I77" s="167"/>
      <c r="J77" s="1849">
        <v>10550</v>
      </c>
      <c r="K77" s="165"/>
      <c r="L77" s="166"/>
      <c r="M77" s="1849">
        <v>12250</v>
      </c>
      <c r="N77" s="165"/>
      <c r="O77" s="166"/>
      <c r="P77" s="1849">
        <v>12000</v>
      </c>
      <c r="Q77" s="165"/>
      <c r="R77" s="249"/>
      <c r="S77" s="1849">
        <v>11500</v>
      </c>
      <c r="T77" s="165"/>
      <c r="U77" s="166"/>
      <c r="V77" s="1849">
        <v>11000</v>
      </c>
      <c r="W77" s="165"/>
      <c r="X77" s="166"/>
      <c r="Y77" s="1849">
        <v>10800</v>
      </c>
      <c r="Z77" s="165"/>
      <c r="AA77" s="166"/>
      <c r="AB77" s="1849">
        <v>10300</v>
      </c>
      <c r="AC77" s="165"/>
      <c r="AD77" s="166"/>
      <c r="AE77" s="1849">
        <v>11150</v>
      </c>
      <c r="AF77" s="165"/>
      <c r="AG77" s="166"/>
      <c r="AH77" s="1849">
        <v>10700</v>
      </c>
      <c r="AI77" s="165"/>
      <c r="AJ77" s="166"/>
      <c r="AK77" s="1849">
        <v>12000</v>
      </c>
      <c r="AL77" s="165"/>
      <c r="AM77" s="166"/>
      <c r="AN77" s="1849">
        <v>11050</v>
      </c>
      <c r="AO77" s="165"/>
      <c r="AP77" s="166"/>
      <c r="AQ77" s="1849">
        <v>12350</v>
      </c>
      <c r="AR77" s="165"/>
      <c r="AS77" s="166"/>
      <c r="AT77" s="1849">
        <v>135650</v>
      </c>
      <c r="AU77" s="165"/>
      <c r="AV77" s="249">
        <v>0</v>
      </c>
    </row>
    <row r="78" spans="4:48" ht="15.75" hidden="1" customHeight="1">
      <c r="D78" s="248" t="s">
        <v>122</v>
      </c>
      <c r="E78" s="169" t="s">
        <v>288</v>
      </c>
      <c r="F78" s="169"/>
      <c r="G78" s="169" t="s">
        <v>22</v>
      </c>
      <c r="H78" s="168"/>
      <c r="I78" s="167"/>
      <c r="J78" s="1849">
        <v>1450</v>
      </c>
      <c r="K78" s="165"/>
      <c r="L78" s="166"/>
      <c r="M78" s="1849">
        <v>1450</v>
      </c>
      <c r="N78" s="165"/>
      <c r="O78" s="166"/>
      <c r="P78" s="1849">
        <v>1600</v>
      </c>
      <c r="Q78" s="165"/>
      <c r="R78" s="249"/>
      <c r="S78" s="1849">
        <v>1400</v>
      </c>
      <c r="T78" s="165"/>
      <c r="U78" s="166"/>
      <c r="V78" s="1849">
        <v>1250</v>
      </c>
      <c r="W78" s="165"/>
      <c r="X78" s="166"/>
      <c r="Y78" s="1849">
        <v>1250</v>
      </c>
      <c r="Z78" s="165"/>
      <c r="AA78" s="166"/>
      <c r="AB78" s="1849">
        <v>1400</v>
      </c>
      <c r="AC78" s="165"/>
      <c r="AD78" s="166"/>
      <c r="AE78" s="1849">
        <v>1400</v>
      </c>
      <c r="AF78" s="165"/>
      <c r="AG78" s="166"/>
      <c r="AH78" s="1849">
        <v>1300</v>
      </c>
      <c r="AI78" s="165"/>
      <c r="AJ78" s="166"/>
      <c r="AK78" s="1849">
        <v>1550</v>
      </c>
      <c r="AL78" s="165"/>
      <c r="AM78" s="166"/>
      <c r="AN78" s="1849">
        <v>1300</v>
      </c>
      <c r="AO78" s="165"/>
      <c r="AP78" s="166"/>
      <c r="AQ78" s="1849">
        <v>1450</v>
      </c>
      <c r="AR78" s="165"/>
      <c r="AS78" s="166"/>
      <c r="AT78" s="1849">
        <v>16800</v>
      </c>
      <c r="AU78" s="165"/>
      <c r="AV78" s="249">
        <v>0</v>
      </c>
    </row>
    <row r="79" spans="4:48" ht="15.75" hidden="1" customHeight="1">
      <c r="D79" s="248" t="s">
        <v>122</v>
      </c>
      <c r="E79" s="169" t="s">
        <v>126</v>
      </c>
      <c r="F79" s="169"/>
      <c r="G79" s="169" t="s">
        <v>84</v>
      </c>
      <c r="H79" s="168"/>
      <c r="I79" s="167"/>
      <c r="J79" s="1849">
        <v>400</v>
      </c>
      <c r="K79" s="165"/>
      <c r="L79" s="166"/>
      <c r="M79" s="1849">
        <v>400</v>
      </c>
      <c r="N79" s="165"/>
      <c r="O79" s="166"/>
      <c r="P79" s="1849">
        <v>400</v>
      </c>
      <c r="Q79" s="165"/>
      <c r="R79" s="249"/>
      <c r="S79" s="1849">
        <v>400</v>
      </c>
      <c r="T79" s="165"/>
      <c r="U79" s="166"/>
      <c r="V79" s="1849">
        <v>400</v>
      </c>
      <c r="W79" s="165"/>
      <c r="X79" s="166"/>
      <c r="Y79" s="1849">
        <v>400</v>
      </c>
      <c r="Z79" s="165"/>
      <c r="AA79" s="166"/>
      <c r="AB79" s="1849">
        <v>400</v>
      </c>
      <c r="AC79" s="165"/>
      <c r="AD79" s="166"/>
      <c r="AE79" s="1849">
        <v>400</v>
      </c>
      <c r="AF79" s="165"/>
      <c r="AG79" s="166"/>
      <c r="AH79" s="1849">
        <v>400</v>
      </c>
      <c r="AI79" s="165"/>
      <c r="AJ79" s="166"/>
      <c r="AK79" s="1849">
        <v>400</v>
      </c>
      <c r="AL79" s="165"/>
      <c r="AM79" s="166"/>
      <c r="AN79" s="1849">
        <v>400</v>
      </c>
      <c r="AO79" s="165"/>
      <c r="AP79" s="166"/>
      <c r="AQ79" s="1849">
        <v>400</v>
      </c>
      <c r="AR79" s="165"/>
      <c r="AS79" s="166"/>
      <c r="AT79" s="1849">
        <v>4800</v>
      </c>
      <c r="AU79" s="165"/>
      <c r="AV79" s="249">
        <v>0</v>
      </c>
    </row>
    <row r="80" spans="4:48" ht="15.75" hidden="1" customHeight="1">
      <c r="D80" s="1924" t="s">
        <v>122</v>
      </c>
      <c r="E80" s="1925" t="s">
        <v>127</v>
      </c>
      <c r="F80" s="1925"/>
      <c r="G80" s="1925"/>
      <c r="H80" s="1926"/>
      <c r="I80" s="1927"/>
      <c r="J80" s="1928">
        <v>14900</v>
      </c>
      <c r="K80" s="1929"/>
      <c r="L80" s="1930"/>
      <c r="M80" s="1928">
        <v>16600</v>
      </c>
      <c r="N80" s="1929"/>
      <c r="O80" s="1930"/>
      <c r="P80" s="1928">
        <v>16500</v>
      </c>
      <c r="Q80" s="1929"/>
      <c r="R80" s="1931"/>
      <c r="S80" s="1928">
        <v>15800</v>
      </c>
      <c r="T80" s="1929"/>
      <c r="U80" s="1930"/>
      <c r="V80" s="1928">
        <v>15150</v>
      </c>
      <c r="W80" s="1929"/>
      <c r="X80" s="1930"/>
      <c r="Y80" s="1928">
        <v>15050</v>
      </c>
      <c r="Z80" s="1929"/>
      <c r="AA80" s="1930"/>
      <c r="AB80" s="1928">
        <v>14700</v>
      </c>
      <c r="AC80" s="1929"/>
      <c r="AD80" s="1930"/>
      <c r="AE80" s="1928">
        <v>15750</v>
      </c>
      <c r="AF80" s="1929"/>
      <c r="AG80" s="1930"/>
      <c r="AH80" s="1928">
        <v>15000</v>
      </c>
      <c r="AI80" s="1929"/>
      <c r="AJ80" s="1930"/>
      <c r="AK80" s="1928">
        <v>16750</v>
      </c>
      <c r="AL80" s="1929"/>
      <c r="AM80" s="1930"/>
      <c r="AN80" s="1928">
        <v>15250</v>
      </c>
      <c r="AO80" s="1929"/>
      <c r="AP80" s="1930"/>
      <c r="AQ80" s="1928">
        <v>16900</v>
      </c>
      <c r="AR80" s="1929"/>
      <c r="AS80" s="1930"/>
      <c r="AT80" s="1928">
        <v>188350</v>
      </c>
      <c r="AU80" s="1929"/>
      <c r="AV80" s="1931">
        <v>0</v>
      </c>
    </row>
    <row r="81" spans="4:48" ht="15.75" hidden="1" customHeight="1">
      <c r="H81" s="145"/>
      <c r="I81" s="145"/>
      <c r="X81" s="318"/>
    </row>
    <row r="82" spans="4:48" ht="13.5" hidden="1" customHeight="1">
      <c r="D82" s="2932" t="s">
        <v>128</v>
      </c>
      <c r="E82" s="2933"/>
      <c r="F82" s="2933"/>
      <c r="G82" s="2933"/>
      <c r="H82" s="2933"/>
      <c r="I82" s="2934"/>
      <c r="J82" s="1145"/>
      <c r="K82" s="1146">
        <v>45383</v>
      </c>
      <c r="L82" s="1148"/>
      <c r="M82" s="1145"/>
      <c r="N82" s="1146">
        <v>45413</v>
      </c>
      <c r="O82" s="1148"/>
      <c r="P82" s="1145"/>
      <c r="Q82" s="1146">
        <v>45444</v>
      </c>
      <c r="R82" s="1148"/>
      <c r="S82" s="1145"/>
      <c r="T82" s="1146">
        <v>45474</v>
      </c>
      <c r="U82" s="1148"/>
      <c r="V82" s="1145"/>
      <c r="W82" s="1146">
        <v>45505</v>
      </c>
      <c r="X82" s="1148"/>
      <c r="Y82" s="1145"/>
      <c r="Z82" s="1146">
        <v>45536</v>
      </c>
      <c r="AA82" s="1148"/>
      <c r="AB82" s="1145"/>
      <c r="AC82" s="1146">
        <v>45566</v>
      </c>
      <c r="AD82" s="1148"/>
      <c r="AE82" s="1145"/>
      <c r="AF82" s="1146">
        <v>45597</v>
      </c>
      <c r="AG82" s="1148"/>
      <c r="AH82" s="1145"/>
      <c r="AI82" s="1146">
        <v>45627</v>
      </c>
      <c r="AJ82" s="1148"/>
      <c r="AK82" s="1145"/>
      <c r="AL82" s="1146">
        <v>45658</v>
      </c>
      <c r="AM82" s="1148"/>
      <c r="AN82" s="1145"/>
      <c r="AO82" s="1146">
        <v>45689</v>
      </c>
      <c r="AP82" s="1148"/>
      <c r="AQ82" s="1145"/>
      <c r="AR82" s="1146">
        <v>45717</v>
      </c>
      <c r="AS82" s="1148"/>
      <c r="AT82" s="1145"/>
      <c r="AU82" s="1146" t="s">
        <v>2</v>
      </c>
      <c r="AV82" s="1148"/>
    </row>
    <row r="83" spans="4:48" ht="15.75" hidden="1" customHeight="1">
      <c r="D83" s="324" t="s">
        <v>129</v>
      </c>
      <c r="E83" s="323" t="s">
        <v>130</v>
      </c>
      <c r="F83" s="323"/>
      <c r="G83" s="323" t="s">
        <v>131</v>
      </c>
      <c r="H83" s="322"/>
      <c r="I83" s="366"/>
      <c r="J83" s="1864">
        <v>26650</v>
      </c>
      <c r="K83" s="252"/>
      <c r="L83" s="251"/>
      <c r="M83" s="1864">
        <v>25720</v>
      </c>
      <c r="N83" s="252"/>
      <c r="O83" s="251"/>
      <c r="P83" s="1864">
        <v>26500</v>
      </c>
      <c r="Q83" s="252"/>
      <c r="R83" s="331"/>
      <c r="S83" s="1864">
        <v>24550</v>
      </c>
      <c r="T83" s="252"/>
      <c r="U83" s="251"/>
      <c r="V83" s="1864">
        <v>27360</v>
      </c>
      <c r="W83" s="252"/>
      <c r="X83" s="251"/>
      <c r="Y83" s="1864">
        <v>25160</v>
      </c>
      <c r="Z83" s="252"/>
      <c r="AA83" s="251"/>
      <c r="AB83" s="1864">
        <v>27300</v>
      </c>
      <c r="AC83" s="252"/>
      <c r="AD83" s="251"/>
      <c r="AE83" s="1864">
        <v>26170</v>
      </c>
      <c r="AF83" s="252"/>
      <c r="AG83" s="251"/>
      <c r="AH83" s="1864">
        <v>26960</v>
      </c>
      <c r="AI83" s="252"/>
      <c r="AJ83" s="251"/>
      <c r="AK83" s="1864">
        <v>29540</v>
      </c>
      <c r="AL83" s="252"/>
      <c r="AM83" s="251"/>
      <c r="AN83" s="1864">
        <v>26800</v>
      </c>
      <c r="AO83" s="252"/>
      <c r="AP83" s="251"/>
      <c r="AQ83" s="1864">
        <v>30950</v>
      </c>
      <c r="AR83" s="252"/>
      <c r="AS83" s="251"/>
      <c r="AT83" s="1864">
        <v>323660</v>
      </c>
      <c r="AU83" s="252"/>
      <c r="AV83" s="331">
        <v>0</v>
      </c>
    </row>
    <row r="84" spans="4:48" ht="15.75" hidden="1" customHeight="1">
      <c r="D84" s="274" t="s">
        <v>129</v>
      </c>
      <c r="E84" s="273" t="s">
        <v>132</v>
      </c>
      <c r="F84" s="273"/>
      <c r="G84" s="273" t="s">
        <v>133</v>
      </c>
      <c r="H84" s="272"/>
      <c r="I84" s="271"/>
      <c r="J84" s="1932"/>
      <c r="K84" s="234"/>
      <c r="L84" s="233"/>
      <c r="M84" s="1932"/>
      <c r="N84" s="234"/>
      <c r="O84" s="233"/>
      <c r="P84" s="1932"/>
      <c r="Q84" s="234"/>
      <c r="R84" s="232"/>
      <c r="S84" s="1932"/>
      <c r="T84" s="234"/>
      <c r="U84" s="233"/>
      <c r="V84" s="1932"/>
      <c r="W84" s="234"/>
      <c r="X84" s="233"/>
      <c r="Y84" s="1932"/>
      <c r="Z84" s="234"/>
      <c r="AA84" s="233"/>
      <c r="AB84" s="1932"/>
      <c r="AC84" s="234"/>
      <c r="AD84" s="233"/>
      <c r="AE84" s="1932"/>
      <c r="AF84" s="234"/>
      <c r="AG84" s="233"/>
      <c r="AH84" s="1932"/>
      <c r="AI84" s="234"/>
      <c r="AJ84" s="233"/>
      <c r="AK84" s="1932"/>
      <c r="AL84" s="234"/>
      <c r="AM84" s="233"/>
      <c r="AN84" s="1932"/>
      <c r="AO84" s="234"/>
      <c r="AP84" s="233"/>
      <c r="AQ84" s="1932"/>
      <c r="AR84" s="234"/>
      <c r="AS84" s="233"/>
      <c r="AT84" s="1932"/>
      <c r="AU84" s="234"/>
      <c r="AV84" s="232"/>
    </row>
    <row r="85" spans="4:48" ht="15.75" hidden="1" customHeight="1">
      <c r="H85" s="145"/>
      <c r="I85" s="145"/>
      <c r="J85" s="441"/>
      <c r="M85" s="441"/>
      <c r="P85" s="441"/>
      <c r="S85" s="441"/>
      <c r="V85" s="441"/>
      <c r="Y85" s="441"/>
      <c r="AB85" s="441"/>
      <c r="AE85" s="441"/>
      <c r="AH85" s="441"/>
      <c r="AK85" s="441"/>
      <c r="AN85" s="441"/>
      <c r="AQ85" s="441"/>
      <c r="AT85" s="441"/>
    </row>
    <row r="86" spans="4:48" ht="15.75" hidden="1" customHeight="1">
      <c r="D86" s="2935" t="s">
        <v>134</v>
      </c>
      <c r="E86" s="2936"/>
      <c r="F86" s="2936"/>
      <c r="G86" s="2936"/>
      <c r="H86" s="2936"/>
      <c r="I86" s="2937"/>
      <c r="J86" s="1145"/>
      <c r="K86" s="1146">
        <v>45383</v>
      </c>
      <c r="L86" s="1148"/>
      <c r="M86" s="1145"/>
      <c r="N86" s="1146">
        <v>45413</v>
      </c>
      <c r="O86" s="1148"/>
      <c r="P86" s="1145"/>
      <c r="Q86" s="1146">
        <v>45444</v>
      </c>
      <c r="R86" s="1148"/>
      <c r="S86" s="1145"/>
      <c r="T86" s="1146">
        <v>45474</v>
      </c>
      <c r="U86" s="1148"/>
      <c r="V86" s="1145"/>
      <c r="W86" s="1146">
        <v>45505</v>
      </c>
      <c r="X86" s="1148"/>
      <c r="Y86" s="1145"/>
      <c r="Z86" s="1146">
        <v>45536</v>
      </c>
      <c r="AA86" s="1148"/>
      <c r="AB86" s="1145"/>
      <c r="AC86" s="1146">
        <v>45566</v>
      </c>
      <c r="AD86" s="1148"/>
      <c r="AE86" s="1145"/>
      <c r="AF86" s="1146">
        <v>45597</v>
      </c>
      <c r="AG86" s="1148"/>
      <c r="AH86" s="1145"/>
      <c r="AI86" s="1146">
        <v>45627</v>
      </c>
      <c r="AJ86" s="1148"/>
      <c r="AK86" s="1145"/>
      <c r="AL86" s="1146">
        <v>45658</v>
      </c>
      <c r="AM86" s="1148"/>
      <c r="AN86" s="1145"/>
      <c r="AO86" s="1146">
        <v>45689</v>
      </c>
      <c r="AP86" s="1148"/>
      <c r="AQ86" s="1145"/>
      <c r="AR86" s="1146">
        <v>45717</v>
      </c>
      <c r="AS86" s="1148"/>
      <c r="AT86" s="1145"/>
      <c r="AU86" s="1146" t="s">
        <v>2</v>
      </c>
      <c r="AV86" s="1148"/>
    </row>
    <row r="87" spans="4:48" ht="15.75" hidden="1" customHeight="1">
      <c r="D87" s="1857" t="s">
        <v>4</v>
      </c>
      <c r="E87" s="1858" t="s">
        <v>5</v>
      </c>
      <c r="F87" s="1858"/>
      <c r="G87" s="1858" t="s">
        <v>6</v>
      </c>
      <c r="H87" s="1859" t="s">
        <v>7</v>
      </c>
      <c r="I87" s="1860"/>
      <c r="J87" s="1861" t="s">
        <v>9</v>
      </c>
      <c r="K87" s="1862" t="s">
        <v>10</v>
      </c>
      <c r="L87" s="1863" t="s">
        <v>11</v>
      </c>
      <c r="M87" s="1861" t="s">
        <v>9</v>
      </c>
      <c r="N87" s="1862" t="s">
        <v>10</v>
      </c>
      <c r="O87" s="1863" t="s">
        <v>11</v>
      </c>
      <c r="P87" s="1861" t="s">
        <v>9</v>
      </c>
      <c r="Q87" s="1862" t="s">
        <v>10</v>
      </c>
      <c r="R87" s="1933" t="s">
        <v>11</v>
      </c>
      <c r="S87" s="1861" t="s">
        <v>9</v>
      </c>
      <c r="T87" s="1862" t="s">
        <v>10</v>
      </c>
      <c r="U87" s="1889" t="s">
        <v>11</v>
      </c>
      <c r="V87" s="1861" t="s">
        <v>9</v>
      </c>
      <c r="W87" s="1129" t="s">
        <v>10</v>
      </c>
      <c r="X87" s="1889" t="s">
        <v>11</v>
      </c>
      <c r="Y87" s="1861" t="s">
        <v>9</v>
      </c>
      <c r="Z87" s="1862" t="s">
        <v>10</v>
      </c>
      <c r="AA87" s="1933" t="s">
        <v>11</v>
      </c>
      <c r="AB87" s="1861" t="s">
        <v>9</v>
      </c>
      <c r="AC87" s="1862" t="s">
        <v>10</v>
      </c>
      <c r="AD87" s="1889" t="s">
        <v>11</v>
      </c>
      <c r="AE87" s="1861" t="s">
        <v>9</v>
      </c>
      <c r="AF87" s="1129" t="s">
        <v>10</v>
      </c>
      <c r="AG87" s="1889" t="s">
        <v>11</v>
      </c>
      <c r="AH87" s="1861" t="s">
        <v>9</v>
      </c>
      <c r="AI87" s="1129" t="s">
        <v>10</v>
      </c>
      <c r="AJ87" s="1889" t="s">
        <v>11</v>
      </c>
      <c r="AK87" s="1861" t="s">
        <v>9</v>
      </c>
      <c r="AL87" s="1862" t="s">
        <v>10</v>
      </c>
      <c r="AM87" s="1933" t="s">
        <v>11</v>
      </c>
      <c r="AN87" s="1861" t="s">
        <v>9</v>
      </c>
      <c r="AO87" s="1862" t="s">
        <v>10</v>
      </c>
      <c r="AP87" s="1889" t="s">
        <v>11</v>
      </c>
      <c r="AQ87" s="1861" t="s">
        <v>9</v>
      </c>
      <c r="AR87" s="1129" t="s">
        <v>10</v>
      </c>
      <c r="AS87" s="1889" t="s">
        <v>11</v>
      </c>
      <c r="AT87" s="1861" t="s">
        <v>9</v>
      </c>
      <c r="AU87" s="1129" t="s">
        <v>10</v>
      </c>
      <c r="AV87" s="1890" t="s">
        <v>11</v>
      </c>
    </row>
    <row r="88" spans="4:48" ht="15.75" hidden="1" customHeight="1">
      <c r="D88" s="259" t="s">
        <v>134</v>
      </c>
      <c r="E88" s="258" t="s">
        <v>135</v>
      </c>
      <c r="F88" s="258"/>
      <c r="G88" s="257" t="s">
        <v>136</v>
      </c>
      <c r="H88" s="256"/>
      <c r="I88" s="255"/>
      <c r="J88" s="1934">
        <v>4950</v>
      </c>
      <c r="K88" s="253">
        <v>12</v>
      </c>
      <c r="L88" s="254"/>
      <c r="M88" s="1934">
        <v>5100</v>
      </c>
      <c r="N88" s="253">
        <v>12</v>
      </c>
      <c r="O88" s="254"/>
      <c r="P88" s="1934">
        <v>5100</v>
      </c>
      <c r="Q88" s="253">
        <v>12</v>
      </c>
      <c r="R88" s="254"/>
      <c r="S88" s="1934">
        <v>5050</v>
      </c>
      <c r="T88" s="253">
        <v>12</v>
      </c>
      <c r="U88" s="251"/>
      <c r="V88" s="1934">
        <v>5300</v>
      </c>
      <c r="W88" s="252">
        <v>12</v>
      </c>
      <c r="X88" s="251"/>
      <c r="Y88" s="1934">
        <v>4500</v>
      </c>
      <c r="Z88" s="253">
        <v>12</v>
      </c>
      <c r="AA88" s="254"/>
      <c r="AB88" s="1934">
        <v>4700</v>
      </c>
      <c r="AC88" s="253">
        <v>12</v>
      </c>
      <c r="AD88" s="251"/>
      <c r="AE88" s="1934">
        <v>5000</v>
      </c>
      <c r="AF88" s="252">
        <v>13</v>
      </c>
      <c r="AG88" s="251"/>
      <c r="AH88" s="1934">
        <v>5450</v>
      </c>
      <c r="AI88" s="252">
        <v>13</v>
      </c>
      <c r="AJ88" s="251"/>
      <c r="AK88" s="1934">
        <v>5750</v>
      </c>
      <c r="AL88" s="253">
        <v>13</v>
      </c>
      <c r="AM88" s="254"/>
      <c r="AN88" s="1934">
        <v>5250</v>
      </c>
      <c r="AO88" s="253">
        <v>13</v>
      </c>
      <c r="AP88" s="251"/>
      <c r="AQ88" s="1934">
        <v>5350</v>
      </c>
      <c r="AR88" s="252">
        <v>13</v>
      </c>
      <c r="AS88" s="251"/>
      <c r="AT88" s="1934">
        <v>61500</v>
      </c>
      <c r="AU88" s="250">
        <v>149</v>
      </c>
      <c r="AV88" s="249">
        <v>0</v>
      </c>
    </row>
    <row r="89" spans="4:48" ht="15.75" hidden="1" customHeight="1">
      <c r="D89" s="248" t="s">
        <v>134</v>
      </c>
      <c r="E89" s="247" t="s">
        <v>137</v>
      </c>
      <c r="F89" s="247"/>
      <c r="G89" s="169" t="s">
        <v>136</v>
      </c>
      <c r="H89" s="246"/>
      <c r="I89" s="245"/>
      <c r="J89" s="1063">
        <v>4750</v>
      </c>
      <c r="K89" s="244">
        <v>12</v>
      </c>
      <c r="L89" s="243"/>
      <c r="M89" s="1063">
        <v>5050</v>
      </c>
      <c r="N89" s="244">
        <v>12</v>
      </c>
      <c r="O89" s="243"/>
      <c r="P89" s="1063">
        <v>4650</v>
      </c>
      <c r="Q89" s="244">
        <v>12</v>
      </c>
      <c r="R89" s="243"/>
      <c r="S89" s="1063">
        <v>5050</v>
      </c>
      <c r="T89" s="244">
        <v>12</v>
      </c>
      <c r="U89" s="243"/>
      <c r="V89" s="1063">
        <v>5200</v>
      </c>
      <c r="W89" s="244">
        <v>12</v>
      </c>
      <c r="X89" s="243"/>
      <c r="Y89" s="1063">
        <v>4400</v>
      </c>
      <c r="Z89" s="244">
        <v>12</v>
      </c>
      <c r="AA89" s="243"/>
      <c r="AB89" s="1063">
        <v>4500</v>
      </c>
      <c r="AC89" s="244">
        <v>12</v>
      </c>
      <c r="AD89" s="243"/>
      <c r="AE89" s="1063">
        <v>4600</v>
      </c>
      <c r="AF89" s="244">
        <v>13</v>
      </c>
      <c r="AG89" s="243"/>
      <c r="AH89" s="1063">
        <v>5650</v>
      </c>
      <c r="AI89" s="244">
        <v>13</v>
      </c>
      <c r="AJ89" s="243"/>
      <c r="AK89" s="1063">
        <v>5950</v>
      </c>
      <c r="AL89" s="244">
        <v>13</v>
      </c>
      <c r="AM89" s="243"/>
      <c r="AN89" s="1063">
        <v>5450</v>
      </c>
      <c r="AO89" s="244">
        <v>13</v>
      </c>
      <c r="AP89" s="243"/>
      <c r="AQ89" s="1063">
        <v>5600</v>
      </c>
      <c r="AR89" s="244">
        <v>13</v>
      </c>
      <c r="AS89" s="243"/>
      <c r="AT89" s="1063">
        <v>60850</v>
      </c>
      <c r="AU89" s="250">
        <v>149</v>
      </c>
      <c r="AV89" s="241">
        <v>0</v>
      </c>
    </row>
    <row r="90" spans="4:48" ht="15.75" hidden="1" customHeight="1">
      <c r="D90" s="248" t="s">
        <v>134</v>
      </c>
      <c r="E90" s="247" t="s">
        <v>138</v>
      </c>
      <c r="F90" s="247"/>
      <c r="G90" s="169" t="s">
        <v>136</v>
      </c>
      <c r="H90" s="246"/>
      <c r="I90" s="245"/>
      <c r="J90" s="1063">
        <v>3300</v>
      </c>
      <c r="K90" s="244">
        <v>7</v>
      </c>
      <c r="L90" s="243"/>
      <c r="M90" s="1063">
        <v>2900</v>
      </c>
      <c r="N90" s="244">
        <v>7</v>
      </c>
      <c r="O90" s="243"/>
      <c r="P90" s="1063">
        <v>2900</v>
      </c>
      <c r="Q90" s="244">
        <v>7</v>
      </c>
      <c r="R90" s="243"/>
      <c r="S90" s="1063">
        <v>3100</v>
      </c>
      <c r="T90" s="244">
        <v>7</v>
      </c>
      <c r="U90" s="243"/>
      <c r="V90" s="1063">
        <v>3100</v>
      </c>
      <c r="W90" s="244">
        <v>8</v>
      </c>
      <c r="X90" s="243"/>
      <c r="Y90" s="1063">
        <v>2400</v>
      </c>
      <c r="Z90" s="244">
        <v>8</v>
      </c>
      <c r="AA90" s="243"/>
      <c r="AB90" s="1063">
        <v>2600</v>
      </c>
      <c r="AC90" s="244">
        <v>8</v>
      </c>
      <c r="AD90" s="243"/>
      <c r="AE90" s="1063">
        <v>2800</v>
      </c>
      <c r="AF90" s="244">
        <v>8</v>
      </c>
      <c r="AG90" s="243"/>
      <c r="AH90" s="1063">
        <v>3600</v>
      </c>
      <c r="AI90" s="244">
        <v>8</v>
      </c>
      <c r="AJ90" s="243"/>
      <c r="AK90" s="1063">
        <v>3950</v>
      </c>
      <c r="AL90" s="244">
        <v>8</v>
      </c>
      <c r="AM90" s="243"/>
      <c r="AN90" s="1063">
        <v>3600</v>
      </c>
      <c r="AO90" s="244">
        <v>8</v>
      </c>
      <c r="AP90" s="243"/>
      <c r="AQ90" s="1063">
        <v>3550</v>
      </c>
      <c r="AR90" s="244">
        <v>8</v>
      </c>
      <c r="AS90" s="243"/>
      <c r="AT90" s="1063">
        <v>37800</v>
      </c>
      <c r="AU90" s="250">
        <v>92</v>
      </c>
      <c r="AV90" s="241">
        <v>0</v>
      </c>
    </row>
    <row r="91" spans="4:48" ht="15.75" hidden="1" customHeight="1">
      <c r="D91" s="248" t="s">
        <v>134</v>
      </c>
      <c r="E91" s="247" t="s">
        <v>139</v>
      </c>
      <c r="F91" s="247"/>
      <c r="G91" s="169" t="s">
        <v>136</v>
      </c>
      <c r="H91" s="246"/>
      <c r="I91" s="245"/>
      <c r="J91" s="1063">
        <v>1400</v>
      </c>
      <c r="K91" s="244">
        <v>4</v>
      </c>
      <c r="L91" s="243"/>
      <c r="M91" s="1063">
        <v>1650</v>
      </c>
      <c r="N91" s="244">
        <v>4</v>
      </c>
      <c r="O91" s="243"/>
      <c r="P91" s="1063">
        <v>1300</v>
      </c>
      <c r="Q91" s="244">
        <v>4</v>
      </c>
      <c r="R91" s="243"/>
      <c r="S91" s="1063">
        <v>1300</v>
      </c>
      <c r="T91" s="244">
        <v>4</v>
      </c>
      <c r="U91" s="243"/>
      <c r="V91" s="1063">
        <v>1400</v>
      </c>
      <c r="W91" s="244">
        <v>4</v>
      </c>
      <c r="X91" s="243"/>
      <c r="Y91" s="1063">
        <v>1600</v>
      </c>
      <c r="Z91" s="244">
        <v>4</v>
      </c>
      <c r="AA91" s="243"/>
      <c r="AB91" s="1063">
        <v>1700</v>
      </c>
      <c r="AC91" s="244">
        <v>4</v>
      </c>
      <c r="AD91" s="243"/>
      <c r="AE91" s="1063">
        <v>1800</v>
      </c>
      <c r="AF91" s="244">
        <v>4</v>
      </c>
      <c r="AG91" s="243"/>
      <c r="AH91" s="1063">
        <v>1650</v>
      </c>
      <c r="AI91" s="244">
        <v>4</v>
      </c>
      <c r="AJ91" s="243"/>
      <c r="AK91" s="1063">
        <v>1750</v>
      </c>
      <c r="AL91" s="244">
        <v>4</v>
      </c>
      <c r="AM91" s="243"/>
      <c r="AN91" s="1063">
        <v>1500</v>
      </c>
      <c r="AO91" s="244">
        <v>4</v>
      </c>
      <c r="AP91" s="243"/>
      <c r="AQ91" s="1063">
        <v>1700</v>
      </c>
      <c r="AR91" s="244">
        <v>4</v>
      </c>
      <c r="AS91" s="243"/>
      <c r="AT91" s="1063">
        <v>18750</v>
      </c>
      <c r="AU91" s="250">
        <v>48</v>
      </c>
      <c r="AV91" s="241">
        <v>0</v>
      </c>
    </row>
    <row r="92" spans="4:48" ht="15.75" hidden="1" customHeight="1">
      <c r="D92" s="248" t="s">
        <v>134</v>
      </c>
      <c r="E92" s="247" t="s">
        <v>140</v>
      </c>
      <c r="F92" s="247"/>
      <c r="G92" s="169" t="s">
        <v>136</v>
      </c>
      <c r="H92" s="246"/>
      <c r="I92" s="245"/>
      <c r="J92" s="1063">
        <v>1250</v>
      </c>
      <c r="K92" s="244">
        <v>4</v>
      </c>
      <c r="L92" s="243"/>
      <c r="M92" s="1063">
        <v>1250</v>
      </c>
      <c r="N92" s="244">
        <v>4</v>
      </c>
      <c r="O92" s="243"/>
      <c r="P92" s="1063">
        <v>1050</v>
      </c>
      <c r="Q92" s="244">
        <v>4</v>
      </c>
      <c r="R92" s="243"/>
      <c r="S92" s="1063">
        <v>1200</v>
      </c>
      <c r="T92" s="244">
        <v>4</v>
      </c>
      <c r="U92" s="243"/>
      <c r="V92" s="1063">
        <v>1400</v>
      </c>
      <c r="W92" s="244">
        <v>4</v>
      </c>
      <c r="X92" s="243"/>
      <c r="Y92" s="1063">
        <v>1300</v>
      </c>
      <c r="Z92" s="244">
        <v>4</v>
      </c>
      <c r="AA92" s="243"/>
      <c r="AB92" s="1063">
        <v>1400</v>
      </c>
      <c r="AC92" s="244">
        <v>4</v>
      </c>
      <c r="AD92" s="243"/>
      <c r="AE92" s="1063">
        <v>1400</v>
      </c>
      <c r="AF92" s="244">
        <v>4</v>
      </c>
      <c r="AG92" s="243"/>
      <c r="AH92" s="1063">
        <v>1300</v>
      </c>
      <c r="AI92" s="244">
        <v>4</v>
      </c>
      <c r="AJ92" s="243"/>
      <c r="AK92" s="1063">
        <v>1700</v>
      </c>
      <c r="AL92" s="244">
        <v>4</v>
      </c>
      <c r="AM92" s="243"/>
      <c r="AN92" s="1063">
        <v>1600</v>
      </c>
      <c r="AO92" s="244">
        <v>4</v>
      </c>
      <c r="AP92" s="243"/>
      <c r="AQ92" s="1063">
        <v>1700</v>
      </c>
      <c r="AR92" s="244">
        <v>4</v>
      </c>
      <c r="AS92" s="243"/>
      <c r="AT92" s="1063">
        <v>16550</v>
      </c>
      <c r="AU92" s="250">
        <v>48</v>
      </c>
      <c r="AV92" s="241">
        <v>0</v>
      </c>
    </row>
    <row r="93" spans="4:48" ht="15.75" hidden="1" customHeight="1">
      <c r="D93" s="248" t="s">
        <v>134</v>
      </c>
      <c r="E93" s="247" t="s">
        <v>141</v>
      </c>
      <c r="F93" s="247"/>
      <c r="G93" s="169" t="s">
        <v>136</v>
      </c>
      <c r="H93" s="246"/>
      <c r="I93" s="245"/>
      <c r="J93" s="1063">
        <v>800</v>
      </c>
      <c r="K93" s="244">
        <v>3</v>
      </c>
      <c r="L93" s="243"/>
      <c r="M93" s="1063">
        <v>800</v>
      </c>
      <c r="N93" s="244">
        <v>3</v>
      </c>
      <c r="O93" s="243"/>
      <c r="P93" s="1063">
        <v>800</v>
      </c>
      <c r="Q93" s="244">
        <v>3</v>
      </c>
      <c r="R93" s="243"/>
      <c r="S93" s="1063">
        <v>800</v>
      </c>
      <c r="T93" s="244">
        <v>3</v>
      </c>
      <c r="U93" s="243"/>
      <c r="V93" s="1063">
        <v>800</v>
      </c>
      <c r="W93" s="244">
        <v>3</v>
      </c>
      <c r="X93" s="243"/>
      <c r="Y93" s="1063">
        <v>800</v>
      </c>
      <c r="Z93" s="244">
        <v>3</v>
      </c>
      <c r="AA93" s="243"/>
      <c r="AB93" s="1063">
        <v>800</v>
      </c>
      <c r="AC93" s="244">
        <v>3</v>
      </c>
      <c r="AD93" s="243"/>
      <c r="AE93" s="1063">
        <v>800</v>
      </c>
      <c r="AF93" s="244">
        <v>3</v>
      </c>
      <c r="AG93" s="243"/>
      <c r="AH93" s="1063">
        <v>800</v>
      </c>
      <c r="AI93" s="244">
        <v>3</v>
      </c>
      <c r="AJ93" s="243"/>
      <c r="AK93" s="1063">
        <v>900</v>
      </c>
      <c r="AL93" s="244">
        <v>3</v>
      </c>
      <c r="AM93" s="243"/>
      <c r="AN93" s="1063">
        <v>900</v>
      </c>
      <c r="AO93" s="244">
        <v>3</v>
      </c>
      <c r="AP93" s="243"/>
      <c r="AQ93" s="1063">
        <v>900</v>
      </c>
      <c r="AR93" s="244">
        <v>3</v>
      </c>
      <c r="AS93" s="243"/>
      <c r="AT93" s="1063">
        <v>9900</v>
      </c>
      <c r="AU93" s="250">
        <v>36</v>
      </c>
      <c r="AV93" s="241">
        <v>0</v>
      </c>
    </row>
    <row r="94" spans="4:48" ht="15.75" hidden="1" customHeight="1">
      <c r="D94" s="248" t="s">
        <v>134</v>
      </c>
      <c r="E94" s="247" t="s">
        <v>142</v>
      </c>
      <c r="F94" s="247"/>
      <c r="G94" s="169" t="s">
        <v>136</v>
      </c>
      <c r="H94" s="246"/>
      <c r="I94" s="245"/>
      <c r="J94" s="1063">
        <v>250</v>
      </c>
      <c r="K94" s="244">
        <v>3</v>
      </c>
      <c r="L94" s="243"/>
      <c r="M94" s="1063">
        <v>300</v>
      </c>
      <c r="N94" s="244">
        <v>3</v>
      </c>
      <c r="O94" s="243"/>
      <c r="P94" s="1063">
        <v>250</v>
      </c>
      <c r="Q94" s="244">
        <v>3</v>
      </c>
      <c r="R94" s="243"/>
      <c r="S94" s="1063">
        <v>350</v>
      </c>
      <c r="T94" s="244">
        <v>3</v>
      </c>
      <c r="U94" s="243"/>
      <c r="V94" s="1063">
        <v>350</v>
      </c>
      <c r="W94" s="244">
        <v>3</v>
      </c>
      <c r="X94" s="243"/>
      <c r="Y94" s="1063">
        <v>300</v>
      </c>
      <c r="Z94" s="244">
        <v>3</v>
      </c>
      <c r="AA94" s="243"/>
      <c r="AB94" s="1063">
        <v>300</v>
      </c>
      <c r="AC94" s="244">
        <v>3</v>
      </c>
      <c r="AD94" s="243"/>
      <c r="AE94" s="1063">
        <v>400</v>
      </c>
      <c r="AF94" s="244">
        <v>3</v>
      </c>
      <c r="AG94" s="243"/>
      <c r="AH94" s="1063">
        <v>300</v>
      </c>
      <c r="AI94" s="244">
        <v>3</v>
      </c>
      <c r="AJ94" s="243"/>
      <c r="AK94" s="1063">
        <v>400</v>
      </c>
      <c r="AL94" s="244">
        <v>3</v>
      </c>
      <c r="AM94" s="243"/>
      <c r="AN94" s="1063">
        <v>300</v>
      </c>
      <c r="AO94" s="244">
        <v>3</v>
      </c>
      <c r="AP94" s="243"/>
      <c r="AQ94" s="1063">
        <v>350</v>
      </c>
      <c r="AR94" s="244">
        <v>3</v>
      </c>
      <c r="AS94" s="243"/>
      <c r="AT94" s="1063">
        <v>3850</v>
      </c>
      <c r="AU94" s="250">
        <v>36</v>
      </c>
      <c r="AV94" s="241">
        <v>0</v>
      </c>
    </row>
    <row r="95" spans="4:48" ht="15.75" hidden="1" customHeight="1">
      <c r="D95" s="248" t="s">
        <v>134</v>
      </c>
      <c r="E95" s="247" t="s">
        <v>143</v>
      </c>
      <c r="F95" s="247"/>
      <c r="G95" s="169" t="s">
        <v>136</v>
      </c>
      <c r="H95" s="246"/>
      <c r="I95" s="245"/>
      <c r="J95" s="1063">
        <v>200</v>
      </c>
      <c r="K95" s="244">
        <v>3</v>
      </c>
      <c r="L95" s="243"/>
      <c r="M95" s="1063">
        <v>200</v>
      </c>
      <c r="N95" s="244">
        <v>3</v>
      </c>
      <c r="O95" s="243"/>
      <c r="P95" s="1063">
        <v>200</v>
      </c>
      <c r="Q95" s="244">
        <v>3</v>
      </c>
      <c r="R95" s="243"/>
      <c r="S95" s="1063">
        <v>150</v>
      </c>
      <c r="T95" s="244">
        <v>3</v>
      </c>
      <c r="U95" s="243"/>
      <c r="V95" s="1063">
        <v>250</v>
      </c>
      <c r="W95" s="244">
        <v>3</v>
      </c>
      <c r="X95" s="243"/>
      <c r="Y95" s="1063">
        <v>300</v>
      </c>
      <c r="Z95" s="244">
        <v>3</v>
      </c>
      <c r="AA95" s="243"/>
      <c r="AB95" s="1063">
        <v>300</v>
      </c>
      <c r="AC95" s="244">
        <v>3</v>
      </c>
      <c r="AD95" s="243"/>
      <c r="AE95" s="1063">
        <v>300</v>
      </c>
      <c r="AF95" s="244">
        <v>3</v>
      </c>
      <c r="AG95" s="243"/>
      <c r="AH95" s="1063">
        <v>200</v>
      </c>
      <c r="AI95" s="244">
        <v>3</v>
      </c>
      <c r="AJ95" s="243"/>
      <c r="AK95" s="1063">
        <v>250</v>
      </c>
      <c r="AL95" s="244">
        <v>3</v>
      </c>
      <c r="AM95" s="243"/>
      <c r="AN95" s="1063">
        <v>200</v>
      </c>
      <c r="AO95" s="244">
        <v>3</v>
      </c>
      <c r="AP95" s="243"/>
      <c r="AQ95" s="1063">
        <v>200</v>
      </c>
      <c r="AR95" s="244">
        <v>3</v>
      </c>
      <c r="AS95" s="243"/>
      <c r="AT95" s="1063">
        <v>2750</v>
      </c>
      <c r="AU95" s="250">
        <v>36</v>
      </c>
      <c r="AV95" s="241">
        <v>0</v>
      </c>
    </row>
    <row r="96" spans="4:48" ht="15.75" hidden="1" customHeight="1">
      <c r="D96" s="248" t="s">
        <v>134</v>
      </c>
      <c r="E96" s="247" t="s">
        <v>144</v>
      </c>
      <c r="F96" s="247"/>
      <c r="G96" s="169" t="s">
        <v>136</v>
      </c>
      <c r="H96" s="246"/>
      <c r="I96" s="245"/>
      <c r="J96" s="1063">
        <v>900</v>
      </c>
      <c r="K96" s="244">
        <v>3</v>
      </c>
      <c r="L96" s="243"/>
      <c r="M96" s="1063">
        <v>900</v>
      </c>
      <c r="N96" s="244">
        <v>3</v>
      </c>
      <c r="O96" s="243"/>
      <c r="P96" s="1063">
        <v>800</v>
      </c>
      <c r="Q96" s="244">
        <v>3</v>
      </c>
      <c r="R96" s="243"/>
      <c r="S96" s="1063">
        <v>700</v>
      </c>
      <c r="T96" s="244">
        <v>3</v>
      </c>
      <c r="U96" s="243"/>
      <c r="V96" s="1063">
        <v>1000</v>
      </c>
      <c r="W96" s="244">
        <v>3</v>
      </c>
      <c r="X96" s="243"/>
      <c r="Y96" s="1063">
        <v>800</v>
      </c>
      <c r="Z96" s="244">
        <v>3</v>
      </c>
      <c r="AA96" s="243"/>
      <c r="AB96" s="1063">
        <v>900</v>
      </c>
      <c r="AC96" s="244">
        <v>3</v>
      </c>
      <c r="AD96" s="243"/>
      <c r="AE96" s="1063">
        <v>1000</v>
      </c>
      <c r="AF96" s="244">
        <v>3</v>
      </c>
      <c r="AG96" s="243"/>
      <c r="AH96" s="1063">
        <v>1150</v>
      </c>
      <c r="AI96" s="244">
        <v>3</v>
      </c>
      <c r="AJ96" s="243"/>
      <c r="AK96" s="1063">
        <v>1250</v>
      </c>
      <c r="AL96" s="244">
        <v>3</v>
      </c>
      <c r="AM96" s="243"/>
      <c r="AN96" s="1063">
        <v>1200</v>
      </c>
      <c r="AO96" s="244">
        <v>3</v>
      </c>
      <c r="AP96" s="243"/>
      <c r="AQ96" s="1063">
        <v>1150</v>
      </c>
      <c r="AR96" s="244">
        <v>3</v>
      </c>
      <c r="AS96" s="243"/>
      <c r="AT96" s="1063">
        <v>11750</v>
      </c>
      <c r="AU96" s="250">
        <v>36</v>
      </c>
      <c r="AV96" s="241">
        <v>0</v>
      </c>
    </row>
    <row r="97" spans="4:48" ht="15.75" hidden="1" customHeight="1">
      <c r="D97" s="248" t="s">
        <v>134</v>
      </c>
      <c r="E97" s="247" t="s">
        <v>145</v>
      </c>
      <c r="F97" s="247"/>
      <c r="G97" s="169" t="s">
        <v>136</v>
      </c>
      <c r="H97" s="246"/>
      <c r="I97" s="245"/>
      <c r="J97" s="1063">
        <v>1050</v>
      </c>
      <c r="K97" s="244">
        <v>4</v>
      </c>
      <c r="L97" s="243"/>
      <c r="M97" s="1063">
        <v>1100</v>
      </c>
      <c r="N97" s="244">
        <v>4</v>
      </c>
      <c r="O97" s="243"/>
      <c r="P97" s="1063">
        <v>1100</v>
      </c>
      <c r="Q97" s="244">
        <v>4</v>
      </c>
      <c r="R97" s="243"/>
      <c r="S97" s="1063">
        <v>1050</v>
      </c>
      <c r="T97" s="244">
        <v>4</v>
      </c>
      <c r="U97" s="243"/>
      <c r="V97" s="1063">
        <v>1300</v>
      </c>
      <c r="W97" s="244">
        <v>4</v>
      </c>
      <c r="X97" s="243"/>
      <c r="Y97" s="1063">
        <v>1100</v>
      </c>
      <c r="Z97" s="244">
        <v>4</v>
      </c>
      <c r="AA97" s="243"/>
      <c r="AB97" s="1063">
        <v>1100</v>
      </c>
      <c r="AC97" s="244">
        <v>4</v>
      </c>
      <c r="AD97" s="243"/>
      <c r="AE97" s="1063">
        <v>1000</v>
      </c>
      <c r="AF97" s="244">
        <v>4</v>
      </c>
      <c r="AG97" s="243"/>
      <c r="AH97" s="1063">
        <v>1150</v>
      </c>
      <c r="AI97" s="244">
        <v>4</v>
      </c>
      <c r="AJ97" s="243"/>
      <c r="AK97" s="1063">
        <v>1300</v>
      </c>
      <c r="AL97" s="244">
        <v>4</v>
      </c>
      <c r="AM97" s="243"/>
      <c r="AN97" s="1063">
        <v>1300</v>
      </c>
      <c r="AO97" s="244">
        <v>4</v>
      </c>
      <c r="AP97" s="243"/>
      <c r="AQ97" s="1063">
        <v>1400</v>
      </c>
      <c r="AR97" s="244">
        <v>4</v>
      </c>
      <c r="AS97" s="243"/>
      <c r="AT97" s="1063">
        <v>13950</v>
      </c>
      <c r="AU97" s="250">
        <v>48</v>
      </c>
      <c r="AV97" s="241">
        <v>0</v>
      </c>
    </row>
    <row r="98" spans="4:48" ht="15.75" hidden="1" customHeight="1">
      <c r="D98" s="248" t="s">
        <v>134</v>
      </c>
      <c r="E98" s="247" t="s">
        <v>146</v>
      </c>
      <c r="F98" s="247"/>
      <c r="G98" s="169" t="s">
        <v>136</v>
      </c>
      <c r="H98" s="246"/>
      <c r="I98" s="245"/>
      <c r="J98" s="1063">
        <v>1450</v>
      </c>
      <c r="K98" s="244">
        <v>4</v>
      </c>
      <c r="L98" s="243"/>
      <c r="M98" s="1063">
        <v>1500</v>
      </c>
      <c r="N98" s="244">
        <v>4</v>
      </c>
      <c r="O98" s="243"/>
      <c r="P98" s="1063">
        <v>1500</v>
      </c>
      <c r="Q98" s="244">
        <v>4</v>
      </c>
      <c r="R98" s="243"/>
      <c r="S98" s="1063">
        <v>1400</v>
      </c>
      <c r="T98" s="244">
        <v>4</v>
      </c>
      <c r="U98" s="243"/>
      <c r="V98" s="1063">
        <v>1650</v>
      </c>
      <c r="W98" s="244">
        <v>4</v>
      </c>
      <c r="X98" s="243"/>
      <c r="Y98" s="1063">
        <v>1500</v>
      </c>
      <c r="Z98" s="244">
        <v>4</v>
      </c>
      <c r="AA98" s="243"/>
      <c r="AB98" s="1063">
        <v>1500</v>
      </c>
      <c r="AC98" s="244">
        <v>4</v>
      </c>
      <c r="AD98" s="243"/>
      <c r="AE98" s="1063">
        <v>1600</v>
      </c>
      <c r="AF98" s="244">
        <v>4</v>
      </c>
      <c r="AG98" s="243"/>
      <c r="AH98" s="1063">
        <v>1500</v>
      </c>
      <c r="AI98" s="244">
        <v>4</v>
      </c>
      <c r="AJ98" s="243"/>
      <c r="AK98" s="1063">
        <v>1900</v>
      </c>
      <c r="AL98" s="244">
        <v>5</v>
      </c>
      <c r="AM98" s="243"/>
      <c r="AN98" s="1063">
        <v>1550</v>
      </c>
      <c r="AO98" s="244">
        <v>5</v>
      </c>
      <c r="AP98" s="243"/>
      <c r="AQ98" s="1063">
        <v>1750</v>
      </c>
      <c r="AR98" s="244">
        <v>5</v>
      </c>
      <c r="AS98" s="243"/>
      <c r="AT98" s="1063">
        <v>18800</v>
      </c>
      <c r="AU98" s="250">
        <v>51</v>
      </c>
      <c r="AV98" s="241">
        <v>0</v>
      </c>
    </row>
    <row r="99" spans="4:48" ht="15.75" hidden="1" customHeight="1">
      <c r="D99" s="598" t="s">
        <v>147</v>
      </c>
      <c r="E99" s="600" t="s">
        <v>148</v>
      </c>
      <c r="F99" s="600"/>
      <c r="G99" s="600" t="s">
        <v>52</v>
      </c>
      <c r="H99" s="246"/>
      <c r="I99" s="245"/>
      <c r="J99" s="1063">
        <v>150</v>
      </c>
      <c r="K99" s="244">
        <v>2</v>
      </c>
      <c r="L99" s="243"/>
      <c r="M99" s="1063">
        <v>150</v>
      </c>
      <c r="N99" s="244">
        <v>2</v>
      </c>
      <c r="O99" s="243"/>
      <c r="P99" s="1063">
        <v>150</v>
      </c>
      <c r="Q99" s="244">
        <v>2</v>
      </c>
      <c r="R99" s="243"/>
      <c r="S99" s="1063">
        <v>150</v>
      </c>
      <c r="T99" s="244">
        <v>2</v>
      </c>
      <c r="U99" s="243"/>
      <c r="V99" s="1063">
        <v>150</v>
      </c>
      <c r="W99" s="244">
        <v>2</v>
      </c>
      <c r="X99" s="243"/>
      <c r="Y99" s="1063">
        <v>150</v>
      </c>
      <c r="Z99" s="244">
        <v>2</v>
      </c>
      <c r="AA99" s="243"/>
      <c r="AB99" s="1063">
        <v>150</v>
      </c>
      <c r="AC99" s="244">
        <v>2</v>
      </c>
      <c r="AD99" s="243"/>
      <c r="AE99" s="1063">
        <v>150</v>
      </c>
      <c r="AF99" s="244">
        <v>2</v>
      </c>
      <c r="AG99" s="243"/>
      <c r="AH99" s="1063">
        <v>150</v>
      </c>
      <c r="AI99" s="244">
        <v>2</v>
      </c>
      <c r="AJ99" s="243"/>
      <c r="AK99" s="1063">
        <v>150</v>
      </c>
      <c r="AL99" s="244">
        <v>2</v>
      </c>
      <c r="AM99" s="243"/>
      <c r="AN99" s="1063">
        <v>150</v>
      </c>
      <c r="AO99" s="244">
        <v>2</v>
      </c>
      <c r="AP99" s="243"/>
      <c r="AQ99" s="1063">
        <v>150</v>
      </c>
      <c r="AR99" s="244">
        <v>2</v>
      </c>
      <c r="AS99" s="243"/>
      <c r="AT99" s="1063">
        <v>1800</v>
      </c>
      <c r="AU99" s="250">
        <v>24</v>
      </c>
      <c r="AV99" s="241">
        <v>0</v>
      </c>
    </row>
    <row r="100" spans="4:48" ht="15.75" hidden="1" customHeight="1">
      <c r="D100" s="599" t="s">
        <v>147</v>
      </c>
      <c r="E100" s="600" t="s">
        <v>149</v>
      </c>
      <c r="F100" s="600"/>
      <c r="G100" s="600" t="s">
        <v>52</v>
      </c>
      <c r="H100" s="246"/>
      <c r="I100" s="245"/>
      <c r="J100" s="1063">
        <v>400</v>
      </c>
      <c r="K100" s="244">
        <v>2</v>
      </c>
      <c r="L100" s="243"/>
      <c r="M100" s="1063">
        <v>400</v>
      </c>
      <c r="N100" s="244">
        <v>2</v>
      </c>
      <c r="O100" s="243"/>
      <c r="P100" s="1063">
        <v>400</v>
      </c>
      <c r="Q100" s="244">
        <v>2</v>
      </c>
      <c r="R100" s="243"/>
      <c r="S100" s="1063">
        <v>400</v>
      </c>
      <c r="T100" s="244">
        <v>2</v>
      </c>
      <c r="U100" s="243"/>
      <c r="V100" s="1063">
        <v>400</v>
      </c>
      <c r="W100" s="244">
        <v>2</v>
      </c>
      <c r="X100" s="243"/>
      <c r="Y100" s="1063">
        <v>400</v>
      </c>
      <c r="Z100" s="244">
        <v>2</v>
      </c>
      <c r="AA100" s="243"/>
      <c r="AB100" s="1063">
        <v>400</v>
      </c>
      <c r="AC100" s="244">
        <v>2</v>
      </c>
      <c r="AD100" s="243"/>
      <c r="AE100" s="1063">
        <v>400</v>
      </c>
      <c r="AF100" s="244">
        <v>2</v>
      </c>
      <c r="AG100" s="243"/>
      <c r="AH100" s="1063">
        <v>400</v>
      </c>
      <c r="AI100" s="244">
        <v>2</v>
      </c>
      <c r="AJ100" s="243"/>
      <c r="AK100" s="1063">
        <v>400</v>
      </c>
      <c r="AL100" s="244">
        <v>2</v>
      </c>
      <c r="AM100" s="243"/>
      <c r="AN100" s="1063">
        <v>400</v>
      </c>
      <c r="AO100" s="244">
        <v>2</v>
      </c>
      <c r="AP100" s="243"/>
      <c r="AQ100" s="1063">
        <v>400</v>
      </c>
      <c r="AR100" s="244">
        <v>2</v>
      </c>
      <c r="AS100" s="243"/>
      <c r="AT100" s="1063">
        <v>4800</v>
      </c>
      <c r="AU100" s="250">
        <v>24</v>
      </c>
      <c r="AV100" s="241">
        <v>0</v>
      </c>
    </row>
    <row r="101" spans="4:48" ht="15.75" hidden="1" customHeight="1">
      <c r="D101" s="599" t="s">
        <v>147</v>
      </c>
      <c r="E101" s="600" t="s">
        <v>150</v>
      </c>
      <c r="F101" s="600"/>
      <c r="G101" s="600" t="s">
        <v>52</v>
      </c>
      <c r="H101" s="246"/>
      <c r="I101" s="245"/>
      <c r="J101" s="1063">
        <v>350</v>
      </c>
      <c r="K101" s="244">
        <v>2</v>
      </c>
      <c r="L101" s="243"/>
      <c r="M101" s="1063">
        <v>350</v>
      </c>
      <c r="N101" s="244">
        <v>2</v>
      </c>
      <c r="O101" s="243"/>
      <c r="P101" s="1063">
        <v>350</v>
      </c>
      <c r="Q101" s="244">
        <v>2</v>
      </c>
      <c r="R101" s="243"/>
      <c r="S101" s="1063">
        <v>350</v>
      </c>
      <c r="T101" s="244">
        <v>2</v>
      </c>
      <c r="U101" s="243"/>
      <c r="V101" s="1063">
        <v>350</v>
      </c>
      <c r="W101" s="244">
        <v>2</v>
      </c>
      <c r="X101" s="243"/>
      <c r="Y101" s="1063">
        <v>350</v>
      </c>
      <c r="Z101" s="244">
        <v>2</v>
      </c>
      <c r="AA101" s="243"/>
      <c r="AB101" s="1063">
        <v>350</v>
      </c>
      <c r="AC101" s="244">
        <v>2</v>
      </c>
      <c r="AD101" s="243"/>
      <c r="AE101" s="1063">
        <v>350</v>
      </c>
      <c r="AF101" s="244">
        <v>2</v>
      </c>
      <c r="AG101" s="243"/>
      <c r="AH101" s="1063">
        <v>350</v>
      </c>
      <c r="AI101" s="244">
        <v>2</v>
      </c>
      <c r="AJ101" s="243"/>
      <c r="AK101" s="1063">
        <v>350</v>
      </c>
      <c r="AL101" s="244">
        <v>2</v>
      </c>
      <c r="AM101" s="243"/>
      <c r="AN101" s="1063">
        <v>350</v>
      </c>
      <c r="AO101" s="244">
        <v>2</v>
      </c>
      <c r="AP101" s="243"/>
      <c r="AQ101" s="1063">
        <v>350</v>
      </c>
      <c r="AR101" s="244">
        <v>2</v>
      </c>
      <c r="AS101" s="243"/>
      <c r="AT101" s="1063">
        <v>4200</v>
      </c>
      <c r="AU101" s="250">
        <v>24</v>
      </c>
      <c r="AV101" s="241">
        <v>0</v>
      </c>
    </row>
    <row r="102" spans="4:48" ht="15.75" hidden="1" customHeight="1">
      <c r="D102" s="1924" t="s">
        <v>134</v>
      </c>
      <c r="E102" s="1925" t="s">
        <v>151</v>
      </c>
      <c r="F102" s="1925"/>
      <c r="G102" s="1925" t="s">
        <v>151</v>
      </c>
      <c r="H102" s="1926"/>
      <c r="I102" s="1927"/>
      <c r="J102" s="1928">
        <v>21200</v>
      </c>
      <c r="K102" s="1929"/>
      <c r="L102" s="1930"/>
      <c r="M102" s="1928">
        <v>21650</v>
      </c>
      <c r="N102" s="1929"/>
      <c r="O102" s="1930"/>
      <c r="P102" s="1928">
        <v>20550</v>
      </c>
      <c r="Q102" s="1929"/>
      <c r="R102" s="1930"/>
      <c r="S102" s="1928">
        <v>21050</v>
      </c>
      <c r="T102" s="1929"/>
      <c r="U102" s="1930"/>
      <c r="V102" s="1928">
        <v>22650</v>
      </c>
      <c r="W102" s="1929"/>
      <c r="X102" s="1930"/>
      <c r="Y102" s="1928">
        <v>19900</v>
      </c>
      <c r="Z102" s="1929"/>
      <c r="AA102" s="1930"/>
      <c r="AB102" s="1928">
        <v>20700</v>
      </c>
      <c r="AC102" s="1929"/>
      <c r="AD102" s="1930"/>
      <c r="AE102" s="1928">
        <v>21600</v>
      </c>
      <c r="AF102" s="1929"/>
      <c r="AG102" s="1930"/>
      <c r="AH102" s="1928">
        <v>23650</v>
      </c>
      <c r="AI102" s="1929"/>
      <c r="AJ102" s="1930"/>
      <c r="AK102" s="1928">
        <v>26000</v>
      </c>
      <c r="AL102" s="1929"/>
      <c r="AM102" s="1930"/>
      <c r="AN102" s="1928">
        <v>23750</v>
      </c>
      <c r="AO102" s="1929"/>
      <c r="AP102" s="1930"/>
      <c r="AQ102" s="1928">
        <v>24550</v>
      </c>
      <c r="AR102" s="1929"/>
      <c r="AS102" s="1930"/>
      <c r="AT102" s="1928">
        <v>267250</v>
      </c>
      <c r="AU102" s="1935">
        <v>801</v>
      </c>
      <c r="AV102" s="1931">
        <v>0</v>
      </c>
    </row>
    <row r="103" spans="4:48" ht="15" hidden="1" customHeight="1">
      <c r="M103" s="147"/>
      <c r="P103" s="147"/>
    </row>
    <row r="104" spans="4:48" ht="15" hidden="1" customHeight="1">
      <c r="M104" s="147"/>
      <c r="P104" s="147"/>
    </row>
    <row r="105" spans="4:48" ht="15" hidden="1" customHeight="1">
      <c r="D105" s="2935" t="s">
        <v>152</v>
      </c>
      <c r="E105" s="2936"/>
      <c r="F105" s="2936"/>
      <c r="G105" s="2936"/>
      <c r="H105" s="2936"/>
      <c r="I105" s="2937"/>
      <c r="J105" s="1936"/>
      <c r="K105" s="1937">
        <v>45383</v>
      </c>
      <c r="L105" s="1938"/>
      <c r="M105" s="1936"/>
      <c r="N105" s="1937">
        <v>45413</v>
      </c>
      <c r="O105" s="1938"/>
      <c r="P105" s="1936"/>
      <c r="Q105" s="1937">
        <v>45444</v>
      </c>
      <c r="R105" s="1938"/>
      <c r="S105" s="1936"/>
      <c r="T105" s="1937">
        <v>45474</v>
      </c>
      <c r="U105" s="1938"/>
      <c r="V105" s="1936"/>
      <c r="W105" s="1937">
        <v>45505</v>
      </c>
      <c r="X105" s="1938"/>
      <c r="Y105" s="1936"/>
      <c r="Z105" s="1937">
        <v>45536</v>
      </c>
      <c r="AA105" s="1938"/>
      <c r="AB105" s="1936"/>
      <c r="AC105" s="1937">
        <v>45566</v>
      </c>
      <c r="AD105" s="1938"/>
      <c r="AE105" s="1936"/>
      <c r="AF105" s="1937">
        <v>45597</v>
      </c>
      <c r="AG105" s="1938"/>
      <c r="AH105" s="1936"/>
      <c r="AI105" s="1937">
        <v>45627</v>
      </c>
      <c r="AJ105" s="1938"/>
      <c r="AK105" s="1936"/>
      <c r="AL105" s="1937">
        <v>45658</v>
      </c>
      <c r="AM105" s="1938"/>
      <c r="AN105" s="1936"/>
      <c r="AO105" s="1937">
        <v>45689</v>
      </c>
      <c r="AP105" s="1938"/>
      <c r="AQ105" s="1936"/>
      <c r="AR105" s="1937">
        <v>45717</v>
      </c>
      <c r="AS105" s="1938"/>
      <c r="AT105" s="1936"/>
      <c r="AU105" s="1937" t="s">
        <v>2</v>
      </c>
      <c r="AV105" s="1939"/>
    </row>
    <row r="106" spans="4:48" ht="15" hidden="1" customHeight="1">
      <c r="D106" s="1888" t="s">
        <v>4</v>
      </c>
      <c r="E106" s="1858" t="s">
        <v>5</v>
      </c>
      <c r="F106" s="1125"/>
      <c r="G106" s="1125" t="s">
        <v>6</v>
      </c>
      <c r="H106" s="1126" t="s">
        <v>7</v>
      </c>
      <c r="I106" s="1127"/>
      <c r="J106" s="1128" t="s">
        <v>9</v>
      </c>
      <c r="K106" s="1129" t="s">
        <v>10</v>
      </c>
      <c r="L106" s="1889" t="s">
        <v>11</v>
      </c>
      <c r="M106" s="1128" t="s">
        <v>9</v>
      </c>
      <c r="N106" s="1129" t="s">
        <v>10</v>
      </c>
      <c r="O106" s="1889" t="s">
        <v>11</v>
      </c>
      <c r="P106" s="1128" t="s">
        <v>9</v>
      </c>
      <c r="Q106" s="1129" t="s">
        <v>10</v>
      </c>
      <c r="R106" s="1890" t="s">
        <v>11</v>
      </c>
      <c r="S106" s="1128" t="s">
        <v>9</v>
      </c>
      <c r="T106" s="1129" t="s">
        <v>10</v>
      </c>
      <c r="U106" s="1889" t="s">
        <v>11</v>
      </c>
      <c r="V106" s="1128" t="s">
        <v>9</v>
      </c>
      <c r="W106" s="1129" t="s">
        <v>10</v>
      </c>
      <c r="X106" s="1889" t="s">
        <v>11</v>
      </c>
      <c r="Y106" s="1128" t="s">
        <v>9</v>
      </c>
      <c r="Z106" s="1129" t="s">
        <v>10</v>
      </c>
      <c r="AA106" s="1889" t="s">
        <v>11</v>
      </c>
      <c r="AB106" s="1128" t="s">
        <v>9</v>
      </c>
      <c r="AC106" s="1129" t="s">
        <v>10</v>
      </c>
      <c r="AD106" s="1889" t="s">
        <v>11</v>
      </c>
      <c r="AE106" s="1128" t="s">
        <v>9</v>
      </c>
      <c r="AF106" s="1129" t="s">
        <v>10</v>
      </c>
      <c r="AG106" s="1889" t="s">
        <v>11</v>
      </c>
      <c r="AH106" s="1128" t="s">
        <v>9</v>
      </c>
      <c r="AI106" s="1129" t="s">
        <v>10</v>
      </c>
      <c r="AJ106" s="1889" t="s">
        <v>11</v>
      </c>
      <c r="AK106" s="1128" t="s">
        <v>9</v>
      </c>
      <c r="AL106" s="1129" t="s">
        <v>10</v>
      </c>
      <c r="AM106" s="1889" t="s">
        <v>11</v>
      </c>
      <c r="AN106" s="1128" t="s">
        <v>9</v>
      </c>
      <c r="AO106" s="1129" t="s">
        <v>10</v>
      </c>
      <c r="AP106" s="1889" t="s">
        <v>11</v>
      </c>
      <c r="AQ106" s="1128" t="s">
        <v>9</v>
      </c>
      <c r="AR106" s="1129" t="s">
        <v>10</v>
      </c>
      <c r="AS106" s="1889" t="s">
        <v>11</v>
      </c>
      <c r="AT106" s="1128" t="s">
        <v>9</v>
      </c>
      <c r="AU106" s="1129" t="s">
        <v>10</v>
      </c>
      <c r="AV106" s="1890" t="s">
        <v>11</v>
      </c>
    </row>
    <row r="107" spans="4:48" ht="15" hidden="1" customHeight="1">
      <c r="D107" s="277" t="s">
        <v>153</v>
      </c>
      <c r="E107" s="174" t="s">
        <v>153</v>
      </c>
      <c r="F107" s="174"/>
      <c r="G107" s="209" t="s">
        <v>16</v>
      </c>
      <c r="H107" s="209"/>
      <c r="I107" s="276"/>
      <c r="J107" s="1121">
        <v>750</v>
      </c>
      <c r="K107" s="172"/>
      <c r="L107" s="171"/>
      <c r="M107" s="1121">
        <v>750</v>
      </c>
      <c r="N107" s="172"/>
      <c r="O107" s="171"/>
      <c r="P107" s="1121">
        <v>700</v>
      </c>
      <c r="Q107" s="172"/>
      <c r="R107" s="275"/>
      <c r="S107" s="1121">
        <v>700</v>
      </c>
      <c r="T107" s="172"/>
      <c r="U107" s="171"/>
      <c r="V107" s="1121">
        <v>750</v>
      </c>
      <c r="W107" s="172"/>
      <c r="X107" s="171"/>
      <c r="Y107" s="1121">
        <v>800</v>
      </c>
      <c r="Z107" s="172"/>
      <c r="AA107" s="171"/>
      <c r="AB107" s="1121">
        <v>850</v>
      </c>
      <c r="AC107" s="172"/>
      <c r="AD107" s="171"/>
      <c r="AE107" s="1121">
        <v>900</v>
      </c>
      <c r="AF107" s="172"/>
      <c r="AG107" s="171"/>
      <c r="AH107" s="1121">
        <v>850</v>
      </c>
      <c r="AI107" s="172"/>
      <c r="AJ107" s="171"/>
      <c r="AK107" s="1121">
        <v>900</v>
      </c>
      <c r="AL107" s="172"/>
      <c r="AM107" s="171"/>
      <c r="AN107" s="1121">
        <v>800</v>
      </c>
      <c r="AO107" s="172"/>
      <c r="AP107" s="171"/>
      <c r="AQ107" s="1121">
        <v>800</v>
      </c>
      <c r="AR107" s="172"/>
      <c r="AS107" s="171"/>
      <c r="AT107" s="1121">
        <v>9550</v>
      </c>
      <c r="AU107" s="172"/>
      <c r="AV107" s="275">
        <v>0</v>
      </c>
    </row>
    <row r="108" spans="4:48" ht="15" hidden="1" customHeight="1">
      <c r="D108" s="248" t="s">
        <v>153</v>
      </c>
      <c r="E108" s="169" t="s">
        <v>153</v>
      </c>
      <c r="F108" s="169"/>
      <c r="G108" s="169" t="s">
        <v>22</v>
      </c>
      <c r="H108" s="168"/>
      <c r="I108" s="167"/>
      <c r="J108" s="1849">
        <v>645.04999999999995</v>
      </c>
      <c r="K108" s="165"/>
      <c r="L108" s="166"/>
      <c r="M108" s="1849">
        <v>632.69999999999993</v>
      </c>
      <c r="N108" s="165"/>
      <c r="O108" s="166"/>
      <c r="P108" s="1849">
        <v>741.94999999999993</v>
      </c>
      <c r="Q108" s="165"/>
      <c r="R108" s="249"/>
      <c r="S108" s="1849">
        <v>610.85</v>
      </c>
      <c r="T108" s="165"/>
      <c r="U108" s="166"/>
      <c r="V108" s="1849">
        <v>644.1</v>
      </c>
      <c r="W108" s="165"/>
      <c r="X108" s="166"/>
      <c r="Y108" s="1849">
        <v>694.44999999999993</v>
      </c>
      <c r="Z108" s="165"/>
      <c r="AA108" s="166"/>
      <c r="AB108" s="1849">
        <v>712.5</v>
      </c>
      <c r="AC108" s="165"/>
      <c r="AD108" s="166"/>
      <c r="AE108" s="1849">
        <v>760</v>
      </c>
      <c r="AF108" s="165"/>
      <c r="AG108" s="166"/>
      <c r="AH108" s="1849">
        <v>712.5</v>
      </c>
      <c r="AI108" s="165"/>
      <c r="AJ108" s="166"/>
      <c r="AK108" s="1849">
        <v>712.5</v>
      </c>
      <c r="AL108" s="165"/>
      <c r="AM108" s="166"/>
      <c r="AN108" s="1849">
        <v>712.5</v>
      </c>
      <c r="AO108" s="165"/>
      <c r="AP108" s="166"/>
      <c r="AQ108" s="1849">
        <v>760</v>
      </c>
      <c r="AR108" s="165"/>
      <c r="AS108" s="166"/>
      <c r="AT108" s="1849">
        <v>8339.0999999999985</v>
      </c>
      <c r="AU108" s="165"/>
      <c r="AV108" s="249">
        <v>0</v>
      </c>
    </row>
    <row r="109" spans="4:48" ht="15" hidden="1" customHeight="1">
      <c r="D109" s="248" t="s">
        <v>153</v>
      </c>
      <c r="E109" s="169" t="s">
        <v>153</v>
      </c>
      <c r="F109" s="169"/>
      <c r="G109" s="169" t="s">
        <v>52</v>
      </c>
      <c r="H109" s="168"/>
      <c r="I109" s="167"/>
      <c r="J109" s="1849">
        <v>4714.8499999999995</v>
      </c>
      <c r="K109" s="165"/>
      <c r="L109" s="166"/>
      <c r="M109" s="1849">
        <v>4782.3</v>
      </c>
      <c r="N109" s="165"/>
      <c r="O109" s="166"/>
      <c r="P109" s="1849">
        <v>4651.2</v>
      </c>
      <c r="Q109" s="165"/>
      <c r="R109" s="249"/>
      <c r="S109" s="1849">
        <v>4178.0999999999995</v>
      </c>
      <c r="T109" s="165"/>
      <c r="U109" s="166"/>
      <c r="V109" s="1849">
        <v>4846.8999999999996</v>
      </c>
      <c r="W109" s="165"/>
      <c r="X109" s="166"/>
      <c r="Y109" s="1849">
        <v>5649.65</v>
      </c>
      <c r="Z109" s="165"/>
      <c r="AA109" s="166"/>
      <c r="AB109" s="1849">
        <v>4892.5</v>
      </c>
      <c r="AC109" s="165"/>
      <c r="AD109" s="166"/>
      <c r="AE109" s="1849">
        <v>5367.5</v>
      </c>
      <c r="AF109" s="165"/>
      <c r="AG109" s="166"/>
      <c r="AH109" s="1849">
        <v>4512.5</v>
      </c>
      <c r="AI109" s="165"/>
      <c r="AJ109" s="166"/>
      <c r="AK109" s="1849">
        <v>5225</v>
      </c>
      <c r="AL109" s="165"/>
      <c r="AM109" s="166"/>
      <c r="AN109" s="1849">
        <v>4987.5</v>
      </c>
      <c r="AO109" s="165"/>
      <c r="AP109" s="166"/>
      <c r="AQ109" s="1849">
        <v>5652.5</v>
      </c>
      <c r="AR109" s="165"/>
      <c r="AS109" s="166"/>
      <c r="AT109" s="1849">
        <v>59460.5</v>
      </c>
      <c r="AU109" s="165"/>
      <c r="AV109" s="249">
        <v>0</v>
      </c>
    </row>
    <row r="110" spans="4:48" ht="15" hidden="1" customHeight="1">
      <c r="D110" s="1940" t="s">
        <v>153</v>
      </c>
      <c r="E110" s="1941" t="s">
        <v>153</v>
      </c>
      <c r="F110" s="1941"/>
      <c r="G110" s="1941" t="s">
        <v>84</v>
      </c>
      <c r="H110" s="1942"/>
      <c r="I110" s="1943"/>
      <c r="J110" s="1944">
        <v>248.89999999999998</v>
      </c>
      <c r="K110" s="1945"/>
      <c r="L110" s="1946"/>
      <c r="M110" s="1944">
        <v>178.6</v>
      </c>
      <c r="N110" s="1945"/>
      <c r="O110" s="1946"/>
      <c r="P110" s="1944">
        <v>277.39999999999998</v>
      </c>
      <c r="Q110" s="1945"/>
      <c r="R110" s="1947"/>
      <c r="S110" s="1944">
        <v>222.29999999999998</v>
      </c>
      <c r="T110" s="1945"/>
      <c r="U110" s="1946"/>
      <c r="V110" s="1944">
        <v>226.1</v>
      </c>
      <c r="W110" s="1945"/>
      <c r="X110" s="1946"/>
      <c r="Y110" s="1944">
        <v>213.75</v>
      </c>
      <c r="Z110" s="1945"/>
      <c r="AA110" s="1946"/>
      <c r="AB110" s="1944">
        <v>266</v>
      </c>
      <c r="AC110" s="1945"/>
      <c r="AD110" s="1946"/>
      <c r="AE110" s="1944">
        <v>266</v>
      </c>
      <c r="AF110" s="1945"/>
      <c r="AG110" s="1946"/>
      <c r="AH110" s="1944">
        <v>266</v>
      </c>
      <c r="AI110" s="1945"/>
      <c r="AJ110" s="1946"/>
      <c r="AK110" s="1944">
        <v>237.5</v>
      </c>
      <c r="AL110" s="1945"/>
      <c r="AM110" s="1946"/>
      <c r="AN110" s="1944">
        <v>285</v>
      </c>
      <c r="AO110" s="1945"/>
      <c r="AP110" s="1946"/>
      <c r="AQ110" s="1944">
        <v>332.5</v>
      </c>
      <c r="AR110" s="1945"/>
      <c r="AS110" s="1946"/>
      <c r="AT110" s="1944">
        <v>3020.05</v>
      </c>
      <c r="AU110" s="1945"/>
      <c r="AV110" s="1947">
        <v>0</v>
      </c>
    </row>
    <row r="111" spans="4:48" ht="15" hidden="1" customHeight="1">
      <c r="D111" s="1948" t="s">
        <v>154</v>
      </c>
      <c r="E111" s="1949" t="s">
        <v>154</v>
      </c>
      <c r="F111" s="1949"/>
      <c r="G111" s="1949" t="s">
        <v>52</v>
      </c>
      <c r="H111" s="1950"/>
      <c r="I111" s="1951"/>
      <c r="J111" s="1952">
        <v>6436.25</v>
      </c>
      <c r="K111" s="1953"/>
      <c r="L111" s="1954"/>
      <c r="M111" s="1952">
        <v>6160.75</v>
      </c>
      <c r="N111" s="1953"/>
      <c r="O111" s="1954"/>
      <c r="P111" s="1952">
        <v>5757.95</v>
      </c>
      <c r="Q111" s="1953"/>
      <c r="R111" s="1955"/>
      <c r="S111" s="1952">
        <v>5659.15</v>
      </c>
      <c r="T111" s="1953"/>
      <c r="U111" s="1954"/>
      <c r="V111" s="1952">
        <v>6265.25</v>
      </c>
      <c r="W111" s="1953"/>
      <c r="X111" s="1954"/>
      <c r="Y111" s="1952">
        <v>5206</v>
      </c>
      <c r="Z111" s="1953"/>
      <c r="AA111" s="1954"/>
      <c r="AB111" s="1952">
        <v>5225</v>
      </c>
      <c r="AC111" s="1953"/>
      <c r="AD111" s="1954"/>
      <c r="AE111" s="1952">
        <v>5225</v>
      </c>
      <c r="AF111" s="1953"/>
      <c r="AG111" s="1954"/>
      <c r="AH111" s="1952">
        <v>4750</v>
      </c>
      <c r="AI111" s="1953"/>
      <c r="AJ111" s="1954"/>
      <c r="AK111" s="1952">
        <v>5225</v>
      </c>
      <c r="AL111" s="1953"/>
      <c r="AM111" s="1954"/>
      <c r="AN111" s="1952">
        <v>5225</v>
      </c>
      <c r="AO111" s="1953"/>
      <c r="AP111" s="1954"/>
      <c r="AQ111" s="1952">
        <v>5700</v>
      </c>
      <c r="AR111" s="1953"/>
      <c r="AS111" s="1954"/>
      <c r="AT111" s="1952">
        <v>66835.350000000006</v>
      </c>
      <c r="AU111" s="1953"/>
      <c r="AV111" s="1955">
        <v>0</v>
      </c>
    </row>
    <row r="112" spans="4:48" ht="15.75" hidden="1" customHeight="1">
      <c r="D112" s="1872" t="s">
        <v>155</v>
      </c>
      <c r="E112" s="1873" t="s">
        <v>155</v>
      </c>
      <c r="F112" s="1873"/>
      <c r="G112" s="1873" t="s">
        <v>52</v>
      </c>
      <c r="H112" s="1874"/>
      <c r="I112" s="1956"/>
      <c r="J112" s="1957">
        <v>16020.40639913232</v>
      </c>
      <c r="K112" s="1958">
        <v>24</v>
      </c>
      <c r="L112" s="1959">
        <v>3776</v>
      </c>
      <c r="M112" s="1957">
        <v>15765.948461055988</v>
      </c>
      <c r="N112" s="1958">
        <v>24</v>
      </c>
      <c r="O112" s="1960">
        <v>3716</v>
      </c>
      <c r="P112" s="1957">
        <v>20834.600379774354</v>
      </c>
      <c r="Q112" s="1958">
        <v>31</v>
      </c>
      <c r="R112" s="1961">
        <v>4911</v>
      </c>
      <c r="S112" s="1957">
        <v>17604.192292841126</v>
      </c>
      <c r="T112" s="1958">
        <v>26</v>
      </c>
      <c r="U112" s="1960">
        <v>4149</v>
      </c>
      <c r="V112" s="1957">
        <v>17758.885294737087</v>
      </c>
      <c r="W112" s="1958">
        <v>26</v>
      </c>
      <c r="X112" s="1960">
        <v>4186</v>
      </c>
      <c r="Y112" s="1957">
        <v>18325.574262966071</v>
      </c>
      <c r="Z112" s="1958">
        <v>27</v>
      </c>
      <c r="AA112" s="1960">
        <v>4319</v>
      </c>
      <c r="AB112" s="1957">
        <v>18409.391858347622</v>
      </c>
      <c r="AC112" s="1958">
        <v>27</v>
      </c>
      <c r="AD112" s="1960">
        <v>4339</v>
      </c>
      <c r="AE112" s="1957">
        <v>19410.348839815175</v>
      </c>
      <c r="AF112" s="1958">
        <v>29</v>
      </c>
      <c r="AG112" s="1960">
        <v>4575</v>
      </c>
      <c r="AH112" s="1957">
        <v>18245.390321593568</v>
      </c>
      <c r="AI112" s="1958">
        <v>27</v>
      </c>
      <c r="AJ112" s="1960">
        <v>4300</v>
      </c>
      <c r="AK112" s="1957">
        <v>18076.877023041237</v>
      </c>
      <c r="AL112" s="1958">
        <v>27</v>
      </c>
      <c r="AM112" s="1960">
        <v>4261</v>
      </c>
      <c r="AN112" s="1957">
        <v>17114.601771859587</v>
      </c>
      <c r="AO112" s="1958">
        <v>26</v>
      </c>
      <c r="AP112" s="1960">
        <v>4034</v>
      </c>
      <c r="AQ112" s="1957">
        <v>17728.704071231583</v>
      </c>
      <c r="AR112" s="1958">
        <v>26</v>
      </c>
      <c r="AS112" s="1960">
        <v>4178</v>
      </c>
      <c r="AT112" s="1957">
        <v>215294.92097639575</v>
      </c>
      <c r="AU112" s="1958">
        <v>320</v>
      </c>
      <c r="AV112" s="1961">
        <v>50744</v>
      </c>
    </row>
    <row r="113" spans="1:48" ht="15.75" hidden="1" customHeight="1">
      <c r="A113" s="145" t="s">
        <v>156</v>
      </c>
      <c r="D113" s="274" t="s">
        <v>155</v>
      </c>
      <c r="E113" s="273" t="s">
        <v>155</v>
      </c>
      <c r="F113" s="273"/>
      <c r="G113" s="273" t="s">
        <v>22</v>
      </c>
      <c r="H113" s="272"/>
      <c r="I113" s="271"/>
      <c r="J113" s="1932">
        <v>490.51666666666665</v>
      </c>
      <c r="K113" s="234">
        <v>2</v>
      </c>
      <c r="L113" s="1962">
        <v>164</v>
      </c>
      <c r="M113" s="1932">
        <v>524.08333333333326</v>
      </c>
      <c r="N113" s="234">
        <v>2</v>
      </c>
      <c r="O113" s="233">
        <v>175</v>
      </c>
      <c r="P113" s="1932">
        <v>517.96111111111099</v>
      </c>
      <c r="Q113" s="234">
        <v>2</v>
      </c>
      <c r="R113" s="232">
        <v>173</v>
      </c>
      <c r="S113" s="1932">
        <v>528.48148148148141</v>
      </c>
      <c r="T113" s="234">
        <v>2</v>
      </c>
      <c r="U113" s="233">
        <v>177</v>
      </c>
      <c r="V113" s="1932">
        <v>523.50864197530848</v>
      </c>
      <c r="W113" s="234">
        <v>2</v>
      </c>
      <c r="X113" s="233">
        <v>175</v>
      </c>
      <c r="Y113" s="1932">
        <v>549.68407407407392</v>
      </c>
      <c r="Z113" s="234">
        <v>2</v>
      </c>
      <c r="AA113" s="233">
        <v>184</v>
      </c>
      <c r="AB113" s="1932">
        <v>577.16827777777758</v>
      </c>
      <c r="AC113" s="234">
        <v>2</v>
      </c>
      <c r="AD113" s="233">
        <v>193</v>
      </c>
      <c r="AE113" s="1932">
        <v>606.02669166666635</v>
      </c>
      <c r="AF113" s="234">
        <v>2</v>
      </c>
      <c r="AG113" s="233">
        <v>203</v>
      </c>
      <c r="AH113" s="1932">
        <v>636.32802624999977</v>
      </c>
      <c r="AI113" s="234">
        <v>2</v>
      </c>
      <c r="AJ113" s="233">
        <v>213</v>
      </c>
      <c r="AK113" s="1932">
        <v>668.1444275624998</v>
      </c>
      <c r="AL113" s="234">
        <v>2</v>
      </c>
      <c r="AM113" s="233">
        <v>223</v>
      </c>
      <c r="AN113" s="1932">
        <v>701.55164894062477</v>
      </c>
      <c r="AO113" s="234">
        <v>2</v>
      </c>
      <c r="AP113" s="233">
        <v>234</v>
      </c>
      <c r="AQ113" s="1932">
        <v>736.62923138765609</v>
      </c>
      <c r="AR113" s="234">
        <v>2</v>
      </c>
      <c r="AS113" s="233">
        <v>246</v>
      </c>
      <c r="AT113" s="1932">
        <v>7060.0836122271976</v>
      </c>
      <c r="AU113" s="234">
        <v>24</v>
      </c>
      <c r="AV113" s="232">
        <v>2360</v>
      </c>
    </row>
    <row r="114" spans="1:48" ht="15.75" hidden="1" customHeight="1"/>
    <row r="115" spans="1:48" ht="15.75" hidden="1" customHeight="1"/>
    <row r="116" spans="1:48" ht="15" hidden="1" customHeight="1">
      <c r="D116" s="2935" t="s">
        <v>157</v>
      </c>
      <c r="E116" s="2936"/>
      <c r="F116" s="2936"/>
      <c r="G116" s="2936"/>
      <c r="H116" s="2936"/>
      <c r="I116" s="2937"/>
      <c r="J116" s="1145"/>
      <c r="K116" s="1146">
        <v>45383</v>
      </c>
      <c r="L116" s="1148"/>
      <c r="M116" s="1145"/>
      <c r="N116" s="1146">
        <v>45413</v>
      </c>
      <c r="O116" s="1148"/>
      <c r="P116" s="1145"/>
      <c r="Q116" s="1146">
        <v>45444</v>
      </c>
      <c r="R116" s="1148"/>
      <c r="S116" s="1145"/>
      <c r="T116" s="1146">
        <v>45474</v>
      </c>
      <c r="U116" s="1148"/>
      <c r="V116" s="1145"/>
      <c r="W116" s="1146">
        <v>45505</v>
      </c>
      <c r="X116" s="1148"/>
      <c r="Y116" s="1145"/>
      <c r="Z116" s="1146">
        <v>45536</v>
      </c>
      <c r="AA116" s="1148"/>
      <c r="AB116" s="1145"/>
      <c r="AC116" s="1146">
        <v>45566</v>
      </c>
      <c r="AD116" s="1148"/>
      <c r="AE116" s="1145"/>
      <c r="AF116" s="1146">
        <v>45597</v>
      </c>
      <c r="AG116" s="1148"/>
      <c r="AH116" s="1145"/>
      <c r="AI116" s="1146">
        <v>45627</v>
      </c>
      <c r="AJ116" s="1148"/>
      <c r="AK116" s="1145"/>
      <c r="AL116" s="1146">
        <v>45658</v>
      </c>
      <c r="AM116" s="1148"/>
      <c r="AN116" s="1145"/>
      <c r="AO116" s="1146">
        <v>45689</v>
      </c>
      <c r="AP116" s="1148"/>
      <c r="AQ116" s="1145"/>
      <c r="AR116" s="1146">
        <v>45717</v>
      </c>
      <c r="AS116" s="1148"/>
      <c r="AT116" s="1145"/>
      <c r="AU116" s="1146" t="s">
        <v>2</v>
      </c>
      <c r="AV116" s="1148"/>
    </row>
    <row r="117" spans="1:48" ht="15.75" hidden="1" customHeight="1">
      <c r="D117" s="1888" t="s">
        <v>4</v>
      </c>
      <c r="E117" s="1125" t="s">
        <v>158</v>
      </c>
      <c r="F117" s="1125"/>
      <c r="G117" s="1125" t="s">
        <v>6</v>
      </c>
      <c r="H117" s="1126" t="s">
        <v>7</v>
      </c>
      <c r="I117" s="1127"/>
      <c r="J117" s="1128" t="s">
        <v>9</v>
      </c>
      <c r="K117" s="1129" t="s">
        <v>10</v>
      </c>
      <c r="L117" s="1889" t="s">
        <v>11</v>
      </c>
      <c r="M117" s="1128" t="s">
        <v>9</v>
      </c>
      <c r="N117" s="1129" t="s">
        <v>10</v>
      </c>
      <c r="O117" s="1889" t="s">
        <v>11</v>
      </c>
      <c r="P117" s="1128" t="s">
        <v>9</v>
      </c>
      <c r="Q117" s="1129" t="s">
        <v>10</v>
      </c>
      <c r="R117" s="1890" t="s">
        <v>11</v>
      </c>
      <c r="S117" s="1128" t="s">
        <v>9</v>
      </c>
      <c r="T117" s="1129" t="s">
        <v>10</v>
      </c>
      <c r="U117" s="1889" t="s">
        <v>11</v>
      </c>
      <c r="V117" s="1128" t="s">
        <v>9</v>
      </c>
      <c r="W117" s="1129" t="s">
        <v>10</v>
      </c>
      <c r="X117" s="1889" t="s">
        <v>11</v>
      </c>
      <c r="Y117" s="1128" t="s">
        <v>9</v>
      </c>
      <c r="Z117" s="1129" t="s">
        <v>10</v>
      </c>
      <c r="AA117" s="1889" t="s">
        <v>11</v>
      </c>
      <c r="AB117" s="1128" t="s">
        <v>9</v>
      </c>
      <c r="AC117" s="1129" t="s">
        <v>10</v>
      </c>
      <c r="AD117" s="1889" t="s">
        <v>11</v>
      </c>
      <c r="AE117" s="1128" t="s">
        <v>9</v>
      </c>
      <c r="AF117" s="1129" t="s">
        <v>10</v>
      </c>
      <c r="AG117" s="1889" t="s">
        <v>11</v>
      </c>
      <c r="AH117" s="1128" t="s">
        <v>9</v>
      </c>
      <c r="AI117" s="1129" t="s">
        <v>10</v>
      </c>
      <c r="AJ117" s="1889" t="s">
        <v>11</v>
      </c>
      <c r="AK117" s="1128" t="s">
        <v>9</v>
      </c>
      <c r="AL117" s="1129" t="s">
        <v>10</v>
      </c>
      <c r="AM117" s="1889" t="s">
        <v>11</v>
      </c>
      <c r="AN117" s="1128" t="s">
        <v>9</v>
      </c>
      <c r="AO117" s="1129" t="s">
        <v>10</v>
      </c>
      <c r="AP117" s="1889" t="s">
        <v>11</v>
      </c>
      <c r="AQ117" s="1128" t="s">
        <v>9</v>
      </c>
      <c r="AR117" s="1129" t="s">
        <v>10</v>
      </c>
      <c r="AS117" s="1889" t="s">
        <v>11</v>
      </c>
      <c r="AT117" s="1128" t="s">
        <v>9</v>
      </c>
      <c r="AU117" s="1129" t="s">
        <v>10</v>
      </c>
      <c r="AV117" s="1890" t="s">
        <v>11</v>
      </c>
    </row>
    <row r="118" spans="1:48" ht="15.75" hidden="1" customHeight="1">
      <c r="D118" s="277" t="s">
        <v>158</v>
      </c>
      <c r="E118" s="174" t="s">
        <v>157</v>
      </c>
      <c r="F118" s="174"/>
      <c r="G118" s="209" t="s">
        <v>16</v>
      </c>
      <c r="H118" s="209"/>
      <c r="I118" s="276"/>
      <c r="J118" s="1963">
        <v>200</v>
      </c>
      <c r="K118" s="172">
        <v>2</v>
      </c>
      <c r="L118" s="171"/>
      <c r="M118" s="1963">
        <v>700</v>
      </c>
      <c r="N118" s="172">
        <v>2</v>
      </c>
      <c r="O118" s="171"/>
      <c r="P118" s="1963">
        <v>700</v>
      </c>
      <c r="Q118" s="172">
        <v>2</v>
      </c>
      <c r="R118" s="275"/>
      <c r="S118" s="1963">
        <v>700</v>
      </c>
      <c r="T118" s="172">
        <v>2</v>
      </c>
      <c r="U118" s="171"/>
      <c r="V118" s="1963">
        <v>700</v>
      </c>
      <c r="W118" s="172">
        <v>2</v>
      </c>
      <c r="X118" s="171"/>
      <c r="Y118" s="1963">
        <v>800</v>
      </c>
      <c r="Z118" s="172">
        <v>2</v>
      </c>
      <c r="AA118" s="171"/>
      <c r="AB118" s="1963">
        <v>800</v>
      </c>
      <c r="AC118" s="172">
        <v>2</v>
      </c>
      <c r="AD118" s="171"/>
      <c r="AE118" s="1963">
        <v>1000</v>
      </c>
      <c r="AF118" s="172">
        <v>2</v>
      </c>
      <c r="AG118" s="171"/>
      <c r="AH118" s="1963">
        <v>1000</v>
      </c>
      <c r="AI118" s="172">
        <v>2</v>
      </c>
      <c r="AJ118" s="171"/>
      <c r="AK118" s="1963">
        <v>1000</v>
      </c>
      <c r="AL118" s="172">
        <v>2</v>
      </c>
      <c r="AM118" s="171"/>
      <c r="AN118" s="1963">
        <v>900</v>
      </c>
      <c r="AO118" s="172">
        <v>2</v>
      </c>
      <c r="AP118" s="171"/>
      <c r="AQ118" s="1963">
        <v>900</v>
      </c>
      <c r="AR118" s="172">
        <v>2</v>
      </c>
      <c r="AS118" s="171"/>
      <c r="AT118" s="1849">
        <v>9400</v>
      </c>
      <c r="AU118" s="172">
        <v>24</v>
      </c>
      <c r="AV118" s="275">
        <v>0</v>
      </c>
    </row>
    <row r="119" spans="1:48" ht="15.75" hidden="1" customHeight="1">
      <c r="D119" s="248" t="s">
        <v>158</v>
      </c>
      <c r="E119" s="246" t="s">
        <v>157</v>
      </c>
      <c r="F119" s="246"/>
      <c r="G119" s="169" t="s">
        <v>22</v>
      </c>
      <c r="H119" s="168"/>
      <c r="I119" s="167"/>
      <c r="J119" s="1964">
        <v>200</v>
      </c>
      <c r="K119" s="165">
        <v>2</v>
      </c>
      <c r="L119" s="166"/>
      <c r="M119" s="1964">
        <v>200</v>
      </c>
      <c r="N119" s="165">
        <v>2</v>
      </c>
      <c r="O119" s="166"/>
      <c r="P119" s="1964">
        <v>200</v>
      </c>
      <c r="Q119" s="165">
        <v>2</v>
      </c>
      <c r="R119" s="249"/>
      <c r="S119" s="1964">
        <v>300</v>
      </c>
      <c r="T119" s="165">
        <v>2</v>
      </c>
      <c r="U119" s="166"/>
      <c r="V119" s="1964">
        <v>400</v>
      </c>
      <c r="W119" s="165">
        <v>2</v>
      </c>
      <c r="X119" s="166"/>
      <c r="Y119" s="1964">
        <v>300</v>
      </c>
      <c r="Z119" s="165">
        <v>2</v>
      </c>
      <c r="AA119" s="166"/>
      <c r="AB119" s="1964">
        <v>300</v>
      </c>
      <c r="AC119" s="165">
        <v>2</v>
      </c>
      <c r="AD119" s="166"/>
      <c r="AE119" s="1964">
        <v>300</v>
      </c>
      <c r="AF119" s="165">
        <v>2</v>
      </c>
      <c r="AG119" s="166"/>
      <c r="AH119" s="1964">
        <v>300</v>
      </c>
      <c r="AI119" s="165">
        <v>2</v>
      </c>
      <c r="AJ119" s="166"/>
      <c r="AK119" s="1964">
        <v>300</v>
      </c>
      <c r="AL119" s="165">
        <v>2</v>
      </c>
      <c r="AM119" s="166"/>
      <c r="AN119" s="1964">
        <v>300</v>
      </c>
      <c r="AO119" s="165">
        <v>2</v>
      </c>
      <c r="AP119" s="166"/>
      <c r="AQ119" s="1964">
        <v>300</v>
      </c>
      <c r="AR119" s="165">
        <v>2</v>
      </c>
      <c r="AS119" s="166"/>
      <c r="AT119" s="1849">
        <v>3400</v>
      </c>
      <c r="AU119" s="165">
        <v>24</v>
      </c>
      <c r="AV119" s="249">
        <v>0</v>
      </c>
    </row>
    <row r="120" spans="1:48" ht="15.75" hidden="1" customHeight="1">
      <c r="D120" s="248" t="s">
        <v>134</v>
      </c>
      <c r="E120" s="246" t="s">
        <v>159</v>
      </c>
      <c r="F120" s="246"/>
      <c r="G120" s="246" t="s">
        <v>136</v>
      </c>
      <c r="H120" s="246"/>
      <c r="I120" s="245"/>
      <c r="J120" s="1965">
        <v>850</v>
      </c>
      <c r="K120" s="244">
        <v>3</v>
      </c>
      <c r="L120" s="243"/>
      <c r="M120" s="1965">
        <v>1700</v>
      </c>
      <c r="N120" s="244">
        <v>3</v>
      </c>
      <c r="O120" s="243"/>
      <c r="P120" s="1965">
        <v>1700</v>
      </c>
      <c r="Q120" s="244">
        <v>3</v>
      </c>
      <c r="R120" s="243"/>
      <c r="S120" s="1965">
        <v>1700</v>
      </c>
      <c r="T120" s="244">
        <v>3</v>
      </c>
      <c r="U120" s="243"/>
      <c r="V120" s="1965">
        <v>1700</v>
      </c>
      <c r="W120" s="244">
        <v>4</v>
      </c>
      <c r="X120" s="243"/>
      <c r="Y120" s="1965">
        <v>1400</v>
      </c>
      <c r="Z120" s="244">
        <v>4</v>
      </c>
      <c r="AA120" s="243"/>
      <c r="AB120" s="1965">
        <v>1500</v>
      </c>
      <c r="AC120" s="244">
        <v>4</v>
      </c>
      <c r="AD120" s="243"/>
      <c r="AE120" s="1965">
        <v>1700</v>
      </c>
      <c r="AF120" s="244">
        <v>4</v>
      </c>
      <c r="AG120" s="243"/>
      <c r="AH120" s="1965">
        <v>1800</v>
      </c>
      <c r="AI120" s="244">
        <v>4</v>
      </c>
      <c r="AJ120" s="243"/>
      <c r="AK120" s="1965">
        <v>1800</v>
      </c>
      <c r="AL120" s="244">
        <v>4</v>
      </c>
      <c r="AM120" s="243"/>
      <c r="AN120" s="1965">
        <v>1800</v>
      </c>
      <c r="AO120" s="244">
        <v>3</v>
      </c>
      <c r="AP120" s="243"/>
      <c r="AQ120" s="1965">
        <v>1800</v>
      </c>
      <c r="AR120" s="244">
        <v>4</v>
      </c>
      <c r="AS120" s="243"/>
      <c r="AT120" s="1849">
        <v>19450</v>
      </c>
      <c r="AU120" s="244">
        <v>43</v>
      </c>
      <c r="AV120" s="241">
        <v>0</v>
      </c>
    </row>
    <row r="121" spans="1:48" ht="15.75" hidden="1" customHeight="1">
      <c r="D121" s="286" t="s">
        <v>109</v>
      </c>
      <c r="E121" s="155" t="s">
        <v>160</v>
      </c>
      <c r="F121" s="155"/>
      <c r="G121" s="155" t="s">
        <v>289</v>
      </c>
      <c r="H121" s="225"/>
      <c r="I121" s="208"/>
      <c r="J121" s="1966">
        <v>500</v>
      </c>
      <c r="K121" s="221">
        <v>2</v>
      </c>
      <c r="L121" s="222"/>
      <c r="M121" s="1966">
        <v>300</v>
      </c>
      <c r="N121" s="221">
        <v>2</v>
      </c>
      <c r="O121" s="222"/>
      <c r="P121" s="1966">
        <v>300</v>
      </c>
      <c r="Q121" s="221">
        <v>2</v>
      </c>
      <c r="R121" s="222"/>
      <c r="S121" s="1966">
        <v>300</v>
      </c>
      <c r="T121" s="221">
        <v>2</v>
      </c>
      <c r="U121" s="285"/>
      <c r="V121" s="1966">
        <v>450</v>
      </c>
      <c r="W121" s="221">
        <v>2</v>
      </c>
      <c r="X121" s="285"/>
      <c r="Y121" s="1966">
        <v>450</v>
      </c>
      <c r="Z121" s="221">
        <v>2</v>
      </c>
      <c r="AA121" s="285"/>
      <c r="AB121" s="1966">
        <v>500</v>
      </c>
      <c r="AC121" s="221">
        <v>2</v>
      </c>
      <c r="AD121" s="285"/>
      <c r="AE121" s="1966">
        <v>550</v>
      </c>
      <c r="AF121" s="221">
        <v>2</v>
      </c>
      <c r="AG121" s="285"/>
      <c r="AH121" s="1966">
        <v>600</v>
      </c>
      <c r="AI121" s="221">
        <v>2</v>
      </c>
      <c r="AJ121" s="285"/>
      <c r="AK121" s="1966">
        <v>600</v>
      </c>
      <c r="AL121" s="221">
        <v>3</v>
      </c>
      <c r="AM121" s="285"/>
      <c r="AN121" s="1966">
        <v>600</v>
      </c>
      <c r="AO121" s="221">
        <v>3</v>
      </c>
      <c r="AP121" s="285"/>
      <c r="AQ121" s="1966">
        <v>600</v>
      </c>
      <c r="AR121" s="221">
        <v>3</v>
      </c>
      <c r="AS121" s="285"/>
      <c r="AT121" s="1109">
        <v>5750</v>
      </c>
      <c r="AU121" s="221">
        <v>27</v>
      </c>
      <c r="AV121" s="285">
        <v>0</v>
      </c>
    </row>
    <row r="122" spans="1:48" ht="15.75" hidden="1" customHeight="1">
      <c r="D122" s="608" t="s">
        <v>109</v>
      </c>
      <c r="E122" s="282" t="s">
        <v>161</v>
      </c>
      <c r="F122" s="282"/>
      <c r="G122" s="282" t="s">
        <v>162</v>
      </c>
      <c r="H122" s="281"/>
      <c r="I122" s="203"/>
      <c r="J122" s="1967">
        <v>12600</v>
      </c>
      <c r="K122" s="610">
        <v>11</v>
      </c>
      <c r="L122" s="611"/>
      <c r="M122" s="1967">
        <v>17650</v>
      </c>
      <c r="N122" s="610">
        <v>15</v>
      </c>
      <c r="O122" s="611"/>
      <c r="P122" s="1967">
        <v>17300</v>
      </c>
      <c r="Q122" s="610">
        <v>15</v>
      </c>
      <c r="R122" s="611"/>
      <c r="S122" s="1967">
        <v>13500</v>
      </c>
      <c r="T122" s="610">
        <v>12</v>
      </c>
      <c r="U122" s="612"/>
      <c r="V122" s="1967">
        <v>13250</v>
      </c>
      <c r="W122" s="610">
        <v>15</v>
      </c>
      <c r="X122" s="612"/>
      <c r="Y122" s="1967">
        <v>13500</v>
      </c>
      <c r="Z122" s="610">
        <v>14</v>
      </c>
      <c r="AA122" s="612"/>
      <c r="AB122" s="1967">
        <v>14000</v>
      </c>
      <c r="AC122" s="610">
        <v>15</v>
      </c>
      <c r="AD122" s="612"/>
      <c r="AE122" s="1967">
        <v>18200</v>
      </c>
      <c r="AF122" s="610">
        <v>18</v>
      </c>
      <c r="AG122" s="612"/>
      <c r="AH122" s="1967">
        <v>16900</v>
      </c>
      <c r="AI122" s="610">
        <v>14</v>
      </c>
      <c r="AJ122" s="612"/>
      <c r="AK122" s="1967">
        <v>17950</v>
      </c>
      <c r="AL122" s="610">
        <v>15</v>
      </c>
      <c r="AM122" s="612"/>
      <c r="AN122" s="1967">
        <v>13100</v>
      </c>
      <c r="AO122" s="610">
        <v>11</v>
      </c>
      <c r="AP122" s="612"/>
      <c r="AQ122" s="1967">
        <v>14800</v>
      </c>
      <c r="AR122" s="610">
        <v>13</v>
      </c>
      <c r="AS122" s="612"/>
      <c r="AT122" s="1968">
        <v>182750</v>
      </c>
      <c r="AU122" s="610">
        <v>168</v>
      </c>
      <c r="AV122" s="612">
        <v>0</v>
      </c>
    </row>
    <row r="123" spans="1:48" ht="15.75" hidden="1" customHeight="1">
      <c r="J123" s="961" t="s">
        <v>290</v>
      </c>
      <c r="K123" s="961"/>
      <c r="L123" s="961"/>
      <c r="M123" s="961" t="s">
        <v>291</v>
      </c>
      <c r="N123" s="961"/>
      <c r="O123" s="961"/>
      <c r="P123" s="961" t="s">
        <v>292</v>
      </c>
      <c r="Q123" s="961"/>
      <c r="R123" s="961"/>
      <c r="S123" s="961" t="s">
        <v>293</v>
      </c>
      <c r="T123" s="961"/>
      <c r="U123" s="961"/>
      <c r="V123" s="961" t="s">
        <v>294</v>
      </c>
      <c r="W123" s="961"/>
      <c r="X123" s="961"/>
      <c r="Y123" s="961" t="s">
        <v>295</v>
      </c>
      <c r="Z123" s="961"/>
      <c r="AA123" s="961"/>
      <c r="AB123" s="961" t="s">
        <v>296</v>
      </c>
      <c r="AC123" s="961"/>
      <c r="AD123" s="961"/>
      <c r="AE123" s="961" t="s">
        <v>297</v>
      </c>
      <c r="AF123" s="961"/>
      <c r="AG123" s="961"/>
      <c r="AH123" s="961" t="s">
        <v>298</v>
      </c>
      <c r="AI123" s="961"/>
      <c r="AJ123" s="961"/>
      <c r="AK123" s="961" t="s">
        <v>299</v>
      </c>
      <c r="AL123" s="961"/>
      <c r="AM123" s="961"/>
      <c r="AN123" s="961" t="s">
        <v>300</v>
      </c>
      <c r="AO123" s="961"/>
      <c r="AP123" s="961"/>
      <c r="AQ123" s="961" t="s">
        <v>301</v>
      </c>
    </row>
    <row r="124" spans="1:48" ht="15.75" hidden="1" customHeight="1">
      <c r="Y124" s="635"/>
    </row>
    <row r="125" spans="1:48" ht="15.75" hidden="1" customHeight="1">
      <c r="Y125" s="635"/>
    </row>
    <row r="126" spans="1:48" ht="15.75" hidden="1" customHeight="1">
      <c r="Y126" s="635"/>
    </row>
    <row r="127" spans="1:48" ht="15.75" hidden="1" customHeight="1">
      <c r="D127" s="1969"/>
      <c r="Y127" s="635"/>
    </row>
    <row r="128" spans="1:48" ht="15.75" hidden="1" customHeight="1">
      <c r="D128" s="2929" t="s">
        <v>302</v>
      </c>
      <c r="E128" s="2930" t="s">
        <v>225</v>
      </c>
      <c r="F128" s="2930"/>
      <c r="G128" s="2930" t="s">
        <v>225</v>
      </c>
      <c r="H128" s="2930" t="s">
        <v>225</v>
      </c>
      <c r="I128" s="2931"/>
      <c r="J128" s="1097"/>
      <c r="K128" s="1098">
        <v>45383</v>
      </c>
      <c r="L128" s="1100"/>
      <c r="M128" s="1097"/>
      <c r="N128" s="1098">
        <v>45413</v>
      </c>
      <c r="O128" s="1100"/>
      <c r="P128" s="1097"/>
      <c r="Q128" s="1098">
        <v>45444</v>
      </c>
      <c r="R128" s="1100"/>
      <c r="S128" s="1097"/>
      <c r="T128" s="1098">
        <v>45474</v>
      </c>
      <c r="U128" s="1100"/>
      <c r="V128" s="1097"/>
      <c r="W128" s="1098">
        <v>45505</v>
      </c>
      <c r="X128" s="1100"/>
      <c r="Y128" s="1097"/>
      <c r="Z128" s="1098">
        <v>45536</v>
      </c>
      <c r="AA128" s="1100"/>
      <c r="AB128" s="1097"/>
      <c r="AC128" s="1098">
        <v>45566</v>
      </c>
      <c r="AD128" s="1100"/>
      <c r="AE128" s="1097"/>
      <c r="AF128" s="1098">
        <v>45597</v>
      </c>
      <c r="AG128" s="1970"/>
      <c r="AH128" s="1097"/>
      <c r="AI128" s="1098">
        <v>45627</v>
      </c>
      <c r="AJ128" s="1100"/>
      <c r="AK128" s="1097"/>
      <c r="AL128" s="1098">
        <v>45658</v>
      </c>
      <c r="AM128" s="1100"/>
      <c r="AN128" s="1097"/>
      <c r="AO128" s="1098">
        <v>45689</v>
      </c>
      <c r="AP128" s="1970"/>
      <c r="AQ128" s="1971"/>
      <c r="AR128" s="1098">
        <v>45717</v>
      </c>
      <c r="AS128" s="1970"/>
      <c r="AT128" s="1971"/>
      <c r="AU128" s="1098" t="s">
        <v>2</v>
      </c>
      <c r="AV128" s="1970"/>
    </row>
    <row r="129" spans="4:48" ht="15.75" customHeight="1">
      <c r="D129" s="1888" t="s">
        <v>206</v>
      </c>
      <c r="E129" s="1125" t="s">
        <v>5</v>
      </c>
      <c r="F129" s="2015" t="s">
        <v>207</v>
      </c>
      <c r="G129" s="1125" t="s">
        <v>6</v>
      </c>
      <c r="H129" s="1126" t="s">
        <v>7</v>
      </c>
      <c r="I129" s="1127" t="s">
        <v>8</v>
      </c>
      <c r="J129" s="1128" t="s">
        <v>9</v>
      </c>
      <c r="K129" s="1129" t="s">
        <v>10</v>
      </c>
      <c r="L129" s="1890" t="s">
        <v>11</v>
      </c>
      <c r="M129" s="1128" t="s">
        <v>9</v>
      </c>
      <c r="N129" s="1129" t="s">
        <v>10</v>
      </c>
      <c r="O129" s="1890" t="s">
        <v>11</v>
      </c>
      <c r="P129" s="1128" t="s">
        <v>9</v>
      </c>
      <c r="Q129" s="1129" t="s">
        <v>10</v>
      </c>
      <c r="R129" s="1890" t="s">
        <v>11</v>
      </c>
      <c r="S129" s="1128" t="s">
        <v>9</v>
      </c>
      <c r="T129" s="1129" t="s">
        <v>10</v>
      </c>
      <c r="U129" s="1890" t="s">
        <v>11</v>
      </c>
      <c r="V129" s="1128" t="s">
        <v>9</v>
      </c>
      <c r="W129" s="1129" t="s">
        <v>10</v>
      </c>
      <c r="X129" s="1890" t="s">
        <v>11</v>
      </c>
      <c r="Y129" s="1128" t="s">
        <v>9</v>
      </c>
      <c r="Z129" s="1129" t="s">
        <v>10</v>
      </c>
      <c r="AA129" s="1890" t="s">
        <v>11</v>
      </c>
      <c r="AB129" s="1128" t="s">
        <v>9</v>
      </c>
      <c r="AC129" s="1129" t="s">
        <v>10</v>
      </c>
      <c r="AD129" s="1890" t="s">
        <v>11</v>
      </c>
      <c r="AE129" s="1128" t="s">
        <v>9</v>
      </c>
      <c r="AF129" s="1129" t="s">
        <v>10</v>
      </c>
      <c r="AG129" s="1890" t="s">
        <v>11</v>
      </c>
      <c r="AH129" s="1128" t="s">
        <v>9</v>
      </c>
      <c r="AI129" s="1129" t="s">
        <v>10</v>
      </c>
      <c r="AJ129" s="1890" t="s">
        <v>11</v>
      </c>
      <c r="AK129" s="1128" t="s">
        <v>9</v>
      </c>
      <c r="AL129" s="1129" t="s">
        <v>10</v>
      </c>
      <c r="AM129" s="1890" t="s">
        <v>11</v>
      </c>
      <c r="AN129" s="1128" t="s">
        <v>9</v>
      </c>
      <c r="AO129" s="1129" t="s">
        <v>10</v>
      </c>
      <c r="AP129" s="1890" t="s">
        <v>11</v>
      </c>
      <c r="AQ129" s="1128" t="s">
        <v>9</v>
      </c>
      <c r="AR129" s="1129" t="s">
        <v>10</v>
      </c>
      <c r="AS129" s="1890" t="s">
        <v>11</v>
      </c>
      <c r="AT129" s="1128" t="s">
        <v>9</v>
      </c>
      <c r="AU129" s="1129" t="s">
        <v>10</v>
      </c>
      <c r="AV129" s="1890" t="s">
        <v>11</v>
      </c>
    </row>
    <row r="130" spans="4:48" ht="15.75" customHeight="1">
      <c r="D130" s="1972" t="s">
        <v>208</v>
      </c>
      <c r="E130" s="174" t="s">
        <v>209</v>
      </c>
      <c r="F130" s="174" t="s">
        <v>210</v>
      </c>
      <c r="G130" s="209" t="s">
        <v>171</v>
      </c>
      <c r="H130" s="209">
        <v>11</v>
      </c>
      <c r="I130" s="276">
        <v>660</v>
      </c>
      <c r="J130" s="1996" t="str">
        <f>IF('VM Support FY26'!J3-'PREV LOCK'!J130=0,"-",'VM Support FY26'!J3-'PREV LOCK'!J130)</f>
        <v>-</v>
      </c>
      <c r="K130" s="1999" t="str">
        <f>IF('VM Support FY26'!K3-'PREV LOCK'!K130=0,"-",'VM Support FY26'!K3-'PREV LOCK'!K130)</f>
        <v>-</v>
      </c>
      <c r="L130" s="2000" t="str">
        <f>IF('VM Support FY26'!L3-'PREV LOCK'!L130=0,"-",'VM Support FY26'!L3-'PREV LOCK'!L130)</f>
        <v>-</v>
      </c>
      <c r="M130" s="1996" t="str">
        <f>IF('VM Support FY26'!M3-'PREV LOCK'!M130=0,"-",'VM Support FY26'!M3-'PREV LOCK'!M130)</f>
        <v>-</v>
      </c>
      <c r="N130" s="1999" t="str">
        <f>IF('VM Support FY26'!N3-'PREV LOCK'!N130=0,"-",'VM Support FY26'!N3-'PREV LOCK'!N130)</f>
        <v>-</v>
      </c>
      <c r="O130" s="2000" t="str">
        <f>IF('VM Support FY26'!O3-'PREV LOCK'!O130=0,"-",'VM Support FY26'!O3-'PREV LOCK'!O130)</f>
        <v>-</v>
      </c>
      <c r="P130" s="1996" t="str">
        <f>IF('VM Support FY26'!P3-'PREV LOCK'!P130=0,"-",'VM Support FY26'!P3-'PREV LOCK'!P130)</f>
        <v>-</v>
      </c>
      <c r="Q130" s="1999" t="str">
        <f>IF('VM Support FY26'!Q3-'PREV LOCK'!Q130=0,"-",'VM Support FY26'!Q3-'PREV LOCK'!Q130)</f>
        <v>-</v>
      </c>
      <c r="R130" s="2000" t="str">
        <f>IF('VM Support FY26'!R3-'PREV LOCK'!R130=0,"-",'VM Support FY26'!R3-'PREV LOCK'!R130)</f>
        <v>-</v>
      </c>
      <c r="S130" s="1996">
        <f>IF('VM Support FY26'!S3-'PREV LOCK'!S130=0,"-",'VM Support FY26'!S3-'PREV LOCK'!S130)</f>
        <v>-2200</v>
      </c>
      <c r="T130" s="1999" t="str">
        <f>IF('VM Support FY26'!T3-'PREV LOCK'!T130=0,"-",'VM Support FY26'!T3-'PREV LOCK'!T130)</f>
        <v>-</v>
      </c>
      <c r="U130" s="2000">
        <f>IF('VM Support FY26'!U3-'PREV LOCK'!U130=0,"-",'VM Support FY26'!U3-'PREV LOCK'!U130)</f>
        <v>-540</v>
      </c>
      <c r="V130" s="1996">
        <f>IF('VM Support FY26'!V3-'PREV LOCK'!V130=0,"-",'VM Support FY26'!V3-'PREV LOCK'!V130)</f>
        <v>-2200</v>
      </c>
      <c r="W130" s="1999" t="str">
        <f>IF('VM Support FY26'!W3-'PREV LOCK'!W130=0,"-",'VM Support FY26'!W3-'PREV LOCK'!W130)</f>
        <v>-</v>
      </c>
      <c r="X130" s="2000">
        <f>IF('VM Support FY26'!X3-'PREV LOCK'!X130=0,"-",'VM Support FY26'!X3-'PREV LOCK'!X130)</f>
        <v>-540</v>
      </c>
      <c r="Y130" s="1996">
        <f>IF('VM Support FY26'!Y3-'PREV LOCK'!Y130=0,"-",'VM Support FY26'!Y3-'PREV LOCK'!Y130)</f>
        <v>-2600</v>
      </c>
      <c r="Z130" s="1999" t="str">
        <f>IF('VM Support FY26'!Z3-'PREV LOCK'!Z130=0,"-",'VM Support FY26'!Z3-'PREV LOCK'!Z130)</f>
        <v>-</v>
      </c>
      <c r="AA130" s="2000">
        <f>IF('VM Support FY26'!AA3-'PREV LOCK'!AA130=0,"-",'VM Support FY26'!AA3-'PREV LOCK'!AA130)</f>
        <v>-637</v>
      </c>
      <c r="AB130" s="1996" t="str">
        <f>IF('VM Support FY26'!AB3-'PREV LOCK'!AB130=0,"-",'VM Support FY26'!AB3-'PREV LOCK'!AB130)</f>
        <v>-</v>
      </c>
      <c r="AC130" s="1999" t="str">
        <f>IF('VM Support FY26'!AC3-'PREV LOCK'!AC130=0,"-",'VM Support FY26'!AC3-'PREV LOCK'!AC130)</f>
        <v>-</v>
      </c>
      <c r="AD130" s="2000" t="str">
        <f>IF('VM Support FY26'!AD3-'PREV LOCK'!AD130=0,"-",'VM Support FY26'!AD3-'PREV LOCK'!AD130)</f>
        <v>-</v>
      </c>
      <c r="AE130" s="1996" t="str">
        <f>IF('VM Support FY26'!AE3-'PREV LOCK'!AE130=0,"-",'VM Support FY26'!AE3-'PREV LOCK'!AE130)</f>
        <v>-</v>
      </c>
      <c r="AF130" s="1999" t="str">
        <f>IF('VM Support FY26'!AF3-'PREV LOCK'!AF130=0,"-",'VM Support FY26'!AF3-'PREV LOCK'!AF130)</f>
        <v>-</v>
      </c>
      <c r="AG130" s="2000" t="str">
        <f>IF('VM Support FY26'!AG3-'PREV LOCK'!AG130=0,"-",'VM Support FY26'!AG3-'PREV LOCK'!AG130)</f>
        <v>-</v>
      </c>
      <c r="AH130" s="1996" t="str">
        <f>IF('VM Support FY26'!AH3-'PREV LOCK'!AH130=0,"-",'VM Support FY26'!AH3-'PREV LOCK'!AH130)</f>
        <v>-</v>
      </c>
      <c r="AI130" s="1999" t="str">
        <f>IF('VM Support FY26'!AI3-'PREV LOCK'!AI130=0,"-",'VM Support FY26'!AI3-'PREV LOCK'!AI130)</f>
        <v>-</v>
      </c>
      <c r="AJ130" s="2000" t="str">
        <f>IF('VM Support FY26'!AJ3-'PREV LOCK'!AJ130=0,"-",'VM Support FY26'!AJ3-'PREV LOCK'!AJ130)</f>
        <v>-</v>
      </c>
      <c r="AK130" s="1996" t="str">
        <f>IF('VM Support FY26'!AK3-'PREV LOCK'!AK130=0,"-",'VM Support FY26'!AK3-'PREV LOCK'!AK130)</f>
        <v>-</v>
      </c>
      <c r="AL130" s="1999" t="str">
        <f>IF('VM Support FY26'!AL3-'PREV LOCK'!AL130=0,"-",'VM Support FY26'!AL3-'PREV LOCK'!AL130)</f>
        <v>-</v>
      </c>
      <c r="AM130" s="2000" t="str">
        <f>IF('VM Support FY26'!AM3-'PREV LOCK'!AM130=0,"-",'VM Support FY26'!AM3-'PREV LOCK'!AM130)</f>
        <v>-</v>
      </c>
      <c r="AN130" s="1996" t="str">
        <f>IF('VM Support FY26'!AN3-'PREV LOCK'!AN130=0,"-",'VM Support FY26'!AN3-'PREV LOCK'!AN130)</f>
        <v>-</v>
      </c>
      <c r="AO130" s="1999" t="str">
        <f>IF('VM Support FY26'!AO3-'PREV LOCK'!AO130=0,"-",'VM Support FY26'!AO3-'PREV LOCK'!AO130)</f>
        <v>-</v>
      </c>
      <c r="AP130" s="2000" t="str">
        <f>IF('VM Support FY26'!AP3-'PREV LOCK'!AP130=0,"-",'VM Support FY26'!AP3-'PREV LOCK'!AP130)</f>
        <v>-</v>
      </c>
      <c r="AQ130" s="1996" t="str">
        <f>IF('VM Support FY26'!AQ3-'PREV LOCK'!AQ130=0,"-",'VM Support FY26'!AQ3-'PREV LOCK'!AQ130)</f>
        <v>-</v>
      </c>
      <c r="AR130" s="1999" t="str">
        <f>IF('VM Support FY26'!AR3-'PREV LOCK'!AR130=0,"-",'VM Support FY26'!AR3-'PREV LOCK'!AR130)</f>
        <v>-</v>
      </c>
      <c r="AS130" s="2000" t="str">
        <f>IF('VM Support FY26'!AS3-'PREV LOCK'!AS130=0,"-",'VM Support FY26'!AS3-'PREV LOCK'!AS130)</f>
        <v>-</v>
      </c>
      <c r="AT130" s="1996">
        <f>IF('VM Support FY26'!AT3-'PREV LOCK'!AT130=0,"-",'VM Support FY26'!AT3-'PREV LOCK'!AT130)</f>
        <v>-7000</v>
      </c>
      <c r="AU130" s="1999" t="str">
        <f>IF('VM Support FY26'!AU3-'PREV LOCK'!AU130=0,"-",'VM Support FY26'!AU3-'PREV LOCK'!AU130)</f>
        <v>-</v>
      </c>
      <c r="AV130" s="2000">
        <f>IF('VM Support FY26'!AV3-'PREV LOCK'!AV130=0,"-",'VM Support FY26'!AV3-'PREV LOCK'!AV130)</f>
        <v>-1717</v>
      </c>
    </row>
    <row r="131" spans="4:48" ht="15.75" customHeight="1">
      <c r="D131" s="1973" t="s">
        <v>208</v>
      </c>
      <c r="E131" s="246" t="s">
        <v>211</v>
      </c>
      <c r="F131" s="2404" t="s">
        <v>212</v>
      </c>
      <c r="G131" s="246" t="s">
        <v>171</v>
      </c>
      <c r="H131" s="168">
        <v>30</v>
      </c>
      <c r="I131" s="167">
        <v>1800</v>
      </c>
      <c r="J131" s="1997" t="str">
        <f>IF('VM Support FY26'!J4-'PREV LOCK'!J131=0,"-",'VM Support FY26'!J4-'PREV LOCK'!J131)</f>
        <v>-</v>
      </c>
      <c r="K131" s="2001" t="str">
        <f>IF('VM Support FY26'!K4-'PREV LOCK'!K131=0,"-",'VM Support FY26'!K4-'PREV LOCK'!K131)</f>
        <v>-</v>
      </c>
      <c r="L131" s="2002" t="str">
        <f>IF('VM Support FY26'!L4-'PREV LOCK'!L131=0,"-",'VM Support FY26'!L4-'PREV LOCK'!L131)</f>
        <v>-</v>
      </c>
      <c r="M131" s="1997" t="str">
        <f>IF('VM Support FY26'!M4-'PREV LOCK'!M131=0,"-",'VM Support FY26'!M4-'PREV LOCK'!M131)</f>
        <v>-</v>
      </c>
      <c r="N131" s="2001" t="str">
        <f>IF('VM Support FY26'!N4-'PREV LOCK'!N131=0,"-",'VM Support FY26'!N4-'PREV LOCK'!N131)</f>
        <v>-</v>
      </c>
      <c r="O131" s="2002" t="str">
        <f>IF('VM Support FY26'!O4-'PREV LOCK'!O131=0,"-",'VM Support FY26'!O4-'PREV LOCK'!O131)</f>
        <v>-</v>
      </c>
      <c r="P131" s="1997" t="str">
        <f>IF('VM Support FY26'!P4-'PREV LOCK'!P131=0,"-",'VM Support FY26'!P4-'PREV LOCK'!P131)</f>
        <v>-</v>
      </c>
      <c r="Q131" s="2001" t="str">
        <f>IF('VM Support FY26'!Q4-'PREV LOCK'!Q131=0,"-",'VM Support FY26'!Q4-'PREV LOCK'!Q131)</f>
        <v>-</v>
      </c>
      <c r="R131" s="2002" t="str">
        <f>IF('VM Support FY26'!R4-'PREV LOCK'!R131=0,"-",'VM Support FY26'!R4-'PREV LOCK'!R131)</f>
        <v>-</v>
      </c>
      <c r="S131" s="1997" t="str">
        <f>IF('VM Support FY26'!S4-'PREV LOCK'!S131=0,"-",'VM Support FY26'!S4-'PREV LOCK'!S131)</f>
        <v>-</v>
      </c>
      <c r="T131" s="2001" t="str">
        <f>IF('VM Support FY26'!T4-'PREV LOCK'!T131=0,"-",'VM Support FY26'!T4-'PREV LOCK'!T131)</f>
        <v>-</v>
      </c>
      <c r="U131" s="2002" t="str">
        <f>IF('VM Support FY26'!U4-'PREV LOCK'!U131=0,"-",'VM Support FY26'!U4-'PREV LOCK'!U131)</f>
        <v>-</v>
      </c>
      <c r="V131" s="1997" t="str">
        <f>IF('VM Support FY26'!V4-'PREV LOCK'!V131=0,"-",'VM Support FY26'!V4-'PREV LOCK'!V131)</f>
        <v>-</v>
      </c>
      <c r="W131" s="2001" t="str">
        <f>IF('VM Support FY26'!W4-'PREV LOCK'!W131=0,"-",'VM Support FY26'!W4-'PREV LOCK'!W131)</f>
        <v>-</v>
      </c>
      <c r="X131" s="2002" t="str">
        <f>IF('VM Support FY26'!X4-'PREV LOCK'!X131=0,"-",'VM Support FY26'!X4-'PREV LOCK'!X131)</f>
        <v>-</v>
      </c>
      <c r="Y131" s="1997" t="str">
        <f>IF('VM Support FY26'!Y4-'PREV LOCK'!Y131=0,"-",'VM Support FY26'!Y4-'PREV LOCK'!Y131)</f>
        <v>-</v>
      </c>
      <c r="Z131" s="2001" t="str">
        <f>IF('VM Support FY26'!Z4-'PREV LOCK'!Z131=0,"-",'VM Support FY26'!Z4-'PREV LOCK'!Z131)</f>
        <v>-</v>
      </c>
      <c r="AA131" s="2002" t="str">
        <f>IF('VM Support FY26'!AA4-'PREV LOCK'!AA131=0,"-",'VM Support FY26'!AA4-'PREV LOCK'!AA131)</f>
        <v>-</v>
      </c>
      <c r="AB131" s="1997" t="str">
        <f>IF('VM Support FY26'!AB4-'PREV LOCK'!AB131=0,"-",'VM Support FY26'!AB4-'PREV LOCK'!AB131)</f>
        <v>-</v>
      </c>
      <c r="AC131" s="2001" t="str">
        <f>IF('VM Support FY26'!AC4-'PREV LOCK'!AC131=0,"-",'VM Support FY26'!AC4-'PREV LOCK'!AC131)</f>
        <v>-</v>
      </c>
      <c r="AD131" s="2002" t="str">
        <f>IF('VM Support FY26'!AD4-'PREV LOCK'!AD131=0,"-",'VM Support FY26'!AD4-'PREV LOCK'!AD131)</f>
        <v>-</v>
      </c>
      <c r="AE131" s="1997" t="str">
        <f>IF('VM Support FY26'!AE4-'PREV LOCK'!AE131=0,"-",'VM Support FY26'!AE4-'PREV LOCK'!AE131)</f>
        <v>-</v>
      </c>
      <c r="AF131" s="2001" t="str">
        <f>IF('VM Support FY26'!AF4-'PREV LOCK'!AF131=0,"-",'VM Support FY26'!AF4-'PREV LOCK'!AF131)</f>
        <v>-</v>
      </c>
      <c r="AG131" s="2002" t="str">
        <f>IF('VM Support FY26'!AG4-'PREV LOCK'!AG131=0,"-",'VM Support FY26'!AG4-'PREV LOCK'!AG131)</f>
        <v>-</v>
      </c>
      <c r="AH131" s="1997" t="str">
        <f>IF('VM Support FY26'!AH4-'PREV LOCK'!AH131=0,"-",'VM Support FY26'!AH4-'PREV LOCK'!AH131)</f>
        <v>-</v>
      </c>
      <c r="AI131" s="2001" t="str">
        <f>IF('VM Support FY26'!AI4-'PREV LOCK'!AI131=0,"-",'VM Support FY26'!AI4-'PREV LOCK'!AI131)</f>
        <v>-</v>
      </c>
      <c r="AJ131" s="2002" t="str">
        <f>IF('VM Support FY26'!AJ4-'PREV LOCK'!AJ131=0,"-",'VM Support FY26'!AJ4-'PREV LOCK'!AJ131)</f>
        <v>-</v>
      </c>
      <c r="AK131" s="1997" t="str">
        <f>IF('VM Support FY26'!AK4-'PREV LOCK'!AK131=0,"-",'VM Support FY26'!AK4-'PREV LOCK'!AK131)</f>
        <v>-</v>
      </c>
      <c r="AL131" s="2001" t="str">
        <f>IF('VM Support FY26'!AL4-'PREV LOCK'!AL131=0,"-",'VM Support FY26'!AL4-'PREV LOCK'!AL131)</f>
        <v>-</v>
      </c>
      <c r="AM131" s="2002" t="str">
        <f>IF('VM Support FY26'!AM4-'PREV LOCK'!AM131=0,"-",'VM Support FY26'!AM4-'PREV LOCK'!AM131)</f>
        <v>-</v>
      </c>
      <c r="AN131" s="1997" t="str">
        <f>IF('VM Support FY26'!AN4-'PREV LOCK'!AN131=0,"-",'VM Support FY26'!AN4-'PREV LOCK'!AN131)</f>
        <v>-</v>
      </c>
      <c r="AO131" s="2001" t="str">
        <f>IF('VM Support FY26'!AO4-'PREV LOCK'!AO131=0,"-",'VM Support FY26'!AO4-'PREV LOCK'!AO131)</f>
        <v>-</v>
      </c>
      <c r="AP131" s="2002" t="str">
        <f>IF('VM Support FY26'!AP4-'PREV LOCK'!AP131=0,"-",'VM Support FY26'!AP4-'PREV LOCK'!AP131)</f>
        <v>-</v>
      </c>
      <c r="AQ131" s="1997" t="str">
        <f>IF('VM Support FY26'!AQ4-'PREV LOCK'!AQ131=0,"-",'VM Support FY26'!AQ4-'PREV LOCK'!AQ131)</f>
        <v>-</v>
      </c>
      <c r="AR131" s="2001" t="str">
        <f>IF('VM Support FY26'!AR4-'PREV LOCK'!AR131=0,"-",'VM Support FY26'!AR4-'PREV LOCK'!AR131)</f>
        <v>-</v>
      </c>
      <c r="AS131" s="2002" t="str">
        <f>IF('VM Support FY26'!AS4-'PREV LOCK'!AS131=0,"-",'VM Support FY26'!AS4-'PREV LOCK'!AS131)</f>
        <v>-</v>
      </c>
      <c r="AT131" s="1997" t="str">
        <f>IF('VM Support FY26'!AT4-'PREV LOCK'!AT131=0,"-",'VM Support FY26'!AT4-'PREV LOCK'!AT131)</f>
        <v>-</v>
      </c>
      <c r="AU131" s="2001" t="str">
        <f>IF('VM Support FY26'!AU4-'PREV LOCK'!AU131=0,"-",'VM Support FY26'!AU4-'PREV LOCK'!AU131)</f>
        <v>-</v>
      </c>
      <c r="AV131" s="2002" t="str">
        <f>IF('VM Support FY26'!AV4-'PREV LOCK'!AV131=0,"-",'VM Support FY26'!AV4-'PREV LOCK'!AV131)</f>
        <v>-</v>
      </c>
    </row>
    <row r="132" spans="4:48" ht="15.75" customHeight="1">
      <c r="D132" s="1973" t="s">
        <v>208</v>
      </c>
      <c r="E132" s="246" t="s">
        <v>213</v>
      </c>
      <c r="F132" s="246" t="s">
        <v>210</v>
      </c>
      <c r="G132" s="246" t="s">
        <v>171</v>
      </c>
      <c r="H132" s="246">
        <v>16</v>
      </c>
      <c r="I132" s="245">
        <v>960</v>
      </c>
      <c r="J132" s="1997" t="str">
        <f>IF('VM Support FY26'!J5-'PREV LOCK'!J132=0,"-",'VM Support FY26'!J5-'PREV LOCK'!J132)</f>
        <v>-</v>
      </c>
      <c r="K132" s="2001" t="str">
        <f>IF('VM Support FY26'!K5-'PREV LOCK'!K132=0,"-",'VM Support FY26'!K5-'PREV LOCK'!K132)</f>
        <v>-</v>
      </c>
      <c r="L132" s="2002" t="str">
        <f>IF('VM Support FY26'!L5-'PREV LOCK'!L132=0,"-",'VM Support FY26'!L5-'PREV LOCK'!L132)</f>
        <v>-</v>
      </c>
      <c r="M132" s="1997" t="str">
        <f>IF('VM Support FY26'!M5-'PREV LOCK'!M132=0,"-",'VM Support FY26'!M5-'PREV LOCK'!M132)</f>
        <v>-</v>
      </c>
      <c r="N132" s="2001" t="str">
        <f>IF('VM Support FY26'!N5-'PREV LOCK'!N132=0,"-",'VM Support FY26'!N5-'PREV LOCK'!N132)</f>
        <v>-</v>
      </c>
      <c r="O132" s="2002" t="str">
        <f>IF('VM Support FY26'!O5-'PREV LOCK'!O132=0,"-",'VM Support FY26'!O5-'PREV LOCK'!O132)</f>
        <v>-</v>
      </c>
      <c r="P132" s="1997" t="str">
        <f>IF('VM Support FY26'!P5-'PREV LOCK'!P132=0,"-",'VM Support FY26'!P5-'PREV LOCK'!P132)</f>
        <v>-</v>
      </c>
      <c r="Q132" s="2001" t="str">
        <f>IF('VM Support FY26'!Q5-'PREV LOCK'!Q132=0,"-",'VM Support FY26'!Q5-'PREV LOCK'!Q132)</f>
        <v>-</v>
      </c>
      <c r="R132" s="2002" t="str">
        <f>IF('VM Support FY26'!R5-'PREV LOCK'!R132=0,"-",'VM Support FY26'!R5-'PREV LOCK'!R132)</f>
        <v>-</v>
      </c>
      <c r="S132" s="1997">
        <f>IF('VM Support FY26'!S5-'PREV LOCK'!S132=0,"-",'VM Support FY26'!S5-'PREV LOCK'!S132)</f>
        <v>-1000</v>
      </c>
      <c r="T132" s="2001" t="str">
        <f>IF('VM Support FY26'!T5-'PREV LOCK'!T132=0,"-",'VM Support FY26'!T5-'PREV LOCK'!T132)</f>
        <v>-</v>
      </c>
      <c r="U132" s="2002">
        <f>IF('VM Support FY26'!U5-'PREV LOCK'!U132=0,"-",'VM Support FY26'!U5-'PREV LOCK'!U132)</f>
        <v>-357</v>
      </c>
      <c r="V132" s="1997">
        <f>IF('VM Support FY26'!V5-'PREV LOCK'!V132=0,"-",'VM Support FY26'!V5-'PREV LOCK'!V132)</f>
        <v>-1000</v>
      </c>
      <c r="W132" s="2001" t="str">
        <f>IF('VM Support FY26'!W5-'PREV LOCK'!W132=0,"-",'VM Support FY26'!W5-'PREV LOCK'!W132)</f>
        <v>-</v>
      </c>
      <c r="X132" s="2002">
        <f>IF('VM Support FY26'!X5-'PREV LOCK'!X132=0,"-",'VM Support FY26'!X5-'PREV LOCK'!X132)</f>
        <v>-356</v>
      </c>
      <c r="Y132" s="1997">
        <f>IF('VM Support FY26'!Y5-'PREV LOCK'!Y132=0,"-",'VM Support FY26'!Y5-'PREV LOCK'!Y132)</f>
        <v>-800</v>
      </c>
      <c r="Z132" s="2001" t="str">
        <f>IF('VM Support FY26'!Z5-'PREV LOCK'!Z132=0,"-",'VM Support FY26'!Z5-'PREV LOCK'!Z132)</f>
        <v>-</v>
      </c>
      <c r="AA132" s="2002">
        <f>IF('VM Support FY26'!AA5-'PREV LOCK'!AA132=0,"-",'VM Support FY26'!AA5-'PREV LOCK'!AA132)</f>
        <v>-285</v>
      </c>
      <c r="AB132" s="1997" t="str">
        <f>IF('VM Support FY26'!AB5-'PREV LOCK'!AB132=0,"-",'VM Support FY26'!AB5-'PREV LOCK'!AB132)</f>
        <v>-</v>
      </c>
      <c r="AC132" s="2001" t="str">
        <f>IF('VM Support FY26'!AC5-'PREV LOCK'!AC132=0,"-",'VM Support FY26'!AC5-'PREV LOCK'!AC132)</f>
        <v>-</v>
      </c>
      <c r="AD132" s="2002" t="str">
        <f>IF('VM Support FY26'!AD5-'PREV LOCK'!AD132=0,"-",'VM Support FY26'!AD5-'PREV LOCK'!AD132)</f>
        <v>-</v>
      </c>
      <c r="AE132" s="1997" t="str">
        <f>IF('VM Support FY26'!AE5-'PREV LOCK'!AE132=0,"-",'VM Support FY26'!AE5-'PREV LOCK'!AE132)</f>
        <v>-</v>
      </c>
      <c r="AF132" s="2001" t="str">
        <f>IF('VM Support FY26'!AF5-'PREV LOCK'!AF132=0,"-",'VM Support FY26'!AF5-'PREV LOCK'!AF132)</f>
        <v>-</v>
      </c>
      <c r="AG132" s="2002" t="str">
        <f>IF('VM Support FY26'!AG5-'PREV LOCK'!AG132=0,"-",'VM Support FY26'!AG5-'PREV LOCK'!AG132)</f>
        <v>-</v>
      </c>
      <c r="AH132" s="1997" t="str">
        <f>IF('VM Support FY26'!AH5-'PREV LOCK'!AH132=0,"-",'VM Support FY26'!AH5-'PREV LOCK'!AH132)</f>
        <v>-</v>
      </c>
      <c r="AI132" s="2001" t="str">
        <f>IF('VM Support FY26'!AI5-'PREV LOCK'!AI132=0,"-",'VM Support FY26'!AI5-'PREV LOCK'!AI132)</f>
        <v>-</v>
      </c>
      <c r="AJ132" s="2002" t="str">
        <f>IF('VM Support FY26'!AJ5-'PREV LOCK'!AJ132=0,"-",'VM Support FY26'!AJ5-'PREV LOCK'!AJ132)</f>
        <v>-</v>
      </c>
      <c r="AK132" s="1997" t="str">
        <f>IF('VM Support FY26'!AK5-'PREV LOCK'!AK132=0,"-",'VM Support FY26'!AK5-'PREV LOCK'!AK132)</f>
        <v>-</v>
      </c>
      <c r="AL132" s="2001" t="str">
        <f>IF('VM Support FY26'!AL5-'PREV LOCK'!AL132=0,"-",'VM Support FY26'!AL5-'PREV LOCK'!AL132)</f>
        <v>-</v>
      </c>
      <c r="AM132" s="2002" t="str">
        <f>IF('VM Support FY26'!AM5-'PREV LOCK'!AM132=0,"-",'VM Support FY26'!AM5-'PREV LOCK'!AM132)</f>
        <v>-</v>
      </c>
      <c r="AN132" s="1997" t="str">
        <f>IF('VM Support FY26'!AN5-'PREV LOCK'!AN132=0,"-",'VM Support FY26'!AN5-'PREV LOCK'!AN132)</f>
        <v>-</v>
      </c>
      <c r="AO132" s="2001" t="str">
        <f>IF('VM Support FY26'!AO5-'PREV LOCK'!AO132=0,"-",'VM Support FY26'!AO5-'PREV LOCK'!AO132)</f>
        <v>-</v>
      </c>
      <c r="AP132" s="2002" t="str">
        <f>IF('VM Support FY26'!AP5-'PREV LOCK'!AP132=0,"-",'VM Support FY26'!AP5-'PREV LOCK'!AP132)</f>
        <v>-</v>
      </c>
      <c r="AQ132" s="1997" t="str">
        <f>IF('VM Support FY26'!AQ5-'PREV LOCK'!AQ132=0,"-",'VM Support FY26'!AQ5-'PREV LOCK'!AQ132)</f>
        <v>-</v>
      </c>
      <c r="AR132" s="2001" t="str">
        <f>IF('VM Support FY26'!AR5-'PREV LOCK'!AR132=0,"-",'VM Support FY26'!AR5-'PREV LOCK'!AR132)</f>
        <v>-</v>
      </c>
      <c r="AS132" s="2002" t="str">
        <f>IF('VM Support FY26'!AS5-'PREV LOCK'!AS132=0,"-",'VM Support FY26'!AS5-'PREV LOCK'!AS132)</f>
        <v>-</v>
      </c>
      <c r="AT132" s="1997">
        <f>IF('VM Support FY26'!AT5-'PREV LOCK'!AT132=0,"-",'VM Support FY26'!AT5-'PREV LOCK'!AT132)</f>
        <v>-2800</v>
      </c>
      <c r="AU132" s="2001" t="str">
        <f>IF('VM Support FY26'!AU5-'PREV LOCK'!AU132=0,"-",'VM Support FY26'!AU5-'PREV LOCK'!AU132)</f>
        <v>-</v>
      </c>
      <c r="AV132" s="2002">
        <f>IF('VM Support FY26'!AV5-'PREV LOCK'!AV132=0,"-",'VM Support FY26'!AV5-'PREV LOCK'!AV132)</f>
        <v>-998</v>
      </c>
    </row>
    <row r="133" spans="4:48" ht="15.75" customHeight="1">
      <c r="D133" s="1974" t="s">
        <v>208</v>
      </c>
      <c r="E133" s="155" t="s">
        <v>209</v>
      </c>
      <c r="F133" s="155" t="s">
        <v>210</v>
      </c>
      <c r="G133" s="155" t="s">
        <v>22</v>
      </c>
      <c r="H133" s="225">
        <v>15</v>
      </c>
      <c r="I133" s="208">
        <v>900</v>
      </c>
      <c r="J133" s="1997" t="str">
        <f>IF('VM Support FY26'!J6-'PREV LOCK'!J133=0,"-",'VM Support FY26'!J6-'PREV LOCK'!J133)</f>
        <v>-</v>
      </c>
      <c r="K133" s="2001" t="str">
        <f>IF('VM Support FY26'!K6-'PREV LOCK'!K133=0,"-",'VM Support FY26'!K6-'PREV LOCK'!K133)</f>
        <v>-</v>
      </c>
      <c r="L133" s="2002" t="str">
        <f>IF('VM Support FY26'!L6-'PREV LOCK'!L133=0,"-",'VM Support FY26'!L6-'PREV LOCK'!L133)</f>
        <v>-</v>
      </c>
      <c r="M133" s="1997" t="str">
        <f>IF('VM Support FY26'!M6-'PREV LOCK'!M133=0,"-",'VM Support FY26'!M6-'PREV LOCK'!M133)</f>
        <v>-</v>
      </c>
      <c r="N133" s="2001" t="str">
        <f>IF('VM Support FY26'!N6-'PREV LOCK'!N133=0,"-",'VM Support FY26'!N6-'PREV LOCK'!N133)</f>
        <v>-</v>
      </c>
      <c r="O133" s="2002" t="str">
        <f>IF('VM Support FY26'!O6-'PREV LOCK'!O133=0,"-",'VM Support FY26'!O6-'PREV LOCK'!O133)</f>
        <v>-</v>
      </c>
      <c r="P133" s="1997" t="str">
        <f>IF('VM Support FY26'!P6-'PREV LOCK'!P133=0,"-",'VM Support FY26'!P6-'PREV LOCK'!P133)</f>
        <v>-</v>
      </c>
      <c r="Q133" s="2001" t="str">
        <f>IF('VM Support FY26'!Q6-'PREV LOCK'!Q133=0,"-",'VM Support FY26'!Q6-'PREV LOCK'!Q133)</f>
        <v>-</v>
      </c>
      <c r="R133" s="2002" t="str">
        <f>IF('VM Support FY26'!R6-'PREV LOCK'!R133=0,"-",'VM Support FY26'!R6-'PREV LOCK'!R133)</f>
        <v>-</v>
      </c>
      <c r="S133" s="1997" t="str">
        <f>IF('VM Support FY26'!S6-'PREV LOCK'!S133=0,"-",'VM Support FY26'!S6-'PREV LOCK'!S133)</f>
        <v>-</v>
      </c>
      <c r="T133" s="2001" t="str">
        <f>IF('VM Support FY26'!T6-'PREV LOCK'!T133=0,"-",'VM Support FY26'!T6-'PREV LOCK'!T133)</f>
        <v>-</v>
      </c>
      <c r="U133" s="2002" t="str">
        <f>IF('VM Support FY26'!U6-'PREV LOCK'!U133=0,"-",'VM Support FY26'!U6-'PREV LOCK'!U133)</f>
        <v>-</v>
      </c>
      <c r="V133" s="1997" t="str">
        <f>IF('VM Support FY26'!V6-'PREV LOCK'!V133=0,"-",'VM Support FY26'!V6-'PREV LOCK'!V133)</f>
        <v>-</v>
      </c>
      <c r="W133" s="2001" t="str">
        <f>IF('VM Support FY26'!W6-'PREV LOCK'!W133=0,"-",'VM Support FY26'!W6-'PREV LOCK'!W133)</f>
        <v>-</v>
      </c>
      <c r="X133" s="2002" t="str">
        <f>IF('VM Support FY26'!X6-'PREV LOCK'!X133=0,"-",'VM Support FY26'!X6-'PREV LOCK'!X133)</f>
        <v>-</v>
      </c>
      <c r="Y133" s="1997" t="str">
        <f>IF('VM Support FY26'!Y6-'PREV LOCK'!Y133=0,"-",'VM Support FY26'!Y6-'PREV LOCK'!Y133)</f>
        <v>-</v>
      </c>
      <c r="Z133" s="2001" t="str">
        <f>IF('VM Support FY26'!Z6-'PREV LOCK'!Z133=0,"-",'VM Support FY26'!Z6-'PREV LOCK'!Z133)</f>
        <v>-</v>
      </c>
      <c r="AA133" s="2002" t="str">
        <f>IF('VM Support FY26'!AA6-'PREV LOCK'!AA133=0,"-",'VM Support FY26'!AA6-'PREV LOCK'!AA133)</f>
        <v>-</v>
      </c>
      <c r="AB133" s="1997" t="str">
        <f>IF('VM Support FY26'!AB6-'PREV LOCK'!AB133=0,"-",'VM Support FY26'!AB6-'PREV LOCK'!AB133)</f>
        <v>-</v>
      </c>
      <c r="AC133" s="2001" t="str">
        <f>IF('VM Support FY26'!AC6-'PREV LOCK'!AC133=0,"-",'VM Support FY26'!AC6-'PREV LOCK'!AC133)</f>
        <v>-</v>
      </c>
      <c r="AD133" s="2002" t="str">
        <f>IF('VM Support FY26'!AD6-'PREV LOCK'!AD133=0,"-",'VM Support FY26'!AD6-'PREV LOCK'!AD133)</f>
        <v>-</v>
      </c>
      <c r="AE133" s="1997" t="str">
        <f>IF('VM Support FY26'!AE6-'PREV LOCK'!AE133=0,"-",'VM Support FY26'!AE6-'PREV LOCK'!AE133)</f>
        <v>-</v>
      </c>
      <c r="AF133" s="2001" t="str">
        <f>IF('VM Support FY26'!AF6-'PREV LOCK'!AF133=0,"-",'VM Support FY26'!AF6-'PREV LOCK'!AF133)</f>
        <v>-</v>
      </c>
      <c r="AG133" s="2002" t="str">
        <f>IF('VM Support FY26'!AG6-'PREV LOCK'!AG133=0,"-",'VM Support FY26'!AG6-'PREV LOCK'!AG133)</f>
        <v>-</v>
      </c>
      <c r="AH133" s="1997" t="str">
        <f>IF('VM Support FY26'!AH6-'PREV LOCK'!AH133=0,"-",'VM Support FY26'!AH6-'PREV LOCK'!AH133)</f>
        <v>-</v>
      </c>
      <c r="AI133" s="2001" t="str">
        <f>IF('VM Support FY26'!AI6-'PREV LOCK'!AI133=0,"-",'VM Support FY26'!AI6-'PREV LOCK'!AI133)</f>
        <v>-</v>
      </c>
      <c r="AJ133" s="2002" t="str">
        <f>IF('VM Support FY26'!AJ6-'PREV LOCK'!AJ133=0,"-",'VM Support FY26'!AJ6-'PREV LOCK'!AJ133)</f>
        <v>-</v>
      </c>
      <c r="AK133" s="1997" t="str">
        <f>IF('VM Support FY26'!AK6-'PREV LOCK'!AK133=0,"-",'VM Support FY26'!AK6-'PREV LOCK'!AK133)</f>
        <v>-</v>
      </c>
      <c r="AL133" s="2001" t="str">
        <f>IF('VM Support FY26'!AL6-'PREV LOCK'!AL133=0,"-",'VM Support FY26'!AL6-'PREV LOCK'!AL133)</f>
        <v>-</v>
      </c>
      <c r="AM133" s="2002" t="str">
        <f>IF('VM Support FY26'!AM6-'PREV LOCK'!AM133=0,"-",'VM Support FY26'!AM6-'PREV LOCK'!AM133)</f>
        <v>-</v>
      </c>
      <c r="AN133" s="1997" t="str">
        <f>IF('VM Support FY26'!AN6-'PREV LOCK'!AN133=0,"-",'VM Support FY26'!AN6-'PREV LOCK'!AN133)</f>
        <v>-</v>
      </c>
      <c r="AO133" s="2001" t="str">
        <f>IF('VM Support FY26'!AO6-'PREV LOCK'!AO133=0,"-",'VM Support FY26'!AO6-'PREV LOCK'!AO133)</f>
        <v>-</v>
      </c>
      <c r="AP133" s="2002" t="str">
        <f>IF('VM Support FY26'!AP6-'PREV LOCK'!AP133=0,"-",'VM Support FY26'!AP6-'PREV LOCK'!AP133)</f>
        <v>-</v>
      </c>
      <c r="AQ133" s="1997" t="str">
        <f>IF('VM Support FY26'!AQ6-'PREV LOCK'!AQ133=0,"-",'VM Support FY26'!AQ6-'PREV LOCK'!AQ133)</f>
        <v>-</v>
      </c>
      <c r="AR133" s="2001" t="str">
        <f>IF('VM Support FY26'!AR6-'PREV LOCK'!AR133=0,"-",'VM Support FY26'!AR6-'PREV LOCK'!AR133)</f>
        <v>-</v>
      </c>
      <c r="AS133" s="2002" t="str">
        <f>IF('VM Support FY26'!AS6-'PREV LOCK'!AS133=0,"-",'VM Support FY26'!AS6-'PREV LOCK'!AS133)</f>
        <v>-</v>
      </c>
      <c r="AT133" s="1997" t="str">
        <f>IF('VM Support FY26'!AT6-'PREV LOCK'!AT133=0,"-",'VM Support FY26'!AT6-'PREV LOCK'!AT133)</f>
        <v>-</v>
      </c>
      <c r="AU133" s="2001" t="str">
        <f>IF('VM Support FY26'!AU6-'PREV LOCK'!AU133=0,"-",'VM Support FY26'!AU6-'PREV LOCK'!AU133)</f>
        <v>-</v>
      </c>
      <c r="AV133" s="2002" t="str">
        <f>IF('VM Support FY26'!AV6-'PREV LOCK'!AV133=0,"-",'VM Support FY26'!AV6-'PREV LOCK'!AV133)</f>
        <v>-</v>
      </c>
    </row>
    <row r="134" spans="4:48" ht="15.75" customHeight="1">
      <c r="D134" s="1974" t="s">
        <v>208</v>
      </c>
      <c r="E134" s="155" t="s">
        <v>213</v>
      </c>
      <c r="F134" s="155" t="s">
        <v>210</v>
      </c>
      <c r="G134" s="155" t="s">
        <v>22</v>
      </c>
      <c r="H134" s="225">
        <v>20</v>
      </c>
      <c r="I134" s="208">
        <v>1200</v>
      </c>
      <c r="J134" s="1997" t="str">
        <f>IF('VM Support FY26'!J7-'PREV LOCK'!J134=0,"-",'VM Support FY26'!J7-'PREV LOCK'!J134)</f>
        <v>-</v>
      </c>
      <c r="K134" s="2001" t="str">
        <f>IF('VM Support FY26'!K7-'PREV LOCK'!K134=0,"-",'VM Support FY26'!K7-'PREV LOCK'!K134)</f>
        <v>-</v>
      </c>
      <c r="L134" s="2002" t="str">
        <f>IF('VM Support FY26'!L7-'PREV LOCK'!L134=0,"-",'VM Support FY26'!L7-'PREV LOCK'!L134)</f>
        <v>-</v>
      </c>
      <c r="M134" s="1997" t="str">
        <f>IF('VM Support FY26'!M7-'PREV LOCK'!M134=0,"-",'VM Support FY26'!M7-'PREV LOCK'!M134)</f>
        <v>-</v>
      </c>
      <c r="N134" s="2001" t="str">
        <f>IF('VM Support FY26'!N7-'PREV LOCK'!N134=0,"-",'VM Support FY26'!N7-'PREV LOCK'!N134)</f>
        <v>-</v>
      </c>
      <c r="O134" s="2002" t="str">
        <f>IF('VM Support FY26'!O7-'PREV LOCK'!O134=0,"-",'VM Support FY26'!O7-'PREV LOCK'!O134)</f>
        <v>-</v>
      </c>
      <c r="P134" s="1997" t="str">
        <f>IF('VM Support FY26'!P7-'PREV LOCK'!P134=0,"-",'VM Support FY26'!P7-'PREV LOCK'!P134)</f>
        <v>-</v>
      </c>
      <c r="Q134" s="2001" t="str">
        <f>IF('VM Support FY26'!Q7-'PREV LOCK'!Q134=0,"-",'VM Support FY26'!Q7-'PREV LOCK'!Q134)</f>
        <v>-</v>
      </c>
      <c r="R134" s="2002" t="str">
        <f>IF('VM Support FY26'!R7-'PREV LOCK'!R134=0,"-",'VM Support FY26'!R7-'PREV LOCK'!R134)</f>
        <v>-</v>
      </c>
      <c r="S134" s="1997">
        <f>IF('VM Support FY26'!S7-'PREV LOCK'!S134=0,"-",'VM Support FY26'!S7-'PREV LOCK'!S134)</f>
        <v>-1200</v>
      </c>
      <c r="T134" s="2001" t="str">
        <f>IF('VM Support FY26'!T7-'PREV LOCK'!T134=0,"-",'VM Support FY26'!T7-'PREV LOCK'!T134)</f>
        <v>-</v>
      </c>
      <c r="U134" s="2002">
        <f>IF('VM Support FY26'!U7-'PREV LOCK'!U134=0,"-",'VM Support FY26'!U7-'PREV LOCK'!U134)</f>
        <v>-535</v>
      </c>
      <c r="V134" s="1997">
        <f>IF('VM Support FY26'!V7-'PREV LOCK'!V134=0,"-",'VM Support FY26'!V7-'PREV LOCK'!V134)</f>
        <v>-2400</v>
      </c>
      <c r="W134" s="2001" t="str">
        <f>IF('VM Support FY26'!W7-'PREV LOCK'!W134=0,"-",'VM Support FY26'!W7-'PREV LOCK'!W134)</f>
        <v>-</v>
      </c>
      <c r="X134" s="2002">
        <f>IF('VM Support FY26'!X7-'PREV LOCK'!X134=0,"-",'VM Support FY26'!X7-'PREV LOCK'!X134)</f>
        <v>-1070</v>
      </c>
      <c r="Y134" s="1997">
        <f>IF('VM Support FY26'!Y7-'PREV LOCK'!Y134=0,"-",'VM Support FY26'!Y7-'PREV LOCK'!Y134)</f>
        <v>-3500</v>
      </c>
      <c r="Z134" s="2001" t="str">
        <f>IF('VM Support FY26'!Z7-'PREV LOCK'!Z134=0,"-",'VM Support FY26'!Z7-'PREV LOCK'!Z134)</f>
        <v>-</v>
      </c>
      <c r="AA134" s="2002">
        <f>IF('VM Support FY26'!AA7-'PREV LOCK'!AA134=0,"-",'VM Support FY26'!AA7-'PREV LOCK'!AA134)</f>
        <v>-1559</v>
      </c>
      <c r="AB134" s="1997" t="str">
        <f>IF('VM Support FY26'!AB7-'PREV LOCK'!AB134=0,"-",'VM Support FY26'!AB7-'PREV LOCK'!AB134)</f>
        <v>-</v>
      </c>
      <c r="AC134" s="2001" t="str">
        <f>IF('VM Support FY26'!AC7-'PREV LOCK'!AC134=0,"-",'VM Support FY26'!AC7-'PREV LOCK'!AC134)</f>
        <v>-</v>
      </c>
      <c r="AD134" s="2002" t="str">
        <f>IF('VM Support FY26'!AD7-'PREV LOCK'!AD134=0,"-",'VM Support FY26'!AD7-'PREV LOCK'!AD134)</f>
        <v>-</v>
      </c>
      <c r="AE134" s="1997" t="str">
        <f>IF('VM Support FY26'!AE7-'PREV LOCK'!AE134=0,"-",'VM Support FY26'!AE7-'PREV LOCK'!AE134)</f>
        <v>-</v>
      </c>
      <c r="AF134" s="2001" t="str">
        <f>IF('VM Support FY26'!AF7-'PREV LOCK'!AF134=0,"-",'VM Support FY26'!AF7-'PREV LOCK'!AF134)</f>
        <v>-</v>
      </c>
      <c r="AG134" s="2002" t="str">
        <f>IF('VM Support FY26'!AG7-'PREV LOCK'!AG134=0,"-",'VM Support FY26'!AG7-'PREV LOCK'!AG134)</f>
        <v>-</v>
      </c>
      <c r="AH134" s="1997" t="str">
        <f>IF('VM Support FY26'!AH7-'PREV LOCK'!AH134=0,"-",'VM Support FY26'!AH7-'PREV LOCK'!AH134)</f>
        <v>-</v>
      </c>
      <c r="AI134" s="2001" t="str">
        <f>IF('VM Support FY26'!AI7-'PREV LOCK'!AI134=0,"-",'VM Support FY26'!AI7-'PREV LOCK'!AI134)</f>
        <v>-</v>
      </c>
      <c r="AJ134" s="2002" t="str">
        <f>IF('VM Support FY26'!AJ7-'PREV LOCK'!AJ134=0,"-",'VM Support FY26'!AJ7-'PREV LOCK'!AJ134)</f>
        <v>-</v>
      </c>
      <c r="AK134" s="1997" t="str">
        <f>IF('VM Support FY26'!AK7-'PREV LOCK'!AK134=0,"-",'VM Support FY26'!AK7-'PREV LOCK'!AK134)</f>
        <v>-</v>
      </c>
      <c r="AL134" s="2001" t="str">
        <f>IF('VM Support FY26'!AL7-'PREV LOCK'!AL134=0,"-",'VM Support FY26'!AL7-'PREV LOCK'!AL134)</f>
        <v>-</v>
      </c>
      <c r="AM134" s="2002" t="str">
        <f>IF('VM Support FY26'!AM7-'PREV LOCK'!AM134=0,"-",'VM Support FY26'!AM7-'PREV LOCK'!AM134)</f>
        <v>-</v>
      </c>
      <c r="AN134" s="1997" t="str">
        <f>IF('VM Support FY26'!AN7-'PREV LOCK'!AN134=0,"-",'VM Support FY26'!AN7-'PREV LOCK'!AN134)</f>
        <v>-</v>
      </c>
      <c r="AO134" s="2001" t="str">
        <f>IF('VM Support FY26'!AO7-'PREV LOCK'!AO134=0,"-",'VM Support FY26'!AO7-'PREV LOCK'!AO134)</f>
        <v>-</v>
      </c>
      <c r="AP134" s="2002" t="str">
        <f>IF('VM Support FY26'!AP7-'PREV LOCK'!AP134=0,"-",'VM Support FY26'!AP7-'PREV LOCK'!AP134)</f>
        <v>-</v>
      </c>
      <c r="AQ134" s="1997" t="str">
        <f>IF('VM Support FY26'!AQ7-'PREV LOCK'!AQ134=0,"-",'VM Support FY26'!AQ7-'PREV LOCK'!AQ134)</f>
        <v>-</v>
      </c>
      <c r="AR134" s="2001" t="str">
        <f>IF('VM Support FY26'!AR7-'PREV LOCK'!AR134=0,"-",'VM Support FY26'!AR7-'PREV LOCK'!AR134)</f>
        <v>-</v>
      </c>
      <c r="AS134" s="2002" t="str">
        <f>IF('VM Support FY26'!AS7-'PREV LOCK'!AS134=0,"-",'VM Support FY26'!AS7-'PREV LOCK'!AS134)</f>
        <v>-</v>
      </c>
      <c r="AT134" s="1997">
        <f>IF('VM Support FY26'!AT7-'PREV LOCK'!AT134=0,"-",'VM Support FY26'!AT7-'PREV LOCK'!AT134)</f>
        <v>-7100</v>
      </c>
      <c r="AU134" s="2001" t="str">
        <f>IF('VM Support FY26'!AU7-'PREV LOCK'!AU134=0,"-",'VM Support FY26'!AU7-'PREV LOCK'!AU134)</f>
        <v>-</v>
      </c>
      <c r="AV134" s="2002">
        <f>IF('VM Support FY26'!AV7-'PREV LOCK'!AV134=0,"-",'VM Support FY26'!AV7-'PREV LOCK'!AV134)</f>
        <v>-3164</v>
      </c>
    </row>
    <row r="135" spans="4:48" ht="15.75" customHeight="1">
      <c r="D135" s="1974" t="s">
        <v>208</v>
      </c>
      <c r="E135" s="155" t="s">
        <v>211</v>
      </c>
      <c r="F135" s="2404" t="s">
        <v>212</v>
      </c>
      <c r="G135" s="1995" t="s">
        <v>214</v>
      </c>
      <c r="H135" s="225">
        <v>60</v>
      </c>
      <c r="I135" s="208">
        <v>3600</v>
      </c>
      <c r="J135" s="1997" t="str">
        <f>IF('VM Support FY26'!J8-'PREV LOCK'!J135=0,"-",'VM Support FY26'!J8-'PREV LOCK'!J135)</f>
        <v>-</v>
      </c>
      <c r="K135" s="2001" t="str">
        <f>IF('VM Support FY26'!K8-'PREV LOCK'!K135=0,"-",'VM Support FY26'!K8-'PREV LOCK'!K135)</f>
        <v>-</v>
      </c>
      <c r="L135" s="2002" t="str">
        <f>IF('VM Support FY26'!L8-'PREV LOCK'!L135=0,"-",'VM Support FY26'!L8-'PREV LOCK'!L135)</f>
        <v>-</v>
      </c>
      <c r="M135" s="1997" t="str">
        <f>IF('VM Support FY26'!M8-'PREV LOCK'!M135=0,"-",'VM Support FY26'!M8-'PREV LOCK'!M135)</f>
        <v>-</v>
      </c>
      <c r="N135" s="2001" t="str">
        <f>IF('VM Support FY26'!N8-'PREV LOCK'!N135=0,"-",'VM Support FY26'!N8-'PREV LOCK'!N135)</f>
        <v>-</v>
      </c>
      <c r="O135" s="2002" t="str">
        <f>IF('VM Support FY26'!O8-'PREV LOCK'!O135=0,"-",'VM Support FY26'!O8-'PREV LOCK'!O135)</f>
        <v>-</v>
      </c>
      <c r="P135" s="1997" t="str">
        <f>IF('VM Support FY26'!P8-'PREV LOCK'!P135=0,"-",'VM Support FY26'!P8-'PREV LOCK'!P135)</f>
        <v>-</v>
      </c>
      <c r="Q135" s="2001" t="str">
        <f>IF('VM Support FY26'!Q8-'PREV LOCK'!Q135=0,"-",'VM Support FY26'!Q8-'PREV LOCK'!Q135)</f>
        <v>-</v>
      </c>
      <c r="R135" s="2002" t="str">
        <f>IF('VM Support FY26'!R8-'PREV LOCK'!R135=0,"-",'VM Support FY26'!R8-'PREV LOCK'!R135)</f>
        <v>-</v>
      </c>
      <c r="S135" s="1997" t="str">
        <f>IF('VM Support FY26'!S8-'PREV LOCK'!S135=0,"-",'VM Support FY26'!S8-'PREV LOCK'!S135)</f>
        <v>-</v>
      </c>
      <c r="T135" s="2001" t="str">
        <f>IF('VM Support FY26'!T8-'PREV LOCK'!T135=0,"-",'VM Support FY26'!T8-'PREV LOCK'!T135)</f>
        <v>-</v>
      </c>
      <c r="U135" s="2002" t="str">
        <f>IF('VM Support FY26'!U8-'PREV LOCK'!U135=0,"-",'VM Support FY26'!U8-'PREV LOCK'!U135)</f>
        <v>-</v>
      </c>
      <c r="V135" s="1997" t="str">
        <f>IF('VM Support FY26'!V8-'PREV LOCK'!V135=0,"-",'VM Support FY26'!V8-'PREV LOCK'!V135)</f>
        <v>-</v>
      </c>
      <c r="W135" s="2001" t="str">
        <f>IF('VM Support FY26'!W8-'PREV LOCK'!W135=0,"-",'VM Support FY26'!W8-'PREV LOCK'!W135)</f>
        <v>-</v>
      </c>
      <c r="X135" s="2002" t="str">
        <f>IF('VM Support FY26'!X8-'PREV LOCK'!X135=0,"-",'VM Support FY26'!X8-'PREV LOCK'!X135)</f>
        <v>-</v>
      </c>
      <c r="Y135" s="1997" t="str">
        <f>IF('VM Support FY26'!Y8-'PREV LOCK'!Y135=0,"-",'VM Support FY26'!Y8-'PREV LOCK'!Y135)</f>
        <v>-</v>
      </c>
      <c r="Z135" s="2001" t="str">
        <f>IF('VM Support FY26'!Z8-'PREV LOCK'!Z135=0,"-",'VM Support FY26'!Z8-'PREV LOCK'!Z135)</f>
        <v>-</v>
      </c>
      <c r="AA135" s="2002" t="str">
        <f>IF('VM Support FY26'!AA8-'PREV LOCK'!AA135=0,"-",'VM Support FY26'!AA8-'PREV LOCK'!AA135)</f>
        <v>-</v>
      </c>
      <c r="AB135" s="1997" t="str">
        <f>IF('VM Support FY26'!AB8-'PREV LOCK'!AB135=0,"-",'VM Support FY26'!AB8-'PREV LOCK'!AB135)</f>
        <v>-</v>
      </c>
      <c r="AC135" s="2001" t="str">
        <f>IF('VM Support FY26'!AC8-'PREV LOCK'!AC135=0,"-",'VM Support FY26'!AC8-'PREV LOCK'!AC135)</f>
        <v>-</v>
      </c>
      <c r="AD135" s="2002" t="str">
        <f>IF('VM Support FY26'!AD8-'PREV LOCK'!AD135=0,"-",'VM Support FY26'!AD8-'PREV LOCK'!AD135)</f>
        <v>-</v>
      </c>
      <c r="AE135" s="1997" t="str">
        <f>IF('VM Support FY26'!AE8-'PREV LOCK'!AE135=0,"-",'VM Support FY26'!AE8-'PREV LOCK'!AE135)</f>
        <v>-</v>
      </c>
      <c r="AF135" s="2001" t="str">
        <f>IF('VM Support FY26'!AF8-'PREV LOCK'!AF135=0,"-",'VM Support FY26'!AF8-'PREV LOCK'!AF135)</f>
        <v>-</v>
      </c>
      <c r="AG135" s="2002" t="str">
        <f>IF('VM Support FY26'!AG8-'PREV LOCK'!AG135=0,"-",'VM Support FY26'!AG8-'PREV LOCK'!AG135)</f>
        <v>-</v>
      </c>
      <c r="AH135" s="1997" t="str">
        <f>IF('VM Support FY26'!AH8-'PREV LOCK'!AH135=0,"-",'VM Support FY26'!AH8-'PREV LOCK'!AH135)</f>
        <v>-</v>
      </c>
      <c r="AI135" s="2001" t="str">
        <f>IF('VM Support FY26'!AI8-'PREV LOCK'!AI135=0,"-",'VM Support FY26'!AI8-'PREV LOCK'!AI135)</f>
        <v>-</v>
      </c>
      <c r="AJ135" s="2002" t="str">
        <f>IF('VM Support FY26'!AJ8-'PREV LOCK'!AJ135=0,"-",'VM Support FY26'!AJ8-'PREV LOCK'!AJ135)</f>
        <v>-</v>
      </c>
      <c r="AK135" s="1997" t="str">
        <f>IF('VM Support FY26'!AK8-'PREV LOCK'!AK135=0,"-",'VM Support FY26'!AK8-'PREV LOCK'!AK135)</f>
        <v>-</v>
      </c>
      <c r="AL135" s="2001" t="str">
        <f>IF('VM Support FY26'!AL8-'PREV LOCK'!AL135=0,"-",'VM Support FY26'!AL8-'PREV LOCK'!AL135)</f>
        <v>-</v>
      </c>
      <c r="AM135" s="2002" t="str">
        <f>IF('VM Support FY26'!AM8-'PREV LOCK'!AM135=0,"-",'VM Support FY26'!AM8-'PREV LOCK'!AM135)</f>
        <v>-</v>
      </c>
      <c r="AN135" s="1997" t="str">
        <f>IF('VM Support FY26'!AN8-'PREV LOCK'!AN135=0,"-",'VM Support FY26'!AN8-'PREV LOCK'!AN135)</f>
        <v>-</v>
      </c>
      <c r="AO135" s="2001" t="str">
        <f>IF('VM Support FY26'!AO8-'PREV LOCK'!AO135=0,"-",'VM Support FY26'!AO8-'PREV LOCK'!AO135)</f>
        <v>-</v>
      </c>
      <c r="AP135" s="2002" t="str">
        <f>IF('VM Support FY26'!AP8-'PREV LOCK'!AP135=0,"-",'VM Support FY26'!AP8-'PREV LOCK'!AP135)</f>
        <v>-</v>
      </c>
      <c r="AQ135" s="1997" t="str">
        <f>IF('VM Support FY26'!AQ8-'PREV LOCK'!AQ135=0,"-",'VM Support FY26'!AQ8-'PREV LOCK'!AQ135)</f>
        <v>-</v>
      </c>
      <c r="AR135" s="2001" t="str">
        <f>IF('VM Support FY26'!AR8-'PREV LOCK'!AR135=0,"-",'VM Support FY26'!AR8-'PREV LOCK'!AR135)</f>
        <v>-</v>
      </c>
      <c r="AS135" s="2002" t="str">
        <f>IF('VM Support FY26'!AS8-'PREV LOCK'!AS135=0,"-",'VM Support FY26'!AS8-'PREV LOCK'!AS135)</f>
        <v>-</v>
      </c>
      <c r="AT135" s="1997" t="str">
        <f>IF('VM Support FY26'!AT8-'PREV LOCK'!AT135=0,"-",'VM Support FY26'!AT8-'PREV LOCK'!AT135)</f>
        <v>-</v>
      </c>
      <c r="AU135" s="2001" t="str">
        <f>IF('VM Support FY26'!AU8-'PREV LOCK'!AU135=0,"-",'VM Support FY26'!AU8-'PREV LOCK'!AU135)</f>
        <v>-</v>
      </c>
      <c r="AV135" s="2002" t="str">
        <f>IF('VM Support FY26'!AV8-'PREV LOCK'!AV135=0,"-",'VM Support FY26'!AV8-'PREV LOCK'!AV135)</f>
        <v>-</v>
      </c>
    </row>
    <row r="136" spans="4:48" ht="15.75" customHeight="1">
      <c r="D136" s="1974" t="s">
        <v>208</v>
      </c>
      <c r="E136" s="155" t="s">
        <v>213</v>
      </c>
      <c r="F136" s="155" t="s">
        <v>210</v>
      </c>
      <c r="G136" s="1995" t="s">
        <v>214</v>
      </c>
      <c r="H136" s="225">
        <v>30</v>
      </c>
      <c r="I136" s="208">
        <v>1800</v>
      </c>
      <c r="J136" s="1997" t="str">
        <f>IF('VM Support FY26'!J9-'PREV LOCK'!J136=0,"-",'VM Support FY26'!J9-'PREV LOCK'!J136)</f>
        <v>-</v>
      </c>
      <c r="K136" s="2001" t="str">
        <f>IF('VM Support FY26'!K9-'PREV LOCK'!K136=0,"-",'VM Support FY26'!K9-'PREV LOCK'!K136)</f>
        <v>-</v>
      </c>
      <c r="L136" s="2002" t="str">
        <f>IF('VM Support FY26'!L9-'PREV LOCK'!L136=0,"-",'VM Support FY26'!L9-'PREV LOCK'!L136)</f>
        <v>-</v>
      </c>
      <c r="M136" s="1997" t="str">
        <f>IF('VM Support FY26'!M9-'PREV LOCK'!M136=0,"-",'VM Support FY26'!M9-'PREV LOCK'!M136)</f>
        <v>-</v>
      </c>
      <c r="N136" s="2001" t="str">
        <f>IF('VM Support FY26'!N9-'PREV LOCK'!N136=0,"-",'VM Support FY26'!N9-'PREV LOCK'!N136)</f>
        <v>-</v>
      </c>
      <c r="O136" s="2002" t="str">
        <f>IF('VM Support FY26'!O9-'PREV LOCK'!O136=0,"-",'VM Support FY26'!O9-'PREV LOCK'!O136)</f>
        <v>-</v>
      </c>
      <c r="P136" s="1997" t="str">
        <f>IF('VM Support FY26'!P9-'PREV LOCK'!P136=0,"-",'VM Support FY26'!P9-'PREV LOCK'!P136)</f>
        <v>-</v>
      </c>
      <c r="Q136" s="2001" t="str">
        <f>IF('VM Support FY26'!Q9-'PREV LOCK'!Q136=0,"-",'VM Support FY26'!Q9-'PREV LOCK'!Q136)</f>
        <v>-</v>
      </c>
      <c r="R136" s="2002" t="str">
        <f>IF('VM Support FY26'!R9-'PREV LOCK'!R136=0,"-",'VM Support FY26'!R9-'PREV LOCK'!R136)</f>
        <v>-</v>
      </c>
      <c r="S136" s="1997">
        <f>IF('VM Support FY26'!S9-'PREV LOCK'!S136=0,"-",'VM Support FY26'!S9-'PREV LOCK'!S136)</f>
        <v>-2400</v>
      </c>
      <c r="T136" s="2001" t="str">
        <f>IF('VM Support FY26'!T9-'PREV LOCK'!T136=0,"-",'VM Support FY26'!T9-'PREV LOCK'!T136)</f>
        <v>-</v>
      </c>
      <c r="U136" s="2002">
        <f>IF('VM Support FY26'!U9-'PREV LOCK'!U136=0,"-",'VM Support FY26'!U9-'PREV LOCK'!U136)</f>
        <v>-1604</v>
      </c>
      <c r="V136" s="1997">
        <f>IF('VM Support FY26'!V9-'PREV LOCK'!V136=0,"-",'VM Support FY26'!V9-'PREV LOCK'!V136)</f>
        <v>-2550</v>
      </c>
      <c r="W136" s="2001" t="str">
        <f>IF('VM Support FY26'!W9-'PREV LOCK'!W136=0,"-",'VM Support FY26'!W9-'PREV LOCK'!W136)</f>
        <v>-</v>
      </c>
      <c r="X136" s="2002">
        <f>IF('VM Support FY26'!X9-'PREV LOCK'!X136=0,"-",'VM Support FY26'!X9-'PREV LOCK'!X136)</f>
        <v>-1705</v>
      </c>
      <c r="Y136" s="1997">
        <f>IF('VM Support FY26'!Y9-'PREV LOCK'!Y136=0,"-",'VM Support FY26'!Y9-'PREV LOCK'!Y136)</f>
        <v>-2700</v>
      </c>
      <c r="Z136" s="2001" t="str">
        <f>IF('VM Support FY26'!Z9-'PREV LOCK'!Z136=0,"-",'VM Support FY26'!Z9-'PREV LOCK'!Z136)</f>
        <v>-</v>
      </c>
      <c r="AA136" s="2002">
        <f>IF('VM Support FY26'!AA9-'PREV LOCK'!AA136=0,"-",'VM Support FY26'!AA9-'PREV LOCK'!AA136)</f>
        <v>-1805</v>
      </c>
      <c r="AB136" s="1997">
        <f>IF('VM Support FY26'!AB9-'PREV LOCK'!AB136=0,"-",'VM Support FY26'!AB9-'PREV LOCK'!AB136)</f>
        <v>-2650</v>
      </c>
      <c r="AC136" s="2001" t="str">
        <f>IF('VM Support FY26'!AC9-'PREV LOCK'!AC136=0,"-",'VM Support FY26'!AC9-'PREV LOCK'!AC136)</f>
        <v>-</v>
      </c>
      <c r="AD136" s="2002">
        <f>IF('VM Support FY26'!AD9-'PREV LOCK'!AD136=0,"-",'VM Support FY26'!AD9-'PREV LOCK'!AD136)</f>
        <v>-1771</v>
      </c>
      <c r="AE136" s="1997">
        <f>IF('VM Support FY26'!AE9-'PREV LOCK'!AE136=0,"-",'VM Support FY26'!AE9-'PREV LOCK'!AE136)</f>
        <v>-2550</v>
      </c>
      <c r="AF136" s="2001" t="str">
        <f>IF('VM Support FY26'!AF9-'PREV LOCK'!AF136=0,"-",'VM Support FY26'!AF9-'PREV LOCK'!AF136)</f>
        <v>-</v>
      </c>
      <c r="AG136" s="2002">
        <f>IF('VM Support FY26'!AG9-'PREV LOCK'!AG136=0,"-",'VM Support FY26'!AG9-'PREV LOCK'!AG136)</f>
        <v>-1705</v>
      </c>
      <c r="AH136" s="1997">
        <f>IF('VM Support FY26'!AH9-'PREV LOCK'!AH136=0,"-",'VM Support FY26'!AH9-'PREV LOCK'!AH136)</f>
        <v>-2500</v>
      </c>
      <c r="AI136" s="2001" t="str">
        <f>IF('VM Support FY26'!AI9-'PREV LOCK'!AI136=0,"-",'VM Support FY26'!AI9-'PREV LOCK'!AI136)</f>
        <v>-</v>
      </c>
      <c r="AJ136" s="2002">
        <f>IF('VM Support FY26'!AJ9-'PREV LOCK'!AJ136=0,"-",'VM Support FY26'!AJ9-'PREV LOCK'!AJ136)</f>
        <v>-1671</v>
      </c>
      <c r="AK136" s="1997">
        <f>IF('VM Support FY26'!AK9-'PREV LOCK'!AK136=0,"-",'VM Support FY26'!AK9-'PREV LOCK'!AK136)</f>
        <v>-2700</v>
      </c>
      <c r="AL136" s="2001" t="str">
        <f>IF('VM Support FY26'!AL9-'PREV LOCK'!AL136=0,"-",'VM Support FY26'!AL9-'PREV LOCK'!AL136)</f>
        <v>-</v>
      </c>
      <c r="AM136" s="2002">
        <f>IF('VM Support FY26'!AM9-'PREV LOCK'!AM136=0,"-",'VM Support FY26'!AM9-'PREV LOCK'!AM136)</f>
        <v>-1805</v>
      </c>
      <c r="AN136" s="1997">
        <f>IF('VM Support FY26'!AN9-'PREV LOCK'!AN136=0,"-",'VM Support FY26'!AN9-'PREV LOCK'!AN136)</f>
        <v>-2500</v>
      </c>
      <c r="AO136" s="2001" t="str">
        <f>IF('VM Support FY26'!AO9-'PREV LOCK'!AO136=0,"-",'VM Support FY26'!AO9-'PREV LOCK'!AO136)</f>
        <v>-</v>
      </c>
      <c r="AP136" s="2002">
        <f>IF('VM Support FY26'!AP9-'PREV LOCK'!AP136=0,"-",'VM Support FY26'!AP9-'PREV LOCK'!AP136)</f>
        <v>-1671</v>
      </c>
      <c r="AQ136" s="1997">
        <f>IF('VM Support FY26'!AQ9-'PREV LOCK'!AQ136=0,"-",'VM Support FY26'!AQ9-'PREV LOCK'!AQ136)</f>
        <v>-2600</v>
      </c>
      <c r="AR136" s="2001" t="str">
        <f>IF('VM Support FY26'!AR9-'PREV LOCK'!AR136=0,"-",'VM Support FY26'!AR9-'PREV LOCK'!AR136)</f>
        <v>-</v>
      </c>
      <c r="AS136" s="2002">
        <f>IF('VM Support FY26'!AS9-'PREV LOCK'!AS136=0,"-",'VM Support FY26'!AS9-'PREV LOCK'!AS136)</f>
        <v>-1738</v>
      </c>
      <c r="AT136" s="1997">
        <f>IF('VM Support FY26'!AT9-'PREV LOCK'!AT136=0,"-",'VM Support FY26'!AT9-'PREV LOCK'!AT136)</f>
        <v>-23150</v>
      </c>
      <c r="AU136" s="2001" t="str">
        <f>IF('VM Support FY26'!AU9-'PREV LOCK'!AU136=0,"-",'VM Support FY26'!AU9-'PREV LOCK'!AU136)</f>
        <v>-</v>
      </c>
      <c r="AV136" s="2002">
        <f>IF('VM Support FY26'!AV9-'PREV LOCK'!AV136=0,"-",'VM Support FY26'!AV9-'PREV LOCK'!AV136)</f>
        <v>-15475</v>
      </c>
    </row>
    <row r="137" spans="4:48" ht="15.75" customHeight="1">
      <c r="D137" s="2388" t="s">
        <v>208</v>
      </c>
      <c r="E137" s="2389" t="s">
        <v>209</v>
      </c>
      <c r="F137" s="2389" t="s">
        <v>210</v>
      </c>
      <c r="G137" s="2389" t="s">
        <v>215</v>
      </c>
      <c r="H137" s="225">
        <v>7</v>
      </c>
      <c r="I137" s="208">
        <v>420</v>
      </c>
      <c r="J137" s="2390" t="str">
        <f>IF('VM Support FY26'!J10-'PREV LOCK'!J137=0,"-",'VM Support FY26'!J10-'PREV LOCK'!J137)</f>
        <v>-</v>
      </c>
      <c r="K137" s="2001" t="str">
        <f>IF('VM Support FY26'!K10-'PREV LOCK'!K137=0,"-",'VM Support FY26'!K10-'PREV LOCK'!K137)</f>
        <v>-</v>
      </c>
      <c r="L137" s="2002" t="str">
        <f>IF('VM Support FY26'!L10-'PREV LOCK'!L137=0,"-",'VM Support FY26'!L10-'PREV LOCK'!L137)</f>
        <v>-</v>
      </c>
      <c r="M137" s="2390" t="str">
        <f>IF('VM Support FY26'!M10-'PREV LOCK'!M137=0,"-",'VM Support FY26'!M10-'PREV LOCK'!M137)</f>
        <v>-</v>
      </c>
      <c r="N137" s="2001" t="str">
        <f>IF('VM Support FY26'!N10-'PREV LOCK'!N137=0,"-",'VM Support FY26'!N10-'PREV LOCK'!N137)</f>
        <v>-</v>
      </c>
      <c r="O137" s="2002" t="str">
        <f>IF('VM Support FY26'!O10-'PREV LOCK'!O137=0,"-",'VM Support FY26'!O10-'PREV LOCK'!O137)</f>
        <v>-</v>
      </c>
      <c r="P137" s="2390" t="str">
        <f>IF('VM Support FY26'!P10-'PREV LOCK'!P137=0,"-",'VM Support FY26'!P10-'PREV LOCK'!P137)</f>
        <v>-</v>
      </c>
      <c r="Q137" s="2001" t="str">
        <f>IF('VM Support FY26'!Q10-'PREV LOCK'!Q137=0,"-",'VM Support FY26'!Q10-'PREV LOCK'!Q137)</f>
        <v>-</v>
      </c>
      <c r="R137" s="2002" t="str">
        <f>IF('VM Support FY26'!R10-'PREV LOCK'!R137=0,"-",'VM Support FY26'!R10-'PREV LOCK'!R137)</f>
        <v>-</v>
      </c>
      <c r="S137" s="2390" t="str">
        <f>IF('VM Support FY26'!S10-'PREV LOCK'!S137=0,"-",'VM Support FY26'!S10-'PREV LOCK'!S137)</f>
        <v>-</v>
      </c>
      <c r="T137" s="2001" t="str">
        <f>IF('VM Support FY26'!T10-'PREV LOCK'!T137=0,"-",'VM Support FY26'!T10-'PREV LOCK'!T137)</f>
        <v>-</v>
      </c>
      <c r="U137" s="2002" t="str">
        <f>IF('VM Support FY26'!U10-'PREV LOCK'!U137=0,"-",'VM Support FY26'!U10-'PREV LOCK'!U137)</f>
        <v>-</v>
      </c>
      <c r="V137" s="2390" t="str">
        <f>IF('VM Support FY26'!V10-'PREV LOCK'!V137=0,"-",'VM Support FY26'!V10-'PREV LOCK'!V137)</f>
        <v>-</v>
      </c>
      <c r="W137" s="2001" t="str">
        <f>IF('VM Support FY26'!W10-'PREV LOCK'!W137=0,"-",'VM Support FY26'!W10-'PREV LOCK'!W137)</f>
        <v>-</v>
      </c>
      <c r="X137" s="2002" t="str">
        <f>IF('VM Support FY26'!X10-'PREV LOCK'!X137=0,"-",'VM Support FY26'!X10-'PREV LOCK'!X137)</f>
        <v>-</v>
      </c>
      <c r="Y137" s="2390" t="str">
        <f>IF('VM Support FY26'!Y10-'PREV LOCK'!Y137=0,"-",'VM Support FY26'!Y10-'PREV LOCK'!Y137)</f>
        <v>-</v>
      </c>
      <c r="Z137" s="2001" t="str">
        <f>IF('VM Support FY26'!Z10-'PREV LOCK'!Z137=0,"-",'VM Support FY26'!Z10-'PREV LOCK'!Z137)</f>
        <v>-</v>
      </c>
      <c r="AA137" s="2002" t="str">
        <f>IF('VM Support FY26'!AA10-'PREV LOCK'!AA137=0,"-",'VM Support FY26'!AA10-'PREV LOCK'!AA137)</f>
        <v>-</v>
      </c>
      <c r="AB137" s="2390" t="str">
        <f>IF('VM Support FY26'!AB10-'PREV LOCK'!AB137=0,"-",'VM Support FY26'!AB10-'PREV LOCK'!AB137)</f>
        <v>-</v>
      </c>
      <c r="AC137" s="2001" t="str">
        <f>IF('VM Support FY26'!AC10-'PREV LOCK'!AC137=0,"-",'VM Support FY26'!AC10-'PREV LOCK'!AC137)</f>
        <v>-</v>
      </c>
      <c r="AD137" s="2002" t="str">
        <f>IF('VM Support FY26'!AD10-'PREV LOCK'!AD137=0,"-",'VM Support FY26'!AD10-'PREV LOCK'!AD137)</f>
        <v>-</v>
      </c>
      <c r="AE137" s="2390" t="str">
        <f>IF('VM Support FY26'!AE10-'PREV LOCK'!AE137=0,"-",'VM Support FY26'!AE10-'PREV LOCK'!AE137)</f>
        <v>-</v>
      </c>
      <c r="AF137" s="2001" t="str">
        <f>IF('VM Support FY26'!AF10-'PREV LOCK'!AF137=0,"-",'VM Support FY26'!AF10-'PREV LOCK'!AF137)</f>
        <v>-</v>
      </c>
      <c r="AG137" s="2002" t="str">
        <f>IF('VM Support FY26'!AG10-'PREV LOCK'!AG137=0,"-",'VM Support FY26'!AG10-'PREV LOCK'!AG137)</f>
        <v>-</v>
      </c>
      <c r="AH137" s="2390" t="str">
        <f>IF('VM Support FY26'!AH10-'PREV LOCK'!AH137=0,"-",'VM Support FY26'!AH10-'PREV LOCK'!AH137)</f>
        <v>-</v>
      </c>
      <c r="AI137" s="2001" t="str">
        <f>IF('VM Support FY26'!AI10-'PREV LOCK'!AI137=0,"-",'VM Support FY26'!AI10-'PREV LOCK'!AI137)</f>
        <v>-</v>
      </c>
      <c r="AJ137" s="2002" t="str">
        <f>IF('VM Support FY26'!AJ10-'PREV LOCK'!AJ137=0,"-",'VM Support FY26'!AJ10-'PREV LOCK'!AJ137)</f>
        <v>-</v>
      </c>
      <c r="AK137" s="2390" t="str">
        <f>IF('VM Support FY26'!AK10-'PREV LOCK'!AK137=0,"-",'VM Support FY26'!AK10-'PREV LOCK'!AK137)</f>
        <v>-</v>
      </c>
      <c r="AL137" s="2001" t="str">
        <f>IF('VM Support FY26'!AL10-'PREV LOCK'!AL137=0,"-",'VM Support FY26'!AL10-'PREV LOCK'!AL137)</f>
        <v>-</v>
      </c>
      <c r="AM137" s="2002" t="str">
        <f>IF('VM Support FY26'!AM10-'PREV LOCK'!AM137=0,"-",'VM Support FY26'!AM10-'PREV LOCK'!AM137)</f>
        <v>-</v>
      </c>
      <c r="AN137" s="2390" t="str">
        <f>IF('VM Support FY26'!AN10-'PREV LOCK'!AN137=0,"-",'VM Support FY26'!AN10-'PREV LOCK'!AN137)</f>
        <v>-</v>
      </c>
      <c r="AO137" s="2001" t="str">
        <f>IF('VM Support FY26'!AO10-'PREV LOCK'!AO137=0,"-",'VM Support FY26'!AO10-'PREV LOCK'!AO137)</f>
        <v>-</v>
      </c>
      <c r="AP137" s="2002" t="str">
        <f>IF('VM Support FY26'!AP10-'PREV LOCK'!AP137=0,"-",'VM Support FY26'!AP10-'PREV LOCK'!AP137)</f>
        <v>-</v>
      </c>
      <c r="AQ137" s="2390" t="str">
        <f>IF('VM Support FY26'!AQ10-'PREV LOCK'!AQ137=0,"-",'VM Support FY26'!AQ10-'PREV LOCK'!AQ137)</f>
        <v>-</v>
      </c>
      <c r="AR137" s="2001" t="str">
        <f>IF('VM Support FY26'!AR10-'PREV LOCK'!AR137=0,"-",'VM Support FY26'!AR10-'PREV LOCK'!AR137)</f>
        <v>-</v>
      </c>
      <c r="AS137" s="2002" t="str">
        <f>IF('VM Support FY26'!AS10-'PREV LOCK'!AS137=0,"-",'VM Support FY26'!AS10-'PREV LOCK'!AS137)</f>
        <v>-</v>
      </c>
      <c r="AT137" s="2390" t="str">
        <f>IF('VM Support FY26'!AT10-'PREV LOCK'!AT137=0,"-",'VM Support FY26'!AT10-'PREV LOCK'!AT137)</f>
        <v>-</v>
      </c>
      <c r="AU137" s="2001" t="str">
        <f>IF('VM Support FY26'!AU10-'PREV LOCK'!AU137=0,"-",'VM Support FY26'!AU10-'PREV LOCK'!AU137)</f>
        <v>-</v>
      </c>
      <c r="AV137" s="2002" t="str">
        <f>IF('VM Support FY26'!AV10-'PREV LOCK'!AV137=0,"-",'VM Support FY26'!AV10-'PREV LOCK'!AV137)</f>
        <v>-</v>
      </c>
    </row>
    <row r="138" spans="4:48" ht="15.75" hidden="1" customHeight="1">
      <c r="D138" s="2388"/>
      <c r="E138" s="2389"/>
      <c r="F138" s="2389"/>
      <c r="G138" s="2389"/>
      <c r="H138" s="225">
        <v>7</v>
      </c>
      <c r="I138" s="208">
        <v>420</v>
      </c>
      <c r="J138" s="2390" t="str">
        <f>IF('VM Support FY26'!J11-'PREV LOCK'!J138=0,"-",'VM Support FY26'!J11-'PREV LOCK'!J138)</f>
        <v>-</v>
      </c>
      <c r="K138" s="2001" t="str">
        <f>IF('VM Support FY26'!K11-'PREV LOCK'!K138=0,"-",'VM Support FY26'!K11-'PREV LOCK'!K138)</f>
        <v>-</v>
      </c>
      <c r="L138" s="2002" t="str">
        <f>IF('VM Support FY26'!L11-'PREV LOCK'!L138=0,"-",'VM Support FY26'!L11-'PREV LOCK'!L138)</f>
        <v>-</v>
      </c>
      <c r="M138" s="2390" t="str">
        <f>IF('VM Support FY26'!M11-'PREV LOCK'!M138=0,"-",'VM Support FY26'!M11-'PREV LOCK'!M138)</f>
        <v>-</v>
      </c>
      <c r="N138" s="2001" t="str">
        <f>IF('VM Support FY26'!N11-'PREV LOCK'!N138=0,"-",'VM Support FY26'!N11-'PREV LOCK'!N138)</f>
        <v>-</v>
      </c>
      <c r="O138" s="2002" t="str">
        <f>IF('VM Support FY26'!O11-'PREV LOCK'!O138=0,"-",'VM Support FY26'!O11-'PREV LOCK'!O138)</f>
        <v>-</v>
      </c>
      <c r="P138" s="2390" t="str">
        <f>IF('VM Support FY26'!P11-'PREV LOCK'!P138=0,"-",'VM Support FY26'!P11-'PREV LOCK'!P138)</f>
        <v>-</v>
      </c>
      <c r="Q138" s="2001" t="str">
        <f>IF('VM Support FY26'!Q11-'PREV LOCK'!Q138=0,"-",'VM Support FY26'!Q11-'PREV LOCK'!Q138)</f>
        <v>-</v>
      </c>
      <c r="R138" s="2002" t="str">
        <f>IF('VM Support FY26'!R11-'PREV LOCK'!R138=0,"-",'VM Support FY26'!R11-'PREV LOCK'!R138)</f>
        <v>-</v>
      </c>
      <c r="S138" s="2390" t="str">
        <f>IF('VM Support FY26'!S11-'PREV LOCK'!S138=0,"-",'VM Support FY26'!S11-'PREV LOCK'!S138)</f>
        <v>-</v>
      </c>
      <c r="T138" s="2001" t="str">
        <f>IF('VM Support FY26'!T11-'PREV LOCK'!T138=0,"-",'VM Support FY26'!T11-'PREV LOCK'!T138)</f>
        <v>-</v>
      </c>
      <c r="U138" s="2002" t="str">
        <f>IF('VM Support FY26'!U11-'PREV LOCK'!U138=0,"-",'VM Support FY26'!U11-'PREV LOCK'!U138)</f>
        <v>-</v>
      </c>
      <c r="V138" s="2390" t="str">
        <f>IF('VM Support FY26'!V11-'PREV LOCK'!V138=0,"-",'VM Support FY26'!V11-'PREV LOCK'!V138)</f>
        <v>-</v>
      </c>
      <c r="W138" s="2001" t="str">
        <f>IF('VM Support FY26'!W11-'PREV LOCK'!W138=0,"-",'VM Support FY26'!W11-'PREV LOCK'!W138)</f>
        <v>-</v>
      </c>
      <c r="X138" s="2002" t="str">
        <f>IF('VM Support FY26'!X11-'PREV LOCK'!X138=0,"-",'VM Support FY26'!X11-'PREV LOCK'!X138)</f>
        <v>-</v>
      </c>
      <c r="Y138" s="2390" t="str">
        <f>IF('VM Support FY26'!Y11-'PREV LOCK'!Y138=0,"-",'VM Support FY26'!Y11-'PREV LOCK'!Y138)</f>
        <v>-</v>
      </c>
      <c r="Z138" s="2001" t="str">
        <f>IF('VM Support FY26'!Z11-'PREV LOCK'!Z138=0,"-",'VM Support FY26'!Z11-'PREV LOCK'!Z138)</f>
        <v>-</v>
      </c>
      <c r="AA138" s="2002" t="str">
        <f>IF('VM Support FY26'!AA11-'PREV LOCK'!AA138=0,"-",'VM Support FY26'!AA11-'PREV LOCK'!AA138)</f>
        <v>-</v>
      </c>
      <c r="AB138" s="2390" t="str">
        <f>IF('VM Support FY26'!AB11-'PREV LOCK'!AB138=0,"-",'VM Support FY26'!AB11-'PREV LOCK'!AB138)</f>
        <v>-</v>
      </c>
      <c r="AC138" s="2001" t="str">
        <f>IF('VM Support FY26'!AC11-'PREV LOCK'!AC138=0,"-",'VM Support FY26'!AC11-'PREV LOCK'!AC138)</f>
        <v>-</v>
      </c>
      <c r="AD138" s="2002" t="str">
        <f>IF('VM Support FY26'!AD11-'PREV LOCK'!AD138=0,"-",'VM Support FY26'!AD11-'PREV LOCK'!AD138)</f>
        <v>-</v>
      </c>
      <c r="AE138" s="2390" t="str">
        <f>IF('VM Support FY26'!AE11-'PREV LOCK'!AE138=0,"-",'VM Support FY26'!AE11-'PREV LOCK'!AE138)</f>
        <v>-</v>
      </c>
      <c r="AF138" s="2001" t="str">
        <f>IF('VM Support FY26'!AF11-'PREV LOCK'!AF138=0,"-",'VM Support FY26'!AF11-'PREV LOCK'!AF138)</f>
        <v>-</v>
      </c>
      <c r="AG138" s="2002" t="str">
        <f>IF('VM Support FY26'!AG11-'PREV LOCK'!AG138=0,"-",'VM Support FY26'!AG11-'PREV LOCK'!AG138)</f>
        <v>-</v>
      </c>
      <c r="AH138" s="2390" t="str">
        <f>IF('VM Support FY26'!AH11-'PREV LOCK'!AH138=0,"-",'VM Support FY26'!AH11-'PREV LOCK'!AH138)</f>
        <v>-</v>
      </c>
      <c r="AI138" s="2001" t="str">
        <f>IF('VM Support FY26'!AI11-'PREV LOCK'!AI138=0,"-",'VM Support FY26'!AI11-'PREV LOCK'!AI138)</f>
        <v>-</v>
      </c>
      <c r="AJ138" s="2002" t="str">
        <f>IF('VM Support FY26'!AJ11-'PREV LOCK'!AJ138=0,"-",'VM Support FY26'!AJ11-'PREV LOCK'!AJ138)</f>
        <v>-</v>
      </c>
      <c r="AK138" s="2390" t="str">
        <f>IF('VM Support FY26'!AK11-'PREV LOCK'!AK138=0,"-",'VM Support FY26'!AK11-'PREV LOCK'!AK138)</f>
        <v>-</v>
      </c>
      <c r="AL138" s="2001" t="str">
        <f>IF('VM Support FY26'!AL11-'PREV LOCK'!AL138=0,"-",'VM Support FY26'!AL11-'PREV LOCK'!AL138)</f>
        <v>-</v>
      </c>
      <c r="AM138" s="2002" t="str">
        <f>IF('VM Support FY26'!AM11-'PREV LOCK'!AM138=0,"-",'VM Support FY26'!AM11-'PREV LOCK'!AM138)</f>
        <v>-</v>
      </c>
      <c r="AN138" s="2390" t="str">
        <f>IF('VM Support FY26'!AN11-'PREV LOCK'!AN138=0,"-",'VM Support FY26'!AN11-'PREV LOCK'!AN138)</f>
        <v>-</v>
      </c>
      <c r="AO138" s="2001" t="str">
        <f>IF('VM Support FY26'!AO11-'PREV LOCK'!AO138=0,"-",'VM Support FY26'!AO11-'PREV LOCK'!AO138)</f>
        <v>-</v>
      </c>
      <c r="AP138" s="2002" t="str">
        <f>IF('VM Support FY26'!AP11-'PREV LOCK'!AP138=0,"-",'VM Support FY26'!AP11-'PREV LOCK'!AP138)</f>
        <v>-</v>
      </c>
      <c r="AQ138" s="2390" t="str">
        <f>IF('VM Support FY26'!AQ11-'PREV LOCK'!AQ138=0,"-",'VM Support FY26'!AQ11-'PREV LOCK'!AQ138)</f>
        <v>-</v>
      </c>
      <c r="AR138" s="2001" t="str">
        <f>IF('VM Support FY26'!AR11-'PREV LOCK'!AR138=0,"-",'VM Support FY26'!AR11-'PREV LOCK'!AR138)</f>
        <v>-</v>
      </c>
      <c r="AS138" s="2002" t="str">
        <f>IF('VM Support FY26'!AS11-'PREV LOCK'!AS138=0,"-",'VM Support FY26'!AS11-'PREV LOCK'!AS138)</f>
        <v>-</v>
      </c>
      <c r="AT138" s="2390" t="str">
        <f>IF('VM Support FY26'!AT11-'PREV LOCK'!AT138=0,"-",'VM Support FY26'!AT11-'PREV LOCK'!AT138)</f>
        <v>-</v>
      </c>
      <c r="AU138" s="2001" t="str">
        <f>IF('VM Support FY26'!AU11-'PREV LOCK'!AU138=0,"-",'VM Support FY26'!AU11-'PREV LOCK'!AU138)</f>
        <v>-</v>
      </c>
      <c r="AV138" s="2002" t="str">
        <f>IF('VM Support FY26'!AV11-'PREV LOCK'!AV138=0,"-",'VM Support FY26'!AV11-'PREV LOCK'!AV138)</f>
        <v>-</v>
      </c>
    </row>
    <row r="139" spans="4:48" ht="15.75" customHeight="1">
      <c r="D139" s="2388" t="s">
        <v>208</v>
      </c>
      <c r="E139" s="2389" t="s">
        <v>216</v>
      </c>
      <c r="F139" s="2389" t="s">
        <v>210</v>
      </c>
      <c r="G139" s="2389" t="s">
        <v>215</v>
      </c>
      <c r="H139" s="225">
        <v>7</v>
      </c>
      <c r="I139" s="208">
        <v>420</v>
      </c>
      <c r="J139" s="2390" t="str">
        <f>IF('VM Support FY26'!J12-'PREV LOCK'!J139=0,"-",'VM Support FY26'!J12-'PREV LOCK'!J139)</f>
        <v>-</v>
      </c>
      <c r="K139" s="2001" t="str">
        <f>IF('VM Support FY26'!K12-'PREV LOCK'!K139=0,"-",'VM Support FY26'!K12-'PREV LOCK'!K139)</f>
        <v>-</v>
      </c>
      <c r="L139" s="2002" t="str">
        <f>IF('VM Support FY26'!L12-'PREV LOCK'!L139=0,"-",'VM Support FY26'!L12-'PREV LOCK'!L139)</f>
        <v>-</v>
      </c>
      <c r="M139" s="2390" t="str">
        <f>IF('VM Support FY26'!M12-'PREV LOCK'!M139=0,"-",'VM Support FY26'!M12-'PREV LOCK'!M139)</f>
        <v>-</v>
      </c>
      <c r="N139" s="2001" t="str">
        <f>IF('VM Support FY26'!N12-'PREV LOCK'!N139=0,"-",'VM Support FY26'!N12-'PREV LOCK'!N139)</f>
        <v>-</v>
      </c>
      <c r="O139" s="2002" t="str">
        <f>IF('VM Support FY26'!O12-'PREV LOCK'!O139=0,"-",'VM Support FY26'!O12-'PREV LOCK'!O139)</f>
        <v>-</v>
      </c>
      <c r="P139" s="2390" t="str">
        <f>IF('VM Support FY26'!P12-'PREV LOCK'!P139=0,"-",'VM Support FY26'!P12-'PREV LOCK'!P139)</f>
        <v>-</v>
      </c>
      <c r="Q139" s="2001" t="str">
        <f>IF('VM Support FY26'!Q12-'PREV LOCK'!Q139=0,"-",'VM Support FY26'!Q12-'PREV LOCK'!Q139)</f>
        <v>-</v>
      </c>
      <c r="R139" s="2002" t="str">
        <f>IF('VM Support FY26'!R12-'PREV LOCK'!R139=0,"-",'VM Support FY26'!R12-'PREV LOCK'!R139)</f>
        <v>-</v>
      </c>
      <c r="S139" s="2390" t="str">
        <f>IF('VM Support FY26'!S12-'PREV LOCK'!S139=0,"-",'VM Support FY26'!S12-'PREV LOCK'!S139)</f>
        <v>-</v>
      </c>
      <c r="T139" s="2001" t="str">
        <f>IF('VM Support FY26'!T12-'PREV LOCK'!T139=0,"-",'VM Support FY26'!T12-'PREV LOCK'!T139)</f>
        <v>-</v>
      </c>
      <c r="U139" s="2002" t="str">
        <f>IF('VM Support FY26'!U12-'PREV LOCK'!U139=0,"-",'VM Support FY26'!U12-'PREV LOCK'!U139)</f>
        <v>-</v>
      </c>
      <c r="V139" s="2390" t="str">
        <f>IF('VM Support FY26'!V12-'PREV LOCK'!V139=0,"-",'VM Support FY26'!V12-'PREV LOCK'!V139)</f>
        <v>-</v>
      </c>
      <c r="W139" s="2001" t="str">
        <f>IF('VM Support FY26'!W12-'PREV LOCK'!W139=0,"-",'VM Support FY26'!W12-'PREV LOCK'!W139)</f>
        <v>-</v>
      </c>
      <c r="X139" s="2002" t="str">
        <f>IF('VM Support FY26'!X12-'PREV LOCK'!X139=0,"-",'VM Support FY26'!X12-'PREV LOCK'!X139)</f>
        <v>-</v>
      </c>
      <c r="Y139" s="2390" t="str">
        <f>IF('VM Support FY26'!Y12-'PREV LOCK'!Y139=0,"-",'VM Support FY26'!Y12-'PREV LOCK'!Y139)</f>
        <v>-</v>
      </c>
      <c r="Z139" s="2001" t="str">
        <f>IF('VM Support FY26'!Z12-'PREV LOCK'!Z139=0,"-",'VM Support FY26'!Z12-'PREV LOCK'!Z139)</f>
        <v>-</v>
      </c>
      <c r="AA139" s="2002" t="str">
        <f>IF('VM Support FY26'!AA12-'PREV LOCK'!AA139=0,"-",'VM Support FY26'!AA12-'PREV LOCK'!AA139)</f>
        <v>-</v>
      </c>
      <c r="AB139" s="2390" t="str">
        <f>IF('VM Support FY26'!AB12-'PREV LOCK'!AB139=0,"-",'VM Support FY26'!AB12-'PREV LOCK'!AB139)</f>
        <v>-</v>
      </c>
      <c r="AC139" s="2001" t="str">
        <f>IF('VM Support FY26'!AC12-'PREV LOCK'!AC139=0,"-",'VM Support FY26'!AC12-'PREV LOCK'!AC139)</f>
        <v>-</v>
      </c>
      <c r="AD139" s="2002" t="str">
        <f>IF('VM Support FY26'!AD12-'PREV LOCK'!AD139=0,"-",'VM Support FY26'!AD12-'PREV LOCK'!AD139)</f>
        <v>-</v>
      </c>
      <c r="AE139" s="2390" t="str">
        <f>IF('VM Support FY26'!AE12-'PREV LOCK'!AE139=0,"-",'VM Support FY26'!AE12-'PREV LOCK'!AE139)</f>
        <v>-</v>
      </c>
      <c r="AF139" s="2001" t="str">
        <f>IF('VM Support FY26'!AF12-'PREV LOCK'!AF139=0,"-",'VM Support FY26'!AF12-'PREV LOCK'!AF139)</f>
        <v>-</v>
      </c>
      <c r="AG139" s="2002" t="str">
        <f>IF('VM Support FY26'!AG12-'PREV LOCK'!AG139=0,"-",'VM Support FY26'!AG12-'PREV LOCK'!AG139)</f>
        <v>-</v>
      </c>
      <c r="AH139" s="2390" t="str">
        <f>IF('VM Support FY26'!AH12-'PREV LOCK'!AH139=0,"-",'VM Support FY26'!AH12-'PREV LOCK'!AH139)</f>
        <v>-</v>
      </c>
      <c r="AI139" s="2001" t="str">
        <f>IF('VM Support FY26'!AI12-'PREV LOCK'!AI139=0,"-",'VM Support FY26'!AI12-'PREV LOCK'!AI139)</f>
        <v>-</v>
      </c>
      <c r="AJ139" s="2002" t="str">
        <f>IF('VM Support FY26'!AJ12-'PREV LOCK'!AJ139=0,"-",'VM Support FY26'!AJ12-'PREV LOCK'!AJ139)</f>
        <v>-</v>
      </c>
      <c r="AK139" s="2390" t="str">
        <f>IF('VM Support FY26'!AK12-'PREV LOCK'!AK139=0,"-",'VM Support FY26'!AK12-'PREV LOCK'!AK139)</f>
        <v>-</v>
      </c>
      <c r="AL139" s="2001" t="str">
        <f>IF('VM Support FY26'!AL12-'PREV LOCK'!AL139=0,"-",'VM Support FY26'!AL12-'PREV LOCK'!AL139)</f>
        <v>-</v>
      </c>
      <c r="AM139" s="2002" t="str">
        <f>IF('VM Support FY26'!AM12-'PREV LOCK'!AM139=0,"-",'VM Support FY26'!AM12-'PREV LOCK'!AM139)</f>
        <v>-</v>
      </c>
      <c r="AN139" s="2390" t="str">
        <f>IF('VM Support FY26'!AN12-'PREV LOCK'!AN139=0,"-",'VM Support FY26'!AN12-'PREV LOCK'!AN139)</f>
        <v>-</v>
      </c>
      <c r="AO139" s="2001" t="str">
        <f>IF('VM Support FY26'!AO12-'PREV LOCK'!AO139=0,"-",'VM Support FY26'!AO12-'PREV LOCK'!AO139)</f>
        <v>-</v>
      </c>
      <c r="AP139" s="2002" t="str">
        <f>IF('VM Support FY26'!AP12-'PREV LOCK'!AP139=0,"-",'VM Support FY26'!AP12-'PREV LOCK'!AP139)</f>
        <v>-</v>
      </c>
      <c r="AQ139" s="2390" t="str">
        <f>IF('VM Support FY26'!AQ12-'PREV LOCK'!AQ139=0,"-",'VM Support FY26'!AQ12-'PREV LOCK'!AQ139)</f>
        <v>-</v>
      </c>
      <c r="AR139" s="2001" t="str">
        <f>IF('VM Support FY26'!AR12-'PREV LOCK'!AR139=0,"-",'VM Support FY26'!AR12-'PREV LOCK'!AR139)</f>
        <v>-</v>
      </c>
      <c r="AS139" s="2002" t="str">
        <f>IF('VM Support FY26'!AS12-'PREV LOCK'!AS139=0,"-",'VM Support FY26'!AS12-'PREV LOCK'!AS139)</f>
        <v>-</v>
      </c>
      <c r="AT139" s="2390" t="str">
        <f>IF('VM Support FY26'!AT12-'PREV LOCK'!AT139=0,"-",'VM Support FY26'!AT12-'PREV LOCK'!AT139)</f>
        <v>-</v>
      </c>
      <c r="AU139" s="2001" t="str">
        <f>IF('VM Support FY26'!AU12-'PREV LOCK'!AU139=0,"-",'VM Support FY26'!AU12-'PREV LOCK'!AU139)</f>
        <v>-</v>
      </c>
      <c r="AV139" s="2002" t="str">
        <f>IF('VM Support FY26'!AV12-'PREV LOCK'!AV139=0,"-",'VM Support FY26'!AV12-'PREV LOCK'!AV139)</f>
        <v>-</v>
      </c>
    </row>
    <row r="140" spans="4:48" ht="15.75" hidden="1" customHeight="1">
      <c r="D140" s="2388"/>
      <c r="E140" s="2389"/>
      <c r="F140" s="2389"/>
      <c r="G140" s="2389"/>
      <c r="H140" s="225">
        <v>7</v>
      </c>
      <c r="I140" s="208">
        <v>420</v>
      </c>
      <c r="J140" s="2390" t="str">
        <f>IF('VM Support FY26'!J13-'PREV LOCK'!J140=0,"-",'VM Support FY26'!J13-'PREV LOCK'!J140)</f>
        <v>-</v>
      </c>
      <c r="K140" s="2001" t="str">
        <f>IF('VM Support FY26'!K13-'PREV LOCK'!K140=0,"-",'VM Support FY26'!K13-'PREV LOCK'!K140)</f>
        <v>-</v>
      </c>
      <c r="L140" s="2002" t="str">
        <f>IF('VM Support FY26'!L13-'PREV LOCK'!L140=0,"-",'VM Support FY26'!L13-'PREV LOCK'!L140)</f>
        <v>-</v>
      </c>
      <c r="M140" s="2390" t="str">
        <f>IF('VM Support FY26'!M13-'PREV LOCK'!M140=0,"-",'VM Support FY26'!M13-'PREV LOCK'!M140)</f>
        <v>-</v>
      </c>
      <c r="N140" s="2001" t="str">
        <f>IF('VM Support FY26'!N13-'PREV LOCK'!N140=0,"-",'VM Support FY26'!N13-'PREV LOCK'!N140)</f>
        <v>-</v>
      </c>
      <c r="O140" s="2002" t="str">
        <f>IF('VM Support FY26'!O13-'PREV LOCK'!O140=0,"-",'VM Support FY26'!O13-'PREV LOCK'!O140)</f>
        <v>-</v>
      </c>
      <c r="P140" s="2390" t="str">
        <f>IF('VM Support FY26'!P13-'PREV LOCK'!P140=0,"-",'VM Support FY26'!P13-'PREV LOCK'!P140)</f>
        <v>-</v>
      </c>
      <c r="Q140" s="2001" t="str">
        <f>IF('VM Support FY26'!Q13-'PREV LOCK'!Q140=0,"-",'VM Support FY26'!Q13-'PREV LOCK'!Q140)</f>
        <v>-</v>
      </c>
      <c r="R140" s="2002" t="str">
        <f>IF('VM Support FY26'!R13-'PREV LOCK'!R140=0,"-",'VM Support FY26'!R13-'PREV LOCK'!R140)</f>
        <v>-</v>
      </c>
      <c r="S140" s="2390" t="str">
        <f>IF('VM Support FY26'!S13-'PREV LOCK'!S140=0,"-",'VM Support FY26'!S13-'PREV LOCK'!S140)</f>
        <v>-</v>
      </c>
      <c r="T140" s="2001" t="str">
        <f>IF('VM Support FY26'!T13-'PREV LOCK'!T140=0,"-",'VM Support FY26'!T13-'PREV LOCK'!T140)</f>
        <v>-</v>
      </c>
      <c r="U140" s="2002" t="str">
        <f>IF('VM Support FY26'!U13-'PREV LOCK'!U140=0,"-",'VM Support FY26'!U13-'PREV LOCK'!U140)</f>
        <v>-</v>
      </c>
      <c r="V140" s="2390" t="str">
        <f>IF('VM Support FY26'!V13-'PREV LOCK'!V140=0,"-",'VM Support FY26'!V13-'PREV LOCK'!V140)</f>
        <v>-</v>
      </c>
      <c r="W140" s="2001" t="str">
        <f>IF('VM Support FY26'!W13-'PREV LOCK'!W140=0,"-",'VM Support FY26'!W13-'PREV LOCK'!W140)</f>
        <v>-</v>
      </c>
      <c r="X140" s="2002" t="str">
        <f>IF('VM Support FY26'!X13-'PREV LOCK'!X140=0,"-",'VM Support FY26'!X13-'PREV LOCK'!X140)</f>
        <v>-</v>
      </c>
      <c r="Y140" s="2390" t="str">
        <f>IF('VM Support FY26'!Y13-'PREV LOCK'!Y140=0,"-",'VM Support FY26'!Y13-'PREV LOCK'!Y140)</f>
        <v>-</v>
      </c>
      <c r="Z140" s="2001" t="str">
        <f>IF('VM Support FY26'!Z13-'PREV LOCK'!Z140=0,"-",'VM Support FY26'!Z13-'PREV LOCK'!Z140)</f>
        <v>-</v>
      </c>
      <c r="AA140" s="2002" t="str">
        <f>IF('VM Support FY26'!AA13-'PREV LOCK'!AA140=0,"-",'VM Support FY26'!AA13-'PREV LOCK'!AA140)</f>
        <v>-</v>
      </c>
      <c r="AB140" s="2390" t="str">
        <f>IF('VM Support FY26'!AB13-'PREV LOCK'!AB140=0,"-",'VM Support FY26'!AB13-'PREV LOCK'!AB140)</f>
        <v>-</v>
      </c>
      <c r="AC140" s="2001" t="str">
        <f>IF('VM Support FY26'!AC13-'PREV LOCK'!AC140=0,"-",'VM Support FY26'!AC13-'PREV LOCK'!AC140)</f>
        <v>-</v>
      </c>
      <c r="AD140" s="2002" t="str">
        <f>IF('VM Support FY26'!AD13-'PREV LOCK'!AD140=0,"-",'VM Support FY26'!AD13-'PREV LOCK'!AD140)</f>
        <v>-</v>
      </c>
      <c r="AE140" s="2390" t="str">
        <f>IF('VM Support FY26'!AE13-'PREV LOCK'!AE140=0,"-",'VM Support FY26'!AE13-'PREV LOCK'!AE140)</f>
        <v>-</v>
      </c>
      <c r="AF140" s="2001" t="str">
        <f>IF('VM Support FY26'!AF13-'PREV LOCK'!AF140=0,"-",'VM Support FY26'!AF13-'PREV LOCK'!AF140)</f>
        <v>-</v>
      </c>
      <c r="AG140" s="2002" t="str">
        <f>IF('VM Support FY26'!AG13-'PREV LOCK'!AG140=0,"-",'VM Support FY26'!AG13-'PREV LOCK'!AG140)</f>
        <v>-</v>
      </c>
      <c r="AH140" s="2390" t="str">
        <f>IF('VM Support FY26'!AH13-'PREV LOCK'!AH140=0,"-",'VM Support FY26'!AH13-'PREV LOCK'!AH140)</f>
        <v>-</v>
      </c>
      <c r="AI140" s="2001" t="str">
        <f>IF('VM Support FY26'!AI13-'PREV LOCK'!AI140=0,"-",'VM Support FY26'!AI13-'PREV LOCK'!AI140)</f>
        <v>-</v>
      </c>
      <c r="AJ140" s="2002" t="str">
        <f>IF('VM Support FY26'!AJ13-'PREV LOCK'!AJ140=0,"-",'VM Support FY26'!AJ13-'PREV LOCK'!AJ140)</f>
        <v>-</v>
      </c>
      <c r="AK140" s="2390" t="str">
        <f>IF('VM Support FY26'!AK13-'PREV LOCK'!AK140=0,"-",'VM Support FY26'!AK13-'PREV LOCK'!AK140)</f>
        <v>-</v>
      </c>
      <c r="AL140" s="2001" t="str">
        <f>IF('VM Support FY26'!AL13-'PREV LOCK'!AL140=0,"-",'VM Support FY26'!AL13-'PREV LOCK'!AL140)</f>
        <v>-</v>
      </c>
      <c r="AM140" s="2002" t="str">
        <f>IF('VM Support FY26'!AM13-'PREV LOCK'!AM140=0,"-",'VM Support FY26'!AM13-'PREV LOCK'!AM140)</f>
        <v>-</v>
      </c>
      <c r="AN140" s="2390" t="str">
        <f>IF('VM Support FY26'!AN13-'PREV LOCK'!AN140=0,"-",'VM Support FY26'!AN13-'PREV LOCK'!AN140)</f>
        <v>-</v>
      </c>
      <c r="AO140" s="2001" t="str">
        <f>IF('VM Support FY26'!AO13-'PREV LOCK'!AO140=0,"-",'VM Support FY26'!AO13-'PREV LOCK'!AO140)</f>
        <v>-</v>
      </c>
      <c r="AP140" s="2002" t="str">
        <f>IF('VM Support FY26'!AP13-'PREV LOCK'!AP140=0,"-",'VM Support FY26'!AP13-'PREV LOCK'!AP140)</f>
        <v>-</v>
      </c>
      <c r="AQ140" s="2390" t="str">
        <f>IF('VM Support FY26'!AQ13-'PREV LOCK'!AQ140=0,"-",'VM Support FY26'!AQ13-'PREV LOCK'!AQ140)</f>
        <v>-</v>
      </c>
      <c r="AR140" s="2001" t="str">
        <f>IF('VM Support FY26'!AR13-'PREV LOCK'!AR140=0,"-",'VM Support FY26'!AR13-'PREV LOCK'!AR140)</f>
        <v>-</v>
      </c>
      <c r="AS140" s="2002" t="str">
        <f>IF('VM Support FY26'!AS13-'PREV LOCK'!AS140=0,"-",'VM Support FY26'!AS13-'PREV LOCK'!AS140)</f>
        <v>-</v>
      </c>
      <c r="AT140" s="2390" t="str">
        <f>IF('VM Support FY26'!AT13-'PREV LOCK'!AT140=0,"-",'VM Support FY26'!AT13-'PREV LOCK'!AT140)</f>
        <v>-</v>
      </c>
      <c r="AU140" s="2001" t="str">
        <f>IF('VM Support FY26'!AU13-'PREV LOCK'!AU140=0,"-",'VM Support FY26'!AU13-'PREV LOCK'!AU140)</f>
        <v>-</v>
      </c>
      <c r="AV140" s="2002" t="str">
        <f>IF('VM Support FY26'!AV13-'PREV LOCK'!AV140=0,"-",'VM Support FY26'!AV13-'PREV LOCK'!AV140)</f>
        <v>-</v>
      </c>
    </row>
    <row r="141" spans="4:48" ht="15.75" customHeight="1">
      <c r="D141" s="2388" t="s">
        <v>208</v>
      </c>
      <c r="E141" s="2389" t="s">
        <v>64</v>
      </c>
      <c r="F141" s="2389" t="s">
        <v>210</v>
      </c>
      <c r="G141" s="2389" t="s">
        <v>215</v>
      </c>
      <c r="H141" s="225">
        <v>10</v>
      </c>
      <c r="I141" s="208">
        <v>600</v>
      </c>
      <c r="J141" s="2390" t="str">
        <f>IF('VM Support FY26'!J14-'PREV LOCK'!J141=0,"-",'VM Support FY26'!J14-'PREV LOCK'!J141)</f>
        <v>-</v>
      </c>
      <c r="K141" s="2001" t="str">
        <f>IF('VM Support FY26'!K14-'PREV LOCK'!K141=0,"-",'VM Support FY26'!K14-'PREV LOCK'!K141)</f>
        <v>-</v>
      </c>
      <c r="L141" s="2002" t="str">
        <f>IF('VM Support FY26'!L14-'PREV LOCK'!L141=0,"-",'VM Support FY26'!L14-'PREV LOCK'!L141)</f>
        <v>-</v>
      </c>
      <c r="M141" s="2390" t="str">
        <f>IF('VM Support FY26'!M14-'PREV LOCK'!M141=0,"-",'VM Support FY26'!M14-'PREV LOCK'!M141)</f>
        <v>-</v>
      </c>
      <c r="N141" s="2001" t="str">
        <f>IF('VM Support FY26'!N14-'PREV LOCK'!N141=0,"-",'VM Support FY26'!N14-'PREV LOCK'!N141)</f>
        <v>-</v>
      </c>
      <c r="O141" s="2002" t="str">
        <f>IF('VM Support FY26'!O14-'PREV LOCK'!O141=0,"-",'VM Support FY26'!O14-'PREV LOCK'!O141)</f>
        <v>-</v>
      </c>
      <c r="P141" s="2390" t="str">
        <f>IF('VM Support FY26'!P14-'PREV LOCK'!P141=0,"-",'VM Support FY26'!P14-'PREV LOCK'!P141)</f>
        <v>-</v>
      </c>
      <c r="Q141" s="2001" t="str">
        <f>IF('VM Support FY26'!Q14-'PREV LOCK'!Q141=0,"-",'VM Support FY26'!Q14-'PREV LOCK'!Q141)</f>
        <v>-</v>
      </c>
      <c r="R141" s="2002" t="str">
        <f>IF('VM Support FY26'!R14-'PREV LOCK'!R141=0,"-",'VM Support FY26'!R14-'PREV LOCK'!R141)</f>
        <v>-</v>
      </c>
      <c r="S141" s="2390" t="str">
        <f>IF('VM Support FY26'!S14-'PREV LOCK'!S141=0,"-",'VM Support FY26'!S14-'PREV LOCK'!S141)</f>
        <v>-</v>
      </c>
      <c r="T141" s="2001" t="str">
        <f>IF('VM Support FY26'!T14-'PREV LOCK'!T141=0,"-",'VM Support FY26'!T14-'PREV LOCK'!T141)</f>
        <v>-</v>
      </c>
      <c r="U141" s="2002" t="str">
        <f>IF('VM Support FY26'!U14-'PREV LOCK'!U141=0,"-",'VM Support FY26'!U14-'PREV LOCK'!U141)</f>
        <v>-</v>
      </c>
      <c r="V141" s="2390" t="str">
        <f>IF('VM Support FY26'!V14-'PREV LOCK'!V141=0,"-",'VM Support FY26'!V14-'PREV LOCK'!V141)</f>
        <v>-</v>
      </c>
      <c r="W141" s="2001" t="str">
        <f>IF('VM Support FY26'!W14-'PREV LOCK'!W141=0,"-",'VM Support FY26'!W14-'PREV LOCK'!W141)</f>
        <v>-</v>
      </c>
      <c r="X141" s="2002" t="str">
        <f>IF('VM Support FY26'!X14-'PREV LOCK'!X141=0,"-",'VM Support FY26'!X14-'PREV LOCK'!X141)</f>
        <v>-</v>
      </c>
      <c r="Y141" s="2390" t="str">
        <f>IF('VM Support FY26'!Y14-'PREV LOCK'!Y141=0,"-",'VM Support FY26'!Y14-'PREV LOCK'!Y141)</f>
        <v>-</v>
      </c>
      <c r="Z141" s="2001" t="str">
        <f>IF('VM Support FY26'!Z14-'PREV LOCK'!Z141=0,"-",'VM Support FY26'!Z14-'PREV LOCK'!Z141)</f>
        <v>-</v>
      </c>
      <c r="AA141" s="2002" t="str">
        <f>IF('VM Support FY26'!AA14-'PREV LOCK'!AA141=0,"-",'VM Support FY26'!AA14-'PREV LOCK'!AA141)</f>
        <v>-</v>
      </c>
      <c r="AB141" s="2390" t="str">
        <f>IF('VM Support FY26'!AB14-'PREV LOCK'!AB141=0,"-",'VM Support FY26'!AB14-'PREV LOCK'!AB141)</f>
        <v>-</v>
      </c>
      <c r="AC141" s="2001" t="str">
        <f>IF('VM Support FY26'!AC14-'PREV LOCK'!AC141=0,"-",'VM Support FY26'!AC14-'PREV LOCK'!AC141)</f>
        <v>-</v>
      </c>
      <c r="AD141" s="2002" t="str">
        <f>IF('VM Support FY26'!AD14-'PREV LOCK'!AD141=0,"-",'VM Support FY26'!AD14-'PREV LOCK'!AD141)</f>
        <v>-</v>
      </c>
      <c r="AE141" s="2390" t="str">
        <f>IF('VM Support FY26'!AE14-'PREV LOCK'!AE141=0,"-",'VM Support FY26'!AE14-'PREV LOCK'!AE141)</f>
        <v>-</v>
      </c>
      <c r="AF141" s="2001" t="str">
        <f>IF('VM Support FY26'!AF14-'PREV LOCK'!AF141=0,"-",'VM Support FY26'!AF14-'PREV LOCK'!AF141)</f>
        <v>-</v>
      </c>
      <c r="AG141" s="2002" t="str">
        <f>IF('VM Support FY26'!AG14-'PREV LOCK'!AG141=0,"-",'VM Support FY26'!AG14-'PREV LOCK'!AG141)</f>
        <v>-</v>
      </c>
      <c r="AH141" s="2390" t="str">
        <f>IF('VM Support FY26'!AH14-'PREV LOCK'!AH141=0,"-",'VM Support FY26'!AH14-'PREV LOCK'!AH141)</f>
        <v>-</v>
      </c>
      <c r="AI141" s="2001" t="str">
        <f>IF('VM Support FY26'!AI14-'PREV LOCK'!AI141=0,"-",'VM Support FY26'!AI14-'PREV LOCK'!AI141)</f>
        <v>-</v>
      </c>
      <c r="AJ141" s="2002" t="str">
        <f>IF('VM Support FY26'!AJ14-'PREV LOCK'!AJ141=0,"-",'VM Support FY26'!AJ14-'PREV LOCK'!AJ141)</f>
        <v>-</v>
      </c>
      <c r="AK141" s="2390" t="str">
        <f>IF('VM Support FY26'!AK14-'PREV LOCK'!AK141=0,"-",'VM Support FY26'!AK14-'PREV LOCK'!AK141)</f>
        <v>-</v>
      </c>
      <c r="AL141" s="2001" t="str">
        <f>IF('VM Support FY26'!AL14-'PREV LOCK'!AL141=0,"-",'VM Support FY26'!AL14-'PREV LOCK'!AL141)</f>
        <v>-</v>
      </c>
      <c r="AM141" s="2002" t="str">
        <f>IF('VM Support FY26'!AM14-'PREV LOCK'!AM141=0,"-",'VM Support FY26'!AM14-'PREV LOCK'!AM141)</f>
        <v>-</v>
      </c>
      <c r="AN141" s="2390" t="str">
        <f>IF('VM Support FY26'!AN14-'PREV LOCK'!AN141=0,"-",'VM Support FY26'!AN14-'PREV LOCK'!AN141)</f>
        <v>-</v>
      </c>
      <c r="AO141" s="2001" t="str">
        <f>IF('VM Support FY26'!AO14-'PREV LOCK'!AO141=0,"-",'VM Support FY26'!AO14-'PREV LOCK'!AO141)</f>
        <v>-</v>
      </c>
      <c r="AP141" s="2002" t="str">
        <f>IF('VM Support FY26'!AP14-'PREV LOCK'!AP141=0,"-",'VM Support FY26'!AP14-'PREV LOCK'!AP141)</f>
        <v>-</v>
      </c>
      <c r="AQ141" s="2390" t="str">
        <f>IF('VM Support FY26'!AQ14-'PREV LOCK'!AQ141=0,"-",'VM Support FY26'!AQ14-'PREV LOCK'!AQ141)</f>
        <v>-</v>
      </c>
      <c r="AR141" s="2001" t="str">
        <f>IF('VM Support FY26'!AR14-'PREV LOCK'!AR141=0,"-",'VM Support FY26'!AR14-'PREV LOCK'!AR141)</f>
        <v>-</v>
      </c>
      <c r="AS141" s="2002" t="str">
        <f>IF('VM Support FY26'!AS14-'PREV LOCK'!AS141=0,"-",'VM Support FY26'!AS14-'PREV LOCK'!AS141)</f>
        <v>-</v>
      </c>
      <c r="AT141" s="2390" t="str">
        <f>IF('VM Support FY26'!AT14-'PREV LOCK'!AT141=0,"-",'VM Support FY26'!AT14-'PREV LOCK'!AT141)</f>
        <v>-</v>
      </c>
      <c r="AU141" s="2001" t="str">
        <f>IF('VM Support FY26'!AU14-'PREV LOCK'!AU141=0,"-",'VM Support FY26'!AU14-'PREV LOCK'!AU141)</f>
        <v>-</v>
      </c>
      <c r="AV141" s="2002" t="str">
        <f>IF('VM Support FY26'!AV14-'PREV LOCK'!AV141=0,"-",'VM Support FY26'!AV14-'PREV LOCK'!AV141)</f>
        <v>-</v>
      </c>
    </row>
    <row r="142" spans="4:48" ht="15.75" hidden="1" customHeight="1">
      <c r="D142" s="2388"/>
      <c r="E142" s="2389"/>
      <c r="F142" s="2389"/>
      <c r="G142" s="2389"/>
      <c r="H142" s="225">
        <v>7</v>
      </c>
      <c r="I142" s="208">
        <v>420</v>
      </c>
      <c r="J142" s="2390" t="str">
        <f>IF('VM Support FY26'!J15-'PREV LOCK'!J142=0,"-",'VM Support FY26'!J15-'PREV LOCK'!J142)</f>
        <v>-</v>
      </c>
      <c r="K142" s="2001" t="str">
        <f>IF('VM Support FY26'!K15-'PREV LOCK'!K142=0,"-",'VM Support FY26'!K15-'PREV LOCK'!K142)</f>
        <v>-</v>
      </c>
      <c r="L142" s="2002" t="str">
        <f>IF('VM Support FY26'!L15-'PREV LOCK'!L142=0,"-",'VM Support FY26'!L15-'PREV LOCK'!L142)</f>
        <v>-</v>
      </c>
      <c r="M142" s="2390" t="str">
        <f>IF('VM Support FY26'!M15-'PREV LOCK'!M142=0,"-",'VM Support FY26'!M15-'PREV LOCK'!M142)</f>
        <v>-</v>
      </c>
      <c r="N142" s="2001" t="str">
        <f>IF('VM Support FY26'!N15-'PREV LOCK'!N142=0,"-",'VM Support FY26'!N15-'PREV LOCK'!N142)</f>
        <v>-</v>
      </c>
      <c r="O142" s="2002" t="str">
        <f>IF('VM Support FY26'!O15-'PREV LOCK'!O142=0,"-",'VM Support FY26'!O15-'PREV LOCK'!O142)</f>
        <v>-</v>
      </c>
      <c r="P142" s="2390" t="str">
        <f>IF('VM Support FY26'!P15-'PREV LOCK'!P142=0,"-",'VM Support FY26'!P15-'PREV LOCK'!P142)</f>
        <v>-</v>
      </c>
      <c r="Q142" s="2001" t="str">
        <f>IF('VM Support FY26'!Q15-'PREV LOCK'!Q142=0,"-",'VM Support FY26'!Q15-'PREV LOCK'!Q142)</f>
        <v>-</v>
      </c>
      <c r="R142" s="2002" t="str">
        <f>IF('VM Support FY26'!R15-'PREV LOCK'!R142=0,"-",'VM Support FY26'!R15-'PREV LOCK'!R142)</f>
        <v>-</v>
      </c>
      <c r="S142" s="2390" t="str">
        <f>IF('VM Support FY26'!S15-'PREV LOCK'!S142=0,"-",'VM Support FY26'!S15-'PREV LOCK'!S142)</f>
        <v>-</v>
      </c>
      <c r="T142" s="2001" t="str">
        <f>IF('VM Support FY26'!T15-'PREV LOCK'!T142=0,"-",'VM Support FY26'!T15-'PREV LOCK'!T142)</f>
        <v>-</v>
      </c>
      <c r="U142" s="2002" t="str">
        <f>IF('VM Support FY26'!U15-'PREV LOCK'!U142=0,"-",'VM Support FY26'!U15-'PREV LOCK'!U142)</f>
        <v>-</v>
      </c>
      <c r="V142" s="2390" t="str">
        <f>IF('VM Support FY26'!V15-'PREV LOCK'!V142=0,"-",'VM Support FY26'!V15-'PREV LOCK'!V142)</f>
        <v>-</v>
      </c>
      <c r="W142" s="2001" t="str">
        <f>IF('VM Support FY26'!W15-'PREV LOCK'!W142=0,"-",'VM Support FY26'!W15-'PREV LOCK'!W142)</f>
        <v>-</v>
      </c>
      <c r="X142" s="2002" t="str">
        <f>IF('VM Support FY26'!X15-'PREV LOCK'!X142=0,"-",'VM Support FY26'!X15-'PREV LOCK'!X142)</f>
        <v>-</v>
      </c>
      <c r="Y142" s="2390" t="str">
        <f>IF('VM Support FY26'!Y15-'PREV LOCK'!Y142=0,"-",'VM Support FY26'!Y15-'PREV LOCK'!Y142)</f>
        <v>-</v>
      </c>
      <c r="Z142" s="2001" t="str">
        <f>IF('VM Support FY26'!Z15-'PREV LOCK'!Z142=0,"-",'VM Support FY26'!Z15-'PREV LOCK'!Z142)</f>
        <v>-</v>
      </c>
      <c r="AA142" s="2002" t="str">
        <f>IF('VM Support FY26'!AA15-'PREV LOCK'!AA142=0,"-",'VM Support FY26'!AA15-'PREV LOCK'!AA142)</f>
        <v>-</v>
      </c>
      <c r="AB142" s="2390" t="str">
        <f>IF('VM Support FY26'!AB15-'PREV LOCK'!AB142=0,"-",'VM Support FY26'!AB15-'PREV LOCK'!AB142)</f>
        <v>-</v>
      </c>
      <c r="AC142" s="2001" t="str">
        <f>IF('VM Support FY26'!AC15-'PREV LOCK'!AC142=0,"-",'VM Support FY26'!AC15-'PREV LOCK'!AC142)</f>
        <v>-</v>
      </c>
      <c r="AD142" s="2002" t="str">
        <f>IF('VM Support FY26'!AD15-'PREV LOCK'!AD142=0,"-",'VM Support FY26'!AD15-'PREV LOCK'!AD142)</f>
        <v>-</v>
      </c>
      <c r="AE142" s="2390" t="str">
        <f>IF('VM Support FY26'!AE15-'PREV LOCK'!AE142=0,"-",'VM Support FY26'!AE15-'PREV LOCK'!AE142)</f>
        <v>-</v>
      </c>
      <c r="AF142" s="2001" t="str">
        <f>IF('VM Support FY26'!AF15-'PREV LOCK'!AF142=0,"-",'VM Support FY26'!AF15-'PREV LOCK'!AF142)</f>
        <v>-</v>
      </c>
      <c r="AG142" s="2002" t="str">
        <f>IF('VM Support FY26'!AG15-'PREV LOCK'!AG142=0,"-",'VM Support FY26'!AG15-'PREV LOCK'!AG142)</f>
        <v>-</v>
      </c>
      <c r="AH142" s="2390" t="str">
        <f>IF('VM Support FY26'!AH15-'PREV LOCK'!AH142=0,"-",'VM Support FY26'!AH15-'PREV LOCK'!AH142)</f>
        <v>-</v>
      </c>
      <c r="AI142" s="2001" t="str">
        <f>IF('VM Support FY26'!AI15-'PREV LOCK'!AI142=0,"-",'VM Support FY26'!AI15-'PREV LOCK'!AI142)</f>
        <v>-</v>
      </c>
      <c r="AJ142" s="2002" t="str">
        <f>IF('VM Support FY26'!AJ15-'PREV LOCK'!AJ142=0,"-",'VM Support FY26'!AJ15-'PREV LOCK'!AJ142)</f>
        <v>-</v>
      </c>
      <c r="AK142" s="2390" t="str">
        <f>IF('VM Support FY26'!AK15-'PREV LOCK'!AK142=0,"-",'VM Support FY26'!AK15-'PREV LOCK'!AK142)</f>
        <v>-</v>
      </c>
      <c r="AL142" s="2001" t="str">
        <f>IF('VM Support FY26'!AL15-'PREV LOCK'!AL142=0,"-",'VM Support FY26'!AL15-'PREV LOCK'!AL142)</f>
        <v>-</v>
      </c>
      <c r="AM142" s="2002" t="str">
        <f>IF('VM Support FY26'!AM15-'PREV LOCK'!AM142=0,"-",'VM Support FY26'!AM15-'PREV LOCK'!AM142)</f>
        <v>-</v>
      </c>
      <c r="AN142" s="2390" t="str">
        <f>IF('VM Support FY26'!AN15-'PREV LOCK'!AN142=0,"-",'VM Support FY26'!AN15-'PREV LOCK'!AN142)</f>
        <v>-</v>
      </c>
      <c r="AO142" s="2001" t="str">
        <f>IF('VM Support FY26'!AO15-'PREV LOCK'!AO142=0,"-",'VM Support FY26'!AO15-'PREV LOCK'!AO142)</f>
        <v>-</v>
      </c>
      <c r="AP142" s="2002" t="str">
        <f>IF('VM Support FY26'!AP15-'PREV LOCK'!AP142=0,"-",'VM Support FY26'!AP15-'PREV LOCK'!AP142)</f>
        <v>-</v>
      </c>
      <c r="AQ142" s="2390" t="str">
        <f>IF('VM Support FY26'!AQ15-'PREV LOCK'!AQ142=0,"-",'VM Support FY26'!AQ15-'PREV LOCK'!AQ142)</f>
        <v>-</v>
      </c>
      <c r="AR142" s="2001" t="str">
        <f>IF('VM Support FY26'!AR15-'PREV LOCK'!AR142=0,"-",'VM Support FY26'!AR15-'PREV LOCK'!AR142)</f>
        <v>-</v>
      </c>
      <c r="AS142" s="2002" t="str">
        <f>IF('VM Support FY26'!AS15-'PREV LOCK'!AS142=0,"-",'VM Support FY26'!AS15-'PREV LOCK'!AS142)</f>
        <v>-</v>
      </c>
      <c r="AT142" s="2390" t="str">
        <f>IF('VM Support FY26'!AT15-'PREV LOCK'!AT142=0,"-",'VM Support FY26'!AT15-'PREV LOCK'!AT142)</f>
        <v>-</v>
      </c>
      <c r="AU142" s="2001" t="str">
        <f>IF('VM Support FY26'!AU15-'PREV LOCK'!AU142=0,"-",'VM Support FY26'!AU15-'PREV LOCK'!AU142)</f>
        <v>-</v>
      </c>
      <c r="AV142" s="2002" t="str">
        <f>IF('VM Support FY26'!AV15-'PREV LOCK'!AV142=0,"-",'VM Support FY26'!AV15-'PREV LOCK'!AV142)</f>
        <v>-</v>
      </c>
    </row>
    <row r="143" spans="4:48" ht="15.75" customHeight="1">
      <c r="D143" s="2388" t="s">
        <v>208</v>
      </c>
      <c r="E143" s="2389" t="s">
        <v>217</v>
      </c>
      <c r="F143" s="2389" t="s">
        <v>210</v>
      </c>
      <c r="G143" s="2389" t="s">
        <v>215</v>
      </c>
      <c r="H143" s="225">
        <v>7</v>
      </c>
      <c r="I143" s="208">
        <v>420</v>
      </c>
      <c r="J143" s="2390" t="str">
        <f>IF('VM Support FY26'!J16-'PREV LOCK'!J143=0,"-",'VM Support FY26'!J16-'PREV LOCK'!J143)</f>
        <v>-</v>
      </c>
      <c r="K143" s="2001" t="str">
        <f>IF('VM Support FY26'!K16-'PREV LOCK'!K143=0,"-",'VM Support FY26'!K16-'PREV LOCK'!K143)</f>
        <v>-</v>
      </c>
      <c r="L143" s="2002" t="str">
        <f>IF('VM Support FY26'!L16-'PREV LOCK'!L143=0,"-",'VM Support FY26'!L16-'PREV LOCK'!L143)</f>
        <v>-</v>
      </c>
      <c r="M143" s="2390" t="str">
        <f>IF('VM Support FY26'!M16-'PREV LOCK'!M143=0,"-",'VM Support FY26'!M16-'PREV LOCK'!M143)</f>
        <v>-</v>
      </c>
      <c r="N143" s="2001" t="str">
        <f>IF('VM Support FY26'!N16-'PREV LOCK'!N143=0,"-",'VM Support FY26'!N16-'PREV LOCK'!N143)</f>
        <v>-</v>
      </c>
      <c r="O143" s="2002" t="str">
        <f>IF('VM Support FY26'!O16-'PREV LOCK'!O143=0,"-",'VM Support FY26'!O16-'PREV LOCK'!O143)</f>
        <v>-</v>
      </c>
      <c r="P143" s="2390" t="str">
        <f>IF('VM Support FY26'!P16-'PREV LOCK'!P143=0,"-",'VM Support FY26'!P16-'PREV LOCK'!P143)</f>
        <v>-</v>
      </c>
      <c r="Q143" s="2001" t="str">
        <f>IF('VM Support FY26'!Q16-'PREV LOCK'!Q143=0,"-",'VM Support FY26'!Q16-'PREV LOCK'!Q143)</f>
        <v>-</v>
      </c>
      <c r="R143" s="2002" t="str">
        <f>IF('VM Support FY26'!R16-'PREV LOCK'!R143=0,"-",'VM Support FY26'!R16-'PREV LOCK'!R143)</f>
        <v>-</v>
      </c>
      <c r="S143" s="2390" t="str">
        <f>IF('VM Support FY26'!S16-'PREV LOCK'!S143=0,"-",'VM Support FY26'!S16-'PREV LOCK'!S143)</f>
        <v>-</v>
      </c>
      <c r="T143" s="2001" t="str">
        <f>IF('VM Support FY26'!T16-'PREV LOCK'!T143=0,"-",'VM Support FY26'!T16-'PREV LOCK'!T143)</f>
        <v>-</v>
      </c>
      <c r="U143" s="2002" t="str">
        <f>IF('VM Support FY26'!U16-'PREV LOCK'!U143=0,"-",'VM Support FY26'!U16-'PREV LOCK'!U143)</f>
        <v>-</v>
      </c>
      <c r="V143" s="2390" t="str">
        <f>IF('VM Support FY26'!V16-'PREV LOCK'!V143=0,"-",'VM Support FY26'!V16-'PREV LOCK'!V143)</f>
        <v>-</v>
      </c>
      <c r="W143" s="2001" t="str">
        <f>IF('VM Support FY26'!W16-'PREV LOCK'!W143=0,"-",'VM Support FY26'!W16-'PREV LOCK'!W143)</f>
        <v>-</v>
      </c>
      <c r="X143" s="2002" t="str">
        <f>IF('VM Support FY26'!X16-'PREV LOCK'!X143=0,"-",'VM Support FY26'!X16-'PREV LOCK'!X143)</f>
        <v>-</v>
      </c>
      <c r="Y143" s="2390" t="str">
        <f>IF('VM Support FY26'!Y16-'PREV LOCK'!Y143=0,"-",'VM Support FY26'!Y16-'PREV LOCK'!Y143)</f>
        <v>-</v>
      </c>
      <c r="Z143" s="2001" t="str">
        <f>IF('VM Support FY26'!Z16-'PREV LOCK'!Z143=0,"-",'VM Support FY26'!Z16-'PREV LOCK'!Z143)</f>
        <v>-</v>
      </c>
      <c r="AA143" s="2002" t="str">
        <f>IF('VM Support FY26'!AA16-'PREV LOCK'!AA143=0,"-",'VM Support FY26'!AA16-'PREV LOCK'!AA143)</f>
        <v>-</v>
      </c>
      <c r="AB143" s="2390" t="str">
        <f>IF('VM Support FY26'!AB16-'PREV LOCK'!AB143=0,"-",'VM Support FY26'!AB16-'PREV LOCK'!AB143)</f>
        <v>-</v>
      </c>
      <c r="AC143" s="2001" t="str">
        <f>IF('VM Support FY26'!AC16-'PREV LOCK'!AC143=0,"-",'VM Support FY26'!AC16-'PREV LOCK'!AC143)</f>
        <v>-</v>
      </c>
      <c r="AD143" s="2002" t="str">
        <f>IF('VM Support FY26'!AD16-'PREV LOCK'!AD143=0,"-",'VM Support FY26'!AD16-'PREV LOCK'!AD143)</f>
        <v>-</v>
      </c>
      <c r="AE143" s="2390" t="str">
        <f>IF('VM Support FY26'!AE16-'PREV LOCK'!AE143=0,"-",'VM Support FY26'!AE16-'PREV LOCK'!AE143)</f>
        <v>-</v>
      </c>
      <c r="AF143" s="2001" t="str">
        <f>IF('VM Support FY26'!AF16-'PREV LOCK'!AF143=0,"-",'VM Support FY26'!AF16-'PREV LOCK'!AF143)</f>
        <v>-</v>
      </c>
      <c r="AG143" s="2002" t="str">
        <f>IF('VM Support FY26'!AG16-'PREV LOCK'!AG143=0,"-",'VM Support FY26'!AG16-'PREV LOCK'!AG143)</f>
        <v>-</v>
      </c>
      <c r="AH143" s="2390" t="str">
        <f>IF('VM Support FY26'!AH16-'PREV LOCK'!AH143=0,"-",'VM Support FY26'!AH16-'PREV LOCK'!AH143)</f>
        <v>-</v>
      </c>
      <c r="AI143" s="2001" t="str">
        <f>IF('VM Support FY26'!AI16-'PREV LOCK'!AI143=0,"-",'VM Support FY26'!AI16-'PREV LOCK'!AI143)</f>
        <v>-</v>
      </c>
      <c r="AJ143" s="2002" t="str">
        <f>IF('VM Support FY26'!AJ16-'PREV LOCK'!AJ143=0,"-",'VM Support FY26'!AJ16-'PREV LOCK'!AJ143)</f>
        <v>-</v>
      </c>
      <c r="AK143" s="2390" t="str">
        <f>IF('VM Support FY26'!AK16-'PREV LOCK'!AK143=0,"-",'VM Support FY26'!AK16-'PREV LOCK'!AK143)</f>
        <v>-</v>
      </c>
      <c r="AL143" s="2001" t="str">
        <f>IF('VM Support FY26'!AL16-'PREV LOCK'!AL143=0,"-",'VM Support FY26'!AL16-'PREV LOCK'!AL143)</f>
        <v>-</v>
      </c>
      <c r="AM143" s="2002" t="str">
        <f>IF('VM Support FY26'!AM16-'PREV LOCK'!AM143=0,"-",'VM Support FY26'!AM16-'PREV LOCK'!AM143)</f>
        <v>-</v>
      </c>
      <c r="AN143" s="2390" t="str">
        <f>IF('VM Support FY26'!AN16-'PREV LOCK'!AN143=0,"-",'VM Support FY26'!AN16-'PREV LOCK'!AN143)</f>
        <v>-</v>
      </c>
      <c r="AO143" s="2001" t="str">
        <f>IF('VM Support FY26'!AO16-'PREV LOCK'!AO143=0,"-",'VM Support FY26'!AO16-'PREV LOCK'!AO143)</f>
        <v>-</v>
      </c>
      <c r="AP143" s="2002" t="str">
        <f>IF('VM Support FY26'!AP16-'PREV LOCK'!AP143=0,"-",'VM Support FY26'!AP16-'PREV LOCK'!AP143)</f>
        <v>-</v>
      </c>
      <c r="AQ143" s="2390" t="str">
        <f>IF('VM Support FY26'!AQ16-'PREV LOCK'!AQ143=0,"-",'VM Support FY26'!AQ16-'PREV LOCK'!AQ143)</f>
        <v>-</v>
      </c>
      <c r="AR143" s="2001" t="str">
        <f>IF('VM Support FY26'!AR16-'PREV LOCK'!AR143=0,"-",'VM Support FY26'!AR16-'PREV LOCK'!AR143)</f>
        <v>-</v>
      </c>
      <c r="AS143" s="2002" t="str">
        <f>IF('VM Support FY26'!AS16-'PREV LOCK'!AS143=0,"-",'VM Support FY26'!AS16-'PREV LOCK'!AS143)</f>
        <v>-</v>
      </c>
      <c r="AT143" s="2390" t="str">
        <f>IF('VM Support FY26'!AT16-'PREV LOCK'!AT143=0,"-",'VM Support FY26'!AT16-'PREV LOCK'!AT143)</f>
        <v>-</v>
      </c>
      <c r="AU143" s="2001" t="str">
        <f>IF('VM Support FY26'!AU16-'PREV LOCK'!AU143=0,"-",'VM Support FY26'!AU16-'PREV LOCK'!AU143)</f>
        <v>-</v>
      </c>
      <c r="AV143" s="2002" t="str">
        <f>IF('VM Support FY26'!AV16-'PREV LOCK'!AV143=0,"-",'VM Support FY26'!AV16-'PREV LOCK'!AV143)</f>
        <v>-</v>
      </c>
    </row>
    <row r="144" spans="4:48" ht="15.75" customHeight="1">
      <c r="D144" s="1974" t="s">
        <v>218</v>
      </c>
      <c r="E144" s="155" t="s">
        <v>74</v>
      </c>
      <c r="F144" s="155" t="s">
        <v>210</v>
      </c>
      <c r="G144" s="155" t="s">
        <v>171</v>
      </c>
      <c r="H144" s="225">
        <v>10</v>
      </c>
      <c r="I144" s="208">
        <v>600</v>
      </c>
      <c r="J144" s="1997" t="str">
        <f>IF('VM Support FY26'!J17-'PREV LOCK'!J144=0,"-",'VM Support FY26'!J17-'PREV LOCK'!J144)</f>
        <v>-</v>
      </c>
      <c r="K144" s="2001" t="str">
        <f>IF('VM Support FY26'!K17-'PREV LOCK'!K144=0,"-",'VM Support FY26'!K17-'PREV LOCK'!K144)</f>
        <v>-</v>
      </c>
      <c r="L144" s="2002" t="str">
        <f>IF('VM Support FY26'!L17-'PREV LOCK'!L144=0,"-",'VM Support FY26'!L17-'PREV LOCK'!L144)</f>
        <v>-</v>
      </c>
      <c r="M144" s="1997" t="str">
        <f>IF('VM Support FY26'!M17-'PREV LOCK'!M144=0,"-",'VM Support FY26'!M17-'PREV LOCK'!M144)</f>
        <v>-</v>
      </c>
      <c r="N144" s="2001" t="str">
        <f>IF('VM Support FY26'!N17-'PREV LOCK'!N144=0,"-",'VM Support FY26'!N17-'PREV LOCK'!N144)</f>
        <v>-</v>
      </c>
      <c r="O144" s="2002" t="str">
        <f>IF('VM Support FY26'!O17-'PREV LOCK'!O144=0,"-",'VM Support FY26'!O17-'PREV LOCK'!O144)</f>
        <v>-</v>
      </c>
      <c r="P144" s="1997" t="str">
        <f>IF('VM Support FY26'!P17-'PREV LOCK'!P144=0,"-",'VM Support FY26'!P17-'PREV LOCK'!P144)</f>
        <v>-</v>
      </c>
      <c r="Q144" s="2001" t="str">
        <f>IF('VM Support FY26'!Q17-'PREV LOCK'!Q144=0,"-",'VM Support FY26'!Q17-'PREV LOCK'!Q144)</f>
        <v>-</v>
      </c>
      <c r="R144" s="2002" t="str">
        <f>IF('VM Support FY26'!R17-'PREV LOCK'!R144=0,"-",'VM Support FY26'!R17-'PREV LOCK'!R144)</f>
        <v>-</v>
      </c>
      <c r="S144" s="1997" t="str">
        <f>IF('VM Support FY26'!S17-'PREV LOCK'!S144=0,"-",'VM Support FY26'!S17-'PREV LOCK'!S144)</f>
        <v>-</v>
      </c>
      <c r="T144" s="2001" t="str">
        <f>IF('VM Support FY26'!T17-'PREV LOCK'!T144=0,"-",'VM Support FY26'!T17-'PREV LOCK'!T144)</f>
        <v>-</v>
      </c>
      <c r="U144" s="2002" t="str">
        <f>IF('VM Support FY26'!U17-'PREV LOCK'!U144=0,"-",'VM Support FY26'!U17-'PREV LOCK'!U144)</f>
        <v>-</v>
      </c>
      <c r="V144" s="1997" t="str">
        <f>IF('VM Support FY26'!V17-'PREV LOCK'!V144=0,"-",'VM Support FY26'!V17-'PREV LOCK'!V144)</f>
        <v>-</v>
      </c>
      <c r="W144" s="2001" t="str">
        <f>IF('VM Support FY26'!W17-'PREV LOCK'!W144=0,"-",'VM Support FY26'!W17-'PREV LOCK'!W144)</f>
        <v>-</v>
      </c>
      <c r="X144" s="2002" t="str">
        <f>IF('VM Support FY26'!X17-'PREV LOCK'!X144=0,"-",'VM Support FY26'!X17-'PREV LOCK'!X144)</f>
        <v>-</v>
      </c>
      <c r="Y144" s="1997" t="str">
        <f>IF('VM Support FY26'!Y17-'PREV LOCK'!Y144=0,"-",'VM Support FY26'!Y17-'PREV LOCK'!Y144)</f>
        <v>-</v>
      </c>
      <c r="Z144" s="2001" t="str">
        <f>IF('VM Support FY26'!Z17-'PREV LOCK'!Z144=0,"-",'VM Support FY26'!Z17-'PREV LOCK'!Z144)</f>
        <v>-</v>
      </c>
      <c r="AA144" s="2002" t="str">
        <f>IF('VM Support FY26'!AA17-'PREV LOCK'!AA144=0,"-",'VM Support FY26'!AA17-'PREV LOCK'!AA144)</f>
        <v>-</v>
      </c>
      <c r="AB144" s="1997" t="str">
        <f>IF('VM Support FY26'!AB17-'PREV LOCK'!AB144=0,"-",'VM Support FY26'!AB17-'PREV LOCK'!AB144)</f>
        <v>-</v>
      </c>
      <c r="AC144" s="2001" t="str">
        <f>IF('VM Support FY26'!AC17-'PREV LOCK'!AC144=0,"-",'VM Support FY26'!AC17-'PREV LOCK'!AC144)</f>
        <v>-</v>
      </c>
      <c r="AD144" s="2002" t="str">
        <f>IF('VM Support FY26'!AD17-'PREV LOCK'!AD144=0,"-",'VM Support FY26'!AD17-'PREV LOCK'!AD144)</f>
        <v>-</v>
      </c>
      <c r="AE144" s="1997" t="str">
        <f>IF('VM Support FY26'!AE17-'PREV LOCK'!AE144=0,"-",'VM Support FY26'!AE17-'PREV LOCK'!AE144)</f>
        <v>-</v>
      </c>
      <c r="AF144" s="2001" t="str">
        <f>IF('VM Support FY26'!AF17-'PREV LOCK'!AF144=0,"-",'VM Support FY26'!AF17-'PREV LOCK'!AF144)</f>
        <v>-</v>
      </c>
      <c r="AG144" s="2002" t="str">
        <f>IF('VM Support FY26'!AG17-'PREV LOCK'!AG144=0,"-",'VM Support FY26'!AG17-'PREV LOCK'!AG144)</f>
        <v>-</v>
      </c>
      <c r="AH144" s="1997" t="str">
        <f>IF('VM Support FY26'!AH17-'PREV LOCK'!AH144=0,"-",'VM Support FY26'!AH17-'PREV LOCK'!AH144)</f>
        <v>-</v>
      </c>
      <c r="AI144" s="2001" t="str">
        <f>IF('VM Support FY26'!AI17-'PREV LOCK'!AI144=0,"-",'VM Support FY26'!AI17-'PREV LOCK'!AI144)</f>
        <v>-</v>
      </c>
      <c r="AJ144" s="2002" t="str">
        <f>IF('VM Support FY26'!AJ17-'PREV LOCK'!AJ144=0,"-",'VM Support FY26'!AJ17-'PREV LOCK'!AJ144)</f>
        <v>-</v>
      </c>
      <c r="AK144" s="1997" t="str">
        <f>IF('VM Support FY26'!AK17-'PREV LOCK'!AK144=0,"-",'VM Support FY26'!AK17-'PREV LOCK'!AK144)</f>
        <v>-</v>
      </c>
      <c r="AL144" s="2001" t="str">
        <f>IF('VM Support FY26'!AL17-'PREV LOCK'!AL144=0,"-",'VM Support FY26'!AL17-'PREV LOCK'!AL144)</f>
        <v>-</v>
      </c>
      <c r="AM144" s="2002" t="str">
        <f>IF('VM Support FY26'!AM17-'PREV LOCK'!AM144=0,"-",'VM Support FY26'!AM17-'PREV LOCK'!AM144)</f>
        <v>-</v>
      </c>
      <c r="AN144" s="1997" t="str">
        <f>IF('VM Support FY26'!AN17-'PREV LOCK'!AN144=0,"-",'VM Support FY26'!AN17-'PREV LOCK'!AN144)</f>
        <v>-</v>
      </c>
      <c r="AO144" s="2001" t="str">
        <f>IF('VM Support FY26'!AO17-'PREV LOCK'!AO144=0,"-",'VM Support FY26'!AO17-'PREV LOCK'!AO144)</f>
        <v>-</v>
      </c>
      <c r="AP144" s="2002" t="str">
        <f>IF('VM Support FY26'!AP17-'PREV LOCK'!AP144=0,"-",'VM Support FY26'!AP17-'PREV LOCK'!AP144)</f>
        <v>-</v>
      </c>
      <c r="AQ144" s="1997" t="str">
        <f>IF('VM Support FY26'!AQ17-'PREV LOCK'!AQ144=0,"-",'VM Support FY26'!AQ17-'PREV LOCK'!AQ144)</f>
        <v>-</v>
      </c>
      <c r="AR144" s="2001" t="str">
        <f>IF('VM Support FY26'!AR17-'PREV LOCK'!AR144=0,"-",'VM Support FY26'!AR17-'PREV LOCK'!AR144)</f>
        <v>-</v>
      </c>
      <c r="AS144" s="2002" t="str">
        <f>IF('VM Support FY26'!AS17-'PREV LOCK'!AS144=0,"-",'VM Support FY26'!AS17-'PREV LOCK'!AS144)</f>
        <v>-</v>
      </c>
      <c r="AT144" s="1997" t="str">
        <f>IF('VM Support FY26'!AT17-'PREV LOCK'!AT144=0,"-",'VM Support FY26'!AT17-'PREV LOCK'!AT144)</f>
        <v>-</v>
      </c>
      <c r="AU144" s="2001" t="str">
        <f>IF('VM Support FY26'!AU17-'PREV LOCK'!AU144=0,"-",'VM Support FY26'!AU17-'PREV LOCK'!AU144)</f>
        <v>-</v>
      </c>
      <c r="AV144" s="2002" t="str">
        <f>IF('VM Support FY26'!AV17-'PREV LOCK'!AV144=0,"-",'VM Support FY26'!AV17-'PREV LOCK'!AV144)</f>
        <v>-</v>
      </c>
    </row>
    <row r="145" spans="4:48" ht="15.75" customHeight="1">
      <c r="D145" s="1974" t="s">
        <v>218</v>
      </c>
      <c r="E145" s="155" t="s">
        <v>75</v>
      </c>
      <c r="F145" s="155" t="s">
        <v>210</v>
      </c>
      <c r="G145" s="155" t="s">
        <v>219</v>
      </c>
      <c r="H145" s="225">
        <v>10</v>
      </c>
      <c r="I145" s="208">
        <v>600</v>
      </c>
      <c r="J145" s="1997" t="str">
        <f>IF('VM Support FY26'!J18-'PREV LOCK'!J145=0,"-",'VM Support FY26'!J18-'PREV LOCK'!J145)</f>
        <v>-</v>
      </c>
      <c r="K145" s="2001" t="str">
        <f>IF('VM Support FY26'!K18-'PREV LOCK'!K145=0,"-",'VM Support FY26'!K18-'PREV LOCK'!K145)</f>
        <v>-</v>
      </c>
      <c r="L145" s="2002" t="str">
        <f>IF('VM Support FY26'!L18-'PREV LOCK'!L145=0,"-",'VM Support FY26'!L18-'PREV LOCK'!L145)</f>
        <v>-</v>
      </c>
      <c r="M145" s="1997" t="str">
        <f>IF('VM Support FY26'!M18-'PREV LOCK'!M145=0,"-",'VM Support FY26'!M18-'PREV LOCK'!M145)</f>
        <v>-</v>
      </c>
      <c r="N145" s="2001" t="str">
        <f>IF('VM Support FY26'!N18-'PREV LOCK'!N145=0,"-",'VM Support FY26'!N18-'PREV LOCK'!N145)</f>
        <v>-</v>
      </c>
      <c r="O145" s="2002" t="str">
        <f>IF('VM Support FY26'!O18-'PREV LOCK'!O145=0,"-",'VM Support FY26'!O18-'PREV LOCK'!O145)</f>
        <v>-</v>
      </c>
      <c r="P145" s="1997" t="str">
        <f>IF('VM Support FY26'!P18-'PREV LOCK'!P145=0,"-",'VM Support FY26'!P18-'PREV LOCK'!P145)</f>
        <v>-</v>
      </c>
      <c r="Q145" s="2001" t="str">
        <f>IF('VM Support FY26'!Q18-'PREV LOCK'!Q145=0,"-",'VM Support FY26'!Q18-'PREV LOCK'!Q145)</f>
        <v>-</v>
      </c>
      <c r="R145" s="2002" t="str">
        <f>IF('VM Support FY26'!R18-'PREV LOCK'!R145=0,"-",'VM Support FY26'!R18-'PREV LOCK'!R145)</f>
        <v>-</v>
      </c>
      <c r="S145" s="1997" t="str">
        <f>IF('VM Support FY26'!S18-'PREV LOCK'!S145=0,"-",'VM Support FY26'!S18-'PREV LOCK'!S145)</f>
        <v>-</v>
      </c>
      <c r="T145" s="2001" t="str">
        <f>IF('VM Support FY26'!T18-'PREV LOCK'!T145=0,"-",'VM Support FY26'!T18-'PREV LOCK'!T145)</f>
        <v>-</v>
      </c>
      <c r="U145" s="2002" t="str">
        <f>IF('VM Support FY26'!U18-'PREV LOCK'!U145=0,"-",'VM Support FY26'!U18-'PREV LOCK'!U145)</f>
        <v>-</v>
      </c>
      <c r="V145" s="1997" t="str">
        <f>IF('VM Support FY26'!V18-'PREV LOCK'!V145=0,"-",'VM Support FY26'!V18-'PREV LOCK'!V145)</f>
        <v>-</v>
      </c>
      <c r="W145" s="2001" t="str">
        <f>IF('VM Support FY26'!W18-'PREV LOCK'!W145=0,"-",'VM Support FY26'!W18-'PREV LOCK'!W145)</f>
        <v>-</v>
      </c>
      <c r="X145" s="2002" t="str">
        <f>IF('VM Support FY26'!X18-'PREV LOCK'!X145=0,"-",'VM Support FY26'!X18-'PREV LOCK'!X145)</f>
        <v>-</v>
      </c>
      <c r="Y145" s="1997" t="str">
        <f>IF('VM Support FY26'!Y18-'PREV LOCK'!Y145=0,"-",'VM Support FY26'!Y18-'PREV LOCK'!Y145)</f>
        <v>-</v>
      </c>
      <c r="Z145" s="2001" t="str">
        <f>IF('VM Support FY26'!Z18-'PREV LOCK'!Z145=0,"-",'VM Support FY26'!Z18-'PREV LOCK'!Z145)</f>
        <v>-</v>
      </c>
      <c r="AA145" s="2002" t="str">
        <f>IF('VM Support FY26'!AA18-'PREV LOCK'!AA145=0,"-",'VM Support FY26'!AA18-'PREV LOCK'!AA145)</f>
        <v>-</v>
      </c>
      <c r="AB145" s="1997" t="str">
        <f>IF('VM Support FY26'!AB18-'PREV LOCK'!AB145=0,"-",'VM Support FY26'!AB18-'PREV LOCK'!AB145)</f>
        <v>-</v>
      </c>
      <c r="AC145" s="2001" t="str">
        <f>IF('VM Support FY26'!AC18-'PREV LOCK'!AC145=0,"-",'VM Support FY26'!AC18-'PREV LOCK'!AC145)</f>
        <v>-</v>
      </c>
      <c r="AD145" s="2002" t="str">
        <f>IF('VM Support FY26'!AD18-'PREV LOCK'!AD145=0,"-",'VM Support FY26'!AD18-'PREV LOCK'!AD145)</f>
        <v>-</v>
      </c>
      <c r="AE145" s="1997" t="str">
        <f>IF('VM Support FY26'!AE18-'PREV LOCK'!AE145=0,"-",'VM Support FY26'!AE18-'PREV LOCK'!AE145)</f>
        <v>-</v>
      </c>
      <c r="AF145" s="2001" t="str">
        <f>IF('VM Support FY26'!AF18-'PREV LOCK'!AF145=0,"-",'VM Support FY26'!AF18-'PREV LOCK'!AF145)</f>
        <v>-</v>
      </c>
      <c r="AG145" s="2002" t="str">
        <f>IF('VM Support FY26'!AG18-'PREV LOCK'!AG145=0,"-",'VM Support FY26'!AG18-'PREV LOCK'!AG145)</f>
        <v>-</v>
      </c>
      <c r="AH145" s="1997" t="str">
        <f>IF('VM Support FY26'!AH18-'PREV LOCK'!AH145=0,"-",'VM Support FY26'!AH18-'PREV LOCK'!AH145)</f>
        <v>-</v>
      </c>
      <c r="AI145" s="2001" t="str">
        <f>IF('VM Support FY26'!AI18-'PREV LOCK'!AI145=0,"-",'VM Support FY26'!AI18-'PREV LOCK'!AI145)</f>
        <v>-</v>
      </c>
      <c r="AJ145" s="2002" t="str">
        <f>IF('VM Support FY26'!AJ18-'PREV LOCK'!AJ145=0,"-",'VM Support FY26'!AJ18-'PREV LOCK'!AJ145)</f>
        <v>-</v>
      </c>
      <c r="AK145" s="1997" t="str">
        <f>IF('VM Support FY26'!AK18-'PREV LOCK'!AK145=0,"-",'VM Support FY26'!AK18-'PREV LOCK'!AK145)</f>
        <v>-</v>
      </c>
      <c r="AL145" s="2001" t="str">
        <f>IF('VM Support FY26'!AL18-'PREV LOCK'!AL145=0,"-",'VM Support FY26'!AL18-'PREV LOCK'!AL145)</f>
        <v>-</v>
      </c>
      <c r="AM145" s="2002" t="str">
        <f>IF('VM Support FY26'!AM18-'PREV LOCK'!AM145=0,"-",'VM Support FY26'!AM18-'PREV LOCK'!AM145)</f>
        <v>-</v>
      </c>
      <c r="AN145" s="1997" t="str">
        <f>IF('VM Support FY26'!AN18-'PREV LOCK'!AN145=0,"-",'VM Support FY26'!AN18-'PREV LOCK'!AN145)</f>
        <v>-</v>
      </c>
      <c r="AO145" s="2001" t="str">
        <f>IF('VM Support FY26'!AO18-'PREV LOCK'!AO145=0,"-",'VM Support FY26'!AO18-'PREV LOCK'!AO145)</f>
        <v>-</v>
      </c>
      <c r="AP145" s="2002" t="str">
        <f>IF('VM Support FY26'!AP18-'PREV LOCK'!AP145=0,"-",'VM Support FY26'!AP18-'PREV LOCK'!AP145)</f>
        <v>-</v>
      </c>
      <c r="AQ145" s="1997" t="str">
        <f>IF('VM Support FY26'!AQ18-'PREV LOCK'!AQ145=0,"-",'VM Support FY26'!AQ18-'PREV LOCK'!AQ145)</f>
        <v>-</v>
      </c>
      <c r="AR145" s="2001" t="str">
        <f>IF('VM Support FY26'!AR18-'PREV LOCK'!AR145=0,"-",'VM Support FY26'!AR18-'PREV LOCK'!AR145)</f>
        <v>-</v>
      </c>
      <c r="AS145" s="2002" t="str">
        <f>IF('VM Support FY26'!AS18-'PREV LOCK'!AS145=0,"-",'VM Support FY26'!AS18-'PREV LOCK'!AS145)</f>
        <v>-</v>
      </c>
      <c r="AT145" s="1997" t="str">
        <f>IF('VM Support FY26'!AT18-'PREV LOCK'!AT145=0,"-",'VM Support FY26'!AT18-'PREV LOCK'!AT145)</f>
        <v>-</v>
      </c>
      <c r="AU145" s="2001" t="str">
        <f>IF('VM Support FY26'!AU18-'PREV LOCK'!AU145=0,"-",'VM Support FY26'!AU18-'PREV LOCK'!AU145)</f>
        <v>-</v>
      </c>
      <c r="AV145" s="2002" t="str">
        <f>IF('VM Support FY26'!AV18-'PREV LOCK'!AV145=0,"-",'VM Support FY26'!AV18-'PREV LOCK'!AV145)</f>
        <v>-</v>
      </c>
    </row>
    <row r="146" spans="4:48" ht="15.75" customHeight="1">
      <c r="D146" s="1974" t="s">
        <v>135</v>
      </c>
      <c r="E146" s="155" t="s">
        <v>220</v>
      </c>
      <c r="F146" s="155" t="s">
        <v>210</v>
      </c>
      <c r="G146" s="155" t="s">
        <v>171</v>
      </c>
      <c r="H146" s="225">
        <v>10</v>
      </c>
      <c r="I146" s="208">
        <v>600</v>
      </c>
      <c r="J146" s="1997" t="str">
        <f>IF('VM Support FY26'!J19-'PREV LOCK'!J146=0,"-",'VM Support FY26'!J19-'PREV LOCK'!J146)</f>
        <v>-</v>
      </c>
      <c r="K146" s="2001" t="str">
        <f>IF('VM Support FY26'!K19-'PREV LOCK'!K146=0,"-",'VM Support FY26'!K19-'PREV LOCK'!K146)</f>
        <v>-</v>
      </c>
      <c r="L146" s="2002" t="str">
        <f>IF('VM Support FY26'!L19-'PREV LOCK'!L146=0,"-",'VM Support FY26'!L19-'PREV LOCK'!L146)</f>
        <v>-</v>
      </c>
      <c r="M146" s="1997" t="str">
        <f>IF('VM Support FY26'!M19-'PREV LOCK'!M146=0,"-",'VM Support FY26'!M19-'PREV LOCK'!M146)</f>
        <v>-</v>
      </c>
      <c r="N146" s="2001" t="str">
        <f>IF('VM Support FY26'!N19-'PREV LOCK'!N146=0,"-",'VM Support FY26'!N19-'PREV LOCK'!N146)</f>
        <v>-</v>
      </c>
      <c r="O146" s="2002" t="str">
        <f>IF('VM Support FY26'!O19-'PREV LOCK'!O146=0,"-",'VM Support FY26'!O19-'PREV LOCK'!O146)</f>
        <v>-</v>
      </c>
      <c r="P146" s="1997" t="str">
        <f>IF('VM Support FY26'!P19-'PREV LOCK'!P146=0,"-",'VM Support FY26'!P19-'PREV LOCK'!P146)</f>
        <v>-</v>
      </c>
      <c r="Q146" s="2001" t="str">
        <f>IF('VM Support FY26'!Q19-'PREV LOCK'!Q146=0,"-",'VM Support FY26'!Q19-'PREV LOCK'!Q146)</f>
        <v>-</v>
      </c>
      <c r="R146" s="2002" t="str">
        <f>IF('VM Support FY26'!R19-'PREV LOCK'!R146=0,"-",'VM Support FY26'!R19-'PREV LOCK'!R146)</f>
        <v>-</v>
      </c>
      <c r="S146" s="1997" t="str">
        <f>IF('VM Support FY26'!S19-'PREV LOCK'!S146=0,"-",'VM Support FY26'!S19-'PREV LOCK'!S146)</f>
        <v>-</v>
      </c>
      <c r="T146" s="2001" t="str">
        <f>IF('VM Support FY26'!T19-'PREV LOCK'!T146=0,"-",'VM Support FY26'!T19-'PREV LOCK'!T146)</f>
        <v>-</v>
      </c>
      <c r="U146" s="2002" t="str">
        <f>IF('VM Support FY26'!U19-'PREV LOCK'!U146=0,"-",'VM Support FY26'!U19-'PREV LOCK'!U146)</f>
        <v>-</v>
      </c>
      <c r="V146" s="1997" t="str">
        <f>IF('VM Support FY26'!V19-'PREV LOCK'!V146=0,"-",'VM Support FY26'!V19-'PREV LOCK'!V146)</f>
        <v>-</v>
      </c>
      <c r="W146" s="2001" t="str">
        <f>IF('VM Support FY26'!W19-'PREV LOCK'!W146=0,"-",'VM Support FY26'!W19-'PREV LOCK'!W146)</f>
        <v>-</v>
      </c>
      <c r="X146" s="2002" t="str">
        <f>IF('VM Support FY26'!X19-'PREV LOCK'!X146=0,"-",'VM Support FY26'!X19-'PREV LOCK'!X146)</f>
        <v>-</v>
      </c>
      <c r="Y146" s="1997" t="str">
        <f>IF('VM Support FY26'!Y19-'PREV LOCK'!Y146=0,"-",'VM Support FY26'!Y19-'PREV LOCK'!Y146)</f>
        <v>-</v>
      </c>
      <c r="Z146" s="2001" t="str">
        <f>IF('VM Support FY26'!Z19-'PREV LOCK'!Z146=0,"-",'VM Support FY26'!Z19-'PREV LOCK'!Z146)</f>
        <v>-</v>
      </c>
      <c r="AA146" s="2002" t="str">
        <f>IF('VM Support FY26'!AA19-'PREV LOCK'!AA146=0,"-",'VM Support FY26'!AA19-'PREV LOCK'!AA146)</f>
        <v>-</v>
      </c>
      <c r="AB146" s="1997" t="str">
        <f>IF('VM Support FY26'!AB19-'PREV LOCK'!AB146=0,"-",'VM Support FY26'!AB19-'PREV LOCK'!AB146)</f>
        <v>-</v>
      </c>
      <c r="AC146" s="2001" t="str">
        <f>IF('VM Support FY26'!AC19-'PREV LOCK'!AC146=0,"-",'VM Support FY26'!AC19-'PREV LOCK'!AC146)</f>
        <v>-</v>
      </c>
      <c r="AD146" s="2002" t="str">
        <f>IF('VM Support FY26'!AD19-'PREV LOCK'!AD146=0,"-",'VM Support FY26'!AD19-'PREV LOCK'!AD146)</f>
        <v>-</v>
      </c>
      <c r="AE146" s="1997" t="str">
        <f>IF('VM Support FY26'!AE19-'PREV LOCK'!AE146=0,"-",'VM Support FY26'!AE19-'PREV LOCK'!AE146)</f>
        <v>-</v>
      </c>
      <c r="AF146" s="2001" t="str">
        <f>IF('VM Support FY26'!AF19-'PREV LOCK'!AF146=0,"-",'VM Support FY26'!AF19-'PREV LOCK'!AF146)</f>
        <v>-</v>
      </c>
      <c r="AG146" s="2002" t="str">
        <f>IF('VM Support FY26'!AG19-'PREV LOCK'!AG146=0,"-",'VM Support FY26'!AG19-'PREV LOCK'!AG146)</f>
        <v>-</v>
      </c>
      <c r="AH146" s="1997" t="str">
        <f>IF('VM Support FY26'!AH19-'PREV LOCK'!AH146=0,"-",'VM Support FY26'!AH19-'PREV LOCK'!AH146)</f>
        <v>-</v>
      </c>
      <c r="AI146" s="2001" t="str">
        <f>IF('VM Support FY26'!AI19-'PREV LOCK'!AI146=0,"-",'VM Support FY26'!AI19-'PREV LOCK'!AI146)</f>
        <v>-</v>
      </c>
      <c r="AJ146" s="2002" t="str">
        <f>IF('VM Support FY26'!AJ19-'PREV LOCK'!AJ146=0,"-",'VM Support FY26'!AJ19-'PREV LOCK'!AJ146)</f>
        <v>-</v>
      </c>
      <c r="AK146" s="1997" t="str">
        <f>IF('VM Support FY26'!AK19-'PREV LOCK'!AK146=0,"-",'VM Support FY26'!AK19-'PREV LOCK'!AK146)</f>
        <v>-</v>
      </c>
      <c r="AL146" s="2001" t="str">
        <f>IF('VM Support FY26'!AL19-'PREV LOCK'!AL146=0,"-",'VM Support FY26'!AL19-'PREV LOCK'!AL146)</f>
        <v>-</v>
      </c>
      <c r="AM146" s="2002" t="str">
        <f>IF('VM Support FY26'!AM19-'PREV LOCK'!AM146=0,"-",'VM Support FY26'!AM19-'PREV LOCK'!AM146)</f>
        <v>-</v>
      </c>
      <c r="AN146" s="1997" t="str">
        <f>IF('VM Support FY26'!AN19-'PREV LOCK'!AN146=0,"-",'VM Support FY26'!AN19-'PREV LOCK'!AN146)</f>
        <v>-</v>
      </c>
      <c r="AO146" s="2001" t="str">
        <f>IF('VM Support FY26'!AO19-'PREV LOCK'!AO146=0,"-",'VM Support FY26'!AO19-'PREV LOCK'!AO146)</f>
        <v>-</v>
      </c>
      <c r="AP146" s="2002" t="str">
        <f>IF('VM Support FY26'!AP19-'PREV LOCK'!AP146=0,"-",'VM Support FY26'!AP19-'PREV LOCK'!AP146)</f>
        <v>-</v>
      </c>
      <c r="AQ146" s="1997" t="str">
        <f>IF('VM Support FY26'!AQ19-'PREV LOCK'!AQ146=0,"-",'VM Support FY26'!AQ19-'PREV LOCK'!AQ146)</f>
        <v>-</v>
      </c>
      <c r="AR146" s="2001" t="str">
        <f>IF('VM Support FY26'!AR19-'PREV LOCK'!AR146=0,"-",'VM Support FY26'!AR19-'PREV LOCK'!AR146)</f>
        <v>-</v>
      </c>
      <c r="AS146" s="2002" t="str">
        <f>IF('VM Support FY26'!AS19-'PREV LOCK'!AS146=0,"-",'VM Support FY26'!AS19-'PREV LOCK'!AS146)</f>
        <v>-</v>
      </c>
      <c r="AT146" s="1997" t="str">
        <f>IF('VM Support FY26'!AT19-'PREV LOCK'!AT146=0,"-",'VM Support FY26'!AT19-'PREV LOCK'!AT146)</f>
        <v>-</v>
      </c>
      <c r="AU146" s="2001" t="str">
        <f>IF('VM Support FY26'!AU19-'PREV LOCK'!AU146=0,"-",'VM Support FY26'!AU19-'PREV LOCK'!AU146)</f>
        <v>-</v>
      </c>
      <c r="AV146" s="2002" t="str">
        <f>IF('VM Support FY26'!AV19-'PREV LOCK'!AV146=0,"-",'VM Support FY26'!AV19-'PREV LOCK'!AV146)</f>
        <v>-</v>
      </c>
    </row>
    <row r="147" spans="4:48" ht="15.75" customHeight="1">
      <c r="D147" s="1974" t="s">
        <v>137</v>
      </c>
      <c r="E147" s="155" t="s">
        <v>221</v>
      </c>
      <c r="F147" s="155" t="s">
        <v>210</v>
      </c>
      <c r="G147" s="155" t="s">
        <v>171</v>
      </c>
      <c r="H147" s="225">
        <v>10</v>
      </c>
      <c r="I147" s="208">
        <v>600</v>
      </c>
      <c r="J147" s="1997" t="str">
        <f>IF('VM Support FY26'!J20-'PREV LOCK'!J147=0,"-",'VM Support FY26'!J20-'PREV LOCK'!J147)</f>
        <v>-</v>
      </c>
      <c r="K147" s="2001" t="str">
        <f>IF('VM Support FY26'!K20-'PREV LOCK'!K147=0,"-",'VM Support FY26'!K20-'PREV LOCK'!K147)</f>
        <v>-</v>
      </c>
      <c r="L147" s="2002" t="str">
        <f>IF('VM Support FY26'!L20-'PREV LOCK'!L147=0,"-",'VM Support FY26'!L20-'PREV LOCK'!L147)</f>
        <v>-</v>
      </c>
      <c r="M147" s="1997" t="str">
        <f>IF('VM Support FY26'!M20-'PREV LOCK'!M147=0,"-",'VM Support FY26'!M20-'PREV LOCK'!M147)</f>
        <v>-</v>
      </c>
      <c r="N147" s="2001" t="str">
        <f>IF('VM Support FY26'!N20-'PREV LOCK'!N147=0,"-",'VM Support FY26'!N20-'PREV LOCK'!N147)</f>
        <v>-</v>
      </c>
      <c r="O147" s="2002" t="str">
        <f>IF('VM Support FY26'!O20-'PREV LOCK'!O147=0,"-",'VM Support FY26'!O20-'PREV LOCK'!O147)</f>
        <v>-</v>
      </c>
      <c r="P147" s="1997" t="str">
        <f>IF('VM Support FY26'!P20-'PREV LOCK'!P147=0,"-",'VM Support FY26'!P20-'PREV LOCK'!P147)</f>
        <v>-</v>
      </c>
      <c r="Q147" s="2001" t="str">
        <f>IF('VM Support FY26'!Q20-'PREV LOCK'!Q147=0,"-",'VM Support FY26'!Q20-'PREV LOCK'!Q147)</f>
        <v>-</v>
      </c>
      <c r="R147" s="2002" t="str">
        <f>IF('VM Support FY26'!R20-'PREV LOCK'!R147=0,"-",'VM Support FY26'!R20-'PREV LOCK'!R147)</f>
        <v>-</v>
      </c>
      <c r="S147" s="1997">
        <f>IF('VM Support FY26'!S20-'PREV LOCK'!S147=0,"-",'VM Support FY26'!S20-'PREV LOCK'!S147)</f>
        <v>400</v>
      </c>
      <c r="T147" s="2001" t="str">
        <f>IF('VM Support FY26'!T20-'PREV LOCK'!T147=0,"-",'VM Support FY26'!T20-'PREV LOCK'!T147)</f>
        <v>-</v>
      </c>
      <c r="U147" s="2002" t="str">
        <f>IF('VM Support FY26'!U20-'PREV LOCK'!U147=0,"-",'VM Support FY26'!U20-'PREV LOCK'!U147)</f>
        <v>-</v>
      </c>
      <c r="V147" s="1997">
        <f>IF('VM Support FY26'!V20-'PREV LOCK'!V147=0,"-",'VM Support FY26'!V20-'PREV LOCK'!V147)</f>
        <v>400</v>
      </c>
      <c r="W147" s="2001" t="str">
        <f>IF('VM Support FY26'!W20-'PREV LOCK'!W147=0,"-",'VM Support FY26'!W20-'PREV LOCK'!W147)</f>
        <v>-</v>
      </c>
      <c r="X147" s="2002" t="str">
        <f>IF('VM Support FY26'!X20-'PREV LOCK'!X147=0,"-",'VM Support FY26'!X20-'PREV LOCK'!X147)</f>
        <v>-</v>
      </c>
      <c r="Y147" s="1997">
        <f>IF('VM Support FY26'!Y20-'PREV LOCK'!Y147=0,"-",'VM Support FY26'!Y20-'PREV LOCK'!Y147)</f>
        <v>400</v>
      </c>
      <c r="Z147" s="2001" t="str">
        <f>IF('VM Support FY26'!Z20-'PREV LOCK'!Z147=0,"-",'VM Support FY26'!Z20-'PREV LOCK'!Z147)</f>
        <v>-</v>
      </c>
      <c r="AA147" s="2002" t="str">
        <f>IF('VM Support FY26'!AA20-'PREV LOCK'!AA147=0,"-",'VM Support FY26'!AA20-'PREV LOCK'!AA147)</f>
        <v>-</v>
      </c>
      <c r="AB147" s="1997" t="str">
        <f>IF('VM Support FY26'!AB20-'PREV LOCK'!AB147=0,"-",'VM Support FY26'!AB20-'PREV LOCK'!AB147)</f>
        <v>-</v>
      </c>
      <c r="AC147" s="2001" t="str">
        <f>IF('VM Support FY26'!AC20-'PREV LOCK'!AC147=0,"-",'VM Support FY26'!AC20-'PREV LOCK'!AC147)</f>
        <v>-</v>
      </c>
      <c r="AD147" s="2002" t="str">
        <f>IF('VM Support FY26'!AD20-'PREV LOCK'!AD147=0,"-",'VM Support FY26'!AD20-'PREV LOCK'!AD147)</f>
        <v>-</v>
      </c>
      <c r="AE147" s="1997" t="str">
        <f>IF('VM Support FY26'!AE20-'PREV LOCK'!AE147=0,"-",'VM Support FY26'!AE20-'PREV LOCK'!AE147)</f>
        <v>-</v>
      </c>
      <c r="AF147" s="2001" t="str">
        <f>IF('VM Support FY26'!AF20-'PREV LOCK'!AF147=0,"-",'VM Support FY26'!AF20-'PREV LOCK'!AF147)</f>
        <v>-</v>
      </c>
      <c r="AG147" s="2002" t="str">
        <f>IF('VM Support FY26'!AG20-'PREV LOCK'!AG147=0,"-",'VM Support FY26'!AG20-'PREV LOCK'!AG147)</f>
        <v>-</v>
      </c>
      <c r="AH147" s="1997" t="str">
        <f>IF('VM Support FY26'!AH20-'PREV LOCK'!AH147=0,"-",'VM Support FY26'!AH20-'PREV LOCK'!AH147)</f>
        <v>-</v>
      </c>
      <c r="AI147" s="2001" t="str">
        <f>IF('VM Support FY26'!AI20-'PREV LOCK'!AI147=0,"-",'VM Support FY26'!AI20-'PREV LOCK'!AI147)</f>
        <v>-</v>
      </c>
      <c r="AJ147" s="2002" t="str">
        <f>IF('VM Support FY26'!AJ20-'PREV LOCK'!AJ147=0,"-",'VM Support FY26'!AJ20-'PREV LOCK'!AJ147)</f>
        <v>-</v>
      </c>
      <c r="AK147" s="1997" t="str">
        <f>IF('VM Support FY26'!AK20-'PREV LOCK'!AK147=0,"-",'VM Support FY26'!AK20-'PREV LOCK'!AK147)</f>
        <v>-</v>
      </c>
      <c r="AL147" s="2001" t="str">
        <f>IF('VM Support FY26'!AL20-'PREV LOCK'!AL147=0,"-",'VM Support FY26'!AL20-'PREV LOCK'!AL147)</f>
        <v>-</v>
      </c>
      <c r="AM147" s="2002" t="str">
        <f>IF('VM Support FY26'!AM20-'PREV LOCK'!AM147=0,"-",'VM Support FY26'!AM20-'PREV LOCK'!AM147)</f>
        <v>-</v>
      </c>
      <c r="AN147" s="1997" t="str">
        <f>IF('VM Support FY26'!AN20-'PREV LOCK'!AN147=0,"-",'VM Support FY26'!AN20-'PREV LOCK'!AN147)</f>
        <v>-</v>
      </c>
      <c r="AO147" s="2001" t="str">
        <f>IF('VM Support FY26'!AO20-'PREV LOCK'!AO147=0,"-",'VM Support FY26'!AO20-'PREV LOCK'!AO147)</f>
        <v>-</v>
      </c>
      <c r="AP147" s="2002" t="str">
        <f>IF('VM Support FY26'!AP20-'PREV LOCK'!AP147=0,"-",'VM Support FY26'!AP20-'PREV LOCK'!AP147)</f>
        <v>-</v>
      </c>
      <c r="AQ147" s="1997" t="str">
        <f>IF('VM Support FY26'!AQ20-'PREV LOCK'!AQ147=0,"-",'VM Support FY26'!AQ20-'PREV LOCK'!AQ147)</f>
        <v>-</v>
      </c>
      <c r="AR147" s="2001" t="str">
        <f>IF('VM Support FY26'!AR20-'PREV LOCK'!AR147=0,"-",'VM Support FY26'!AR20-'PREV LOCK'!AR147)</f>
        <v>-</v>
      </c>
      <c r="AS147" s="2002" t="str">
        <f>IF('VM Support FY26'!AS20-'PREV LOCK'!AS147=0,"-",'VM Support FY26'!AS20-'PREV LOCK'!AS147)</f>
        <v>-</v>
      </c>
      <c r="AT147" s="1997">
        <f>IF('VM Support FY26'!AT20-'PREV LOCK'!AT147=0,"-",'VM Support FY26'!AT20-'PREV LOCK'!AT147)</f>
        <v>1200</v>
      </c>
      <c r="AU147" s="2001" t="str">
        <f>IF('VM Support FY26'!AU20-'PREV LOCK'!AU147=0,"-",'VM Support FY26'!AU20-'PREV LOCK'!AU147)</f>
        <v>-</v>
      </c>
      <c r="AV147" s="2002" t="str">
        <f>IF('VM Support FY26'!AV20-'PREV LOCK'!AV147=0,"-",'VM Support FY26'!AV20-'PREV LOCK'!AV147)</f>
        <v>-</v>
      </c>
    </row>
    <row r="148" spans="4:48" ht="15.75" customHeight="1">
      <c r="D148" s="1974" t="s">
        <v>145</v>
      </c>
      <c r="E148" s="155" t="s">
        <v>221</v>
      </c>
      <c r="F148" s="155" t="s">
        <v>210</v>
      </c>
      <c r="G148" s="155" t="s">
        <v>171</v>
      </c>
      <c r="H148" s="225">
        <v>16</v>
      </c>
      <c r="I148" s="208">
        <v>960</v>
      </c>
      <c r="J148" s="1997" t="str">
        <f>IF('VM Support FY26'!J21-'PREV LOCK'!J148=0,"-",'VM Support FY26'!J21-'PREV LOCK'!J148)</f>
        <v>-</v>
      </c>
      <c r="K148" s="2001" t="str">
        <f>IF('VM Support FY26'!K21-'PREV LOCK'!K148=0,"-",'VM Support FY26'!K21-'PREV LOCK'!K148)</f>
        <v>-</v>
      </c>
      <c r="L148" s="2002" t="str">
        <f>IF('VM Support FY26'!L21-'PREV LOCK'!L148=0,"-",'VM Support FY26'!L21-'PREV LOCK'!L148)</f>
        <v>-</v>
      </c>
      <c r="M148" s="1997" t="str">
        <f>IF('VM Support FY26'!M21-'PREV LOCK'!M148=0,"-",'VM Support FY26'!M21-'PREV LOCK'!M148)</f>
        <v>-</v>
      </c>
      <c r="N148" s="2001" t="str">
        <f>IF('VM Support FY26'!N21-'PREV LOCK'!N148=0,"-",'VM Support FY26'!N21-'PREV LOCK'!N148)</f>
        <v>-</v>
      </c>
      <c r="O148" s="2002" t="str">
        <f>IF('VM Support FY26'!O21-'PREV LOCK'!O148=0,"-",'VM Support FY26'!O21-'PREV LOCK'!O148)</f>
        <v>-</v>
      </c>
      <c r="P148" s="1997" t="str">
        <f>IF('VM Support FY26'!P21-'PREV LOCK'!P148=0,"-",'VM Support FY26'!P21-'PREV LOCK'!P148)</f>
        <v>-</v>
      </c>
      <c r="Q148" s="2001" t="str">
        <f>IF('VM Support FY26'!Q21-'PREV LOCK'!Q148=0,"-",'VM Support FY26'!Q21-'PREV LOCK'!Q148)</f>
        <v>-</v>
      </c>
      <c r="R148" s="2002" t="str">
        <f>IF('VM Support FY26'!R21-'PREV LOCK'!R148=0,"-",'VM Support FY26'!R21-'PREV LOCK'!R148)</f>
        <v>-</v>
      </c>
      <c r="S148" s="1997" t="str">
        <f>IF('VM Support FY26'!S21-'PREV LOCK'!S148=0,"-",'VM Support FY26'!S21-'PREV LOCK'!S148)</f>
        <v>-</v>
      </c>
      <c r="T148" s="2001" t="str">
        <f>IF('VM Support FY26'!T21-'PREV LOCK'!T148=0,"-",'VM Support FY26'!T21-'PREV LOCK'!T148)</f>
        <v>-</v>
      </c>
      <c r="U148" s="2002" t="str">
        <f>IF('VM Support FY26'!U21-'PREV LOCK'!U148=0,"-",'VM Support FY26'!U21-'PREV LOCK'!U148)</f>
        <v>-</v>
      </c>
      <c r="V148" s="1997" t="str">
        <f>IF('VM Support FY26'!V21-'PREV LOCK'!V148=0,"-",'VM Support FY26'!V21-'PREV LOCK'!V148)</f>
        <v>-</v>
      </c>
      <c r="W148" s="2001" t="str">
        <f>IF('VM Support FY26'!W21-'PREV LOCK'!W148=0,"-",'VM Support FY26'!W21-'PREV LOCK'!W148)</f>
        <v>-</v>
      </c>
      <c r="X148" s="2002" t="str">
        <f>IF('VM Support FY26'!X21-'PREV LOCK'!X148=0,"-",'VM Support FY26'!X21-'PREV LOCK'!X148)</f>
        <v>-</v>
      </c>
      <c r="Y148" s="1997" t="str">
        <f>IF('VM Support FY26'!Y21-'PREV LOCK'!Y148=0,"-",'VM Support FY26'!Y21-'PREV LOCK'!Y148)</f>
        <v>-</v>
      </c>
      <c r="Z148" s="2001" t="str">
        <f>IF('VM Support FY26'!Z21-'PREV LOCK'!Z148=0,"-",'VM Support FY26'!Z21-'PREV LOCK'!Z148)</f>
        <v>-</v>
      </c>
      <c r="AA148" s="2002" t="str">
        <f>IF('VM Support FY26'!AA21-'PREV LOCK'!AA148=0,"-",'VM Support FY26'!AA21-'PREV LOCK'!AA148)</f>
        <v>-</v>
      </c>
      <c r="AB148" s="1997" t="str">
        <f>IF('VM Support FY26'!AB21-'PREV LOCK'!AB148=0,"-",'VM Support FY26'!AB21-'PREV LOCK'!AB148)</f>
        <v>-</v>
      </c>
      <c r="AC148" s="2001" t="str">
        <f>IF('VM Support FY26'!AC21-'PREV LOCK'!AC148=0,"-",'VM Support FY26'!AC21-'PREV LOCK'!AC148)</f>
        <v>-</v>
      </c>
      <c r="AD148" s="2002" t="str">
        <f>IF('VM Support FY26'!AD21-'PREV LOCK'!AD148=0,"-",'VM Support FY26'!AD21-'PREV LOCK'!AD148)</f>
        <v>-</v>
      </c>
      <c r="AE148" s="1997" t="str">
        <f>IF('VM Support FY26'!AE21-'PREV LOCK'!AE148=0,"-",'VM Support FY26'!AE21-'PREV LOCK'!AE148)</f>
        <v>-</v>
      </c>
      <c r="AF148" s="2001" t="str">
        <f>IF('VM Support FY26'!AF21-'PREV LOCK'!AF148=0,"-",'VM Support FY26'!AF21-'PREV LOCK'!AF148)</f>
        <v>-</v>
      </c>
      <c r="AG148" s="2002" t="str">
        <f>IF('VM Support FY26'!AG21-'PREV LOCK'!AG148=0,"-",'VM Support FY26'!AG21-'PREV LOCK'!AG148)</f>
        <v>-</v>
      </c>
      <c r="AH148" s="1997" t="str">
        <f>IF('VM Support FY26'!AH21-'PREV LOCK'!AH148=0,"-",'VM Support FY26'!AH21-'PREV LOCK'!AH148)</f>
        <v>-</v>
      </c>
      <c r="AI148" s="2001" t="str">
        <f>IF('VM Support FY26'!AI21-'PREV LOCK'!AI148=0,"-",'VM Support FY26'!AI21-'PREV LOCK'!AI148)</f>
        <v>-</v>
      </c>
      <c r="AJ148" s="2002" t="str">
        <f>IF('VM Support FY26'!AJ21-'PREV LOCK'!AJ148=0,"-",'VM Support FY26'!AJ21-'PREV LOCK'!AJ148)</f>
        <v>-</v>
      </c>
      <c r="AK148" s="1997" t="str">
        <f>IF('VM Support FY26'!AK21-'PREV LOCK'!AK148=0,"-",'VM Support FY26'!AK21-'PREV LOCK'!AK148)</f>
        <v>-</v>
      </c>
      <c r="AL148" s="2001" t="str">
        <f>IF('VM Support FY26'!AL21-'PREV LOCK'!AL148=0,"-",'VM Support FY26'!AL21-'PREV LOCK'!AL148)</f>
        <v>-</v>
      </c>
      <c r="AM148" s="2002" t="str">
        <f>IF('VM Support FY26'!AM21-'PREV LOCK'!AM148=0,"-",'VM Support FY26'!AM21-'PREV LOCK'!AM148)</f>
        <v>-</v>
      </c>
      <c r="AN148" s="1997" t="str">
        <f>IF('VM Support FY26'!AN21-'PREV LOCK'!AN148=0,"-",'VM Support FY26'!AN21-'PREV LOCK'!AN148)</f>
        <v>-</v>
      </c>
      <c r="AO148" s="2001" t="str">
        <f>IF('VM Support FY26'!AO21-'PREV LOCK'!AO148=0,"-",'VM Support FY26'!AO21-'PREV LOCK'!AO148)</f>
        <v>-</v>
      </c>
      <c r="AP148" s="2002" t="str">
        <f>IF('VM Support FY26'!AP21-'PREV LOCK'!AP148=0,"-",'VM Support FY26'!AP21-'PREV LOCK'!AP148)</f>
        <v>-</v>
      </c>
      <c r="AQ148" s="1997" t="str">
        <f>IF('VM Support FY26'!AQ21-'PREV LOCK'!AQ148=0,"-",'VM Support FY26'!AQ21-'PREV LOCK'!AQ148)</f>
        <v>-</v>
      </c>
      <c r="AR148" s="2001" t="str">
        <f>IF('VM Support FY26'!AR21-'PREV LOCK'!AR148=0,"-",'VM Support FY26'!AR21-'PREV LOCK'!AR148)</f>
        <v>-</v>
      </c>
      <c r="AS148" s="2002" t="str">
        <f>IF('VM Support FY26'!AS21-'PREV LOCK'!AS148=0,"-",'VM Support FY26'!AS21-'PREV LOCK'!AS148)</f>
        <v>-</v>
      </c>
      <c r="AT148" s="1997" t="str">
        <f>IF('VM Support FY26'!AT21-'PREV LOCK'!AT148=0,"-",'VM Support FY26'!AT21-'PREV LOCK'!AT148)</f>
        <v>-</v>
      </c>
      <c r="AU148" s="2001" t="str">
        <f>IF('VM Support FY26'!AU21-'PREV LOCK'!AU148=0,"-",'VM Support FY26'!AU21-'PREV LOCK'!AU148)</f>
        <v>-</v>
      </c>
      <c r="AV148" s="2002" t="str">
        <f>IF('VM Support FY26'!AV21-'PREV LOCK'!AV148=0,"-",'VM Support FY26'!AV21-'PREV LOCK'!AV148)</f>
        <v>-</v>
      </c>
    </row>
    <row r="149" spans="4:48" ht="15.75" customHeight="1">
      <c r="D149" s="1974" t="s">
        <v>145</v>
      </c>
      <c r="E149" s="155" t="s">
        <v>221</v>
      </c>
      <c r="F149" s="155" t="s">
        <v>210</v>
      </c>
      <c r="G149" s="155" t="s">
        <v>222</v>
      </c>
      <c r="H149" s="225">
        <v>15</v>
      </c>
      <c r="I149" s="208">
        <v>900</v>
      </c>
      <c r="J149" s="1997" t="str">
        <f>IF('VM Support FY26'!J22-'PREV LOCK'!J149=0,"-",'VM Support FY26'!J22-'PREV LOCK'!J149)</f>
        <v>-</v>
      </c>
      <c r="K149" s="2001" t="str">
        <f>IF('VM Support FY26'!K22-'PREV LOCK'!K149=0,"-",'VM Support FY26'!K22-'PREV LOCK'!K149)</f>
        <v>-</v>
      </c>
      <c r="L149" s="2002" t="str">
        <f>IF('VM Support FY26'!L22-'PREV LOCK'!L149=0,"-",'VM Support FY26'!L22-'PREV LOCK'!L149)</f>
        <v>-</v>
      </c>
      <c r="M149" s="1997" t="str">
        <f>IF('VM Support FY26'!M22-'PREV LOCK'!M149=0,"-",'VM Support FY26'!M22-'PREV LOCK'!M149)</f>
        <v>-</v>
      </c>
      <c r="N149" s="2001" t="str">
        <f>IF('VM Support FY26'!N22-'PREV LOCK'!N149=0,"-",'VM Support FY26'!N22-'PREV LOCK'!N149)</f>
        <v>-</v>
      </c>
      <c r="O149" s="2002" t="str">
        <f>IF('VM Support FY26'!O22-'PREV LOCK'!O149=0,"-",'VM Support FY26'!O22-'PREV LOCK'!O149)</f>
        <v>-</v>
      </c>
      <c r="P149" s="1997" t="str">
        <f>IF('VM Support FY26'!P22-'PREV LOCK'!P149=0,"-",'VM Support FY26'!P22-'PREV LOCK'!P149)</f>
        <v>-</v>
      </c>
      <c r="Q149" s="2001" t="str">
        <f>IF('VM Support FY26'!Q22-'PREV LOCK'!Q149=0,"-",'VM Support FY26'!Q22-'PREV LOCK'!Q149)</f>
        <v>-</v>
      </c>
      <c r="R149" s="2002" t="str">
        <f>IF('VM Support FY26'!R22-'PREV LOCK'!R149=0,"-",'VM Support FY26'!R22-'PREV LOCK'!R149)</f>
        <v>-</v>
      </c>
      <c r="S149" s="1997" t="str">
        <f>IF('VM Support FY26'!S22-'PREV LOCK'!S149=0,"-",'VM Support FY26'!S22-'PREV LOCK'!S149)</f>
        <v>-</v>
      </c>
      <c r="T149" s="2001" t="str">
        <f>IF('VM Support FY26'!T22-'PREV LOCK'!T149=0,"-",'VM Support FY26'!T22-'PREV LOCK'!T149)</f>
        <v>-</v>
      </c>
      <c r="U149" s="2002" t="str">
        <f>IF('VM Support FY26'!U22-'PREV LOCK'!U149=0,"-",'VM Support FY26'!U22-'PREV LOCK'!U149)</f>
        <v>-</v>
      </c>
      <c r="V149" s="1997" t="str">
        <f>IF('VM Support FY26'!V22-'PREV LOCK'!V149=0,"-",'VM Support FY26'!V22-'PREV LOCK'!V149)</f>
        <v>-</v>
      </c>
      <c r="W149" s="2001" t="str">
        <f>IF('VM Support FY26'!W22-'PREV LOCK'!W149=0,"-",'VM Support FY26'!W22-'PREV LOCK'!W149)</f>
        <v>-</v>
      </c>
      <c r="X149" s="2002" t="str">
        <f>IF('VM Support FY26'!X22-'PREV LOCK'!X149=0,"-",'VM Support FY26'!X22-'PREV LOCK'!X149)</f>
        <v>-</v>
      </c>
      <c r="Y149" s="1997" t="str">
        <f>IF('VM Support FY26'!Y22-'PREV LOCK'!Y149=0,"-",'VM Support FY26'!Y22-'PREV LOCK'!Y149)</f>
        <v>-</v>
      </c>
      <c r="Z149" s="2001" t="str">
        <f>IF('VM Support FY26'!Z22-'PREV LOCK'!Z149=0,"-",'VM Support FY26'!Z22-'PREV LOCK'!Z149)</f>
        <v>-</v>
      </c>
      <c r="AA149" s="2002" t="str">
        <f>IF('VM Support FY26'!AA22-'PREV LOCK'!AA149=0,"-",'VM Support FY26'!AA22-'PREV LOCK'!AA149)</f>
        <v>-</v>
      </c>
      <c r="AB149" s="1997" t="str">
        <f>IF('VM Support FY26'!AB22-'PREV LOCK'!AB149=0,"-",'VM Support FY26'!AB22-'PREV LOCK'!AB149)</f>
        <v>-</v>
      </c>
      <c r="AC149" s="2001" t="str">
        <f>IF('VM Support FY26'!AC22-'PREV LOCK'!AC149=0,"-",'VM Support FY26'!AC22-'PREV LOCK'!AC149)</f>
        <v>-</v>
      </c>
      <c r="AD149" s="2002" t="str">
        <f>IF('VM Support FY26'!AD22-'PREV LOCK'!AD149=0,"-",'VM Support FY26'!AD22-'PREV LOCK'!AD149)</f>
        <v>-</v>
      </c>
      <c r="AE149" s="1997" t="str">
        <f>IF('VM Support FY26'!AE22-'PREV LOCK'!AE149=0,"-",'VM Support FY26'!AE22-'PREV LOCK'!AE149)</f>
        <v>-</v>
      </c>
      <c r="AF149" s="2001" t="str">
        <f>IF('VM Support FY26'!AF22-'PREV LOCK'!AF149=0,"-",'VM Support FY26'!AF22-'PREV LOCK'!AF149)</f>
        <v>-</v>
      </c>
      <c r="AG149" s="2002" t="str">
        <f>IF('VM Support FY26'!AG22-'PREV LOCK'!AG149=0,"-",'VM Support FY26'!AG22-'PREV LOCK'!AG149)</f>
        <v>-</v>
      </c>
      <c r="AH149" s="1997" t="str">
        <f>IF('VM Support FY26'!AH22-'PREV LOCK'!AH149=0,"-",'VM Support FY26'!AH22-'PREV LOCK'!AH149)</f>
        <v>-</v>
      </c>
      <c r="AI149" s="2001" t="str">
        <f>IF('VM Support FY26'!AI22-'PREV LOCK'!AI149=0,"-",'VM Support FY26'!AI22-'PREV LOCK'!AI149)</f>
        <v>-</v>
      </c>
      <c r="AJ149" s="2002" t="str">
        <f>IF('VM Support FY26'!AJ22-'PREV LOCK'!AJ149=0,"-",'VM Support FY26'!AJ22-'PREV LOCK'!AJ149)</f>
        <v>-</v>
      </c>
      <c r="AK149" s="1997" t="str">
        <f>IF('VM Support FY26'!AK22-'PREV LOCK'!AK149=0,"-",'VM Support FY26'!AK22-'PREV LOCK'!AK149)</f>
        <v>-</v>
      </c>
      <c r="AL149" s="2001" t="str">
        <f>IF('VM Support FY26'!AL22-'PREV LOCK'!AL149=0,"-",'VM Support FY26'!AL22-'PREV LOCK'!AL149)</f>
        <v>-</v>
      </c>
      <c r="AM149" s="2002" t="str">
        <f>IF('VM Support FY26'!AM22-'PREV LOCK'!AM149=0,"-",'VM Support FY26'!AM22-'PREV LOCK'!AM149)</f>
        <v>-</v>
      </c>
      <c r="AN149" s="1997" t="str">
        <f>IF('VM Support FY26'!AN22-'PREV LOCK'!AN149=0,"-",'VM Support FY26'!AN22-'PREV LOCK'!AN149)</f>
        <v>-</v>
      </c>
      <c r="AO149" s="2001" t="str">
        <f>IF('VM Support FY26'!AO22-'PREV LOCK'!AO149=0,"-",'VM Support FY26'!AO22-'PREV LOCK'!AO149)</f>
        <v>-</v>
      </c>
      <c r="AP149" s="2002" t="str">
        <f>IF('VM Support FY26'!AP22-'PREV LOCK'!AP149=0,"-",'VM Support FY26'!AP22-'PREV LOCK'!AP149)</f>
        <v>-</v>
      </c>
      <c r="AQ149" s="1997" t="str">
        <f>IF('VM Support FY26'!AQ22-'PREV LOCK'!AQ149=0,"-",'VM Support FY26'!AQ22-'PREV LOCK'!AQ149)</f>
        <v>-</v>
      </c>
      <c r="AR149" s="2001" t="str">
        <f>IF('VM Support FY26'!AR22-'PREV LOCK'!AR149=0,"-",'VM Support FY26'!AR22-'PREV LOCK'!AR149)</f>
        <v>-</v>
      </c>
      <c r="AS149" s="2002" t="str">
        <f>IF('VM Support FY26'!AS22-'PREV LOCK'!AS149=0,"-",'VM Support FY26'!AS22-'PREV LOCK'!AS149)</f>
        <v>-</v>
      </c>
      <c r="AT149" s="1997" t="str">
        <f>IF('VM Support FY26'!AT22-'PREV LOCK'!AT149=0,"-",'VM Support FY26'!AT22-'PREV LOCK'!AT149)</f>
        <v>-</v>
      </c>
      <c r="AU149" s="2001" t="str">
        <f>IF('VM Support FY26'!AU22-'PREV LOCK'!AU149=0,"-",'VM Support FY26'!AU22-'PREV LOCK'!AU149)</f>
        <v>-</v>
      </c>
      <c r="AV149" s="2002" t="str">
        <f>IF('VM Support FY26'!AV22-'PREV LOCK'!AV149=0,"-",'VM Support FY26'!AV22-'PREV LOCK'!AV149)</f>
        <v>-</v>
      </c>
    </row>
    <row r="150" spans="4:48" ht="15.75" customHeight="1">
      <c r="D150" s="1974" t="s">
        <v>146</v>
      </c>
      <c r="E150" s="155" t="s">
        <v>221</v>
      </c>
      <c r="F150" s="155" t="s">
        <v>210</v>
      </c>
      <c r="G150" s="155" t="s">
        <v>222</v>
      </c>
      <c r="H150" s="225">
        <v>15</v>
      </c>
      <c r="I150" s="208">
        <v>900</v>
      </c>
      <c r="J150" s="1997" t="str">
        <f>IF('VM Support FY26'!J23-'PREV LOCK'!J150=0,"-",'VM Support FY26'!J23-'PREV LOCK'!J150)</f>
        <v>-</v>
      </c>
      <c r="K150" s="2001" t="str">
        <f>IF('VM Support FY26'!K23-'PREV LOCK'!K150=0,"-",'VM Support FY26'!K23-'PREV LOCK'!K150)</f>
        <v>-</v>
      </c>
      <c r="L150" s="2002" t="str">
        <f>IF('VM Support FY26'!L23-'PREV LOCK'!L150=0,"-",'VM Support FY26'!L23-'PREV LOCK'!L150)</f>
        <v>-</v>
      </c>
      <c r="M150" s="1997" t="str">
        <f>IF('VM Support FY26'!M23-'PREV LOCK'!M150=0,"-",'VM Support FY26'!M23-'PREV LOCK'!M150)</f>
        <v>-</v>
      </c>
      <c r="N150" s="2001" t="str">
        <f>IF('VM Support FY26'!N23-'PREV LOCK'!N150=0,"-",'VM Support FY26'!N23-'PREV LOCK'!N150)</f>
        <v>-</v>
      </c>
      <c r="O150" s="2002" t="str">
        <f>IF('VM Support FY26'!O23-'PREV LOCK'!O150=0,"-",'VM Support FY26'!O23-'PREV LOCK'!O150)</f>
        <v>-</v>
      </c>
      <c r="P150" s="1997" t="str">
        <f>IF('VM Support FY26'!P23-'PREV LOCK'!P150=0,"-",'VM Support FY26'!P23-'PREV LOCK'!P150)</f>
        <v>-</v>
      </c>
      <c r="Q150" s="2001" t="str">
        <f>IF('VM Support FY26'!Q23-'PREV LOCK'!Q150=0,"-",'VM Support FY26'!Q23-'PREV LOCK'!Q150)</f>
        <v>-</v>
      </c>
      <c r="R150" s="2002" t="str">
        <f>IF('VM Support FY26'!R23-'PREV LOCK'!R150=0,"-",'VM Support FY26'!R23-'PREV LOCK'!R150)</f>
        <v>-</v>
      </c>
      <c r="S150" s="1997" t="str">
        <f>IF('VM Support FY26'!S23-'PREV LOCK'!S150=0,"-",'VM Support FY26'!S23-'PREV LOCK'!S150)</f>
        <v>-</v>
      </c>
      <c r="T150" s="2001" t="str">
        <f>IF('VM Support FY26'!T23-'PREV LOCK'!T150=0,"-",'VM Support FY26'!T23-'PREV LOCK'!T150)</f>
        <v>-</v>
      </c>
      <c r="U150" s="2002" t="str">
        <f>IF('VM Support FY26'!U23-'PREV LOCK'!U150=0,"-",'VM Support FY26'!U23-'PREV LOCK'!U150)</f>
        <v>-</v>
      </c>
      <c r="V150" s="1997" t="str">
        <f>IF('VM Support FY26'!V23-'PREV LOCK'!V150=0,"-",'VM Support FY26'!V23-'PREV LOCK'!V150)</f>
        <v>-</v>
      </c>
      <c r="W150" s="2001" t="str">
        <f>IF('VM Support FY26'!W23-'PREV LOCK'!W150=0,"-",'VM Support FY26'!W23-'PREV LOCK'!W150)</f>
        <v>-</v>
      </c>
      <c r="X150" s="2002" t="str">
        <f>IF('VM Support FY26'!X23-'PREV LOCK'!X150=0,"-",'VM Support FY26'!X23-'PREV LOCK'!X150)</f>
        <v>-</v>
      </c>
      <c r="Y150" s="1997" t="str">
        <f>IF('VM Support FY26'!Y23-'PREV LOCK'!Y150=0,"-",'VM Support FY26'!Y23-'PREV LOCK'!Y150)</f>
        <v>-</v>
      </c>
      <c r="Z150" s="2001" t="str">
        <f>IF('VM Support FY26'!Z23-'PREV LOCK'!Z150=0,"-",'VM Support FY26'!Z23-'PREV LOCK'!Z150)</f>
        <v>-</v>
      </c>
      <c r="AA150" s="2002" t="str">
        <f>IF('VM Support FY26'!AA23-'PREV LOCK'!AA150=0,"-",'VM Support FY26'!AA23-'PREV LOCK'!AA150)</f>
        <v>-</v>
      </c>
      <c r="AB150" s="1997" t="str">
        <f>IF('VM Support FY26'!AB23-'PREV LOCK'!AB150=0,"-",'VM Support FY26'!AB23-'PREV LOCK'!AB150)</f>
        <v>-</v>
      </c>
      <c r="AC150" s="2001" t="str">
        <f>IF('VM Support FY26'!AC23-'PREV LOCK'!AC150=0,"-",'VM Support FY26'!AC23-'PREV LOCK'!AC150)</f>
        <v>-</v>
      </c>
      <c r="AD150" s="2002" t="str">
        <f>IF('VM Support FY26'!AD23-'PREV LOCK'!AD150=0,"-",'VM Support FY26'!AD23-'PREV LOCK'!AD150)</f>
        <v>-</v>
      </c>
      <c r="AE150" s="1997" t="str">
        <f>IF('VM Support FY26'!AE23-'PREV LOCK'!AE150=0,"-",'VM Support FY26'!AE23-'PREV LOCK'!AE150)</f>
        <v>-</v>
      </c>
      <c r="AF150" s="2001" t="str">
        <f>IF('VM Support FY26'!AF23-'PREV LOCK'!AF150=0,"-",'VM Support FY26'!AF23-'PREV LOCK'!AF150)</f>
        <v>-</v>
      </c>
      <c r="AG150" s="2002" t="str">
        <f>IF('VM Support FY26'!AG23-'PREV LOCK'!AG150=0,"-",'VM Support FY26'!AG23-'PREV LOCK'!AG150)</f>
        <v>-</v>
      </c>
      <c r="AH150" s="1997" t="str">
        <f>IF('VM Support FY26'!AH23-'PREV LOCK'!AH150=0,"-",'VM Support FY26'!AH23-'PREV LOCK'!AH150)</f>
        <v>-</v>
      </c>
      <c r="AI150" s="2001" t="str">
        <f>IF('VM Support FY26'!AI23-'PREV LOCK'!AI150=0,"-",'VM Support FY26'!AI23-'PREV LOCK'!AI150)</f>
        <v>-</v>
      </c>
      <c r="AJ150" s="2002" t="str">
        <f>IF('VM Support FY26'!AJ23-'PREV LOCK'!AJ150=0,"-",'VM Support FY26'!AJ23-'PREV LOCK'!AJ150)</f>
        <v>-</v>
      </c>
      <c r="AK150" s="1997" t="str">
        <f>IF('VM Support FY26'!AK23-'PREV LOCK'!AK150=0,"-",'VM Support FY26'!AK23-'PREV LOCK'!AK150)</f>
        <v>-</v>
      </c>
      <c r="AL150" s="2001" t="str">
        <f>IF('VM Support FY26'!AL23-'PREV LOCK'!AL150=0,"-",'VM Support FY26'!AL23-'PREV LOCK'!AL150)</f>
        <v>-</v>
      </c>
      <c r="AM150" s="2002" t="str">
        <f>IF('VM Support FY26'!AM23-'PREV LOCK'!AM150=0,"-",'VM Support FY26'!AM23-'PREV LOCK'!AM150)</f>
        <v>-</v>
      </c>
      <c r="AN150" s="1997" t="str">
        <f>IF('VM Support FY26'!AN23-'PREV LOCK'!AN150=0,"-",'VM Support FY26'!AN23-'PREV LOCK'!AN150)</f>
        <v>-</v>
      </c>
      <c r="AO150" s="2001" t="str">
        <f>IF('VM Support FY26'!AO23-'PREV LOCK'!AO150=0,"-",'VM Support FY26'!AO23-'PREV LOCK'!AO150)</f>
        <v>-</v>
      </c>
      <c r="AP150" s="2002" t="str">
        <f>IF('VM Support FY26'!AP23-'PREV LOCK'!AP150=0,"-",'VM Support FY26'!AP23-'PREV LOCK'!AP150)</f>
        <v>-</v>
      </c>
      <c r="AQ150" s="1997" t="str">
        <f>IF('VM Support FY26'!AQ23-'PREV LOCK'!AQ150=0,"-",'VM Support FY26'!AQ23-'PREV LOCK'!AQ150)</f>
        <v>-</v>
      </c>
      <c r="AR150" s="2001" t="str">
        <f>IF('VM Support FY26'!AR23-'PREV LOCK'!AR150=0,"-",'VM Support FY26'!AR23-'PREV LOCK'!AR150)</f>
        <v>-</v>
      </c>
      <c r="AS150" s="2002" t="str">
        <f>IF('VM Support FY26'!AS23-'PREV LOCK'!AS150=0,"-",'VM Support FY26'!AS23-'PREV LOCK'!AS150)</f>
        <v>-</v>
      </c>
      <c r="AT150" s="1997" t="str">
        <f>IF('VM Support FY26'!AT23-'PREV LOCK'!AT150=0,"-",'VM Support FY26'!AT23-'PREV LOCK'!AT150)</f>
        <v>-</v>
      </c>
      <c r="AU150" s="2001" t="str">
        <f>IF('VM Support FY26'!AU23-'PREV LOCK'!AU150=0,"-",'VM Support FY26'!AU23-'PREV LOCK'!AU150)</f>
        <v>-</v>
      </c>
      <c r="AV150" s="2002" t="str">
        <f>IF('VM Support FY26'!AV23-'PREV LOCK'!AV150=0,"-",'VM Support FY26'!AV23-'PREV LOCK'!AV150)</f>
        <v>-</v>
      </c>
    </row>
    <row r="151" spans="4:48" ht="15.75" customHeight="1">
      <c r="D151" s="1974" t="s">
        <v>135</v>
      </c>
      <c r="E151" s="155" t="s">
        <v>221</v>
      </c>
      <c r="F151" s="155" t="s">
        <v>210</v>
      </c>
      <c r="G151" s="155" t="s">
        <v>219</v>
      </c>
      <c r="H151" s="225">
        <v>10</v>
      </c>
      <c r="I151" s="208">
        <v>600</v>
      </c>
      <c r="J151" s="1997" t="str">
        <f>IF('VM Support FY26'!J24-'PREV LOCK'!J151=0,"-",'VM Support FY26'!J24-'PREV LOCK'!J151)</f>
        <v>-</v>
      </c>
      <c r="K151" s="2001" t="str">
        <f>IF('VM Support FY26'!K24-'PREV LOCK'!K151=0,"-",'VM Support FY26'!K24-'PREV LOCK'!K151)</f>
        <v>-</v>
      </c>
      <c r="L151" s="2002" t="str">
        <f>IF('VM Support FY26'!L24-'PREV LOCK'!L151=0,"-",'VM Support FY26'!L24-'PREV LOCK'!L151)</f>
        <v>-</v>
      </c>
      <c r="M151" s="1997" t="str">
        <f>IF('VM Support FY26'!M24-'PREV LOCK'!M151=0,"-",'VM Support FY26'!M24-'PREV LOCK'!M151)</f>
        <v>-</v>
      </c>
      <c r="N151" s="2001" t="str">
        <f>IF('VM Support FY26'!N24-'PREV LOCK'!N151=0,"-",'VM Support FY26'!N24-'PREV LOCK'!N151)</f>
        <v>-</v>
      </c>
      <c r="O151" s="2002" t="str">
        <f>IF('VM Support FY26'!O24-'PREV LOCK'!O151=0,"-",'VM Support FY26'!O24-'PREV LOCK'!O151)</f>
        <v>-</v>
      </c>
      <c r="P151" s="1997" t="str">
        <f>IF('VM Support FY26'!P24-'PREV LOCK'!P151=0,"-",'VM Support FY26'!P24-'PREV LOCK'!P151)</f>
        <v>-</v>
      </c>
      <c r="Q151" s="2001" t="str">
        <f>IF('VM Support FY26'!Q24-'PREV LOCK'!Q151=0,"-",'VM Support FY26'!Q24-'PREV LOCK'!Q151)</f>
        <v>-</v>
      </c>
      <c r="R151" s="2002" t="str">
        <f>IF('VM Support FY26'!R24-'PREV LOCK'!R151=0,"-",'VM Support FY26'!R24-'PREV LOCK'!R151)</f>
        <v>-</v>
      </c>
      <c r="S151" s="1997" t="str">
        <f>IF('VM Support FY26'!S24-'PREV LOCK'!S151=0,"-",'VM Support FY26'!S24-'PREV LOCK'!S151)</f>
        <v>-</v>
      </c>
      <c r="T151" s="2001" t="str">
        <f>IF('VM Support FY26'!T24-'PREV LOCK'!T151=0,"-",'VM Support FY26'!T24-'PREV LOCK'!T151)</f>
        <v>-</v>
      </c>
      <c r="U151" s="2002" t="str">
        <f>IF('VM Support FY26'!U24-'PREV LOCK'!U151=0,"-",'VM Support FY26'!U24-'PREV LOCK'!U151)</f>
        <v>-</v>
      </c>
      <c r="V151" s="1997" t="str">
        <f>IF('VM Support FY26'!V24-'PREV LOCK'!V151=0,"-",'VM Support FY26'!V24-'PREV LOCK'!V151)</f>
        <v>-</v>
      </c>
      <c r="W151" s="2001" t="str">
        <f>IF('VM Support FY26'!W24-'PREV LOCK'!W151=0,"-",'VM Support FY26'!W24-'PREV LOCK'!W151)</f>
        <v>-</v>
      </c>
      <c r="X151" s="2002" t="str">
        <f>IF('VM Support FY26'!X24-'PREV LOCK'!X151=0,"-",'VM Support FY26'!X24-'PREV LOCK'!X151)</f>
        <v>-</v>
      </c>
      <c r="Y151" s="1997" t="str">
        <f>IF('VM Support FY26'!Y24-'PREV LOCK'!Y151=0,"-",'VM Support FY26'!Y24-'PREV LOCK'!Y151)</f>
        <v>-</v>
      </c>
      <c r="Z151" s="2001" t="str">
        <f>IF('VM Support FY26'!Z24-'PREV LOCK'!Z151=0,"-",'VM Support FY26'!Z24-'PREV LOCK'!Z151)</f>
        <v>-</v>
      </c>
      <c r="AA151" s="2002" t="str">
        <f>IF('VM Support FY26'!AA24-'PREV LOCK'!AA151=0,"-",'VM Support FY26'!AA24-'PREV LOCK'!AA151)</f>
        <v>-</v>
      </c>
      <c r="AB151" s="1997" t="str">
        <f>IF('VM Support FY26'!AB24-'PREV LOCK'!AB151=0,"-",'VM Support FY26'!AB24-'PREV LOCK'!AB151)</f>
        <v>-</v>
      </c>
      <c r="AC151" s="2001" t="str">
        <f>IF('VM Support FY26'!AC24-'PREV LOCK'!AC151=0,"-",'VM Support FY26'!AC24-'PREV LOCK'!AC151)</f>
        <v>-</v>
      </c>
      <c r="AD151" s="2002" t="str">
        <f>IF('VM Support FY26'!AD24-'PREV LOCK'!AD151=0,"-",'VM Support FY26'!AD24-'PREV LOCK'!AD151)</f>
        <v>-</v>
      </c>
      <c r="AE151" s="1997" t="str">
        <f>IF('VM Support FY26'!AE24-'PREV LOCK'!AE151=0,"-",'VM Support FY26'!AE24-'PREV LOCK'!AE151)</f>
        <v>-</v>
      </c>
      <c r="AF151" s="2001" t="str">
        <f>IF('VM Support FY26'!AF24-'PREV LOCK'!AF151=0,"-",'VM Support FY26'!AF24-'PREV LOCK'!AF151)</f>
        <v>-</v>
      </c>
      <c r="AG151" s="2002" t="str">
        <f>IF('VM Support FY26'!AG24-'PREV LOCK'!AG151=0,"-",'VM Support FY26'!AG24-'PREV LOCK'!AG151)</f>
        <v>-</v>
      </c>
      <c r="AH151" s="1997" t="str">
        <f>IF('VM Support FY26'!AH24-'PREV LOCK'!AH151=0,"-",'VM Support FY26'!AH24-'PREV LOCK'!AH151)</f>
        <v>-</v>
      </c>
      <c r="AI151" s="2001" t="str">
        <f>IF('VM Support FY26'!AI24-'PREV LOCK'!AI151=0,"-",'VM Support FY26'!AI24-'PREV LOCK'!AI151)</f>
        <v>-</v>
      </c>
      <c r="AJ151" s="2002" t="str">
        <f>IF('VM Support FY26'!AJ24-'PREV LOCK'!AJ151=0,"-",'VM Support FY26'!AJ24-'PREV LOCK'!AJ151)</f>
        <v>-</v>
      </c>
      <c r="AK151" s="1997" t="str">
        <f>IF('VM Support FY26'!AK24-'PREV LOCK'!AK151=0,"-",'VM Support FY26'!AK24-'PREV LOCK'!AK151)</f>
        <v>-</v>
      </c>
      <c r="AL151" s="2001" t="str">
        <f>IF('VM Support FY26'!AL24-'PREV LOCK'!AL151=0,"-",'VM Support FY26'!AL24-'PREV LOCK'!AL151)</f>
        <v>-</v>
      </c>
      <c r="AM151" s="2002" t="str">
        <f>IF('VM Support FY26'!AM24-'PREV LOCK'!AM151=0,"-",'VM Support FY26'!AM24-'PREV LOCK'!AM151)</f>
        <v>-</v>
      </c>
      <c r="AN151" s="1997" t="str">
        <f>IF('VM Support FY26'!AN24-'PREV LOCK'!AN151=0,"-",'VM Support FY26'!AN24-'PREV LOCK'!AN151)</f>
        <v>-</v>
      </c>
      <c r="AO151" s="2001" t="str">
        <f>IF('VM Support FY26'!AO24-'PREV LOCK'!AO151=0,"-",'VM Support FY26'!AO24-'PREV LOCK'!AO151)</f>
        <v>-</v>
      </c>
      <c r="AP151" s="2002" t="str">
        <f>IF('VM Support FY26'!AP24-'PREV LOCK'!AP151=0,"-",'VM Support FY26'!AP24-'PREV LOCK'!AP151)</f>
        <v>-</v>
      </c>
      <c r="AQ151" s="1997" t="str">
        <f>IF('VM Support FY26'!AQ24-'PREV LOCK'!AQ151=0,"-",'VM Support FY26'!AQ24-'PREV LOCK'!AQ151)</f>
        <v>-</v>
      </c>
      <c r="AR151" s="2001" t="str">
        <f>IF('VM Support FY26'!AR24-'PREV LOCK'!AR151=0,"-",'VM Support FY26'!AR24-'PREV LOCK'!AR151)</f>
        <v>-</v>
      </c>
      <c r="AS151" s="2002" t="str">
        <f>IF('VM Support FY26'!AS24-'PREV LOCK'!AS151=0,"-",'VM Support FY26'!AS24-'PREV LOCK'!AS151)</f>
        <v>-</v>
      </c>
      <c r="AT151" s="1997" t="str">
        <f>IF('VM Support FY26'!AT24-'PREV LOCK'!AT151=0,"-",'VM Support FY26'!AT24-'PREV LOCK'!AT151)</f>
        <v>-</v>
      </c>
      <c r="AU151" s="2001" t="str">
        <f>IF('VM Support FY26'!AU24-'PREV LOCK'!AU151=0,"-",'VM Support FY26'!AU24-'PREV LOCK'!AU151)</f>
        <v>-</v>
      </c>
      <c r="AV151" s="2002" t="str">
        <f>IF('VM Support FY26'!AV24-'PREV LOCK'!AV151=0,"-",'VM Support FY26'!AV24-'PREV LOCK'!AV151)</f>
        <v>-</v>
      </c>
    </row>
    <row r="152" spans="4:48" ht="15.75" customHeight="1">
      <c r="D152" s="1974" t="s">
        <v>137</v>
      </c>
      <c r="E152" s="155" t="s">
        <v>221</v>
      </c>
      <c r="F152" s="155" t="s">
        <v>210</v>
      </c>
      <c r="G152" s="155" t="s">
        <v>219</v>
      </c>
      <c r="H152" s="225">
        <v>10</v>
      </c>
      <c r="I152" s="208">
        <v>600</v>
      </c>
      <c r="J152" s="1997" t="str">
        <f>IF('VM Support FY26'!J25-'PREV LOCK'!J152=0,"-",'VM Support FY26'!J25-'PREV LOCK'!J152)</f>
        <v>-</v>
      </c>
      <c r="K152" s="2001" t="str">
        <f>IF('VM Support FY26'!K25-'PREV LOCK'!K152=0,"-",'VM Support FY26'!K25-'PREV LOCK'!K152)</f>
        <v>-</v>
      </c>
      <c r="L152" s="2002" t="str">
        <f>IF('VM Support FY26'!L25-'PREV LOCK'!L152=0,"-",'VM Support FY26'!L25-'PREV LOCK'!L152)</f>
        <v>-</v>
      </c>
      <c r="M152" s="1997" t="str">
        <f>IF('VM Support FY26'!M25-'PREV LOCK'!M152=0,"-",'VM Support FY26'!M25-'PREV LOCK'!M152)</f>
        <v>-</v>
      </c>
      <c r="N152" s="2001" t="str">
        <f>IF('VM Support FY26'!N25-'PREV LOCK'!N152=0,"-",'VM Support FY26'!N25-'PREV LOCK'!N152)</f>
        <v>-</v>
      </c>
      <c r="O152" s="2002" t="str">
        <f>IF('VM Support FY26'!O25-'PREV LOCK'!O152=0,"-",'VM Support FY26'!O25-'PREV LOCK'!O152)</f>
        <v>-</v>
      </c>
      <c r="P152" s="1997" t="str">
        <f>IF('VM Support FY26'!P25-'PREV LOCK'!P152=0,"-",'VM Support FY26'!P25-'PREV LOCK'!P152)</f>
        <v>-</v>
      </c>
      <c r="Q152" s="2001" t="str">
        <f>IF('VM Support FY26'!Q25-'PREV LOCK'!Q152=0,"-",'VM Support FY26'!Q25-'PREV LOCK'!Q152)</f>
        <v>-</v>
      </c>
      <c r="R152" s="2002" t="str">
        <f>IF('VM Support FY26'!R25-'PREV LOCK'!R152=0,"-",'VM Support FY26'!R25-'PREV LOCK'!R152)</f>
        <v>-</v>
      </c>
      <c r="S152" s="1997" t="str">
        <f>IF('VM Support FY26'!S25-'PREV LOCK'!S152=0,"-",'VM Support FY26'!S25-'PREV LOCK'!S152)</f>
        <v>-</v>
      </c>
      <c r="T152" s="2001" t="str">
        <f>IF('VM Support FY26'!T25-'PREV LOCK'!T152=0,"-",'VM Support FY26'!T25-'PREV LOCK'!T152)</f>
        <v>-</v>
      </c>
      <c r="U152" s="2002" t="str">
        <f>IF('VM Support FY26'!U25-'PREV LOCK'!U152=0,"-",'VM Support FY26'!U25-'PREV LOCK'!U152)</f>
        <v>-</v>
      </c>
      <c r="V152" s="1997" t="str">
        <f>IF('VM Support FY26'!V25-'PREV LOCK'!V152=0,"-",'VM Support FY26'!V25-'PREV LOCK'!V152)</f>
        <v>-</v>
      </c>
      <c r="W152" s="2001" t="str">
        <f>IF('VM Support FY26'!W25-'PREV LOCK'!W152=0,"-",'VM Support FY26'!W25-'PREV LOCK'!W152)</f>
        <v>-</v>
      </c>
      <c r="X152" s="2002" t="str">
        <f>IF('VM Support FY26'!X25-'PREV LOCK'!X152=0,"-",'VM Support FY26'!X25-'PREV LOCK'!X152)</f>
        <v>-</v>
      </c>
      <c r="Y152" s="1997" t="str">
        <f>IF('VM Support FY26'!Y25-'PREV LOCK'!Y152=0,"-",'VM Support FY26'!Y25-'PREV LOCK'!Y152)</f>
        <v>-</v>
      </c>
      <c r="Z152" s="2001" t="str">
        <f>IF('VM Support FY26'!Z25-'PREV LOCK'!Z152=0,"-",'VM Support FY26'!Z25-'PREV LOCK'!Z152)</f>
        <v>-</v>
      </c>
      <c r="AA152" s="2002" t="str">
        <f>IF('VM Support FY26'!AA25-'PREV LOCK'!AA152=0,"-",'VM Support FY26'!AA25-'PREV LOCK'!AA152)</f>
        <v>-</v>
      </c>
      <c r="AB152" s="1997" t="str">
        <f>IF('VM Support FY26'!AB25-'PREV LOCK'!AB152=0,"-",'VM Support FY26'!AB25-'PREV LOCK'!AB152)</f>
        <v>-</v>
      </c>
      <c r="AC152" s="2001" t="str">
        <f>IF('VM Support FY26'!AC25-'PREV LOCK'!AC152=0,"-",'VM Support FY26'!AC25-'PREV LOCK'!AC152)</f>
        <v>-</v>
      </c>
      <c r="AD152" s="2002" t="str">
        <f>IF('VM Support FY26'!AD25-'PREV LOCK'!AD152=0,"-",'VM Support FY26'!AD25-'PREV LOCK'!AD152)</f>
        <v>-</v>
      </c>
      <c r="AE152" s="1997" t="str">
        <f>IF('VM Support FY26'!AE25-'PREV LOCK'!AE152=0,"-",'VM Support FY26'!AE25-'PREV LOCK'!AE152)</f>
        <v>-</v>
      </c>
      <c r="AF152" s="2001" t="str">
        <f>IF('VM Support FY26'!AF25-'PREV LOCK'!AF152=0,"-",'VM Support FY26'!AF25-'PREV LOCK'!AF152)</f>
        <v>-</v>
      </c>
      <c r="AG152" s="2002" t="str">
        <f>IF('VM Support FY26'!AG25-'PREV LOCK'!AG152=0,"-",'VM Support FY26'!AG25-'PREV LOCK'!AG152)</f>
        <v>-</v>
      </c>
      <c r="AH152" s="1997" t="str">
        <f>IF('VM Support FY26'!AH25-'PREV LOCK'!AH152=0,"-",'VM Support FY26'!AH25-'PREV LOCK'!AH152)</f>
        <v>-</v>
      </c>
      <c r="AI152" s="2001" t="str">
        <f>IF('VM Support FY26'!AI25-'PREV LOCK'!AI152=0,"-",'VM Support FY26'!AI25-'PREV LOCK'!AI152)</f>
        <v>-</v>
      </c>
      <c r="AJ152" s="2002" t="str">
        <f>IF('VM Support FY26'!AJ25-'PREV LOCK'!AJ152=0,"-",'VM Support FY26'!AJ25-'PREV LOCK'!AJ152)</f>
        <v>-</v>
      </c>
      <c r="AK152" s="1997" t="str">
        <f>IF('VM Support FY26'!AK25-'PREV LOCK'!AK152=0,"-",'VM Support FY26'!AK25-'PREV LOCK'!AK152)</f>
        <v>-</v>
      </c>
      <c r="AL152" s="2001" t="str">
        <f>IF('VM Support FY26'!AL25-'PREV LOCK'!AL152=0,"-",'VM Support FY26'!AL25-'PREV LOCK'!AL152)</f>
        <v>-</v>
      </c>
      <c r="AM152" s="2002" t="str">
        <f>IF('VM Support FY26'!AM25-'PREV LOCK'!AM152=0,"-",'VM Support FY26'!AM25-'PREV LOCK'!AM152)</f>
        <v>-</v>
      </c>
      <c r="AN152" s="1997" t="str">
        <f>IF('VM Support FY26'!AN25-'PREV LOCK'!AN152=0,"-",'VM Support FY26'!AN25-'PREV LOCK'!AN152)</f>
        <v>-</v>
      </c>
      <c r="AO152" s="2001" t="str">
        <f>IF('VM Support FY26'!AO25-'PREV LOCK'!AO152=0,"-",'VM Support FY26'!AO25-'PREV LOCK'!AO152)</f>
        <v>-</v>
      </c>
      <c r="AP152" s="2002" t="str">
        <f>IF('VM Support FY26'!AP25-'PREV LOCK'!AP152=0,"-",'VM Support FY26'!AP25-'PREV LOCK'!AP152)</f>
        <v>-</v>
      </c>
      <c r="AQ152" s="1997" t="str">
        <f>IF('VM Support FY26'!AQ25-'PREV LOCK'!AQ152=0,"-",'VM Support FY26'!AQ25-'PREV LOCK'!AQ152)</f>
        <v>-</v>
      </c>
      <c r="AR152" s="2001" t="str">
        <f>IF('VM Support FY26'!AR25-'PREV LOCK'!AR152=0,"-",'VM Support FY26'!AR25-'PREV LOCK'!AR152)</f>
        <v>-</v>
      </c>
      <c r="AS152" s="2002" t="str">
        <f>IF('VM Support FY26'!AS25-'PREV LOCK'!AS152=0,"-",'VM Support FY26'!AS25-'PREV LOCK'!AS152)</f>
        <v>-</v>
      </c>
      <c r="AT152" s="1997" t="str">
        <f>IF('VM Support FY26'!AT25-'PREV LOCK'!AT152=0,"-",'VM Support FY26'!AT25-'PREV LOCK'!AT152)</f>
        <v>-</v>
      </c>
      <c r="AU152" s="2001" t="str">
        <f>IF('VM Support FY26'!AU25-'PREV LOCK'!AU152=0,"-",'VM Support FY26'!AU25-'PREV LOCK'!AU152)</f>
        <v>-</v>
      </c>
      <c r="AV152" s="2002" t="str">
        <f>IF('VM Support FY26'!AV25-'PREV LOCK'!AV152=0,"-",'VM Support FY26'!AV25-'PREV LOCK'!AV152)</f>
        <v>-</v>
      </c>
    </row>
    <row r="153" spans="4:48" ht="15.75" customHeight="1">
      <c r="D153" s="1974" t="s">
        <v>145</v>
      </c>
      <c r="E153" s="155" t="s">
        <v>221</v>
      </c>
      <c r="F153" s="155" t="s">
        <v>210</v>
      </c>
      <c r="G153" s="155" t="s">
        <v>219</v>
      </c>
      <c r="H153" s="225">
        <v>10</v>
      </c>
      <c r="I153" s="208">
        <v>600</v>
      </c>
      <c r="J153" s="1997" t="str">
        <f>IF('VM Support FY26'!J26-'PREV LOCK'!J153=0,"-",'VM Support FY26'!J26-'PREV LOCK'!J153)</f>
        <v>-</v>
      </c>
      <c r="K153" s="2001" t="str">
        <f>IF('VM Support FY26'!K26-'PREV LOCK'!K153=0,"-",'VM Support FY26'!K26-'PREV LOCK'!K153)</f>
        <v>-</v>
      </c>
      <c r="L153" s="2002" t="str">
        <f>IF('VM Support FY26'!L26-'PREV LOCK'!L153=0,"-",'VM Support FY26'!L26-'PREV LOCK'!L153)</f>
        <v>-</v>
      </c>
      <c r="M153" s="1997" t="str">
        <f>IF('VM Support FY26'!M26-'PREV LOCK'!M153=0,"-",'VM Support FY26'!M26-'PREV LOCK'!M153)</f>
        <v>-</v>
      </c>
      <c r="N153" s="2001" t="str">
        <f>IF('VM Support FY26'!N26-'PREV LOCK'!N153=0,"-",'VM Support FY26'!N26-'PREV LOCK'!N153)</f>
        <v>-</v>
      </c>
      <c r="O153" s="2002" t="str">
        <f>IF('VM Support FY26'!O26-'PREV LOCK'!O153=0,"-",'VM Support FY26'!O26-'PREV LOCK'!O153)</f>
        <v>-</v>
      </c>
      <c r="P153" s="1997" t="str">
        <f>IF('VM Support FY26'!P26-'PREV LOCK'!P153=0,"-",'VM Support FY26'!P26-'PREV LOCK'!P153)</f>
        <v>-</v>
      </c>
      <c r="Q153" s="2001" t="str">
        <f>IF('VM Support FY26'!Q26-'PREV LOCK'!Q153=0,"-",'VM Support FY26'!Q26-'PREV LOCK'!Q153)</f>
        <v>-</v>
      </c>
      <c r="R153" s="2002" t="str">
        <f>IF('VM Support FY26'!R26-'PREV LOCK'!R153=0,"-",'VM Support FY26'!R26-'PREV LOCK'!R153)</f>
        <v>-</v>
      </c>
      <c r="S153" s="1997" t="str">
        <f>IF('VM Support FY26'!S26-'PREV LOCK'!S153=0,"-",'VM Support FY26'!S26-'PREV LOCK'!S153)</f>
        <v>-</v>
      </c>
      <c r="T153" s="2001" t="str">
        <f>IF('VM Support FY26'!T26-'PREV LOCK'!T153=0,"-",'VM Support FY26'!T26-'PREV LOCK'!T153)</f>
        <v>-</v>
      </c>
      <c r="U153" s="2002" t="str">
        <f>IF('VM Support FY26'!U26-'PREV LOCK'!U153=0,"-",'VM Support FY26'!U26-'PREV LOCK'!U153)</f>
        <v>-</v>
      </c>
      <c r="V153" s="1997" t="str">
        <f>IF('VM Support FY26'!V26-'PREV LOCK'!V153=0,"-",'VM Support FY26'!V26-'PREV LOCK'!V153)</f>
        <v>-</v>
      </c>
      <c r="W153" s="2001" t="str">
        <f>IF('VM Support FY26'!W26-'PREV LOCK'!W153=0,"-",'VM Support FY26'!W26-'PREV LOCK'!W153)</f>
        <v>-</v>
      </c>
      <c r="X153" s="2002" t="str">
        <f>IF('VM Support FY26'!X26-'PREV LOCK'!X153=0,"-",'VM Support FY26'!X26-'PREV LOCK'!X153)</f>
        <v>-</v>
      </c>
      <c r="Y153" s="1997" t="str">
        <f>IF('VM Support FY26'!Y26-'PREV LOCK'!Y153=0,"-",'VM Support FY26'!Y26-'PREV LOCK'!Y153)</f>
        <v>-</v>
      </c>
      <c r="Z153" s="2001" t="str">
        <f>IF('VM Support FY26'!Z26-'PREV LOCK'!Z153=0,"-",'VM Support FY26'!Z26-'PREV LOCK'!Z153)</f>
        <v>-</v>
      </c>
      <c r="AA153" s="2002" t="str">
        <f>IF('VM Support FY26'!AA26-'PREV LOCK'!AA153=0,"-",'VM Support FY26'!AA26-'PREV LOCK'!AA153)</f>
        <v>-</v>
      </c>
      <c r="AB153" s="1997" t="str">
        <f>IF('VM Support FY26'!AB26-'PREV LOCK'!AB153=0,"-",'VM Support FY26'!AB26-'PREV LOCK'!AB153)</f>
        <v>-</v>
      </c>
      <c r="AC153" s="2001" t="str">
        <f>IF('VM Support FY26'!AC26-'PREV LOCK'!AC153=0,"-",'VM Support FY26'!AC26-'PREV LOCK'!AC153)</f>
        <v>-</v>
      </c>
      <c r="AD153" s="2002" t="str">
        <f>IF('VM Support FY26'!AD26-'PREV LOCK'!AD153=0,"-",'VM Support FY26'!AD26-'PREV LOCK'!AD153)</f>
        <v>-</v>
      </c>
      <c r="AE153" s="1997" t="str">
        <f>IF('VM Support FY26'!AE26-'PREV LOCK'!AE153=0,"-",'VM Support FY26'!AE26-'PREV LOCK'!AE153)</f>
        <v>-</v>
      </c>
      <c r="AF153" s="2001" t="str">
        <f>IF('VM Support FY26'!AF26-'PREV LOCK'!AF153=0,"-",'VM Support FY26'!AF26-'PREV LOCK'!AF153)</f>
        <v>-</v>
      </c>
      <c r="AG153" s="2002" t="str">
        <f>IF('VM Support FY26'!AG26-'PREV LOCK'!AG153=0,"-",'VM Support FY26'!AG26-'PREV LOCK'!AG153)</f>
        <v>-</v>
      </c>
      <c r="AH153" s="1997" t="str">
        <f>IF('VM Support FY26'!AH26-'PREV LOCK'!AH153=0,"-",'VM Support FY26'!AH26-'PREV LOCK'!AH153)</f>
        <v>-</v>
      </c>
      <c r="AI153" s="2001" t="str">
        <f>IF('VM Support FY26'!AI26-'PREV LOCK'!AI153=0,"-",'VM Support FY26'!AI26-'PREV LOCK'!AI153)</f>
        <v>-</v>
      </c>
      <c r="AJ153" s="2002" t="str">
        <f>IF('VM Support FY26'!AJ26-'PREV LOCK'!AJ153=0,"-",'VM Support FY26'!AJ26-'PREV LOCK'!AJ153)</f>
        <v>-</v>
      </c>
      <c r="AK153" s="1997" t="str">
        <f>IF('VM Support FY26'!AK26-'PREV LOCK'!AK153=0,"-",'VM Support FY26'!AK26-'PREV LOCK'!AK153)</f>
        <v>-</v>
      </c>
      <c r="AL153" s="2001" t="str">
        <f>IF('VM Support FY26'!AL26-'PREV LOCK'!AL153=0,"-",'VM Support FY26'!AL26-'PREV LOCK'!AL153)</f>
        <v>-</v>
      </c>
      <c r="AM153" s="2002" t="str">
        <f>IF('VM Support FY26'!AM26-'PREV LOCK'!AM153=0,"-",'VM Support FY26'!AM26-'PREV LOCK'!AM153)</f>
        <v>-</v>
      </c>
      <c r="AN153" s="1997" t="str">
        <f>IF('VM Support FY26'!AN26-'PREV LOCK'!AN153=0,"-",'VM Support FY26'!AN26-'PREV LOCK'!AN153)</f>
        <v>-</v>
      </c>
      <c r="AO153" s="2001" t="str">
        <f>IF('VM Support FY26'!AO26-'PREV LOCK'!AO153=0,"-",'VM Support FY26'!AO26-'PREV LOCK'!AO153)</f>
        <v>-</v>
      </c>
      <c r="AP153" s="2002" t="str">
        <f>IF('VM Support FY26'!AP26-'PREV LOCK'!AP153=0,"-",'VM Support FY26'!AP26-'PREV LOCK'!AP153)</f>
        <v>-</v>
      </c>
      <c r="AQ153" s="1997" t="str">
        <f>IF('VM Support FY26'!AQ26-'PREV LOCK'!AQ153=0,"-",'VM Support FY26'!AQ26-'PREV LOCK'!AQ153)</f>
        <v>-</v>
      </c>
      <c r="AR153" s="2001" t="str">
        <f>IF('VM Support FY26'!AR26-'PREV LOCK'!AR153=0,"-",'VM Support FY26'!AR26-'PREV LOCK'!AR153)</f>
        <v>-</v>
      </c>
      <c r="AS153" s="2002" t="str">
        <f>IF('VM Support FY26'!AS26-'PREV LOCK'!AS153=0,"-",'VM Support FY26'!AS26-'PREV LOCK'!AS153)</f>
        <v>-</v>
      </c>
      <c r="AT153" s="1997" t="str">
        <f>IF('VM Support FY26'!AT26-'PREV LOCK'!AT153=0,"-",'VM Support FY26'!AT26-'PREV LOCK'!AT153)</f>
        <v>-</v>
      </c>
      <c r="AU153" s="2001" t="str">
        <f>IF('VM Support FY26'!AU26-'PREV LOCK'!AU153=0,"-",'VM Support FY26'!AU26-'PREV LOCK'!AU153)</f>
        <v>-</v>
      </c>
      <c r="AV153" s="2002" t="str">
        <f>IF('VM Support FY26'!AV26-'PREV LOCK'!AV153=0,"-",'VM Support FY26'!AV26-'PREV LOCK'!AV153)</f>
        <v>-</v>
      </c>
    </row>
    <row r="154" spans="4:48" ht="15.75" customHeight="1">
      <c r="D154" s="1974" t="s">
        <v>146</v>
      </c>
      <c r="E154" s="155" t="s">
        <v>221</v>
      </c>
      <c r="F154" s="155" t="s">
        <v>210</v>
      </c>
      <c r="G154" s="155" t="s">
        <v>219</v>
      </c>
      <c r="H154" s="225">
        <v>10</v>
      </c>
      <c r="I154" s="208">
        <v>600</v>
      </c>
      <c r="J154" s="1997" t="str">
        <f>IF('VM Support FY26'!J27-'PREV LOCK'!J154=0,"-",'VM Support FY26'!J27-'PREV LOCK'!J154)</f>
        <v>-</v>
      </c>
      <c r="K154" s="2001" t="str">
        <f>IF('VM Support FY26'!K27-'PREV LOCK'!K154=0,"-",'VM Support FY26'!K27-'PREV LOCK'!K154)</f>
        <v>-</v>
      </c>
      <c r="L154" s="2002" t="str">
        <f>IF('VM Support FY26'!L27-'PREV LOCK'!L154=0,"-",'VM Support FY26'!L27-'PREV LOCK'!L154)</f>
        <v>-</v>
      </c>
      <c r="M154" s="1997" t="str">
        <f>IF('VM Support FY26'!M27-'PREV LOCK'!M154=0,"-",'VM Support FY26'!M27-'PREV LOCK'!M154)</f>
        <v>-</v>
      </c>
      <c r="N154" s="2001" t="str">
        <f>IF('VM Support FY26'!N27-'PREV LOCK'!N154=0,"-",'VM Support FY26'!N27-'PREV LOCK'!N154)</f>
        <v>-</v>
      </c>
      <c r="O154" s="2002" t="str">
        <f>IF('VM Support FY26'!O27-'PREV LOCK'!O154=0,"-",'VM Support FY26'!O27-'PREV LOCK'!O154)</f>
        <v>-</v>
      </c>
      <c r="P154" s="1997" t="str">
        <f>IF('VM Support FY26'!P27-'PREV LOCK'!P154=0,"-",'VM Support FY26'!P27-'PREV LOCK'!P154)</f>
        <v>-</v>
      </c>
      <c r="Q154" s="2001" t="str">
        <f>IF('VM Support FY26'!Q27-'PREV LOCK'!Q154=0,"-",'VM Support FY26'!Q27-'PREV LOCK'!Q154)</f>
        <v>-</v>
      </c>
      <c r="R154" s="2002" t="str">
        <f>IF('VM Support FY26'!R27-'PREV LOCK'!R154=0,"-",'VM Support FY26'!R27-'PREV LOCK'!R154)</f>
        <v>-</v>
      </c>
      <c r="S154" s="1997" t="str">
        <f>IF('VM Support FY26'!S27-'PREV LOCK'!S154=0,"-",'VM Support FY26'!S27-'PREV LOCK'!S154)</f>
        <v>-</v>
      </c>
      <c r="T154" s="2001" t="str">
        <f>IF('VM Support FY26'!T27-'PREV LOCK'!T154=0,"-",'VM Support FY26'!T27-'PREV LOCK'!T154)</f>
        <v>-</v>
      </c>
      <c r="U154" s="2002" t="str">
        <f>IF('VM Support FY26'!U27-'PREV LOCK'!U154=0,"-",'VM Support FY26'!U27-'PREV LOCK'!U154)</f>
        <v>-</v>
      </c>
      <c r="V154" s="1997" t="str">
        <f>IF('VM Support FY26'!V27-'PREV LOCK'!V154=0,"-",'VM Support FY26'!V27-'PREV LOCK'!V154)</f>
        <v>-</v>
      </c>
      <c r="W154" s="2001" t="str">
        <f>IF('VM Support FY26'!W27-'PREV LOCK'!W154=0,"-",'VM Support FY26'!W27-'PREV LOCK'!W154)</f>
        <v>-</v>
      </c>
      <c r="X154" s="2002" t="str">
        <f>IF('VM Support FY26'!X27-'PREV LOCK'!X154=0,"-",'VM Support FY26'!X27-'PREV LOCK'!X154)</f>
        <v>-</v>
      </c>
      <c r="Y154" s="1997" t="str">
        <f>IF('VM Support FY26'!Y27-'PREV LOCK'!Y154=0,"-",'VM Support FY26'!Y27-'PREV LOCK'!Y154)</f>
        <v>-</v>
      </c>
      <c r="Z154" s="2001" t="str">
        <f>IF('VM Support FY26'!Z27-'PREV LOCK'!Z154=0,"-",'VM Support FY26'!Z27-'PREV LOCK'!Z154)</f>
        <v>-</v>
      </c>
      <c r="AA154" s="2002" t="str">
        <f>IF('VM Support FY26'!AA27-'PREV LOCK'!AA154=0,"-",'VM Support FY26'!AA27-'PREV LOCK'!AA154)</f>
        <v>-</v>
      </c>
      <c r="AB154" s="1997" t="str">
        <f>IF('VM Support FY26'!AB27-'PREV LOCK'!AB154=0,"-",'VM Support FY26'!AB27-'PREV LOCK'!AB154)</f>
        <v>-</v>
      </c>
      <c r="AC154" s="2001" t="str">
        <f>IF('VM Support FY26'!AC27-'PREV LOCK'!AC154=0,"-",'VM Support FY26'!AC27-'PREV LOCK'!AC154)</f>
        <v>-</v>
      </c>
      <c r="AD154" s="2002" t="str">
        <f>IF('VM Support FY26'!AD27-'PREV LOCK'!AD154=0,"-",'VM Support FY26'!AD27-'PREV LOCK'!AD154)</f>
        <v>-</v>
      </c>
      <c r="AE154" s="1997" t="str">
        <f>IF('VM Support FY26'!AE27-'PREV LOCK'!AE154=0,"-",'VM Support FY26'!AE27-'PREV LOCK'!AE154)</f>
        <v>-</v>
      </c>
      <c r="AF154" s="2001" t="str">
        <f>IF('VM Support FY26'!AF27-'PREV LOCK'!AF154=0,"-",'VM Support FY26'!AF27-'PREV LOCK'!AF154)</f>
        <v>-</v>
      </c>
      <c r="AG154" s="2002" t="str">
        <f>IF('VM Support FY26'!AG27-'PREV LOCK'!AG154=0,"-",'VM Support FY26'!AG27-'PREV LOCK'!AG154)</f>
        <v>-</v>
      </c>
      <c r="AH154" s="1997" t="str">
        <f>IF('VM Support FY26'!AH27-'PREV LOCK'!AH154=0,"-",'VM Support FY26'!AH27-'PREV LOCK'!AH154)</f>
        <v>-</v>
      </c>
      <c r="AI154" s="2001" t="str">
        <f>IF('VM Support FY26'!AI27-'PREV LOCK'!AI154=0,"-",'VM Support FY26'!AI27-'PREV LOCK'!AI154)</f>
        <v>-</v>
      </c>
      <c r="AJ154" s="2002" t="str">
        <f>IF('VM Support FY26'!AJ27-'PREV LOCK'!AJ154=0,"-",'VM Support FY26'!AJ27-'PREV LOCK'!AJ154)</f>
        <v>-</v>
      </c>
      <c r="AK154" s="1997" t="str">
        <f>IF('VM Support FY26'!AK27-'PREV LOCK'!AK154=0,"-",'VM Support FY26'!AK27-'PREV LOCK'!AK154)</f>
        <v>-</v>
      </c>
      <c r="AL154" s="2001" t="str">
        <f>IF('VM Support FY26'!AL27-'PREV LOCK'!AL154=0,"-",'VM Support FY26'!AL27-'PREV LOCK'!AL154)</f>
        <v>-</v>
      </c>
      <c r="AM154" s="2002" t="str">
        <f>IF('VM Support FY26'!AM27-'PREV LOCK'!AM154=0,"-",'VM Support FY26'!AM27-'PREV LOCK'!AM154)</f>
        <v>-</v>
      </c>
      <c r="AN154" s="1997" t="str">
        <f>IF('VM Support FY26'!AN27-'PREV LOCK'!AN154=0,"-",'VM Support FY26'!AN27-'PREV LOCK'!AN154)</f>
        <v>-</v>
      </c>
      <c r="AO154" s="2001" t="str">
        <f>IF('VM Support FY26'!AO27-'PREV LOCK'!AO154=0,"-",'VM Support FY26'!AO27-'PREV LOCK'!AO154)</f>
        <v>-</v>
      </c>
      <c r="AP154" s="2002" t="str">
        <f>IF('VM Support FY26'!AP27-'PREV LOCK'!AP154=0,"-",'VM Support FY26'!AP27-'PREV LOCK'!AP154)</f>
        <v>-</v>
      </c>
      <c r="AQ154" s="1997" t="str">
        <f>IF('VM Support FY26'!AQ27-'PREV LOCK'!AQ154=0,"-",'VM Support FY26'!AQ27-'PREV LOCK'!AQ154)</f>
        <v>-</v>
      </c>
      <c r="AR154" s="2001" t="str">
        <f>IF('VM Support FY26'!AR27-'PREV LOCK'!AR154=0,"-",'VM Support FY26'!AR27-'PREV LOCK'!AR154)</f>
        <v>-</v>
      </c>
      <c r="AS154" s="2002" t="str">
        <f>IF('VM Support FY26'!AS27-'PREV LOCK'!AS154=0,"-",'VM Support FY26'!AS27-'PREV LOCK'!AS154)</f>
        <v>-</v>
      </c>
      <c r="AT154" s="1997" t="str">
        <f>IF('VM Support FY26'!AT27-'PREV LOCK'!AT154=0,"-",'VM Support FY26'!AT27-'PREV LOCK'!AT154)</f>
        <v>-</v>
      </c>
      <c r="AU154" s="2001" t="str">
        <f>IF('VM Support FY26'!AU27-'PREV LOCK'!AU154=0,"-",'VM Support FY26'!AU27-'PREV LOCK'!AU154)</f>
        <v>-</v>
      </c>
      <c r="AV154" s="2002" t="str">
        <f>IF('VM Support FY26'!AV27-'PREV LOCK'!AV154=0,"-",'VM Support FY26'!AV27-'PREV LOCK'!AV154)</f>
        <v>-</v>
      </c>
    </row>
    <row r="155" spans="4:48" ht="15.75" customHeight="1">
      <c r="D155" s="1974" t="s">
        <v>208</v>
      </c>
      <c r="E155" s="155" t="s">
        <v>223</v>
      </c>
      <c r="F155" s="155" t="s">
        <v>210</v>
      </c>
      <c r="G155" s="155" t="s">
        <v>171</v>
      </c>
      <c r="H155" s="225">
        <v>12</v>
      </c>
      <c r="I155" s="208">
        <v>720</v>
      </c>
      <c r="J155" s="1997" t="str">
        <f>IF('VM Support FY26'!J28-'PREV LOCK'!J155=0,"-",'VM Support FY26'!J28-'PREV LOCK'!J155)</f>
        <v>-</v>
      </c>
      <c r="K155" s="2001" t="str">
        <f>IF('VM Support FY26'!K28-'PREV LOCK'!K155=0,"-",'VM Support FY26'!K28-'PREV LOCK'!K155)</f>
        <v>-</v>
      </c>
      <c r="L155" s="2002" t="str">
        <f>IF('VM Support FY26'!L28-'PREV LOCK'!L155=0,"-",'VM Support FY26'!L28-'PREV LOCK'!L155)</f>
        <v>-</v>
      </c>
      <c r="M155" s="1997" t="str">
        <f>IF('VM Support FY26'!M28-'PREV LOCK'!M155=0,"-",'VM Support FY26'!M28-'PREV LOCK'!M155)</f>
        <v>-</v>
      </c>
      <c r="N155" s="2001" t="str">
        <f>IF('VM Support FY26'!N28-'PREV LOCK'!N155=0,"-",'VM Support FY26'!N28-'PREV LOCK'!N155)</f>
        <v>-</v>
      </c>
      <c r="O155" s="2002" t="str">
        <f>IF('VM Support FY26'!O28-'PREV LOCK'!O155=0,"-",'VM Support FY26'!O28-'PREV LOCK'!O155)</f>
        <v>-</v>
      </c>
      <c r="P155" s="1997" t="str">
        <f>IF('VM Support FY26'!P28-'PREV LOCK'!P155=0,"-",'VM Support FY26'!P28-'PREV LOCK'!P155)</f>
        <v>-</v>
      </c>
      <c r="Q155" s="2001" t="str">
        <f>IF('VM Support FY26'!Q28-'PREV LOCK'!Q155=0,"-",'VM Support FY26'!Q28-'PREV LOCK'!Q155)</f>
        <v>-</v>
      </c>
      <c r="R155" s="2002" t="str">
        <f>IF('VM Support FY26'!R28-'PREV LOCK'!R155=0,"-",'VM Support FY26'!R28-'PREV LOCK'!R155)</f>
        <v>-</v>
      </c>
      <c r="S155" s="1997">
        <f>IF('VM Support FY26'!S28-'PREV LOCK'!S155=0,"-",'VM Support FY26'!S28-'PREV LOCK'!S155)</f>
        <v>900</v>
      </c>
      <c r="T155" s="2001" t="str">
        <f>IF('VM Support FY26'!T28-'PREV LOCK'!T155=0,"-",'VM Support FY26'!T28-'PREV LOCK'!T155)</f>
        <v>-</v>
      </c>
      <c r="U155" s="2002">
        <f>IF('VM Support FY26'!U28-'PREV LOCK'!U155=0,"-",'VM Support FY26'!U28-'PREV LOCK'!U155)</f>
        <v>240</v>
      </c>
      <c r="V155" s="1997">
        <f>IF('VM Support FY26'!V28-'PREV LOCK'!V155=0,"-",'VM Support FY26'!V28-'PREV LOCK'!V155)</f>
        <v>900</v>
      </c>
      <c r="W155" s="2001" t="str">
        <f>IF('VM Support FY26'!W28-'PREV LOCK'!W155=0,"-",'VM Support FY26'!W28-'PREV LOCK'!W155)</f>
        <v>-</v>
      </c>
      <c r="X155" s="2002">
        <f>IF('VM Support FY26'!X28-'PREV LOCK'!X155=0,"-",'VM Support FY26'!X28-'PREV LOCK'!X155)</f>
        <v>241</v>
      </c>
      <c r="Y155" s="1997">
        <f>IF('VM Support FY26'!Y28-'PREV LOCK'!Y155=0,"-",'VM Support FY26'!Y28-'PREV LOCK'!Y155)</f>
        <v>900</v>
      </c>
      <c r="Z155" s="2001" t="str">
        <f>IF('VM Support FY26'!Z28-'PREV LOCK'!Z155=0,"-",'VM Support FY26'!Z28-'PREV LOCK'!Z155)</f>
        <v>-</v>
      </c>
      <c r="AA155" s="2002">
        <f>IF('VM Support FY26'!AA28-'PREV LOCK'!AA155=0,"-",'VM Support FY26'!AA28-'PREV LOCK'!AA155)</f>
        <v>241</v>
      </c>
      <c r="AB155" s="1997" t="str">
        <f>IF('VM Support FY26'!AB28-'PREV LOCK'!AB155=0,"-",'VM Support FY26'!AB28-'PREV LOCK'!AB155)</f>
        <v>-</v>
      </c>
      <c r="AC155" s="2001" t="str">
        <f>IF('VM Support FY26'!AC28-'PREV LOCK'!AC155=0,"-",'VM Support FY26'!AC28-'PREV LOCK'!AC155)</f>
        <v>-</v>
      </c>
      <c r="AD155" s="2002" t="str">
        <f>IF('VM Support FY26'!AD28-'PREV LOCK'!AD155=0,"-",'VM Support FY26'!AD28-'PREV LOCK'!AD155)</f>
        <v>-</v>
      </c>
      <c r="AE155" s="1997" t="str">
        <f>IF('VM Support FY26'!AE28-'PREV LOCK'!AE155=0,"-",'VM Support FY26'!AE28-'PREV LOCK'!AE155)</f>
        <v>-</v>
      </c>
      <c r="AF155" s="2001" t="str">
        <f>IF('VM Support FY26'!AF28-'PREV LOCK'!AF155=0,"-",'VM Support FY26'!AF28-'PREV LOCK'!AF155)</f>
        <v>-</v>
      </c>
      <c r="AG155" s="2002" t="str">
        <f>IF('VM Support FY26'!AG28-'PREV LOCK'!AG155=0,"-",'VM Support FY26'!AG28-'PREV LOCK'!AG155)</f>
        <v>-</v>
      </c>
      <c r="AH155" s="1997" t="str">
        <f>IF('VM Support FY26'!AH28-'PREV LOCK'!AH155=0,"-",'VM Support FY26'!AH28-'PREV LOCK'!AH155)</f>
        <v>-</v>
      </c>
      <c r="AI155" s="2001" t="str">
        <f>IF('VM Support FY26'!AI28-'PREV LOCK'!AI155=0,"-",'VM Support FY26'!AI28-'PREV LOCK'!AI155)</f>
        <v>-</v>
      </c>
      <c r="AJ155" s="2002" t="str">
        <f>IF('VM Support FY26'!AJ28-'PREV LOCK'!AJ155=0,"-",'VM Support FY26'!AJ28-'PREV LOCK'!AJ155)</f>
        <v>-</v>
      </c>
      <c r="AK155" s="1997" t="str">
        <f>IF('VM Support FY26'!AK28-'PREV LOCK'!AK155=0,"-",'VM Support FY26'!AK28-'PREV LOCK'!AK155)</f>
        <v>-</v>
      </c>
      <c r="AL155" s="2001" t="str">
        <f>IF('VM Support FY26'!AL28-'PREV LOCK'!AL155=0,"-",'VM Support FY26'!AL28-'PREV LOCK'!AL155)</f>
        <v>-</v>
      </c>
      <c r="AM155" s="2002" t="str">
        <f>IF('VM Support FY26'!AM28-'PREV LOCK'!AM155=0,"-",'VM Support FY26'!AM28-'PREV LOCK'!AM155)</f>
        <v>-</v>
      </c>
      <c r="AN155" s="1997" t="str">
        <f>IF('VM Support FY26'!AN28-'PREV LOCK'!AN155=0,"-",'VM Support FY26'!AN28-'PREV LOCK'!AN155)</f>
        <v>-</v>
      </c>
      <c r="AO155" s="2001" t="str">
        <f>IF('VM Support FY26'!AO28-'PREV LOCK'!AO155=0,"-",'VM Support FY26'!AO28-'PREV LOCK'!AO155)</f>
        <v>-</v>
      </c>
      <c r="AP155" s="2002" t="str">
        <f>IF('VM Support FY26'!AP28-'PREV LOCK'!AP155=0,"-",'VM Support FY26'!AP28-'PREV LOCK'!AP155)</f>
        <v>-</v>
      </c>
      <c r="AQ155" s="1997" t="str">
        <f>IF('VM Support FY26'!AQ28-'PREV LOCK'!AQ155=0,"-",'VM Support FY26'!AQ28-'PREV LOCK'!AQ155)</f>
        <v>-</v>
      </c>
      <c r="AR155" s="2001" t="str">
        <f>IF('VM Support FY26'!AR28-'PREV LOCK'!AR155=0,"-",'VM Support FY26'!AR28-'PREV LOCK'!AR155)</f>
        <v>-</v>
      </c>
      <c r="AS155" s="2002" t="str">
        <f>IF('VM Support FY26'!AS28-'PREV LOCK'!AS155=0,"-",'VM Support FY26'!AS28-'PREV LOCK'!AS155)</f>
        <v>-</v>
      </c>
      <c r="AT155" s="1997">
        <f>IF('VM Support FY26'!AT28-'PREV LOCK'!AT155=0,"-",'VM Support FY26'!AT28-'PREV LOCK'!AT155)</f>
        <v>2700</v>
      </c>
      <c r="AU155" s="2001" t="str">
        <f>IF('VM Support FY26'!AU28-'PREV LOCK'!AU155=0,"-",'VM Support FY26'!AU28-'PREV LOCK'!AU155)</f>
        <v>-</v>
      </c>
      <c r="AV155" s="2002">
        <f>IF('VM Support FY26'!AV28-'PREV LOCK'!AV155=0,"-",'VM Support FY26'!AV28-'PREV LOCK'!AV155)</f>
        <v>722</v>
      </c>
    </row>
    <row r="156" spans="4:48" ht="15.75" customHeight="1">
      <c r="D156" s="1974" t="s">
        <v>208</v>
      </c>
      <c r="E156" s="155" t="s">
        <v>223</v>
      </c>
      <c r="F156" s="155" t="s">
        <v>210</v>
      </c>
      <c r="G156" s="155" t="s">
        <v>22</v>
      </c>
      <c r="H156" s="225">
        <v>16</v>
      </c>
      <c r="I156" s="208">
        <v>960</v>
      </c>
      <c r="J156" s="1997" t="str">
        <f>IF('VM Support FY26'!J29-'PREV LOCK'!J156=0,"-",'VM Support FY26'!J29-'PREV LOCK'!J156)</f>
        <v>-</v>
      </c>
      <c r="K156" s="2001" t="str">
        <f>IF('VM Support FY26'!K29-'PREV LOCK'!K156=0,"-",'VM Support FY26'!K29-'PREV LOCK'!K156)</f>
        <v>-</v>
      </c>
      <c r="L156" s="2002" t="str">
        <f>IF('VM Support FY26'!L29-'PREV LOCK'!L156=0,"-",'VM Support FY26'!L29-'PREV LOCK'!L156)</f>
        <v>-</v>
      </c>
      <c r="M156" s="1997" t="str">
        <f>IF('VM Support FY26'!M29-'PREV LOCK'!M156=0,"-",'VM Support FY26'!M29-'PREV LOCK'!M156)</f>
        <v>-</v>
      </c>
      <c r="N156" s="2001" t="str">
        <f>IF('VM Support FY26'!N29-'PREV LOCK'!N156=0,"-",'VM Support FY26'!N29-'PREV LOCK'!N156)</f>
        <v>-</v>
      </c>
      <c r="O156" s="2002" t="str">
        <f>IF('VM Support FY26'!O29-'PREV LOCK'!O156=0,"-",'VM Support FY26'!O29-'PREV LOCK'!O156)</f>
        <v>-</v>
      </c>
      <c r="P156" s="1997" t="str">
        <f>IF('VM Support FY26'!P29-'PREV LOCK'!P156=0,"-",'VM Support FY26'!P29-'PREV LOCK'!P156)</f>
        <v>-</v>
      </c>
      <c r="Q156" s="2001" t="str">
        <f>IF('VM Support FY26'!Q29-'PREV LOCK'!Q156=0,"-",'VM Support FY26'!Q29-'PREV LOCK'!Q156)</f>
        <v>-</v>
      </c>
      <c r="R156" s="2002" t="str">
        <f>IF('VM Support FY26'!R29-'PREV LOCK'!R156=0,"-",'VM Support FY26'!R29-'PREV LOCK'!R156)</f>
        <v>-</v>
      </c>
      <c r="S156" s="1997">
        <f>IF('VM Support FY26'!S29-'PREV LOCK'!S156=0,"-",'VM Support FY26'!S29-'PREV LOCK'!S156)</f>
        <v>-1000</v>
      </c>
      <c r="T156" s="2001" t="str">
        <f>IF('VM Support FY26'!T29-'PREV LOCK'!T156=0,"-",'VM Support FY26'!T29-'PREV LOCK'!T156)</f>
        <v>-</v>
      </c>
      <c r="U156" s="2002">
        <f>IF('VM Support FY26'!U29-'PREV LOCK'!U156=0,"-",'VM Support FY26'!U29-'PREV LOCK'!U156)</f>
        <v>-237</v>
      </c>
      <c r="V156" s="1997">
        <f>IF('VM Support FY26'!V29-'PREV LOCK'!V156=0,"-",'VM Support FY26'!V29-'PREV LOCK'!V156)</f>
        <v>-1000</v>
      </c>
      <c r="W156" s="2001" t="str">
        <f>IF('VM Support FY26'!W29-'PREV LOCK'!W156=0,"-",'VM Support FY26'!W29-'PREV LOCK'!W156)</f>
        <v>-</v>
      </c>
      <c r="X156" s="2002">
        <f>IF('VM Support FY26'!X29-'PREV LOCK'!X156=0,"-",'VM Support FY26'!X29-'PREV LOCK'!X156)</f>
        <v>-237</v>
      </c>
      <c r="Y156" s="1997">
        <f>IF('VM Support FY26'!Y29-'PREV LOCK'!Y156=0,"-",'VM Support FY26'!Y29-'PREV LOCK'!Y156)</f>
        <v>-1000</v>
      </c>
      <c r="Z156" s="2001" t="str">
        <f>IF('VM Support FY26'!Z29-'PREV LOCK'!Z156=0,"-",'VM Support FY26'!Z29-'PREV LOCK'!Z156)</f>
        <v>-</v>
      </c>
      <c r="AA156" s="2002">
        <f>IF('VM Support FY26'!AA29-'PREV LOCK'!AA156=0,"-",'VM Support FY26'!AA29-'PREV LOCK'!AA156)</f>
        <v>-238</v>
      </c>
      <c r="AB156" s="1997" t="str">
        <f>IF('VM Support FY26'!AB29-'PREV LOCK'!AB156=0,"-",'VM Support FY26'!AB29-'PREV LOCK'!AB156)</f>
        <v>-</v>
      </c>
      <c r="AC156" s="2001" t="str">
        <f>IF('VM Support FY26'!AC29-'PREV LOCK'!AC156=0,"-",'VM Support FY26'!AC29-'PREV LOCK'!AC156)</f>
        <v>-</v>
      </c>
      <c r="AD156" s="2002" t="str">
        <f>IF('VM Support FY26'!AD29-'PREV LOCK'!AD156=0,"-",'VM Support FY26'!AD29-'PREV LOCK'!AD156)</f>
        <v>-</v>
      </c>
      <c r="AE156" s="1997" t="str">
        <f>IF('VM Support FY26'!AE29-'PREV LOCK'!AE156=0,"-",'VM Support FY26'!AE29-'PREV LOCK'!AE156)</f>
        <v>-</v>
      </c>
      <c r="AF156" s="2001" t="str">
        <f>IF('VM Support FY26'!AF29-'PREV LOCK'!AF156=0,"-",'VM Support FY26'!AF29-'PREV LOCK'!AF156)</f>
        <v>-</v>
      </c>
      <c r="AG156" s="2002" t="str">
        <f>IF('VM Support FY26'!AG29-'PREV LOCK'!AG156=0,"-",'VM Support FY26'!AG29-'PREV LOCK'!AG156)</f>
        <v>-</v>
      </c>
      <c r="AH156" s="1997" t="str">
        <f>IF('VM Support FY26'!AH29-'PREV LOCK'!AH156=0,"-",'VM Support FY26'!AH29-'PREV LOCK'!AH156)</f>
        <v>-</v>
      </c>
      <c r="AI156" s="2001" t="str">
        <f>IF('VM Support FY26'!AI29-'PREV LOCK'!AI156=0,"-",'VM Support FY26'!AI29-'PREV LOCK'!AI156)</f>
        <v>-</v>
      </c>
      <c r="AJ156" s="2002" t="str">
        <f>IF('VM Support FY26'!AJ29-'PREV LOCK'!AJ156=0,"-",'VM Support FY26'!AJ29-'PREV LOCK'!AJ156)</f>
        <v>-</v>
      </c>
      <c r="AK156" s="1997" t="str">
        <f>IF('VM Support FY26'!AK29-'PREV LOCK'!AK156=0,"-",'VM Support FY26'!AK29-'PREV LOCK'!AK156)</f>
        <v>-</v>
      </c>
      <c r="AL156" s="2001" t="str">
        <f>IF('VM Support FY26'!AL29-'PREV LOCK'!AL156=0,"-",'VM Support FY26'!AL29-'PREV LOCK'!AL156)</f>
        <v>-</v>
      </c>
      <c r="AM156" s="2002" t="str">
        <f>IF('VM Support FY26'!AM29-'PREV LOCK'!AM156=0,"-",'VM Support FY26'!AM29-'PREV LOCK'!AM156)</f>
        <v>-</v>
      </c>
      <c r="AN156" s="1997" t="str">
        <f>IF('VM Support FY26'!AN29-'PREV LOCK'!AN156=0,"-",'VM Support FY26'!AN29-'PREV LOCK'!AN156)</f>
        <v>-</v>
      </c>
      <c r="AO156" s="2001" t="str">
        <f>IF('VM Support FY26'!AO29-'PREV LOCK'!AO156=0,"-",'VM Support FY26'!AO29-'PREV LOCK'!AO156)</f>
        <v>-</v>
      </c>
      <c r="AP156" s="2002" t="str">
        <f>IF('VM Support FY26'!AP29-'PREV LOCK'!AP156=0,"-",'VM Support FY26'!AP29-'PREV LOCK'!AP156)</f>
        <v>-</v>
      </c>
      <c r="AQ156" s="1997" t="str">
        <f>IF('VM Support FY26'!AQ29-'PREV LOCK'!AQ156=0,"-",'VM Support FY26'!AQ29-'PREV LOCK'!AQ156)</f>
        <v>-</v>
      </c>
      <c r="AR156" s="2001" t="str">
        <f>IF('VM Support FY26'!AR29-'PREV LOCK'!AR156=0,"-",'VM Support FY26'!AR29-'PREV LOCK'!AR156)</f>
        <v>-</v>
      </c>
      <c r="AS156" s="2002" t="str">
        <f>IF('VM Support FY26'!AS29-'PREV LOCK'!AS156=0,"-",'VM Support FY26'!AS29-'PREV LOCK'!AS156)</f>
        <v>-</v>
      </c>
      <c r="AT156" s="1997">
        <f>IF('VM Support FY26'!AT29-'PREV LOCK'!AT156=0,"-",'VM Support FY26'!AT29-'PREV LOCK'!AT156)</f>
        <v>-3000</v>
      </c>
      <c r="AU156" s="2001" t="str">
        <f>IF('VM Support FY26'!AU29-'PREV LOCK'!AU156=0,"-",'VM Support FY26'!AU29-'PREV LOCK'!AU156)</f>
        <v>-</v>
      </c>
      <c r="AV156" s="2002">
        <f>IF('VM Support FY26'!AV29-'PREV LOCK'!AV156=0,"-",'VM Support FY26'!AV29-'PREV LOCK'!AV156)</f>
        <v>-712</v>
      </c>
    </row>
    <row r="157" spans="4:48" ht="15.75" hidden="1" customHeight="1">
      <c r="D157" s="2070" t="s">
        <v>224</v>
      </c>
      <c r="E157" s="1218" t="s">
        <v>221</v>
      </c>
      <c r="F157" s="1218" t="s">
        <v>210</v>
      </c>
      <c r="G157" s="1218" t="s">
        <v>219</v>
      </c>
      <c r="H157" s="1219" t="s">
        <v>225</v>
      </c>
      <c r="I157" s="1220"/>
      <c r="J157" s="2071" t="str">
        <f>IF('VM Support FY26'!J30-'PREV LOCK'!J157=0,"-",'VM Support FY26'!J30-'PREV LOCK'!J157)</f>
        <v>-</v>
      </c>
      <c r="K157" s="2376" t="str">
        <f>IF('VM Support FY26'!K30-'PREV LOCK'!K157=0,"-",'VM Support FY26'!K30-'PREV LOCK'!K157)</f>
        <v>-</v>
      </c>
      <c r="L157" s="2072" t="str">
        <f>IF('VM Support FY26'!L30-'PREV LOCK'!L157=0,"-",'VM Support FY26'!L30-'PREV LOCK'!L157)</f>
        <v>-</v>
      </c>
      <c r="M157" s="2071" t="str">
        <f>IF('VM Support FY26'!M30-'PREV LOCK'!M157=0,"-",'VM Support FY26'!M30-'PREV LOCK'!M157)</f>
        <v>-</v>
      </c>
      <c r="N157" s="2376" t="str">
        <f>IF('VM Support FY26'!N30-'PREV LOCK'!N157=0,"-",'VM Support FY26'!N30-'PREV LOCK'!N157)</f>
        <v>-</v>
      </c>
      <c r="O157" s="2072" t="str">
        <f>IF('VM Support FY26'!O30-'PREV LOCK'!O157=0,"-",'VM Support FY26'!O30-'PREV LOCK'!O157)</f>
        <v>-</v>
      </c>
      <c r="P157" s="2071" t="str">
        <f>IF('VM Support FY26'!P30-'PREV LOCK'!P157=0,"-",'VM Support FY26'!P30-'PREV LOCK'!P157)</f>
        <v>-</v>
      </c>
      <c r="Q157" s="2376" t="str">
        <f>IF('VM Support FY26'!Q30-'PREV LOCK'!Q157=0,"-",'VM Support FY26'!Q30-'PREV LOCK'!Q157)</f>
        <v>-</v>
      </c>
      <c r="R157" s="2072" t="str">
        <f>IF('VM Support FY26'!R30-'PREV LOCK'!R157=0,"-",'VM Support FY26'!R30-'PREV LOCK'!R157)</f>
        <v>-</v>
      </c>
      <c r="S157" s="2071" t="str">
        <f>IF('VM Support FY26'!S30-'PREV LOCK'!S157=0,"-",'VM Support FY26'!S30-'PREV LOCK'!S157)</f>
        <v>-</v>
      </c>
      <c r="T157" s="2376" t="str">
        <f>IF('VM Support FY26'!T30-'PREV LOCK'!T157=0,"-",'VM Support FY26'!T30-'PREV LOCK'!T157)</f>
        <v>-</v>
      </c>
      <c r="U157" s="2072" t="str">
        <f>IF('VM Support FY26'!U30-'PREV LOCK'!U157=0,"-",'VM Support FY26'!U30-'PREV LOCK'!U157)</f>
        <v>-</v>
      </c>
      <c r="V157" s="2071" t="str">
        <f>IF('VM Support FY26'!V30-'PREV LOCK'!V157=0,"-",'VM Support FY26'!V30-'PREV LOCK'!V157)</f>
        <v>-</v>
      </c>
      <c r="W157" s="2376" t="str">
        <f>IF('VM Support FY26'!W30-'PREV LOCK'!W157=0,"-",'VM Support FY26'!W30-'PREV LOCK'!W157)</f>
        <v>-</v>
      </c>
      <c r="X157" s="2072" t="str">
        <f>IF('VM Support FY26'!X30-'PREV LOCK'!X157=0,"-",'VM Support FY26'!X30-'PREV LOCK'!X157)</f>
        <v>-</v>
      </c>
      <c r="Y157" s="2071" t="str">
        <f>IF('VM Support FY26'!Y30-'PREV LOCK'!Y157=0,"-",'VM Support FY26'!Y30-'PREV LOCK'!Y157)</f>
        <v>-</v>
      </c>
      <c r="Z157" s="2376" t="str">
        <f>IF('VM Support FY26'!Z30-'PREV LOCK'!Z157=0,"-",'VM Support FY26'!Z30-'PREV LOCK'!Z157)</f>
        <v>-</v>
      </c>
      <c r="AA157" s="2072" t="str">
        <f>IF('VM Support FY26'!AA30-'PREV LOCK'!AA157=0,"-",'VM Support FY26'!AA30-'PREV LOCK'!AA157)</f>
        <v>-</v>
      </c>
      <c r="AB157" s="2071" t="str">
        <f>IF('VM Support FY26'!AB30-'PREV LOCK'!AB157=0,"-",'VM Support FY26'!AB30-'PREV LOCK'!AB157)</f>
        <v>-</v>
      </c>
      <c r="AC157" s="2376" t="str">
        <f>IF('VM Support FY26'!AC30-'PREV LOCK'!AC157=0,"-",'VM Support FY26'!AC30-'PREV LOCK'!AC157)</f>
        <v>-</v>
      </c>
      <c r="AD157" s="2072" t="str">
        <f>IF('VM Support FY26'!AD30-'PREV LOCK'!AD157=0,"-",'VM Support FY26'!AD30-'PREV LOCK'!AD157)</f>
        <v>-</v>
      </c>
      <c r="AE157" s="2071" t="str">
        <f>IF('VM Support FY26'!AE30-'PREV LOCK'!AE157=0,"-",'VM Support FY26'!AE30-'PREV LOCK'!AE157)</f>
        <v>-</v>
      </c>
      <c r="AF157" s="2376" t="str">
        <f>IF('VM Support FY26'!AF30-'PREV LOCK'!AF157=0,"-",'VM Support FY26'!AF30-'PREV LOCK'!AF157)</f>
        <v>-</v>
      </c>
      <c r="AG157" s="2072" t="str">
        <f>IF('VM Support FY26'!AG30-'PREV LOCK'!AG157=0,"-",'VM Support FY26'!AG30-'PREV LOCK'!AG157)</f>
        <v>-</v>
      </c>
      <c r="AH157" s="2071" t="str">
        <f>IF('VM Support FY26'!AH30-'PREV LOCK'!AH157=0,"-",'VM Support FY26'!AH30-'PREV LOCK'!AH157)</f>
        <v>-</v>
      </c>
      <c r="AI157" s="2376" t="str">
        <f>IF('VM Support FY26'!AI30-'PREV LOCK'!AI157=0,"-",'VM Support FY26'!AI30-'PREV LOCK'!AI157)</f>
        <v>-</v>
      </c>
      <c r="AJ157" s="2072" t="str">
        <f>IF('VM Support FY26'!AJ30-'PREV LOCK'!AJ157=0,"-",'VM Support FY26'!AJ30-'PREV LOCK'!AJ157)</f>
        <v>-</v>
      </c>
      <c r="AK157" s="2071" t="str">
        <f>IF('VM Support FY26'!AK30-'PREV LOCK'!AK157=0,"-",'VM Support FY26'!AK30-'PREV LOCK'!AK157)</f>
        <v>-</v>
      </c>
      <c r="AL157" s="2376" t="str">
        <f>IF('VM Support FY26'!AL30-'PREV LOCK'!AL157=0,"-",'VM Support FY26'!AL30-'PREV LOCK'!AL157)</f>
        <v>-</v>
      </c>
      <c r="AM157" s="2072" t="str">
        <f>IF('VM Support FY26'!AM30-'PREV LOCK'!AM157=0,"-",'VM Support FY26'!AM30-'PREV LOCK'!AM157)</f>
        <v>-</v>
      </c>
      <c r="AN157" s="2071" t="str">
        <f>IF('VM Support FY26'!AN30-'PREV LOCK'!AN157=0,"-",'VM Support FY26'!AN30-'PREV LOCK'!AN157)</f>
        <v>-</v>
      </c>
      <c r="AO157" s="2376" t="str">
        <f>IF('VM Support FY26'!AO30-'PREV LOCK'!AO157=0,"-",'VM Support FY26'!AO30-'PREV LOCK'!AO157)</f>
        <v>-</v>
      </c>
      <c r="AP157" s="2072" t="str">
        <f>IF('VM Support FY26'!AP30-'PREV LOCK'!AP157=0,"-",'VM Support FY26'!AP30-'PREV LOCK'!AP157)</f>
        <v>-</v>
      </c>
      <c r="AQ157" s="2071" t="str">
        <f>IF('VM Support FY26'!AQ30-'PREV LOCK'!AQ157=0,"-",'VM Support FY26'!AQ30-'PREV LOCK'!AQ157)</f>
        <v>-</v>
      </c>
      <c r="AR157" s="2376" t="str">
        <f>IF('VM Support FY26'!AR30-'PREV LOCK'!AR157=0,"-",'VM Support FY26'!AR30-'PREV LOCK'!AR157)</f>
        <v>-</v>
      </c>
      <c r="AS157" s="2072" t="str">
        <f>IF('VM Support FY26'!AS30-'PREV LOCK'!AS157=0,"-",'VM Support FY26'!AS30-'PREV LOCK'!AS157)</f>
        <v>-</v>
      </c>
      <c r="AT157" s="2071" t="str">
        <f>IF('VM Support FY26'!AT30-'PREV LOCK'!AT157=0,"-",'VM Support FY26'!AT30-'PREV LOCK'!AT157)</f>
        <v>-</v>
      </c>
      <c r="AU157" s="2376" t="str">
        <f>IF('VM Support FY26'!AU30-'PREV LOCK'!AU157=0,"-",'VM Support FY26'!AU30-'PREV LOCK'!AU157)</f>
        <v>-</v>
      </c>
      <c r="AV157" s="2072" t="str">
        <f>IF('VM Support FY26'!AV30-'PREV LOCK'!AV157=0,"-",'VM Support FY26'!AV30-'PREV LOCK'!AV157)</f>
        <v>-</v>
      </c>
    </row>
    <row r="158" spans="4:48" ht="15.75" customHeight="1">
      <c r="D158" s="2075" t="s">
        <v>226</v>
      </c>
      <c r="E158" s="2076" t="s">
        <v>221</v>
      </c>
      <c r="F158" s="2076"/>
      <c r="G158" s="2373" t="s">
        <v>219</v>
      </c>
      <c r="H158" s="1975">
        <v>7</v>
      </c>
      <c r="I158" s="1976">
        <v>420</v>
      </c>
      <c r="J158" s="2094" t="str">
        <f>IF('VM Support FY26'!J31-'PREV LOCK'!J158=0,"-",'VM Support FY26'!J31-'PREV LOCK'!J158)</f>
        <v>-</v>
      </c>
      <c r="K158" s="2405" t="str">
        <f>IF('VM Support FY26'!K31-'PREV LOCK'!K158=0,"-",'VM Support FY26'!K31-'PREV LOCK'!K158)</f>
        <v>-</v>
      </c>
      <c r="L158" s="2406" t="str">
        <f>IF('VM Support FY26'!L31-'PREV LOCK'!L158=0,"-",'VM Support FY26'!L31-'PREV LOCK'!L158)</f>
        <v>-</v>
      </c>
      <c r="M158" s="2095" t="str">
        <f>IF('VM Support FY26'!M31-'PREV LOCK'!M158=0,"-",'VM Support FY26'!M31-'PREV LOCK'!M158)</f>
        <v>-</v>
      </c>
      <c r="N158" s="2405" t="str">
        <f>IF('VM Support FY26'!N31-'PREV LOCK'!N158=0,"-",'VM Support FY26'!N31-'PREV LOCK'!N158)</f>
        <v>-</v>
      </c>
      <c r="O158" s="2406" t="str">
        <f>IF('VM Support FY26'!O31-'PREV LOCK'!O158=0,"-",'VM Support FY26'!O31-'PREV LOCK'!O158)</f>
        <v>-</v>
      </c>
      <c r="P158" s="2095" t="str">
        <f>IF('VM Support FY26'!P31-'PREV LOCK'!P158=0,"-",'VM Support FY26'!P31-'PREV LOCK'!P158)</f>
        <v>-</v>
      </c>
      <c r="Q158" s="2098" t="str">
        <f>IF('VM Support FY26'!Q31-'PREV LOCK'!Q158=0,"-",'VM Support FY26'!Q31-'PREV LOCK'!Q158)</f>
        <v>-</v>
      </c>
      <c r="R158" s="2084" t="str">
        <f>IF('VM Support FY26'!R31-'PREV LOCK'!R158=0,"-",'VM Support FY26'!R31-'PREV LOCK'!R158)</f>
        <v>-</v>
      </c>
      <c r="S158" s="2095" t="str">
        <f>IF('VM Support FY26'!S31-'PREV LOCK'!S158=0,"-",'VM Support FY26'!S31-'PREV LOCK'!S158)</f>
        <v>-</v>
      </c>
      <c r="T158" s="2314" t="str">
        <f>IF('VM Support FY26'!T31-'PREV LOCK'!T158=0,"-",'VM Support FY26'!T31-'PREV LOCK'!T158)</f>
        <v>-</v>
      </c>
      <c r="U158" s="2084" t="str">
        <f>IF('VM Support FY26'!U31-'PREV LOCK'!U158=0,"-",'VM Support FY26'!U31-'PREV LOCK'!U158)</f>
        <v>-</v>
      </c>
      <c r="V158" s="2095" t="str">
        <f>IF('VM Support FY26'!V31-'PREV LOCK'!V158=0,"-",'VM Support FY26'!V31-'PREV LOCK'!V158)</f>
        <v>-</v>
      </c>
      <c r="W158" s="2314" t="str">
        <f>IF('VM Support FY26'!W31-'PREV LOCK'!W158=0,"-",'VM Support FY26'!W31-'PREV LOCK'!W158)</f>
        <v>-</v>
      </c>
      <c r="X158" s="2084" t="str">
        <f>IF('VM Support FY26'!X31-'PREV LOCK'!X158=0,"-",'VM Support FY26'!X31-'PREV LOCK'!X158)</f>
        <v>-</v>
      </c>
      <c r="Y158" s="2095" t="str">
        <f>IF('VM Support FY26'!Y31-'PREV LOCK'!Y158=0,"-",'VM Support FY26'!Y31-'PREV LOCK'!Y158)</f>
        <v>-</v>
      </c>
      <c r="Z158" s="2314" t="str">
        <f>IF('VM Support FY26'!Z31-'PREV LOCK'!Z158=0,"-",'VM Support FY26'!Z31-'PREV LOCK'!Z158)</f>
        <v>-</v>
      </c>
      <c r="AA158" s="2084" t="str">
        <f>IF('VM Support FY26'!AA31-'PREV LOCK'!AA158=0,"-",'VM Support FY26'!AA31-'PREV LOCK'!AA158)</f>
        <v>-</v>
      </c>
      <c r="AB158" s="2095" t="str">
        <f>IF('VM Support FY26'!AB31-'PREV LOCK'!AB158=0,"-",'VM Support FY26'!AB31-'PREV LOCK'!AB158)</f>
        <v>-</v>
      </c>
      <c r="AC158" s="2314" t="str">
        <f>IF('VM Support FY26'!AC31-'PREV LOCK'!AC158=0,"-",'VM Support FY26'!AC31-'PREV LOCK'!AC158)</f>
        <v>-</v>
      </c>
      <c r="AD158" s="2084" t="str">
        <f>IF('VM Support FY26'!AD31-'PREV LOCK'!AD158=0,"-",'VM Support FY26'!AD31-'PREV LOCK'!AD158)</f>
        <v>-</v>
      </c>
      <c r="AE158" s="2095" t="str">
        <f>IF('VM Support FY26'!AE31-'PREV LOCK'!AE158=0,"-",'VM Support FY26'!AE31-'PREV LOCK'!AE158)</f>
        <v>-</v>
      </c>
      <c r="AF158" s="2314" t="str">
        <f>IF('VM Support FY26'!AF31-'PREV LOCK'!AF158=0,"-",'VM Support FY26'!AF31-'PREV LOCK'!AF158)</f>
        <v>-</v>
      </c>
      <c r="AG158" s="2084" t="str">
        <f>IF('VM Support FY26'!AG31-'PREV LOCK'!AG158=0,"-",'VM Support FY26'!AG31-'PREV LOCK'!AG158)</f>
        <v>-</v>
      </c>
      <c r="AH158" s="2095" t="str">
        <f>IF('VM Support FY26'!AH31-'PREV LOCK'!AH158=0,"-",'VM Support FY26'!AH31-'PREV LOCK'!AH158)</f>
        <v>-</v>
      </c>
      <c r="AI158" s="2314" t="str">
        <f>IF('VM Support FY26'!AI31-'PREV LOCK'!AI158=0,"-",'VM Support FY26'!AI31-'PREV LOCK'!AI158)</f>
        <v>-</v>
      </c>
      <c r="AJ158" s="2084" t="str">
        <f>IF('VM Support FY26'!AJ31-'PREV LOCK'!AJ158=0,"-",'VM Support FY26'!AJ31-'PREV LOCK'!AJ158)</f>
        <v>-</v>
      </c>
      <c r="AK158" s="2095" t="str">
        <f>IF('VM Support FY26'!AK31-'PREV LOCK'!AK158=0,"-",'VM Support FY26'!AK31-'PREV LOCK'!AK158)</f>
        <v>-</v>
      </c>
      <c r="AL158" s="2314" t="str">
        <f>IF('VM Support FY26'!AL31-'PREV LOCK'!AL158=0,"-",'VM Support FY26'!AL31-'PREV LOCK'!AL158)</f>
        <v>-</v>
      </c>
      <c r="AM158" s="2084" t="str">
        <f>IF('VM Support FY26'!AM31-'PREV LOCK'!AM158=0,"-",'VM Support FY26'!AM31-'PREV LOCK'!AM158)</f>
        <v>-</v>
      </c>
      <c r="AN158" s="2095" t="str">
        <f>IF('VM Support FY26'!AN31-'PREV LOCK'!AN158=0,"-",'VM Support FY26'!AN31-'PREV LOCK'!AN158)</f>
        <v>-</v>
      </c>
      <c r="AO158" s="2314" t="str">
        <f>IF('VM Support FY26'!AO31-'PREV LOCK'!AO158=0,"-",'VM Support FY26'!AO31-'PREV LOCK'!AO158)</f>
        <v>-</v>
      </c>
      <c r="AP158" s="2084" t="str">
        <f>IF('VM Support FY26'!AP31-'PREV LOCK'!AP158=0,"-",'VM Support FY26'!AP31-'PREV LOCK'!AP158)</f>
        <v>-</v>
      </c>
      <c r="AQ158" s="2095" t="str">
        <f>IF('VM Support FY26'!AQ31-'PREV LOCK'!AQ158=0,"-",'VM Support FY26'!AQ31-'PREV LOCK'!AQ158)</f>
        <v>-</v>
      </c>
      <c r="AR158" s="2314" t="str">
        <f>IF('VM Support FY26'!AR31-'PREV LOCK'!AR158=0,"-",'VM Support FY26'!AR31-'PREV LOCK'!AR158)</f>
        <v>-</v>
      </c>
      <c r="AS158" s="2084" t="str">
        <f>IF('VM Support FY26'!AS31-'PREV LOCK'!AS158=0,"-",'VM Support FY26'!AS31-'PREV LOCK'!AS158)</f>
        <v>-</v>
      </c>
      <c r="AT158" s="2095" t="str">
        <f>IF('VM Support FY26'!AT31-'PREV LOCK'!AT158=0,"-",'VM Support FY26'!AT31-'PREV LOCK'!AT158)</f>
        <v>-</v>
      </c>
      <c r="AU158" s="2314" t="str">
        <f>IF('VM Support FY26'!AU31-'PREV LOCK'!AU158=0,"-",'VM Support FY26'!AU31-'PREV LOCK'!AU158)</f>
        <v>-</v>
      </c>
      <c r="AV158" s="2084" t="str">
        <f>IF('VM Support FY26'!AV31-'PREV LOCK'!AV158=0,"-",'VM Support FY26'!AV31-'PREV LOCK'!AV158)</f>
        <v>-</v>
      </c>
    </row>
    <row r="159" spans="4:48" ht="15.75" customHeight="1">
      <c r="D159" s="2077" t="s">
        <v>139</v>
      </c>
      <c r="E159" s="2078" t="s">
        <v>221</v>
      </c>
      <c r="F159" s="2078"/>
      <c r="G159" s="2078" t="s">
        <v>219</v>
      </c>
      <c r="H159" s="1977"/>
      <c r="I159" s="1978"/>
      <c r="J159" s="1997" t="str">
        <f>IF('VM Support FY26'!J32-'PREV LOCK'!J159=0,"-",'VM Support FY26'!J32-'PREV LOCK'!J159)</f>
        <v>-</v>
      </c>
      <c r="K159" s="2407" t="str">
        <f>IF('VM Support FY26'!K32-'PREV LOCK'!K159=0,"-",'VM Support FY26'!K32-'PREV LOCK'!K159)</f>
        <v>-</v>
      </c>
      <c r="L159" s="2408" t="str">
        <f>IF('VM Support FY26'!L32-'PREV LOCK'!L159=0,"-",'VM Support FY26'!L32-'PREV LOCK'!L159)</f>
        <v>-</v>
      </c>
      <c r="M159" s="2096" t="str">
        <f>IF('VM Support FY26'!M32-'PREV LOCK'!M159=0,"-",'VM Support FY26'!M32-'PREV LOCK'!M159)</f>
        <v>-</v>
      </c>
      <c r="N159" s="2407" t="str">
        <f>IF('VM Support FY26'!N32-'PREV LOCK'!N159=0,"-",'VM Support FY26'!N32-'PREV LOCK'!N159)</f>
        <v>-</v>
      </c>
      <c r="O159" s="2408" t="str">
        <f>IF('VM Support FY26'!O32-'PREV LOCK'!O159=0,"-",'VM Support FY26'!O32-'PREV LOCK'!O159)</f>
        <v>-</v>
      </c>
      <c r="P159" s="2096" t="str">
        <f>IF('VM Support FY26'!P32-'PREV LOCK'!P159=0,"-",'VM Support FY26'!P32-'PREV LOCK'!P159)</f>
        <v>-</v>
      </c>
      <c r="Q159" s="2384" t="str">
        <f>IF('VM Support FY26'!Q32-'PREV LOCK'!Q159=0,"-",'VM Support FY26'!Q32-'PREV LOCK'!Q159)</f>
        <v>-</v>
      </c>
      <c r="R159" s="2089" t="str">
        <f>IF('VM Support FY26'!R32-'PREV LOCK'!R159=0,"-",'VM Support FY26'!R32-'PREV LOCK'!R159)</f>
        <v>-</v>
      </c>
      <c r="S159" s="2096" t="str">
        <f>IF('VM Support FY26'!S32-'PREV LOCK'!S159=0,"-",'VM Support FY26'!S32-'PREV LOCK'!S159)</f>
        <v>-</v>
      </c>
      <c r="T159" s="2384" t="str">
        <f>IF('VM Support FY26'!T32-'PREV LOCK'!T159=0,"-",'VM Support FY26'!T32-'PREV LOCK'!T159)</f>
        <v>-</v>
      </c>
      <c r="U159" s="2089" t="str">
        <f>IF('VM Support FY26'!U32-'PREV LOCK'!U159=0,"-",'VM Support FY26'!U32-'PREV LOCK'!U159)</f>
        <v>-</v>
      </c>
      <c r="V159" s="2096" t="str">
        <f>IF('VM Support FY26'!V32-'PREV LOCK'!V159=0,"-",'VM Support FY26'!V32-'PREV LOCK'!V159)</f>
        <v>-</v>
      </c>
      <c r="W159" s="2384" t="str">
        <f>IF('VM Support FY26'!W32-'PREV LOCK'!W159=0,"-",'VM Support FY26'!W32-'PREV LOCK'!W159)</f>
        <v>-</v>
      </c>
      <c r="X159" s="2089" t="str">
        <f>IF('VM Support FY26'!X32-'PREV LOCK'!X159=0,"-",'VM Support FY26'!X32-'PREV LOCK'!X159)</f>
        <v>-</v>
      </c>
      <c r="Y159" s="2096" t="str">
        <f>IF('VM Support FY26'!Y32-'PREV LOCK'!Y159=0,"-",'VM Support FY26'!Y32-'PREV LOCK'!Y159)</f>
        <v>-</v>
      </c>
      <c r="Z159" s="2384" t="str">
        <f>IF('VM Support FY26'!Z32-'PREV LOCK'!Z159=0,"-",'VM Support FY26'!Z32-'PREV LOCK'!Z159)</f>
        <v>-</v>
      </c>
      <c r="AA159" s="2089" t="str">
        <f>IF('VM Support FY26'!AA32-'PREV LOCK'!AA159=0,"-",'VM Support FY26'!AA32-'PREV LOCK'!AA159)</f>
        <v>-</v>
      </c>
      <c r="AB159" s="2096" t="str">
        <f>IF('VM Support FY26'!AB32-'PREV LOCK'!AB159=0,"-",'VM Support FY26'!AB32-'PREV LOCK'!AB159)</f>
        <v>-</v>
      </c>
      <c r="AC159" s="2384" t="str">
        <f>IF('VM Support FY26'!AC32-'PREV LOCK'!AC159=0,"-",'VM Support FY26'!AC32-'PREV LOCK'!AC159)</f>
        <v>-</v>
      </c>
      <c r="AD159" s="2089" t="str">
        <f>IF('VM Support FY26'!AD32-'PREV LOCK'!AD159=0,"-",'VM Support FY26'!AD32-'PREV LOCK'!AD159)</f>
        <v>-</v>
      </c>
      <c r="AE159" s="2096" t="str">
        <f>IF('VM Support FY26'!AE32-'PREV LOCK'!AE159=0,"-",'VM Support FY26'!AE32-'PREV LOCK'!AE159)</f>
        <v>-</v>
      </c>
      <c r="AF159" s="2384" t="str">
        <f>IF('VM Support FY26'!AF32-'PREV LOCK'!AF159=0,"-",'VM Support FY26'!AF32-'PREV LOCK'!AF159)</f>
        <v>-</v>
      </c>
      <c r="AG159" s="2089" t="str">
        <f>IF('VM Support FY26'!AG32-'PREV LOCK'!AG159=0,"-",'VM Support FY26'!AG32-'PREV LOCK'!AG159)</f>
        <v>-</v>
      </c>
      <c r="AH159" s="2096" t="str">
        <f>IF('VM Support FY26'!AH32-'PREV LOCK'!AH159=0,"-",'VM Support FY26'!AH32-'PREV LOCK'!AH159)</f>
        <v>-</v>
      </c>
      <c r="AI159" s="2384" t="str">
        <f>IF('VM Support FY26'!AI32-'PREV LOCK'!AI159=0,"-",'VM Support FY26'!AI32-'PREV LOCK'!AI159)</f>
        <v>-</v>
      </c>
      <c r="AJ159" s="2089" t="str">
        <f>IF('VM Support FY26'!AJ32-'PREV LOCK'!AJ159=0,"-",'VM Support FY26'!AJ32-'PREV LOCK'!AJ159)</f>
        <v>-</v>
      </c>
      <c r="AK159" s="2096" t="str">
        <f>IF('VM Support FY26'!AK32-'PREV LOCK'!AK159=0,"-",'VM Support FY26'!AK32-'PREV LOCK'!AK159)</f>
        <v>-</v>
      </c>
      <c r="AL159" s="2384" t="str">
        <f>IF('VM Support FY26'!AL32-'PREV LOCK'!AL159=0,"-",'VM Support FY26'!AL32-'PREV LOCK'!AL159)</f>
        <v>-</v>
      </c>
      <c r="AM159" s="2089" t="str">
        <f>IF('VM Support FY26'!AM32-'PREV LOCK'!AM159=0,"-",'VM Support FY26'!AM32-'PREV LOCK'!AM159)</f>
        <v>-</v>
      </c>
      <c r="AN159" s="2096" t="str">
        <f>IF('VM Support FY26'!AN32-'PREV LOCK'!AN159=0,"-",'VM Support FY26'!AN32-'PREV LOCK'!AN159)</f>
        <v>-</v>
      </c>
      <c r="AO159" s="2384" t="str">
        <f>IF('VM Support FY26'!AO32-'PREV LOCK'!AO159=0,"-",'VM Support FY26'!AO32-'PREV LOCK'!AO159)</f>
        <v>-</v>
      </c>
      <c r="AP159" s="2089" t="str">
        <f>IF('VM Support FY26'!AP32-'PREV LOCK'!AP159=0,"-",'VM Support FY26'!AP32-'PREV LOCK'!AP159)</f>
        <v>-</v>
      </c>
      <c r="AQ159" s="2096" t="str">
        <f>IF('VM Support FY26'!AQ32-'PREV LOCK'!AQ159=0,"-",'VM Support FY26'!AQ32-'PREV LOCK'!AQ159)</f>
        <v>-</v>
      </c>
      <c r="AR159" s="2384" t="str">
        <f>IF('VM Support FY26'!AR32-'PREV LOCK'!AR159=0,"-",'VM Support FY26'!AR32-'PREV LOCK'!AR159)</f>
        <v>-</v>
      </c>
      <c r="AS159" s="2089" t="str">
        <f>IF('VM Support FY26'!AS32-'PREV LOCK'!AS159=0,"-",'VM Support FY26'!AS32-'PREV LOCK'!AS159)</f>
        <v>-</v>
      </c>
      <c r="AT159" s="2096" t="str">
        <f>IF('VM Support FY26'!AT32-'PREV LOCK'!AT159=0,"-",'VM Support FY26'!AT32-'PREV LOCK'!AT159)</f>
        <v>-</v>
      </c>
      <c r="AU159" s="2384" t="str">
        <f>IF('VM Support FY26'!AU32-'PREV LOCK'!AU159=0,"-",'VM Support FY26'!AU32-'PREV LOCK'!AU159)</f>
        <v>-</v>
      </c>
      <c r="AV159" s="2089" t="str">
        <f>IF('VM Support FY26'!AV32-'PREV LOCK'!AV159=0,"-",'VM Support FY26'!AV32-'PREV LOCK'!AV159)</f>
        <v>-</v>
      </c>
    </row>
    <row r="160" spans="4:48" ht="15.75" customHeight="1">
      <c r="D160" s="2079" t="s">
        <v>227</v>
      </c>
      <c r="E160" s="2080" t="s">
        <v>221</v>
      </c>
      <c r="F160" s="2080"/>
      <c r="G160" s="2080" t="s">
        <v>219</v>
      </c>
      <c r="H160" s="281">
        <v>7</v>
      </c>
      <c r="I160" s="203">
        <v>420</v>
      </c>
      <c r="J160" s="2071" t="str">
        <f>IF('VM Support FY26'!J33-'PREV LOCK'!J160=0,"-",'VM Support FY26'!J33-'PREV LOCK'!J160)</f>
        <v>-</v>
      </c>
      <c r="K160" s="2409" t="str">
        <f>IF('VM Support FY26'!K33-'PREV LOCK'!K160=0,"-",'VM Support FY26'!K33-'PREV LOCK'!K160)</f>
        <v>-</v>
      </c>
      <c r="L160" s="2410" t="str">
        <f>IF('VM Support FY26'!L33-'PREV LOCK'!L160=0,"-",'VM Support FY26'!L33-'PREV LOCK'!L160)</f>
        <v>-</v>
      </c>
      <c r="M160" s="2097" t="str">
        <f>IF('VM Support FY26'!M33-'PREV LOCK'!M160=0,"-",'VM Support FY26'!M33-'PREV LOCK'!M160)</f>
        <v>-</v>
      </c>
      <c r="N160" s="2411" t="str">
        <f>IF('VM Support FY26'!N33-'PREV LOCK'!N160=0,"-",'VM Support FY26'!N33-'PREV LOCK'!N160)</f>
        <v>-</v>
      </c>
      <c r="O160" s="2412" t="str">
        <f>IF('VM Support FY26'!O33-'PREV LOCK'!O160=0,"-",'VM Support FY26'!O33-'PREV LOCK'!O160)</f>
        <v>-</v>
      </c>
      <c r="P160" s="2097" t="str">
        <f>IF('VM Support FY26'!P33-'PREV LOCK'!P160=0,"-",'VM Support FY26'!P33-'PREV LOCK'!P160)</f>
        <v>-</v>
      </c>
      <c r="Q160" s="2385" t="str">
        <f>IF('VM Support FY26'!Q33-'PREV LOCK'!Q160=0,"-",'VM Support FY26'!Q33-'PREV LOCK'!Q160)</f>
        <v>-</v>
      </c>
      <c r="R160" s="2386" t="str">
        <f>IF('VM Support FY26'!R33-'PREV LOCK'!R160=0,"-",'VM Support FY26'!R33-'PREV LOCK'!R160)</f>
        <v>-</v>
      </c>
      <c r="S160" s="2097" t="str">
        <f>IF('VM Support FY26'!S33-'PREV LOCK'!S160=0,"-",'VM Support FY26'!S33-'PREV LOCK'!S160)</f>
        <v>-</v>
      </c>
      <c r="T160" s="2385" t="str">
        <f>IF('VM Support FY26'!T33-'PREV LOCK'!T160=0,"-",'VM Support FY26'!T33-'PREV LOCK'!T160)</f>
        <v>-</v>
      </c>
      <c r="U160" s="2386" t="str">
        <f>IF('VM Support FY26'!U33-'PREV LOCK'!U160=0,"-",'VM Support FY26'!U33-'PREV LOCK'!U160)</f>
        <v>-</v>
      </c>
      <c r="V160" s="2097" t="str">
        <f>IF('VM Support FY26'!V33-'PREV LOCK'!V160=0,"-",'VM Support FY26'!V33-'PREV LOCK'!V160)</f>
        <v>-</v>
      </c>
      <c r="W160" s="2385" t="str">
        <f>IF('VM Support FY26'!W33-'PREV LOCK'!W160=0,"-",'VM Support FY26'!W33-'PREV LOCK'!W160)</f>
        <v>-</v>
      </c>
      <c r="X160" s="2386" t="str">
        <f>IF('VM Support FY26'!X33-'PREV LOCK'!X160=0,"-",'VM Support FY26'!X33-'PREV LOCK'!X160)</f>
        <v>-</v>
      </c>
      <c r="Y160" s="2097" t="str">
        <f>IF('VM Support FY26'!Y33-'PREV LOCK'!Y160=0,"-",'VM Support FY26'!Y33-'PREV LOCK'!Y160)</f>
        <v>-</v>
      </c>
      <c r="Z160" s="2385" t="str">
        <f>IF('VM Support FY26'!Z33-'PREV LOCK'!Z160=0,"-",'VM Support FY26'!Z33-'PREV LOCK'!Z160)</f>
        <v>-</v>
      </c>
      <c r="AA160" s="2386" t="str">
        <f>IF('VM Support FY26'!AA33-'PREV LOCK'!AA160=0,"-",'VM Support FY26'!AA33-'PREV LOCK'!AA160)</f>
        <v>-</v>
      </c>
      <c r="AB160" s="2097" t="str">
        <f>IF('VM Support FY26'!AB33-'PREV LOCK'!AB160=0,"-",'VM Support FY26'!AB33-'PREV LOCK'!AB160)</f>
        <v>-</v>
      </c>
      <c r="AC160" s="2385" t="str">
        <f>IF('VM Support FY26'!AC33-'PREV LOCK'!AC160=0,"-",'VM Support FY26'!AC33-'PREV LOCK'!AC160)</f>
        <v>-</v>
      </c>
      <c r="AD160" s="2386" t="str">
        <f>IF('VM Support FY26'!AD33-'PREV LOCK'!AD160=0,"-",'VM Support FY26'!AD33-'PREV LOCK'!AD160)</f>
        <v>-</v>
      </c>
      <c r="AE160" s="2097" t="str">
        <f>IF('VM Support FY26'!AE33-'PREV LOCK'!AE160=0,"-",'VM Support FY26'!AE33-'PREV LOCK'!AE160)</f>
        <v>-</v>
      </c>
      <c r="AF160" s="2385" t="str">
        <f>IF('VM Support FY26'!AF33-'PREV LOCK'!AF160=0,"-",'VM Support FY26'!AF33-'PREV LOCK'!AF160)</f>
        <v>-</v>
      </c>
      <c r="AG160" s="2386" t="str">
        <f>IF('VM Support FY26'!AG33-'PREV LOCK'!AG160=0,"-",'VM Support FY26'!AG33-'PREV LOCK'!AG160)</f>
        <v>-</v>
      </c>
      <c r="AH160" s="2097" t="str">
        <f>IF('VM Support FY26'!AH33-'PREV LOCK'!AH160=0,"-",'VM Support FY26'!AH33-'PREV LOCK'!AH160)</f>
        <v>-</v>
      </c>
      <c r="AI160" s="2385" t="str">
        <f>IF('VM Support FY26'!AI33-'PREV LOCK'!AI160=0,"-",'VM Support FY26'!AI33-'PREV LOCK'!AI160)</f>
        <v>-</v>
      </c>
      <c r="AJ160" s="2386" t="str">
        <f>IF('VM Support FY26'!AJ33-'PREV LOCK'!AJ160=0,"-",'VM Support FY26'!AJ33-'PREV LOCK'!AJ160)</f>
        <v>-</v>
      </c>
      <c r="AK160" s="2097" t="str">
        <f>IF('VM Support FY26'!AK33-'PREV LOCK'!AK160=0,"-",'VM Support FY26'!AK33-'PREV LOCK'!AK160)</f>
        <v>-</v>
      </c>
      <c r="AL160" s="2385" t="str">
        <f>IF('VM Support FY26'!AL33-'PREV LOCK'!AL160=0,"-",'VM Support FY26'!AL33-'PREV LOCK'!AL160)</f>
        <v>-</v>
      </c>
      <c r="AM160" s="2386" t="str">
        <f>IF('VM Support FY26'!AM33-'PREV LOCK'!AM160=0,"-",'VM Support FY26'!AM33-'PREV LOCK'!AM160)</f>
        <v>-</v>
      </c>
      <c r="AN160" s="2097" t="str">
        <f>IF('VM Support FY26'!AN33-'PREV LOCK'!AN160=0,"-",'VM Support FY26'!AN33-'PREV LOCK'!AN160)</f>
        <v>-</v>
      </c>
      <c r="AO160" s="2385" t="str">
        <f>IF('VM Support FY26'!AO33-'PREV LOCK'!AO160=0,"-",'VM Support FY26'!AO33-'PREV LOCK'!AO160)</f>
        <v>-</v>
      </c>
      <c r="AP160" s="2386" t="str">
        <f>IF('VM Support FY26'!AP33-'PREV LOCK'!AP160=0,"-",'VM Support FY26'!AP33-'PREV LOCK'!AP160)</f>
        <v>-</v>
      </c>
      <c r="AQ160" s="2097" t="str">
        <f>IF('VM Support FY26'!AQ33-'PREV LOCK'!AQ160=0,"-",'VM Support FY26'!AQ33-'PREV LOCK'!AQ160)</f>
        <v>-</v>
      </c>
      <c r="AR160" s="2385" t="str">
        <f>IF('VM Support FY26'!AR33-'PREV LOCK'!AR160=0,"-",'VM Support FY26'!AR33-'PREV LOCK'!AR160)</f>
        <v>-</v>
      </c>
      <c r="AS160" s="2386" t="str">
        <f>IF('VM Support FY26'!AS33-'PREV LOCK'!AS160=0,"-",'VM Support FY26'!AS33-'PREV LOCK'!AS160)</f>
        <v>-</v>
      </c>
      <c r="AT160" s="2097" t="str">
        <f>IF('VM Support FY26'!AT33-'PREV LOCK'!AT160=0,"-",'VM Support FY26'!AT33-'PREV LOCK'!AT160)</f>
        <v>-</v>
      </c>
      <c r="AU160" s="2385" t="str">
        <f>IF('VM Support FY26'!AU33-'PREV LOCK'!AU160=0,"-",'VM Support FY26'!AU33-'PREV LOCK'!AU160)</f>
        <v>-</v>
      </c>
      <c r="AV160" s="2386" t="str">
        <f>IF('VM Support FY26'!AV33-'PREV LOCK'!AV160=0,"-",'VM Support FY26'!AV33-'PREV LOCK'!AV160)</f>
        <v>-</v>
      </c>
    </row>
    <row r="161" spans="4:72" ht="15.75" customHeight="1">
      <c r="D161" s="2394" t="s">
        <v>208</v>
      </c>
      <c r="E161" s="2395" t="s">
        <v>229</v>
      </c>
      <c r="F161" s="2395"/>
      <c r="G161" s="2395" t="s">
        <v>222</v>
      </c>
      <c r="H161" s="334"/>
      <c r="I161" s="2074"/>
      <c r="J161" s="2391" t="str">
        <f>IF('VM Support FY26'!J34-'PREV LOCK'!J161=0,"-",'VM Support FY26'!J34-'PREV LOCK'!J161)</f>
        <v>-</v>
      </c>
      <c r="K161" s="2366" t="str">
        <f>IF('VM Support FY26'!K34-'PREV LOCK'!K161=0,"-",'VM Support FY26'!K34-'PREV LOCK'!K161)</f>
        <v>-</v>
      </c>
      <c r="L161" s="2000" t="str">
        <f>IF('VM Support FY26'!L34-'PREV LOCK'!L161=0,"-",'VM Support FY26'!L34-'PREV LOCK'!L161)</f>
        <v>-</v>
      </c>
      <c r="M161" s="2391" t="str">
        <f>IF('VM Support FY26'!M34-'PREV LOCK'!M161=0,"-",'VM Support FY26'!M34-'PREV LOCK'!M161)</f>
        <v>-</v>
      </c>
      <c r="N161" s="2366" t="str">
        <f>IF('VM Support FY26'!N34-'PREV LOCK'!N161=0,"-",'VM Support FY26'!N34-'PREV LOCK'!N161)</f>
        <v>-</v>
      </c>
      <c r="O161" s="2000" t="str">
        <f>IF('VM Support FY26'!O34-'PREV LOCK'!O161=0,"-",'VM Support FY26'!O34-'PREV LOCK'!O161)</f>
        <v>-</v>
      </c>
      <c r="P161" s="2391" t="str">
        <f>IF('VM Support FY26'!P34-'PREV LOCK'!P161=0,"-",'VM Support FY26'!P34-'PREV LOCK'!P161)</f>
        <v>-</v>
      </c>
      <c r="Q161" s="2366" t="str">
        <f>IF('VM Support FY26'!Q34-'PREV LOCK'!Q161=0,"-",'VM Support FY26'!Q34-'PREV LOCK'!Q161)</f>
        <v>-</v>
      </c>
      <c r="R161" s="2000" t="str">
        <f>IF('VM Support FY26'!R34-'PREV LOCK'!R161=0,"-",'VM Support FY26'!R34-'PREV LOCK'!R161)</f>
        <v>-</v>
      </c>
      <c r="S161" s="2391" t="str">
        <f>IF('VM Support FY26'!S34-'PREV LOCK'!S161=0,"-",'VM Support FY26'!S34-'PREV LOCK'!S161)</f>
        <v>-</v>
      </c>
      <c r="T161" s="2366" t="str">
        <f>IF('VM Support FY26'!T34-'PREV LOCK'!T161=0,"-",'VM Support FY26'!T34-'PREV LOCK'!T161)</f>
        <v>-</v>
      </c>
      <c r="U161" s="2000" t="str">
        <f>IF('VM Support FY26'!U34-'PREV LOCK'!U161=0,"-",'VM Support FY26'!U34-'PREV LOCK'!U161)</f>
        <v>-</v>
      </c>
      <c r="V161" s="2391" t="str">
        <f>IF('VM Support FY26'!V34-'PREV LOCK'!V161=0,"-",'VM Support FY26'!V34-'PREV LOCK'!V161)</f>
        <v>-</v>
      </c>
      <c r="W161" s="2366" t="str">
        <f>IF('VM Support FY26'!W34-'PREV LOCK'!W161=0,"-",'VM Support FY26'!W34-'PREV LOCK'!W161)</f>
        <v>-</v>
      </c>
      <c r="X161" s="2000" t="str">
        <f>IF('VM Support FY26'!X34-'PREV LOCK'!X161=0,"-",'VM Support FY26'!X34-'PREV LOCK'!X161)</f>
        <v>-</v>
      </c>
      <c r="Y161" s="2391" t="str">
        <f>IF('VM Support FY26'!Y34-'PREV LOCK'!Y161=0,"-",'VM Support FY26'!Y34-'PREV LOCK'!Y161)</f>
        <v>-</v>
      </c>
      <c r="Z161" s="2366" t="str">
        <f>IF('VM Support FY26'!Z34-'PREV LOCK'!Z161=0,"-",'VM Support FY26'!Z34-'PREV LOCK'!Z161)</f>
        <v>-</v>
      </c>
      <c r="AA161" s="2000" t="str">
        <f>IF('VM Support FY26'!AA34-'PREV LOCK'!AA161=0,"-",'VM Support FY26'!AA34-'PREV LOCK'!AA161)</f>
        <v>-</v>
      </c>
      <c r="AB161" s="2391" t="str">
        <f>IF('VM Support FY26'!AB34-'PREV LOCK'!AB161=0,"-",'VM Support FY26'!AB34-'PREV LOCK'!AB161)</f>
        <v>-</v>
      </c>
      <c r="AC161" s="2366" t="str">
        <f>IF('VM Support FY26'!AC34-'PREV LOCK'!AC161=0,"-",'VM Support FY26'!AC34-'PREV LOCK'!AC161)</f>
        <v>-</v>
      </c>
      <c r="AD161" s="2000" t="str">
        <f>IF('VM Support FY26'!AD34-'PREV LOCK'!AD161=0,"-",'VM Support FY26'!AD34-'PREV LOCK'!AD161)</f>
        <v>-</v>
      </c>
      <c r="AE161" s="2391" t="str">
        <f>IF('VM Support FY26'!AE34-'PREV LOCK'!AE161=0,"-",'VM Support FY26'!AE34-'PREV LOCK'!AE161)</f>
        <v>-</v>
      </c>
      <c r="AF161" s="2366" t="str">
        <f>IF('VM Support FY26'!AF34-'PREV LOCK'!AF161=0,"-",'VM Support FY26'!AF34-'PREV LOCK'!AF161)</f>
        <v>-</v>
      </c>
      <c r="AG161" s="2000" t="str">
        <f>IF('VM Support FY26'!AG34-'PREV LOCK'!AG161=0,"-",'VM Support FY26'!AG34-'PREV LOCK'!AG161)</f>
        <v>-</v>
      </c>
      <c r="AH161" s="2391" t="str">
        <f>IF('VM Support FY26'!AH34-'PREV LOCK'!AH161=0,"-",'VM Support FY26'!AH34-'PREV LOCK'!AH161)</f>
        <v>-</v>
      </c>
      <c r="AI161" s="2366" t="str">
        <f>IF('VM Support FY26'!AI34-'PREV LOCK'!AI161=0,"-",'VM Support FY26'!AI34-'PREV LOCK'!AI161)</f>
        <v>-</v>
      </c>
      <c r="AJ161" s="2000" t="str">
        <f>IF('VM Support FY26'!AJ34-'PREV LOCK'!AJ161=0,"-",'VM Support FY26'!AJ34-'PREV LOCK'!AJ161)</f>
        <v>-</v>
      </c>
      <c r="AK161" s="2391" t="str">
        <f>IF('VM Support FY26'!AK34-'PREV LOCK'!AK161=0,"-",'VM Support FY26'!AK34-'PREV LOCK'!AK161)</f>
        <v>-</v>
      </c>
      <c r="AL161" s="2366" t="str">
        <f>IF('VM Support FY26'!AL34-'PREV LOCK'!AL161=0,"-",'VM Support FY26'!AL34-'PREV LOCK'!AL161)</f>
        <v>-</v>
      </c>
      <c r="AM161" s="2000" t="str">
        <f>IF('VM Support FY26'!AM34-'PREV LOCK'!AM161=0,"-",'VM Support FY26'!AM34-'PREV LOCK'!AM161)</f>
        <v>-</v>
      </c>
      <c r="AN161" s="2391" t="str">
        <f>IF('VM Support FY26'!AN34-'PREV LOCK'!AN161=0,"-",'VM Support FY26'!AN34-'PREV LOCK'!AN161)</f>
        <v>-</v>
      </c>
      <c r="AO161" s="2366" t="str">
        <f>IF('VM Support FY26'!AO34-'PREV LOCK'!AO161=0,"-",'VM Support FY26'!AO34-'PREV LOCK'!AO161)</f>
        <v>-</v>
      </c>
      <c r="AP161" s="2000" t="str">
        <f>IF('VM Support FY26'!AP34-'PREV LOCK'!AP161=0,"-",'VM Support FY26'!AP34-'PREV LOCK'!AP161)</f>
        <v>-</v>
      </c>
      <c r="AQ161" s="2391" t="str">
        <f>IF('VM Support FY26'!AQ34-'PREV LOCK'!AQ161=0,"-",'VM Support FY26'!AQ34-'PREV LOCK'!AQ161)</f>
        <v>-</v>
      </c>
      <c r="AR161" s="2366" t="str">
        <f>IF('VM Support FY26'!AR34-'PREV LOCK'!AR161=0,"-",'VM Support FY26'!AR34-'PREV LOCK'!AR161)</f>
        <v>-</v>
      </c>
      <c r="AS161" s="2000" t="str">
        <f>IF('VM Support FY26'!AS34-'PREV LOCK'!AS161=0,"-",'VM Support FY26'!AS34-'PREV LOCK'!AS161)</f>
        <v>-</v>
      </c>
      <c r="AT161" s="2391" t="str">
        <f>IF('VM Support FY26'!AT34-'PREV LOCK'!AT161=0,"-",'VM Support FY26'!AT34-'PREV LOCK'!AT161)</f>
        <v>-</v>
      </c>
      <c r="AU161" s="2366" t="str">
        <f>IF('VM Support FY26'!AU34-'PREV LOCK'!AU161=0,"-",'VM Support FY26'!AU34-'PREV LOCK'!AU161)</f>
        <v>-</v>
      </c>
      <c r="AV161" s="2000" t="str">
        <f>IF('VM Support FY26'!AV34-'PREV LOCK'!AV161=0,"-",'VM Support FY26'!AV34-'PREV LOCK'!AV161)</f>
        <v>-</v>
      </c>
    </row>
    <row r="162" spans="4:72" ht="15.75" customHeight="1">
      <c r="D162" s="2396" t="s">
        <v>137</v>
      </c>
      <c r="E162" s="2397" t="s">
        <v>229</v>
      </c>
      <c r="F162" s="2397"/>
      <c r="G162" s="2398" t="s">
        <v>222</v>
      </c>
      <c r="H162" s="446">
        <v>7</v>
      </c>
      <c r="I162" s="2073">
        <v>420</v>
      </c>
      <c r="J162" s="2392" t="str">
        <f>IF('VM Support FY26'!J35-'PREV LOCK'!J162=0,"-",'VM Support FY26'!J35-'PREV LOCK'!J162)</f>
        <v>-</v>
      </c>
      <c r="K162" s="2367" t="str">
        <f>IF('VM Support FY26'!K35-'PREV LOCK'!K162=0,"-",'VM Support FY26'!K35-'PREV LOCK'!K162)</f>
        <v>-</v>
      </c>
      <c r="L162" s="2002" t="str">
        <f>IF('VM Support FY26'!L35-'PREV LOCK'!L162=0,"-",'VM Support FY26'!L35-'PREV LOCK'!L162)</f>
        <v>-</v>
      </c>
      <c r="M162" s="2392" t="str">
        <f>IF('VM Support FY26'!M35-'PREV LOCK'!M162=0,"-",'VM Support FY26'!M35-'PREV LOCK'!M162)</f>
        <v>-</v>
      </c>
      <c r="N162" s="2367" t="str">
        <f>IF('VM Support FY26'!N35-'PREV LOCK'!N162=0,"-",'VM Support FY26'!N35-'PREV LOCK'!N162)</f>
        <v>-</v>
      </c>
      <c r="O162" s="2002" t="str">
        <f>IF('VM Support FY26'!O35-'PREV LOCK'!O162=0,"-",'VM Support FY26'!O35-'PREV LOCK'!O162)</f>
        <v>-</v>
      </c>
      <c r="P162" s="2392" t="str">
        <f>IF('VM Support FY26'!P35-'PREV LOCK'!P162=0,"-",'VM Support FY26'!P35-'PREV LOCK'!P162)</f>
        <v>-</v>
      </c>
      <c r="Q162" s="2367" t="str">
        <f>IF('VM Support FY26'!Q35-'PREV LOCK'!Q162=0,"-",'VM Support FY26'!Q35-'PREV LOCK'!Q162)</f>
        <v>-</v>
      </c>
      <c r="R162" s="2002" t="str">
        <f>IF('VM Support FY26'!R35-'PREV LOCK'!R162=0,"-",'VM Support FY26'!R35-'PREV LOCK'!R162)</f>
        <v>-</v>
      </c>
      <c r="S162" s="2392" t="str">
        <f>IF('VM Support FY26'!S35-'PREV LOCK'!S162=0,"-",'VM Support FY26'!S35-'PREV LOCK'!S162)</f>
        <v>-</v>
      </c>
      <c r="T162" s="2367" t="str">
        <f>IF('VM Support FY26'!T35-'PREV LOCK'!T162=0,"-",'VM Support FY26'!T35-'PREV LOCK'!T162)</f>
        <v>-</v>
      </c>
      <c r="U162" s="2002" t="str">
        <f>IF('VM Support FY26'!U35-'PREV LOCK'!U162=0,"-",'VM Support FY26'!U35-'PREV LOCK'!U162)</f>
        <v>-</v>
      </c>
      <c r="V162" s="2392" t="str">
        <f>IF('VM Support FY26'!V35-'PREV LOCK'!V162=0,"-",'VM Support FY26'!V35-'PREV LOCK'!V162)</f>
        <v>-</v>
      </c>
      <c r="W162" s="2367" t="str">
        <f>IF('VM Support FY26'!W35-'PREV LOCK'!W162=0,"-",'VM Support FY26'!W35-'PREV LOCK'!W162)</f>
        <v>-</v>
      </c>
      <c r="X162" s="2002" t="str">
        <f>IF('VM Support FY26'!X35-'PREV LOCK'!X162=0,"-",'VM Support FY26'!X35-'PREV LOCK'!X162)</f>
        <v>-</v>
      </c>
      <c r="Y162" s="2392" t="str">
        <f>IF('VM Support FY26'!Y35-'PREV LOCK'!Y162=0,"-",'VM Support FY26'!Y35-'PREV LOCK'!Y162)</f>
        <v>-</v>
      </c>
      <c r="Z162" s="2367" t="str">
        <f>IF('VM Support FY26'!Z35-'PREV LOCK'!Z162=0,"-",'VM Support FY26'!Z35-'PREV LOCK'!Z162)</f>
        <v>-</v>
      </c>
      <c r="AA162" s="2002" t="str">
        <f>IF('VM Support FY26'!AA35-'PREV LOCK'!AA162=0,"-",'VM Support FY26'!AA35-'PREV LOCK'!AA162)</f>
        <v>-</v>
      </c>
      <c r="AB162" s="2392" t="str">
        <f>IF('VM Support FY26'!AB35-'PREV LOCK'!AB162=0,"-",'VM Support FY26'!AB35-'PREV LOCK'!AB162)</f>
        <v>-</v>
      </c>
      <c r="AC162" s="2367" t="str">
        <f>IF('VM Support FY26'!AC35-'PREV LOCK'!AC162=0,"-",'VM Support FY26'!AC35-'PREV LOCK'!AC162)</f>
        <v>-</v>
      </c>
      <c r="AD162" s="2002" t="str">
        <f>IF('VM Support FY26'!AD35-'PREV LOCK'!AD162=0,"-",'VM Support FY26'!AD35-'PREV LOCK'!AD162)</f>
        <v>-</v>
      </c>
      <c r="AE162" s="2392" t="str">
        <f>IF('VM Support FY26'!AE35-'PREV LOCK'!AE162=0,"-",'VM Support FY26'!AE35-'PREV LOCK'!AE162)</f>
        <v>-</v>
      </c>
      <c r="AF162" s="2367" t="str">
        <f>IF('VM Support FY26'!AF35-'PREV LOCK'!AF162=0,"-",'VM Support FY26'!AF35-'PREV LOCK'!AF162)</f>
        <v>-</v>
      </c>
      <c r="AG162" s="2002" t="str">
        <f>IF('VM Support FY26'!AG35-'PREV LOCK'!AG162=0,"-",'VM Support FY26'!AG35-'PREV LOCK'!AG162)</f>
        <v>-</v>
      </c>
      <c r="AH162" s="2392" t="str">
        <f>IF('VM Support FY26'!AH35-'PREV LOCK'!AH162=0,"-",'VM Support FY26'!AH35-'PREV LOCK'!AH162)</f>
        <v>-</v>
      </c>
      <c r="AI162" s="2367" t="str">
        <f>IF('VM Support FY26'!AI35-'PREV LOCK'!AI162=0,"-",'VM Support FY26'!AI35-'PREV LOCK'!AI162)</f>
        <v>-</v>
      </c>
      <c r="AJ162" s="2002" t="str">
        <f>IF('VM Support FY26'!AJ35-'PREV LOCK'!AJ162=0,"-",'VM Support FY26'!AJ35-'PREV LOCK'!AJ162)</f>
        <v>-</v>
      </c>
      <c r="AK162" s="2392" t="str">
        <f>IF('VM Support FY26'!AK35-'PREV LOCK'!AK162=0,"-",'VM Support FY26'!AK35-'PREV LOCK'!AK162)</f>
        <v>-</v>
      </c>
      <c r="AL162" s="2367" t="str">
        <f>IF('VM Support FY26'!AL35-'PREV LOCK'!AL162=0,"-",'VM Support FY26'!AL35-'PREV LOCK'!AL162)</f>
        <v>-</v>
      </c>
      <c r="AM162" s="2002" t="str">
        <f>IF('VM Support FY26'!AM35-'PREV LOCK'!AM162=0,"-",'VM Support FY26'!AM35-'PREV LOCK'!AM162)</f>
        <v>-</v>
      </c>
      <c r="AN162" s="2392" t="str">
        <f>IF('VM Support FY26'!AN35-'PREV LOCK'!AN162=0,"-",'VM Support FY26'!AN35-'PREV LOCK'!AN162)</f>
        <v>-</v>
      </c>
      <c r="AO162" s="2367" t="str">
        <f>IF('VM Support FY26'!AO35-'PREV LOCK'!AO162=0,"-",'VM Support FY26'!AO35-'PREV LOCK'!AO162)</f>
        <v>-</v>
      </c>
      <c r="AP162" s="2002" t="str">
        <f>IF('VM Support FY26'!AP35-'PREV LOCK'!AP162=0,"-",'VM Support FY26'!AP35-'PREV LOCK'!AP162)</f>
        <v>-</v>
      </c>
      <c r="AQ162" s="2392" t="str">
        <f>IF('VM Support FY26'!AQ35-'PREV LOCK'!AQ162=0,"-",'VM Support FY26'!AQ35-'PREV LOCK'!AQ162)</f>
        <v>-</v>
      </c>
      <c r="AR162" s="2367" t="str">
        <f>IF('VM Support FY26'!AR35-'PREV LOCK'!AR162=0,"-",'VM Support FY26'!AR35-'PREV LOCK'!AR162)</f>
        <v>-</v>
      </c>
      <c r="AS162" s="2002" t="str">
        <f>IF('VM Support FY26'!AS35-'PREV LOCK'!AS162=0,"-",'VM Support FY26'!AS35-'PREV LOCK'!AS162)</f>
        <v>-</v>
      </c>
      <c r="AT162" s="2392" t="str">
        <f>IF('VM Support FY26'!AT35-'PREV LOCK'!AT162=0,"-",'VM Support FY26'!AT35-'PREV LOCK'!AT162)</f>
        <v>-</v>
      </c>
      <c r="AU162" s="2367" t="str">
        <f>IF('VM Support FY26'!AU35-'PREV LOCK'!AU162=0,"-",'VM Support FY26'!AU35-'PREV LOCK'!AU162)</f>
        <v>-</v>
      </c>
      <c r="AV162" s="2002" t="str">
        <f>IF('VM Support FY26'!AV35-'PREV LOCK'!AV162=0,"-",'VM Support FY26'!AV35-'PREV LOCK'!AV162)</f>
        <v>-</v>
      </c>
    </row>
    <row r="163" spans="4:72" ht="15.75" customHeight="1">
      <c r="D163" s="2396" t="s">
        <v>135</v>
      </c>
      <c r="E163" s="2397" t="s">
        <v>229</v>
      </c>
      <c r="F163" s="2397"/>
      <c r="G163" s="2398" t="s">
        <v>222</v>
      </c>
      <c r="H163" s="446"/>
      <c r="I163" s="2073"/>
      <c r="J163" s="2392" t="str">
        <f>IF('VM Support FY26'!J36-'PREV LOCK'!J163=0,"-",'VM Support FY26'!J36-'PREV LOCK'!J163)</f>
        <v>-</v>
      </c>
      <c r="K163" s="2367" t="str">
        <f>IF('VM Support FY26'!K36-'PREV LOCK'!K163=0,"-",'VM Support FY26'!K36-'PREV LOCK'!K163)</f>
        <v>-</v>
      </c>
      <c r="L163" s="2002" t="str">
        <f>IF('VM Support FY26'!L36-'PREV LOCK'!L163=0,"-",'VM Support FY26'!L36-'PREV LOCK'!L163)</f>
        <v>-</v>
      </c>
      <c r="M163" s="2392" t="str">
        <f>IF('VM Support FY26'!M36-'PREV LOCK'!M163=0,"-",'VM Support FY26'!M36-'PREV LOCK'!M163)</f>
        <v>-</v>
      </c>
      <c r="N163" s="2367" t="str">
        <f>IF('VM Support FY26'!N36-'PREV LOCK'!N163=0,"-",'VM Support FY26'!N36-'PREV LOCK'!N163)</f>
        <v>-</v>
      </c>
      <c r="O163" s="2002" t="str">
        <f>IF('VM Support FY26'!O36-'PREV LOCK'!O163=0,"-",'VM Support FY26'!O36-'PREV LOCK'!O163)</f>
        <v>-</v>
      </c>
      <c r="P163" s="2392" t="str">
        <f>IF('VM Support FY26'!P36-'PREV LOCK'!P163=0,"-",'VM Support FY26'!P36-'PREV LOCK'!P163)</f>
        <v>-</v>
      </c>
      <c r="Q163" s="2367" t="str">
        <f>IF('VM Support FY26'!Q36-'PREV LOCK'!Q163=0,"-",'VM Support FY26'!Q36-'PREV LOCK'!Q163)</f>
        <v>-</v>
      </c>
      <c r="R163" s="2002" t="str">
        <f>IF('VM Support FY26'!R36-'PREV LOCK'!R163=0,"-",'VM Support FY26'!R36-'PREV LOCK'!R163)</f>
        <v>-</v>
      </c>
      <c r="S163" s="2392" t="str">
        <f>IF('VM Support FY26'!S36-'PREV LOCK'!S163=0,"-",'VM Support FY26'!S36-'PREV LOCK'!S163)</f>
        <v>-</v>
      </c>
      <c r="T163" s="2367" t="str">
        <f>IF('VM Support FY26'!T36-'PREV LOCK'!T163=0,"-",'VM Support FY26'!T36-'PREV LOCK'!T163)</f>
        <v>-</v>
      </c>
      <c r="U163" s="2002" t="str">
        <f>IF('VM Support FY26'!U36-'PREV LOCK'!U163=0,"-",'VM Support FY26'!U36-'PREV LOCK'!U163)</f>
        <v>-</v>
      </c>
      <c r="V163" s="2392" t="str">
        <f>IF('VM Support FY26'!V36-'PREV LOCK'!V163=0,"-",'VM Support FY26'!V36-'PREV LOCK'!V163)</f>
        <v>-</v>
      </c>
      <c r="W163" s="2367" t="str">
        <f>IF('VM Support FY26'!W36-'PREV LOCK'!W163=0,"-",'VM Support FY26'!W36-'PREV LOCK'!W163)</f>
        <v>-</v>
      </c>
      <c r="X163" s="2002" t="str">
        <f>IF('VM Support FY26'!X36-'PREV LOCK'!X163=0,"-",'VM Support FY26'!X36-'PREV LOCK'!X163)</f>
        <v>-</v>
      </c>
      <c r="Y163" s="2392" t="str">
        <f>IF('VM Support FY26'!Y36-'PREV LOCK'!Y163=0,"-",'VM Support FY26'!Y36-'PREV LOCK'!Y163)</f>
        <v>-</v>
      </c>
      <c r="Z163" s="2367" t="str">
        <f>IF('VM Support FY26'!Z36-'PREV LOCK'!Z163=0,"-",'VM Support FY26'!Z36-'PREV LOCK'!Z163)</f>
        <v>-</v>
      </c>
      <c r="AA163" s="2002" t="str">
        <f>IF('VM Support FY26'!AA36-'PREV LOCK'!AA163=0,"-",'VM Support FY26'!AA36-'PREV LOCK'!AA163)</f>
        <v>-</v>
      </c>
      <c r="AB163" s="2392" t="str">
        <f>IF('VM Support FY26'!AB36-'PREV LOCK'!AB163=0,"-",'VM Support FY26'!AB36-'PREV LOCK'!AB163)</f>
        <v>-</v>
      </c>
      <c r="AC163" s="2367" t="str">
        <f>IF('VM Support FY26'!AC36-'PREV LOCK'!AC163=0,"-",'VM Support FY26'!AC36-'PREV LOCK'!AC163)</f>
        <v>-</v>
      </c>
      <c r="AD163" s="2002" t="str">
        <f>IF('VM Support FY26'!AD36-'PREV LOCK'!AD163=0,"-",'VM Support FY26'!AD36-'PREV LOCK'!AD163)</f>
        <v>-</v>
      </c>
      <c r="AE163" s="2392" t="str">
        <f>IF('VM Support FY26'!AE36-'PREV LOCK'!AE163=0,"-",'VM Support FY26'!AE36-'PREV LOCK'!AE163)</f>
        <v>-</v>
      </c>
      <c r="AF163" s="2367" t="str">
        <f>IF('VM Support FY26'!AF36-'PREV LOCK'!AF163=0,"-",'VM Support FY26'!AF36-'PREV LOCK'!AF163)</f>
        <v>-</v>
      </c>
      <c r="AG163" s="2002" t="str">
        <f>IF('VM Support FY26'!AG36-'PREV LOCK'!AG163=0,"-",'VM Support FY26'!AG36-'PREV LOCK'!AG163)</f>
        <v>-</v>
      </c>
      <c r="AH163" s="2392" t="str">
        <f>IF('VM Support FY26'!AH36-'PREV LOCK'!AH163=0,"-",'VM Support FY26'!AH36-'PREV LOCK'!AH163)</f>
        <v>-</v>
      </c>
      <c r="AI163" s="2367" t="str">
        <f>IF('VM Support FY26'!AI36-'PREV LOCK'!AI163=0,"-",'VM Support FY26'!AI36-'PREV LOCK'!AI163)</f>
        <v>-</v>
      </c>
      <c r="AJ163" s="2002" t="str">
        <f>IF('VM Support FY26'!AJ36-'PREV LOCK'!AJ163=0,"-",'VM Support FY26'!AJ36-'PREV LOCK'!AJ163)</f>
        <v>-</v>
      </c>
      <c r="AK163" s="2392" t="str">
        <f>IF('VM Support FY26'!AK36-'PREV LOCK'!AK163=0,"-",'VM Support FY26'!AK36-'PREV LOCK'!AK163)</f>
        <v>-</v>
      </c>
      <c r="AL163" s="2367" t="str">
        <f>IF('VM Support FY26'!AL36-'PREV LOCK'!AL163=0,"-",'VM Support FY26'!AL36-'PREV LOCK'!AL163)</f>
        <v>-</v>
      </c>
      <c r="AM163" s="2002" t="str">
        <f>IF('VM Support FY26'!AM36-'PREV LOCK'!AM163=0,"-",'VM Support FY26'!AM36-'PREV LOCK'!AM163)</f>
        <v>-</v>
      </c>
      <c r="AN163" s="2392" t="str">
        <f>IF('VM Support FY26'!AN36-'PREV LOCK'!AN163=0,"-",'VM Support FY26'!AN36-'PREV LOCK'!AN163)</f>
        <v>-</v>
      </c>
      <c r="AO163" s="2367" t="str">
        <f>IF('VM Support FY26'!AO36-'PREV LOCK'!AO163=0,"-",'VM Support FY26'!AO36-'PREV LOCK'!AO163)</f>
        <v>-</v>
      </c>
      <c r="AP163" s="2002" t="str">
        <f>IF('VM Support FY26'!AP36-'PREV LOCK'!AP163=0,"-",'VM Support FY26'!AP36-'PREV LOCK'!AP163)</f>
        <v>-</v>
      </c>
      <c r="AQ163" s="2392" t="str">
        <f>IF('VM Support FY26'!AQ36-'PREV LOCK'!AQ163=0,"-",'VM Support FY26'!AQ36-'PREV LOCK'!AQ163)</f>
        <v>-</v>
      </c>
      <c r="AR163" s="2367" t="str">
        <f>IF('VM Support FY26'!AR36-'PREV LOCK'!AR163=0,"-",'VM Support FY26'!AR36-'PREV LOCK'!AR163)</f>
        <v>-</v>
      </c>
      <c r="AS163" s="2002" t="str">
        <f>IF('VM Support FY26'!AS36-'PREV LOCK'!AS163=0,"-",'VM Support FY26'!AS36-'PREV LOCK'!AS163)</f>
        <v>-</v>
      </c>
      <c r="AT163" s="2392" t="str">
        <f>IF('VM Support FY26'!AT36-'PREV LOCK'!AT163=0,"-",'VM Support FY26'!AT36-'PREV LOCK'!AT163)</f>
        <v>-</v>
      </c>
      <c r="AU163" s="2367" t="str">
        <f>IF('VM Support FY26'!AU36-'PREV LOCK'!AU163=0,"-",'VM Support FY26'!AU36-'PREV LOCK'!AU163)</f>
        <v>-</v>
      </c>
      <c r="AV163" s="2002" t="str">
        <f>IF('VM Support FY26'!AV36-'PREV LOCK'!AV163=0,"-",'VM Support FY26'!AV36-'PREV LOCK'!AV163)</f>
        <v>-</v>
      </c>
    </row>
    <row r="164" spans="4:72" ht="15.75" customHeight="1">
      <c r="D164" s="2396" t="s">
        <v>145</v>
      </c>
      <c r="E164" s="2397" t="s">
        <v>229</v>
      </c>
      <c r="F164" s="2397"/>
      <c r="G164" s="2398" t="s">
        <v>222</v>
      </c>
      <c r="H164" s="446"/>
      <c r="I164" s="2073"/>
      <c r="J164" s="2392" t="str">
        <f>IF('VM Support FY26'!J37-'PREV LOCK'!J164=0,"-",'VM Support FY26'!J37-'PREV LOCK'!J164)</f>
        <v>-</v>
      </c>
      <c r="K164" s="2367" t="str">
        <f>IF('VM Support FY26'!K37-'PREV LOCK'!K164=0,"-",'VM Support FY26'!K37-'PREV LOCK'!K164)</f>
        <v>-</v>
      </c>
      <c r="L164" s="2002" t="str">
        <f>IF('VM Support FY26'!L37-'PREV LOCK'!L164=0,"-",'VM Support FY26'!L37-'PREV LOCK'!L164)</f>
        <v>-</v>
      </c>
      <c r="M164" s="2392" t="str">
        <f>IF('VM Support FY26'!M37-'PREV LOCK'!M164=0,"-",'VM Support FY26'!M37-'PREV LOCK'!M164)</f>
        <v>-</v>
      </c>
      <c r="N164" s="2367" t="str">
        <f>IF('VM Support FY26'!N37-'PREV LOCK'!N164=0,"-",'VM Support FY26'!N37-'PREV LOCK'!N164)</f>
        <v>-</v>
      </c>
      <c r="O164" s="2002" t="str">
        <f>IF('VM Support FY26'!O37-'PREV LOCK'!O164=0,"-",'VM Support FY26'!O37-'PREV LOCK'!O164)</f>
        <v>-</v>
      </c>
      <c r="P164" s="2392" t="str">
        <f>IF('VM Support FY26'!P37-'PREV LOCK'!P164=0,"-",'VM Support FY26'!P37-'PREV LOCK'!P164)</f>
        <v>-</v>
      </c>
      <c r="Q164" s="2367" t="str">
        <f>IF('VM Support FY26'!Q37-'PREV LOCK'!Q164=0,"-",'VM Support FY26'!Q37-'PREV LOCK'!Q164)</f>
        <v>-</v>
      </c>
      <c r="R164" s="2002" t="str">
        <f>IF('VM Support FY26'!R37-'PREV LOCK'!R164=0,"-",'VM Support FY26'!R37-'PREV LOCK'!R164)</f>
        <v>-</v>
      </c>
      <c r="S164" s="2392" t="str">
        <f>IF('VM Support FY26'!S37-'PREV LOCK'!S164=0,"-",'VM Support FY26'!S37-'PREV LOCK'!S164)</f>
        <v>-</v>
      </c>
      <c r="T164" s="2367" t="str">
        <f>IF('VM Support FY26'!T37-'PREV LOCK'!T164=0,"-",'VM Support FY26'!T37-'PREV LOCK'!T164)</f>
        <v>-</v>
      </c>
      <c r="U164" s="2002" t="str">
        <f>IF('VM Support FY26'!U37-'PREV LOCK'!U164=0,"-",'VM Support FY26'!U37-'PREV LOCK'!U164)</f>
        <v>-</v>
      </c>
      <c r="V164" s="2392" t="str">
        <f>IF('VM Support FY26'!V37-'PREV LOCK'!V164=0,"-",'VM Support FY26'!V37-'PREV LOCK'!V164)</f>
        <v>-</v>
      </c>
      <c r="W164" s="2367" t="str">
        <f>IF('VM Support FY26'!W37-'PREV LOCK'!W164=0,"-",'VM Support FY26'!W37-'PREV LOCK'!W164)</f>
        <v>-</v>
      </c>
      <c r="X164" s="2002" t="str">
        <f>IF('VM Support FY26'!X37-'PREV LOCK'!X164=0,"-",'VM Support FY26'!X37-'PREV LOCK'!X164)</f>
        <v>-</v>
      </c>
      <c r="Y164" s="2392" t="str">
        <f>IF('VM Support FY26'!Y37-'PREV LOCK'!Y164=0,"-",'VM Support FY26'!Y37-'PREV LOCK'!Y164)</f>
        <v>-</v>
      </c>
      <c r="Z164" s="2367" t="str">
        <f>IF('VM Support FY26'!Z37-'PREV LOCK'!Z164=0,"-",'VM Support FY26'!Z37-'PREV LOCK'!Z164)</f>
        <v>-</v>
      </c>
      <c r="AA164" s="2002" t="str">
        <f>IF('VM Support FY26'!AA37-'PREV LOCK'!AA164=0,"-",'VM Support FY26'!AA37-'PREV LOCK'!AA164)</f>
        <v>-</v>
      </c>
      <c r="AB164" s="2392" t="str">
        <f>IF('VM Support FY26'!AB37-'PREV LOCK'!AB164=0,"-",'VM Support FY26'!AB37-'PREV LOCK'!AB164)</f>
        <v>-</v>
      </c>
      <c r="AC164" s="2367" t="str">
        <f>IF('VM Support FY26'!AC37-'PREV LOCK'!AC164=0,"-",'VM Support FY26'!AC37-'PREV LOCK'!AC164)</f>
        <v>-</v>
      </c>
      <c r="AD164" s="2002" t="str">
        <f>IF('VM Support FY26'!AD37-'PREV LOCK'!AD164=0,"-",'VM Support FY26'!AD37-'PREV LOCK'!AD164)</f>
        <v>-</v>
      </c>
      <c r="AE164" s="2392" t="str">
        <f>IF('VM Support FY26'!AE37-'PREV LOCK'!AE164=0,"-",'VM Support FY26'!AE37-'PREV LOCK'!AE164)</f>
        <v>-</v>
      </c>
      <c r="AF164" s="2367" t="str">
        <f>IF('VM Support FY26'!AF37-'PREV LOCK'!AF164=0,"-",'VM Support FY26'!AF37-'PREV LOCK'!AF164)</f>
        <v>-</v>
      </c>
      <c r="AG164" s="2002" t="str">
        <f>IF('VM Support FY26'!AG37-'PREV LOCK'!AG164=0,"-",'VM Support FY26'!AG37-'PREV LOCK'!AG164)</f>
        <v>-</v>
      </c>
      <c r="AH164" s="2392" t="str">
        <f>IF('VM Support FY26'!AH37-'PREV LOCK'!AH164=0,"-",'VM Support FY26'!AH37-'PREV LOCK'!AH164)</f>
        <v>-</v>
      </c>
      <c r="AI164" s="2367" t="str">
        <f>IF('VM Support FY26'!AI37-'PREV LOCK'!AI164=0,"-",'VM Support FY26'!AI37-'PREV LOCK'!AI164)</f>
        <v>-</v>
      </c>
      <c r="AJ164" s="2002" t="str">
        <f>IF('VM Support FY26'!AJ37-'PREV LOCK'!AJ164=0,"-",'VM Support FY26'!AJ37-'PREV LOCK'!AJ164)</f>
        <v>-</v>
      </c>
      <c r="AK164" s="2392" t="str">
        <f>IF('VM Support FY26'!AK37-'PREV LOCK'!AK164=0,"-",'VM Support FY26'!AK37-'PREV LOCK'!AK164)</f>
        <v>-</v>
      </c>
      <c r="AL164" s="2367" t="str">
        <f>IF('VM Support FY26'!AL37-'PREV LOCK'!AL164=0,"-",'VM Support FY26'!AL37-'PREV LOCK'!AL164)</f>
        <v>-</v>
      </c>
      <c r="AM164" s="2002" t="str">
        <f>IF('VM Support FY26'!AM37-'PREV LOCK'!AM164=0,"-",'VM Support FY26'!AM37-'PREV LOCK'!AM164)</f>
        <v>-</v>
      </c>
      <c r="AN164" s="2392" t="str">
        <f>IF('VM Support FY26'!AN37-'PREV LOCK'!AN164=0,"-",'VM Support FY26'!AN37-'PREV LOCK'!AN164)</f>
        <v>-</v>
      </c>
      <c r="AO164" s="2367" t="str">
        <f>IF('VM Support FY26'!AO37-'PREV LOCK'!AO164=0,"-",'VM Support FY26'!AO37-'PREV LOCK'!AO164)</f>
        <v>-</v>
      </c>
      <c r="AP164" s="2002" t="str">
        <f>IF('VM Support FY26'!AP37-'PREV LOCK'!AP164=0,"-",'VM Support FY26'!AP37-'PREV LOCK'!AP164)</f>
        <v>-</v>
      </c>
      <c r="AQ164" s="2392" t="str">
        <f>IF('VM Support FY26'!AQ37-'PREV LOCK'!AQ164=0,"-",'VM Support FY26'!AQ37-'PREV LOCK'!AQ164)</f>
        <v>-</v>
      </c>
      <c r="AR164" s="2367" t="str">
        <f>IF('VM Support FY26'!AR37-'PREV LOCK'!AR164=0,"-",'VM Support FY26'!AR37-'PREV LOCK'!AR164)</f>
        <v>-</v>
      </c>
      <c r="AS164" s="2002" t="str">
        <f>IF('VM Support FY26'!AS37-'PREV LOCK'!AS164=0,"-",'VM Support FY26'!AS37-'PREV LOCK'!AS164)</f>
        <v>-</v>
      </c>
      <c r="AT164" s="2392" t="str">
        <f>IF('VM Support FY26'!AT37-'PREV LOCK'!AT164=0,"-",'VM Support FY26'!AT37-'PREV LOCK'!AT164)</f>
        <v>-</v>
      </c>
      <c r="AU164" s="2367" t="str">
        <f>IF('VM Support FY26'!AU37-'PREV LOCK'!AU164=0,"-",'VM Support FY26'!AU37-'PREV LOCK'!AU164)</f>
        <v>-</v>
      </c>
      <c r="AV164" s="2002" t="str">
        <f>IF('VM Support FY26'!AV37-'PREV LOCK'!AV164=0,"-",'VM Support FY26'!AV37-'PREV LOCK'!AV164)</f>
        <v>-</v>
      </c>
    </row>
    <row r="165" spans="4:72" ht="15.75" customHeight="1">
      <c r="D165" s="2396" t="s">
        <v>146</v>
      </c>
      <c r="E165" s="2397" t="s">
        <v>229</v>
      </c>
      <c r="F165" s="2397"/>
      <c r="G165" s="2398" t="s">
        <v>222</v>
      </c>
      <c r="H165" s="446"/>
      <c r="I165" s="2073"/>
      <c r="J165" s="2392" t="str">
        <f>IF('VM Support FY26'!J38-'PREV LOCK'!J165=0,"-",'VM Support FY26'!J38-'PREV LOCK'!J165)</f>
        <v>-</v>
      </c>
      <c r="K165" s="2367" t="str">
        <f>IF('VM Support FY26'!K38-'PREV LOCK'!K165=0,"-",'VM Support FY26'!K38-'PREV LOCK'!K165)</f>
        <v>-</v>
      </c>
      <c r="L165" s="2002" t="str">
        <f>IF('VM Support FY26'!L38-'PREV LOCK'!L165=0,"-",'VM Support FY26'!L38-'PREV LOCK'!L165)</f>
        <v>-</v>
      </c>
      <c r="M165" s="2392" t="str">
        <f>IF('VM Support FY26'!M38-'PREV LOCK'!M165=0,"-",'VM Support FY26'!M38-'PREV LOCK'!M165)</f>
        <v>-</v>
      </c>
      <c r="N165" s="2367" t="str">
        <f>IF('VM Support FY26'!N38-'PREV LOCK'!N165=0,"-",'VM Support FY26'!N38-'PREV LOCK'!N165)</f>
        <v>-</v>
      </c>
      <c r="O165" s="2002" t="str">
        <f>IF('VM Support FY26'!O38-'PREV LOCK'!O165=0,"-",'VM Support FY26'!O38-'PREV LOCK'!O165)</f>
        <v>-</v>
      </c>
      <c r="P165" s="2392" t="str">
        <f>IF('VM Support FY26'!P38-'PREV LOCK'!P165=0,"-",'VM Support FY26'!P38-'PREV LOCK'!P165)</f>
        <v>-</v>
      </c>
      <c r="Q165" s="2367" t="str">
        <f>IF('VM Support FY26'!Q38-'PREV LOCK'!Q165=0,"-",'VM Support FY26'!Q38-'PREV LOCK'!Q165)</f>
        <v>-</v>
      </c>
      <c r="R165" s="2002" t="str">
        <f>IF('VM Support FY26'!R38-'PREV LOCK'!R165=0,"-",'VM Support FY26'!R38-'PREV LOCK'!R165)</f>
        <v>-</v>
      </c>
      <c r="S165" s="2392" t="str">
        <f>IF('VM Support FY26'!S38-'PREV LOCK'!S165=0,"-",'VM Support FY26'!S38-'PREV LOCK'!S165)</f>
        <v>-</v>
      </c>
      <c r="T165" s="2367" t="str">
        <f>IF('VM Support FY26'!T38-'PREV LOCK'!T165=0,"-",'VM Support FY26'!T38-'PREV LOCK'!T165)</f>
        <v>-</v>
      </c>
      <c r="U165" s="2002" t="str">
        <f>IF('VM Support FY26'!U38-'PREV LOCK'!U165=0,"-",'VM Support FY26'!U38-'PREV LOCK'!U165)</f>
        <v>-</v>
      </c>
      <c r="V165" s="2392" t="str">
        <f>IF('VM Support FY26'!V38-'PREV LOCK'!V165=0,"-",'VM Support FY26'!V38-'PREV LOCK'!V165)</f>
        <v>-</v>
      </c>
      <c r="W165" s="2367" t="str">
        <f>IF('VM Support FY26'!W38-'PREV LOCK'!W165=0,"-",'VM Support FY26'!W38-'PREV LOCK'!W165)</f>
        <v>-</v>
      </c>
      <c r="X165" s="2002" t="str">
        <f>IF('VM Support FY26'!X38-'PREV LOCK'!X165=0,"-",'VM Support FY26'!X38-'PREV LOCK'!X165)</f>
        <v>-</v>
      </c>
      <c r="Y165" s="2392" t="str">
        <f>IF('VM Support FY26'!Y38-'PREV LOCK'!Y165=0,"-",'VM Support FY26'!Y38-'PREV LOCK'!Y165)</f>
        <v>-</v>
      </c>
      <c r="Z165" s="2367" t="str">
        <f>IF('VM Support FY26'!Z38-'PREV LOCK'!Z165=0,"-",'VM Support FY26'!Z38-'PREV LOCK'!Z165)</f>
        <v>-</v>
      </c>
      <c r="AA165" s="2002" t="str">
        <f>IF('VM Support FY26'!AA38-'PREV LOCK'!AA165=0,"-",'VM Support FY26'!AA38-'PREV LOCK'!AA165)</f>
        <v>-</v>
      </c>
      <c r="AB165" s="2392" t="str">
        <f>IF('VM Support FY26'!AB38-'PREV LOCK'!AB165=0,"-",'VM Support FY26'!AB38-'PREV LOCK'!AB165)</f>
        <v>-</v>
      </c>
      <c r="AC165" s="2367" t="str">
        <f>IF('VM Support FY26'!AC38-'PREV LOCK'!AC165=0,"-",'VM Support FY26'!AC38-'PREV LOCK'!AC165)</f>
        <v>-</v>
      </c>
      <c r="AD165" s="2002" t="str">
        <f>IF('VM Support FY26'!AD38-'PREV LOCK'!AD165=0,"-",'VM Support FY26'!AD38-'PREV LOCK'!AD165)</f>
        <v>-</v>
      </c>
      <c r="AE165" s="2392" t="str">
        <f>IF('VM Support FY26'!AE38-'PREV LOCK'!AE165=0,"-",'VM Support FY26'!AE38-'PREV LOCK'!AE165)</f>
        <v>-</v>
      </c>
      <c r="AF165" s="2367" t="str">
        <f>IF('VM Support FY26'!AF38-'PREV LOCK'!AF165=0,"-",'VM Support FY26'!AF38-'PREV LOCK'!AF165)</f>
        <v>-</v>
      </c>
      <c r="AG165" s="2002" t="str">
        <f>IF('VM Support FY26'!AG38-'PREV LOCK'!AG165=0,"-",'VM Support FY26'!AG38-'PREV LOCK'!AG165)</f>
        <v>-</v>
      </c>
      <c r="AH165" s="2392" t="str">
        <f>IF('VM Support FY26'!AH38-'PREV LOCK'!AH165=0,"-",'VM Support FY26'!AH38-'PREV LOCK'!AH165)</f>
        <v>-</v>
      </c>
      <c r="AI165" s="2367" t="str">
        <f>IF('VM Support FY26'!AI38-'PREV LOCK'!AI165=0,"-",'VM Support FY26'!AI38-'PREV LOCK'!AI165)</f>
        <v>-</v>
      </c>
      <c r="AJ165" s="2002" t="str">
        <f>IF('VM Support FY26'!AJ38-'PREV LOCK'!AJ165=0,"-",'VM Support FY26'!AJ38-'PREV LOCK'!AJ165)</f>
        <v>-</v>
      </c>
      <c r="AK165" s="2392" t="str">
        <f>IF('VM Support FY26'!AK38-'PREV LOCK'!AK165=0,"-",'VM Support FY26'!AK38-'PREV LOCK'!AK165)</f>
        <v>-</v>
      </c>
      <c r="AL165" s="2367" t="str">
        <f>IF('VM Support FY26'!AL38-'PREV LOCK'!AL165=0,"-",'VM Support FY26'!AL38-'PREV LOCK'!AL165)</f>
        <v>-</v>
      </c>
      <c r="AM165" s="2002" t="str">
        <f>IF('VM Support FY26'!AM38-'PREV LOCK'!AM165=0,"-",'VM Support FY26'!AM38-'PREV LOCK'!AM165)</f>
        <v>-</v>
      </c>
      <c r="AN165" s="2392" t="str">
        <f>IF('VM Support FY26'!AN38-'PREV LOCK'!AN165=0,"-",'VM Support FY26'!AN38-'PREV LOCK'!AN165)</f>
        <v>-</v>
      </c>
      <c r="AO165" s="2367" t="str">
        <f>IF('VM Support FY26'!AO38-'PREV LOCK'!AO165=0,"-",'VM Support FY26'!AO38-'PREV LOCK'!AO165)</f>
        <v>-</v>
      </c>
      <c r="AP165" s="2002" t="str">
        <f>IF('VM Support FY26'!AP38-'PREV LOCK'!AP165=0,"-",'VM Support FY26'!AP38-'PREV LOCK'!AP165)</f>
        <v>-</v>
      </c>
      <c r="AQ165" s="2392" t="str">
        <f>IF('VM Support FY26'!AQ38-'PREV LOCK'!AQ165=0,"-",'VM Support FY26'!AQ38-'PREV LOCK'!AQ165)</f>
        <v>-</v>
      </c>
      <c r="AR165" s="2367" t="str">
        <f>IF('VM Support FY26'!AR38-'PREV LOCK'!AR165=0,"-",'VM Support FY26'!AR38-'PREV LOCK'!AR165)</f>
        <v>-</v>
      </c>
      <c r="AS165" s="2002" t="str">
        <f>IF('VM Support FY26'!AS38-'PREV LOCK'!AS165=0,"-",'VM Support FY26'!AS38-'PREV LOCK'!AS165)</f>
        <v>-</v>
      </c>
      <c r="AT165" s="2392" t="str">
        <f>IF('VM Support FY26'!AT38-'PREV LOCK'!AT165=0,"-",'VM Support FY26'!AT38-'PREV LOCK'!AT165)</f>
        <v>-</v>
      </c>
      <c r="AU165" s="2367" t="str">
        <f>IF('VM Support FY26'!AU38-'PREV LOCK'!AU165=0,"-",'VM Support FY26'!AU38-'PREV LOCK'!AU165)</f>
        <v>-</v>
      </c>
      <c r="AV165" s="2002" t="str">
        <f>IF('VM Support FY26'!AV38-'PREV LOCK'!AV165=0,"-",'VM Support FY26'!AV38-'PREV LOCK'!AV165)</f>
        <v>-</v>
      </c>
    </row>
    <row r="166" spans="4:72" ht="15.75" customHeight="1">
      <c r="D166" s="2396" t="s">
        <v>226</v>
      </c>
      <c r="E166" s="2397" t="s">
        <v>229</v>
      </c>
      <c r="F166" s="2397"/>
      <c r="G166" s="2397" t="s">
        <v>222</v>
      </c>
      <c r="H166" s="446"/>
      <c r="I166" s="2073"/>
      <c r="J166" s="2392" t="str">
        <f>IF('VM Support FY26'!J39-'PREV LOCK'!J166=0,"-",'VM Support FY26'!J39-'PREV LOCK'!J166)</f>
        <v>-</v>
      </c>
      <c r="K166" s="2367" t="str">
        <f>IF('VM Support FY26'!K39-'PREV LOCK'!K166=0,"-",'VM Support FY26'!K39-'PREV LOCK'!K166)</f>
        <v>-</v>
      </c>
      <c r="L166" s="2002" t="str">
        <f>IF('VM Support FY26'!L39-'PREV LOCK'!L166=0,"-",'VM Support FY26'!L39-'PREV LOCK'!L166)</f>
        <v>-</v>
      </c>
      <c r="M166" s="2392" t="str">
        <f>IF('VM Support FY26'!M39-'PREV LOCK'!M166=0,"-",'VM Support FY26'!M39-'PREV LOCK'!M166)</f>
        <v>-</v>
      </c>
      <c r="N166" s="2367" t="str">
        <f>IF('VM Support FY26'!N39-'PREV LOCK'!N166=0,"-",'VM Support FY26'!N39-'PREV LOCK'!N166)</f>
        <v>-</v>
      </c>
      <c r="O166" s="2002" t="str">
        <f>IF('VM Support FY26'!O39-'PREV LOCK'!O166=0,"-",'VM Support FY26'!O39-'PREV LOCK'!O166)</f>
        <v>-</v>
      </c>
      <c r="P166" s="2392" t="str">
        <f>IF('VM Support FY26'!P39-'PREV LOCK'!P166=0,"-",'VM Support FY26'!P39-'PREV LOCK'!P166)</f>
        <v>-</v>
      </c>
      <c r="Q166" s="2367" t="str">
        <f>IF('VM Support FY26'!Q39-'PREV LOCK'!Q166=0,"-",'VM Support FY26'!Q39-'PREV LOCK'!Q166)</f>
        <v>-</v>
      </c>
      <c r="R166" s="2002" t="str">
        <f>IF('VM Support FY26'!R39-'PREV LOCK'!R166=0,"-",'VM Support FY26'!R39-'PREV LOCK'!R166)</f>
        <v>-</v>
      </c>
      <c r="S166" s="2392" t="str">
        <f>IF('VM Support FY26'!S39-'PREV LOCK'!S166=0,"-",'VM Support FY26'!S39-'PREV LOCK'!S166)</f>
        <v>-</v>
      </c>
      <c r="T166" s="2367" t="str">
        <f>IF('VM Support FY26'!T39-'PREV LOCK'!T166=0,"-",'VM Support FY26'!T39-'PREV LOCK'!T166)</f>
        <v>-</v>
      </c>
      <c r="U166" s="2002" t="str">
        <f>IF('VM Support FY26'!U39-'PREV LOCK'!U166=0,"-",'VM Support FY26'!U39-'PREV LOCK'!U166)</f>
        <v>-</v>
      </c>
      <c r="V166" s="2392" t="str">
        <f>IF('VM Support FY26'!V39-'PREV LOCK'!V166=0,"-",'VM Support FY26'!V39-'PREV LOCK'!V166)</f>
        <v>-</v>
      </c>
      <c r="W166" s="2367" t="str">
        <f>IF('VM Support FY26'!W39-'PREV LOCK'!W166=0,"-",'VM Support FY26'!W39-'PREV LOCK'!W166)</f>
        <v>-</v>
      </c>
      <c r="X166" s="2002" t="str">
        <f>IF('VM Support FY26'!X39-'PREV LOCK'!X166=0,"-",'VM Support FY26'!X39-'PREV LOCK'!X166)</f>
        <v>-</v>
      </c>
      <c r="Y166" s="2392" t="str">
        <f>IF('VM Support FY26'!Y39-'PREV LOCK'!Y166=0,"-",'VM Support FY26'!Y39-'PREV LOCK'!Y166)</f>
        <v>-</v>
      </c>
      <c r="Z166" s="2367" t="str">
        <f>IF('VM Support FY26'!Z39-'PREV LOCK'!Z166=0,"-",'VM Support FY26'!Z39-'PREV LOCK'!Z166)</f>
        <v>-</v>
      </c>
      <c r="AA166" s="2002" t="str">
        <f>IF('VM Support FY26'!AA39-'PREV LOCK'!AA166=0,"-",'VM Support FY26'!AA39-'PREV LOCK'!AA166)</f>
        <v>-</v>
      </c>
      <c r="AB166" s="2392" t="str">
        <f>IF('VM Support FY26'!AB39-'PREV LOCK'!AB166=0,"-",'VM Support FY26'!AB39-'PREV LOCK'!AB166)</f>
        <v>-</v>
      </c>
      <c r="AC166" s="2367" t="str">
        <f>IF('VM Support FY26'!AC39-'PREV LOCK'!AC166=0,"-",'VM Support FY26'!AC39-'PREV LOCK'!AC166)</f>
        <v>-</v>
      </c>
      <c r="AD166" s="2002" t="str">
        <f>IF('VM Support FY26'!AD39-'PREV LOCK'!AD166=0,"-",'VM Support FY26'!AD39-'PREV LOCK'!AD166)</f>
        <v>-</v>
      </c>
      <c r="AE166" s="2392" t="str">
        <f>IF('VM Support FY26'!AE39-'PREV LOCK'!AE166=0,"-",'VM Support FY26'!AE39-'PREV LOCK'!AE166)</f>
        <v>-</v>
      </c>
      <c r="AF166" s="2367" t="str">
        <f>IF('VM Support FY26'!AF39-'PREV LOCK'!AF166=0,"-",'VM Support FY26'!AF39-'PREV LOCK'!AF166)</f>
        <v>-</v>
      </c>
      <c r="AG166" s="2002" t="str">
        <f>IF('VM Support FY26'!AG39-'PREV LOCK'!AG166=0,"-",'VM Support FY26'!AG39-'PREV LOCK'!AG166)</f>
        <v>-</v>
      </c>
      <c r="AH166" s="2392" t="str">
        <f>IF('VM Support FY26'!AH39-'PREV LOCK'!AH166=0,"-",'VM Support FY26'!AH39-'PREV LOCK'!AH166)</f>
        <v>-</v>
      </c>
      <c r="AI166" s="2367" t="str">
        <f>IF('VM Support FY26'!AI39-'PREV LOCK'!AI166=0,"-",'VM Support FY26'!AI39-'PREV LOCK'!AI166)</f>
        <v>-</v>
      </c>
      <c r="AJ166" s="2002" t="str">
        <f>IF('VM Support FY26'!AJ39-'PREV LOCK'!AJ166=0,"-",'VM Support FY26'!AJ39-'PREV LOCK'!AJ166)</f>
        <v>-</v>
      </c>
      <c r="AK166" s="2392" t="str">
        <f>IF('VM Support FY26'!AK39-'PREV LOCK'!AK166=0,"-",'VM Support FY26'!AK39-'PREV LOCK'!AK166)</f>
        <v>-</v>
      </c>
      <c r="AL166" s="2367" t="str">
        <f>IF('VM Support FY26'!AL39-'PREV LOCK'!AL166=0,"-",'VM Support FY26'!AL39-'PREV LOCK'!AL166)</f>
        <v>-</v>
      </c>
      <c r="AM166" s="2002" t="str">
        <f>IF('VM Support FY26'!AM39-'PREV LOCK'!AM166=0,"-",'VM Support FY26'!AM39-'PREV LOCK'!AM166)</f>
        <v>-</v>
      </c>
      <c r="AN166" s="2392" t="str">
        <f>IF('VM Support FY26'!AN39-'PREV LOCK'!AN166=0,"-",'VM Support FY26'!AN39-'PREV LOCK'!AN166)</f>
        <v>-</v>
      </c>
      <c r="AO166" s="2367" t="str">
        <f>IF('VM Support FY26'!AO39-'PREV LOCK'!AO166=0,"-",'VM Support FY26'!AO39-'PREV LOCK'!AO166)</f>
        <v>-</v>
      </c>
      <c r="AP166" s="2002" t="str">
        <f>IF('VM Support FY26'!AP39-'PREV LOCK'!AP166=0,"-",'VM Support FY26'!AP39-'PREV LOCK'!AP166)</f>
        <v>-</v>
      </c>
      <c r="AQ166" s="2392" t="str">
        <f>IF('VM Support FY26'!AQ39-'PREV LOCK'!AQ166=0,"-",'VM Support FY26'!AQ39-'PREV LOCK'!AQ166)</f>
        <v>-</v>
      </c>
      <c r="AR166" s="2367" t="str">
        <f>IF('VM Support FY26'!AR39-'PREV LOCK'!AR166=0,"-",'VM Support FY26'!AR39-'PREV LOCK'!AR166)</f>
        <v>-</v>
      </c>
      <c r="AS166" s="2002" t="str">
        <f>IF('VM Support FY26'!AS39-'PREV LOCK'!AS166=0,"-",'VM Support FY26'!AS39-'PREV LOCK'!AS166)</f>
        <v>-</v>
      </c>
      <c r="AT166" s="2392" t="str">
        <f>IF('VM Support FY26'!AT39-'PREV LOCK'!AT166=0,"-",'VM Support FY26'!AT39-'PREV LOCK'!AT166)</f>
        <v>-</v>
      </c>
      <c r="AU166" s="2367" t="str">
        <f>IF('VM Support FY26'!AU39-'PREV LOCK'!AU166=0,"-",'VM Support FY26'!AU39-'PREV LOCK'!AU166)</f>
        <v>-</v>
      </c>
      <c r="AV166" s="2002" t="str">
        <f>IF('VM Support FY26'!AV39-'PREV LOCK'!AV166=0,"-",'VM Support FY26'!AV39-'PREV LOCK'!AV166)</f>
        <v>-</v>
      </c>
    </row>
    <row r="167" spans="4:72" ht="15.75" customHeight="1">
      <c r="D167" s="2396" t="s">
        <v>139</v>
      </c>
      <c r="E167" s="2397" t="s">
        <v>229</v>
      </c>
      <c r="F167" s="2397"/>
      <c r="G167" s="2397" t="s">
        <v>222</v>
      </c>
      <c r="H167" s="446"/>
      <c r="I167" s="2073"/>
      <c r="J167" s="2392" t="str">
        <f>IF('VM Support FY26'!J40-'PREV LOCK'!J167=0,"-",'VM Support FY26'!J40-'PREV LOCK'!J167)</f>
        <v>-</v>
      </c>
      <c r="K167" s="2367" t="str">
        <f>IF('VM Support FY26'!K40-'PREV LOCK'!K167=0,"-",'VM Support FY26'!K40-'PREV LOCK'!K167)</f>
        <v>-</v>
      </c>
      <c r="L167" s="2002" t="str">
        <f>IF('VM Support FY26'!L40-'PREV LOCK'!L167=0,"-",'VM Support FY26'!L40-'PREV LOCK'!L167)</f>
        <v>-</v>
      </c>
      <c r="M167" s="2392" t="str">
        <f>IF('VM Support FY26'!M40-'PREV LOCK'!M167=0,"-",'VM Support FY26'!M40-'PREV LOCK'!M167)</f>
        <v>-</v>
      </c>
      <c r="N167" s="2367" t="str">
        <f>IF('VM Support FY26'!N40-'PREV LOCK'!N167=0,"-",'VM Support FY26'!N40-'PREV LOCK'!N167)</f>
        <v>-</v>
      </c>
      <c r="O167" s="2002" t="str">
        <f>IF('VM Support FY26'!O40-'PREV LOCK'!O167=0,"-",'VM Support FY26'!O40-'PREV LOCK'!O167)</f>
        <v>-</v>
      </c>
      <c r="P167" s="2392" t="str">
        <f>IF('VM Support FY26'!P40-'PREV LOCK'!P167=0,"-",'VM Support FY26'!P40-'PREV LOCK'!P167)</f>
        <v>-</v>
      </c>
      <c r="Q167" s="2367" t="str">
        <f>IF('VM Support FY26'!Q40-'PREV LOCK'!Q167=0,"-",'VM Support FY26'!Q40-'PREV LOCK'!Q167)</f>
        <v>-</v>
      </c>
      <c r="R167" s="2002" t="str">
        <f>IF('VM Support FY26'!R40-'PREV LOCK'!R167=0,"-",'VM Support FY26'!R40-'PREV LOCK'!R167)</f>
        <v>-</v>
      </c>
      <c r="S167" s="2392" t="str">
        <f>IF('VM Support FY26'!S40-'PREV LOCK'!S167=0,"-",'VM Support FY26'!S40-'PREV LOCK'!S167)</f>
        <v>-</v>
      </c>
      <c r="T167" s="2367" t="str">
        <f>IF('VM Support FY26'!T40-'PREV LOCK'!T167=0,"-",'VM Support FY26'!T40-'PREV LOCK'!T167)</f>
        <v>-</v>
      </c>
      <c r="U167" s="2002" t="str">
        <f>IF('VM Support FY26'!U40-'PREV LOCK'!U167=0,"-",'VM Support FY26'!U40-'PREV LOCK'!U167)</f>
        <v>-</v>
      </c>
      <c r="V167" s="2392" t="str">
        <f>IF('VM Support FY26'!V40-'PREV LOCK'!V167=0,"-",'VM Support FY26'!V40-'PREV LOCK'!V167)</f>
        <v>-</v>
      </c>
      <c r="W167" s="2367" t="str">
        <f>IF('VM Support FY26'!W40-'PREV LOCK'!W167=0,"-",'VM Support FY26'!W40-'PREV LOCK'!W167)</f>
        <v>-</v>
      </c>
      <c r="X167" s="2002" t="str">
        <f>IF('VM Support FY26'!X40-'PREV LOCK'!X167=0,"-",'VM Support FY26'!X40-'PREV LOCK'!X167)</f>
        <v>-</v>
      </c>
      <c r="Y167" s="2392" t="str">
        <f>IF('VM Support FY26'!Y40-'PREV LOCK'!Y167=0,"-",'VM Support FY26'!Y40-'PREV LOCK'!Y167)</f>
        <v>-</v>
      </c>
      <c r="Z167" s="2367" t="str">
        <f>IF('VM Support FY26'!Z40-'PREV LOCK'!Z167=0,"-",'VM Support FY26'!Z40-'PREV LOCK'!Z167)</f>
        <v>-</v>
      </c>
      <c r="AA167" s="2002" t="str">
        <f>IF('VM Support FY26'!AA40-'PREV LOCK'!AA167=0,"-",'VM Support FY26'!AA40-'PREV LOCK'!AA167)</f>
        <v>-</v>
      </c>
      <c r="AB167" s="2392" t="str">
        <f>IF('VM Support FY26'!AB40-'PREV LOCK'!AB167=0,"-",'VM Support FY26'!AB40-'PREV LOCK'!AB167)</f>
        <v>-</v>
      </c>
      <c r="AC167" s="2367" t="str">
        <f>IF('VM Support FY26'!AC40-'PREV LOCK'!AC167=0,"-",'VM Support FY26'!AC40-'PREV LOCK'!AC167)</f>
        <v>-</v>
      </c>
      <c r="AD167" s="2002" t="str">
        <f>IF('VM Support FY26'!AD40-'PREV LOCK'!AD167=0,"-",'VM Support FY26'!AD40-'PREV LOCK'!AD167)</f>
        <v>-</v>
      </c>
      <c r="AE167" s="2392" t="str">
        <f>IF('VM Support FY26'!AE40-'PREV LOCK'!AE167=0,"-",'VM Support FY26'!AE40-'PREV LOCK'!AE167)</f>
        <v>-</v>
      </c>
      <c r="AF167" s="2367" t="str">
        <f>IF('VM Support FY26'!AF40-'PREV LOCK'!AF167=0,"-",'VM Support FY26'!AF40-'PREV LOCK'!AF167)</f>
        <v>-</v>
      </c>
      <c r="AG167" s="2002" t="str">
        <f>IF('VM Support FY26'!AG40-'PREV LOCK'!AG167=0,"-",'VM Support FY26'!AG40-'PREV LOCK'!AG167)</f>
        <v>-</v>
      </c>
      <c r="AH167" s="2392" t="str">
        <f>IF('VM Support FY26'!AH40-'PREV LOCK'!AH167=0,"-",'VM Support FY26'!AH40-'PREV LOCK'!AH167)</f>
        <v>-</v>
      </c>
      <c r="AI167" s="2367" t="str">
        <f>IF('VM Support FY26'!AI40-'PREV LOCK'!AI167=0,"-",'VM Support FY26'!AI40-'PREV LOCK'!AI167)</f>
        <v>-</v>
      </c>
      <c r="AJ167" s="2002" t="str">
        <f>IF('VM Support FY26'!AJ40-'PREV LOCK'!AJ167=0,"-",'VM Support FY26'!AJ40-'PREV LOCK'!AJ167)</f>
        <v>-</v>
      </c>
      <c r="AK167" s="2392" t="str">
        <f>IF('VM Support FY26'!AK40-'PREV LOCK'!AK167=0,"-",'VM Support FY26'!AK40-'PREV LOCK'!AK167)</f>
        <v>-</v>
      </c>
      <c r="AL167" s="2367" t="str">
        <f>IF('VM Support FY26'!AL40-'PREV LOCK'!AL167=0,"-",'VM Support FY26'!AL40-'PREV LOCK'!AL167)</f>
        <v>-</v>
      </c>
      <c r="AM167" s="2002" t="str">
        <f>IF('VM Support FY26'!AM40-'PREV LOCK'!AM167=0,"-",'VM Support FY26'!AM40-'PREV LOCK'!AM167)</f>
        <v>-</v>
      </c>
      <c r="AN167" s="2392" t="str">
        <f>IF('VM Support FY26'!AN40-'PREV LOCK'!AN167=0,"-",'VM Support FY26'!AN40-'PREV LOCK'!AN167)</f>
        <v>-</v>
      </c>
      <c r="AO167" s="2367" t="str">
        <f>IF('VM Support FY26'!AO40-'PREV LOCK'!AO167=0,"-",'VM Support FY26'!AO40-'PREV LOCK'!AO167)</f>
        <v>-</v>
      </c>
      <c r="AP167" s="2002" t="str">
        <f>IF('VM Support FY26'!AP40-'PREV LOCK'!AP167=0,"-",'VM Support FY26'!AP40-'PREV LOCK'!AP167)</f>
        <v>-</v>
      </c>
      <c r="AQ167" s="2392" t="str">
        <f>IF('VM Support FY26'!AQ40-'PREV LOCK'!AQ167=0,"-",'VM Support FY26'!AQ40-'PREV LOCK'!AQ167)</f>
        <v>-</v>
      </c>
      <c r="AR167" s="2367" t="str">
        <f>IF('VM Support FY26'!AR40-'PREV LOCK'!AR167=0,"-",'VM Support FY26'!AR40-'PREV LOCK'!AR167)</f>
        <v>-</v>
      </c>
      <c r="AS167" s="2002" t="str">
        <f>IF('VM Support FY26'!AS40-'PREV LOCK'!AS167=0,"-",'VM Support FY26'!AS40-'PREV LOCK'!AS167)</f>
        <v>-</v>
      </c>
      <c r="AT167" s="2392" t="str">
        <f>IF('VM Support FY26'!AT40-'PREV LOCK'!AT167=0,"-",'VM Support FY26'!AT40-'PREV LOCK'!AT167)</f>
        <v>-</v>
      </c>
      <c r="AU167" s="2367" t="str">
        <f>IF('VM Support FY26'!AU40-'PREV LOCK'!AU167=0,"-",'VM Support FY26'!AU40-'PREV LOCK'!AU167)</f>
        <v>-</v>
      </c>
      <c r="AV167" s="2002" t="str">
        <f>IF('VM Support FY26'!AV40-'PREV LOCK'!AV167=0,"-",'VM Support FY26'!AV40-'PREV LOCK'!AV167)</f>
        <v>-</v>
      </c>
    </row>
    <row r="168" spans="4:72" ht="15.75" customHeight="1">
      <c r="D168" s="2396" t="s">
        <v>218</v>
      </c>
      <c r="E168" s="2397" t="s">
        <v>229</v>
      </c>
      <c r="F168" s="2397"/>
      <c r="G168" s="2397" t="s">
        <v>222</v>
      </c>
      <c r="H168" s="446"/>
      <c r="I168" s="2073"/>
      <c r="J168" s="2392" t="str">
        <f>IF('VM Support FY26'!J41-'PREV LOCK'!J168=0,"-",'VM Support FY26'!J41-'PREV LOCK'!J168)</f>
        <v>-</v>
      </c>
      <c r="K168" s="2367" t="str">
        <f>IF('VM Support FY26'!K41-'PREV LOCK'!K168=0,"-",'VM Support FY26'!K41-'PREV LOCK'!K168)</f>
        <v>-</v>
      </c>
      <c r="L168" s="2002" t="str">
        <f>IF('VM Support FY26'!L41-'PREV LOCK'!L168=0,"-",'VM Support FY26'!L41-'PREV LOCK'!L168)</f>
        <v>-</v>
      </c>
      <c r="M168" s="2392" t="str">
        <f>IF('VM Support FY26'!M41-'PREV LOCK'!M168=0,"-",'VM Support FY26'!M41-'PREV LOCK'!M168)</f>
        <v>-</v>
      </c>
      <c r="N168" s="2367" t="str">
        <f>IF('VM Support FY26'!N41-'PREV LOCK'!N168=0,"-",'VM Support FY26'!N41-'PREV LOCK'!N168)</f>
        <v>-</v>
      </c>
      <c r="O168" s="2002" t="str">
        <f>IF('VM Support FY26'!O41-'PREV LOCK'!O168=0,"-",'VM Support FY26'!O41-'PREV LOCK'!O168)</f>
        <v>-</v>
      </c>
      <c r="P168" s="2392" t="str">
        <f>IF('VM Support FY26'!P41-'PREV LOCK'!P168=0,"-",'VM Support FY26'!P41-'PREV LOCK'!P168)</f>
        <v>-</v>
      </c>
      <c r="Q168" s="2367" t="str">
        <f>IF('VM Support FY26'!Q41-'PREV LOCK'!Q168=0,"-",'VM Support FY26'!Q41-'PREV LOCK'!Q168)</f>
        <v>-</v>
      </c>
      <c r="R168" s="2002" t="str">
        <f>IF('VM Support FY26'!R41-'PREV LOCK'!R168=0,"-",'VM Support FY26'!R41-'PREV LOCK'!R168)</f>
        <v>-</v>
      </c>
      <c r="S168" s="2392" t="str">
        <f>IF('VM Support FY26'!S41-'PREV LOCK'!S168=0,"-",'VM Support FY26'!S41-'PREV LOCK'!S168)</f>
        <v>-</v>
      </c>
      <c r="T168" s="2367" t="str">
        <f>IF('VM Support FY26'!T41-'PREV LOCK'!T168=0,"-",'VM Support FY26'!T41-'PREV LOCK'!T168)</f>
        <v>-</v>
      </c>
      <c r="U168" s="2002" t="str">
        <f>IF('VM Support FY26'!U41-'PREV LOCK'!U168=0,"-",'VM Support FY26'!U41-'PREV LOCK'!U168)</f>
        <v>-</v>
      </c>
      <c r="V168" s="2392" t="str">
        <f>IF('VM Support FY26'!V41-'PREV LOCK'!V168=0,"-",'VM Support FY26'!V41-'PREV LOCK'!V168)</f>
        <v>-</v>
      </c>
      <c r="W168" s="2367" t="str">
        <f>IF('VM Support FY26'!W41-'PREV LOCK'!W168=0,"-",'VM Support FY26'!W41-'PREV LOCK'!W168)</f>
        <v>-</v>
      </c>
      <c r="X168" s="2002" t="str">
        <f>IF('VM Support FY26'!X41-'PREV LOCK'!X168=0,"-",'VM Support FY26'!X41-'PREV LOCK'!X168)</f>
        <v>-</v>
      </c>
      <c r="Y168" s="2392" t="str">
        <f>IF('VM Support FY26'!Y41-'PREV LOCK'!Y168=0,"-",'VM Support FY26'!Y41-'PREV LOCK'!Y168)</f>
        <v>-</v>
      </c>
      <c r="Z168" s="2367" t="str">
        <f>IF('VM Support FY26'!Z41-'PREV LOCK'!Z168=0,"-",'VM Support FY26'!Z41-'PREV LOCK'!Z168)</f>
        <v>-</v>
      </c>
      <c r="AA168" s="2002" t="str">
        <f>IF('VM Support FY26'!AA41-'PREV LOCK'!AA168=0,"-",'VM Support FY26'!AA41-'PREV LOCK'!AA168)</f>
        <v>-</v>
      </c>
      <c r="AB168" s="2392" t="str">
        <f>IF('VM Support FY26'!AB41-'PREV LOCK'!AB168=0,"-",'VM Support FY26'!AB41-'PREV LOCK'!AB168)</f>
        <v>-</v>
      </c>
      <c r="AC168" s="2367" t="str">
        <f>IF('VM Support FY26'!AC41-'PREV LOCK'!AC168=0,"-",'VM Support FY26'!AC41-'PREV LOCK'!AC168)</f>
        <v>-</v>
      </c>
      <c r="AD168" s="2002" t="str">
        <f>IF('VM Support FY26'!AD41-'PREV LOCK'!AD168=0,"-",'VM Support FY26'!AD41-'PREV LOCK'!AD168)</f>
        <v>-</v>
      </c>
      <c r="AE168" s="2392" t="str">
        <f>IF('VM Support FY26'!AE41-'PREV LOCK'!AE168=0,"-",'VM Support FY26'!AE41-'PREV LOCK'!AE168)</f>
        <v>-</v>
      </c>
      <c r="AF168" s="2367" t="str">
        <f>IF('VM Support FY26'!AF41-'PREV LOCK'!AF168=0,"-",'VM Support FY26'!AF41-'PREV LOCK'!AF168)</f>
        <v>-</v>
      </c>
      <c r="AG168" s="2002" t="str">
        <f>IF('VM Support FY26'!AG41-'PREV LOCK'!AG168=0,"-",'VM Support FY26'!AG41-'PREV LOCK'!AG168)</f>
        <v>-</v>
      </c>
      <c r="AH168" s="2392" t="str">
        <f>IF('VM Support FY26'!AH41-'PREV LOCK'!AH168=0,"-",'VM Support FY26'!AH41-'PREV LOCK'!AH168)</f>
        <v>-</v>
      </c>
      <c r="AI168" s="2367" t="str">
        <f>IF('VM Support FY26'!AI41-'PREV LOCK'!AI168=0,"-",'VM Support FY26'!AI41-'PREV LOCK'!AI168)</f>
        <v>-</v>
      </c>
      <c r="AJ168" s="2002" t="str">
        <f>IF('VM Support FY26'!AJ41-'PREV LOCK'!AJ168=0,"-",'VM Support FY26'!AJ41-'PREV LOCK'!AJ168)</f>
        <v>-</v>
      </c>
      <c r="AK168" s="2392" t="str">
        <f>IF('VM Support FY26'!AK41-'PREV LOCK'!AK168=0,"-",'VM Support FY26'!AK41-'PREV LOCK'!AK168)</f>
        <v>-</v>
      </c>
      <c r="AL168" s="2367" t="str">
        <f>IF('VM Support FY26'!AL41-'PREV LOCK'!AL168=0,"-",'VM Support FY26'!AL41-'PREV LOCK'!AL168)</f>
        <v>-</v>
      </c>
      <c r="AM168" s="2002" t="str">
        <f>IF('VM Support FY26'!AM41-'PREV LOCK'!AM168=0,"-",'VM Support FY26'!AM41-'PREV LOCK'!AM168)</f>
        <v>-</v>
      </c>
      <c r="AN168" s="2392" t="str">
        <f>IF('VM Support FY26'!AN41-'PREV LOCK'!AN168=0,"-",'VM Support FY26'!AN41-'PREV LOCK'!AN168)</f>
        <v>-</v>
      </c>
      <c r="AO168" s="2367" t="str">
        <f>IF('VM Support FY26'!AO41-'PREV LOCK'!AO168=0,"-",'VM Support FY26'!AO41-'PREV LOCK'!AO168)</f>
        <v>-</v>
      </c>
      <c r="AP168" s="2002" t="str">
        <f>IF('VM Support FY26'!AP41-'PREV LOCK'!AP168=0,"-",'VM Support FY26'!AP41-'PREV LOCK'!AP168)</f>
        <v>-</v>
      </c>
      <c r="AQ168" s="2392" t="str">
        <f>IF('VM Support FY26'!AQ41-'PREV LOCK'!AQ168=0,"-",'VM Support FY26'!AQ41-'PREV LOCK'!AQ168)</f>
        <v>-</v>
      </c>
      <c r="AR168" s="2367" t="str">
        <f>IF('VM Support FY26'!AR41-'PREV LOCK'!AR168=0,"-",'VM Support FY26'!AR41-'PREV LOCK'!AR168)</f>
        <v>-</v>
      </c>
      <c r="AS168" s="2002" t="str">
        <f>IF('VM Support FY26'!AS41-'PREV LOCK'!AS168=0,"-",'VM Support FY26'!AS41-'PREV LOCK'!AS168)</f>
        <v>-</v>
      </c>
      <c r="AT168" s="2392" t="str">
        <f>IF('VM Support FY26'!AT41-'PREV LOCK'!AT168=0,"-",'VM Support FY26'!AT41-'PREV LOCK'!AT168)</f>
        <v>-</v>
      </c>
      <c r="AU168" s="2367" t="str">
        <f>IF('VM Support FY26'!AU41-'PREV LOCK'!AU168=0,"-",'VM Support FY26'!AU41-'PREV LOCK'!AU168)</f>
        <v>-</v>
      </c>
      <c r="AV168" s="2002" t="str">
        <f>IF('VM Support FY26'!AV41-'PREV LOCK'!AV168=0,"-",'VM Support FY26'!AV41-'PREV LOCK'!AV168)</f>
        <v>-</v>
      </c>
    </row>
    <row r="169" spans="4:72" ht="15.75" customHeight="1">
      <c r="D169" s="2399" t="s">
        <v>227</v>
      </c>
      <c r="E169" s="2835" t="s">
        <v>229</v>
      </c>
      <c r="F169" s="2835"/>
      <c r="G169" s="2835" t="s">
        <v>222</v>
      </c>
      <c r="H169" s="215"/>
      <c r="I169" s="450"/>
      <c r="J169" s="2836" t="str">
        <f>IF('VM Support FY26'!J42-'PREV LOCK'!J169=0,"-",'VM Support FY26'!J42-'PREV LOCK'!J169)</f>
        <v>-</v>
      </c>
      <c r="K169" s="2837" t="str">
        <f>IF('VM Support FY26'!K42-'PREV LOCK'!K169=0,"-",'VM Support FY26'!K42-'PREV LOCK'!K169)</f>
        <v>-</v>
      </c>
      <c r="L169" s="2838" t="str">
        <f>IF('VM Support FY26'!L42-'PREV LOCK'!L169=0,"-",'VM Support FY26'!L42-'PREV LOCK'!L169)</f>
        <v>-</v>
      </c>
      <c r="M169" s="2836" t="str">
        <f>IF('VM Support FY26'!M42-'PREV LOCK'!M169=0,"-",'VM Support FY26'!M42-'PREV LOCK'!M169)</f>
        <v>-</v>
      </c>
      <c r="N169" s="2837" t="str">
        <f>IF('VM Support FY26'!N42-'PREV LOCK'!N169=0,"-",'VM Support FY26'!N42-'PREV LOCK'!N169)</f>
        <v>-</v>
      </c>
      <c r="O169" s="2838" t="str">
        <f>IF('VM Support FY26'!O42-'PREV LOCK'!O169=0,"-",'VM Support FY26'!O42-'PREV LOCK'!O169)</f>
        <v>-</v>
      </c>
      <c r="P169" s="2836" t="str">
        <f>IF('VM Support FY26'!P42-'PREV LOCK'!P169=0,"-",'VM Support FY26'!P42-'PREV LOCK'!P169)</f>
        <v>-</v>
      </c>
      <c r="Q169" s="2837" t="str">
        <f>IF('VM Support FY26'!Q42-'PREV LOCK'!Q169=0,"-",'VM Support FY26'!Q42-'PREV LOCK'!Q169)</f>
        <v>-</v>
      </c>
      <c r="R169" s="2838" t="str">
        <f>IF('VM Support FY26'!R42-'PREV LOCK'!R169=0,"-",'VM Support FY26'!R42-'PREV LOCK'!R169)</f>
        <v>-</v>
      </c>
      <c r="S169" s="2836" t="str">
        <f>IF('VM Support FY26'!S42-'PREV LOCK'!S169=0,"-",'VM Support FY26'!S42-'PREV LOCK'!S169)</f>
        <v>-</v>
      </c>
      <c r="T169" s="2837" t="str">
        <f>IF('VM Support FY26'!T42-'PREV LOCK'!T169=0,"-",'VM Support FY26'!T42-'PREV LOCK'!T169)</f>
        <v>-</v>
      </c>
      <c r="U169" s="2838" t="str">
        <f>IF('VM Support FY26'!U42-'PREV LOCK'!U169=0,"-",'VM Support FY26'!U42-'PREV LOCK'!U169)</f>
        <v>-</v>
      </c>
      <c r="V169" s="2836" t="str">
        <f>IF('VM Support FY26'!V42-'PREV LOCK'!V169=0,"-",'VM Support FY26'!V42-'PREV LOCK'!V169)</f>
        <v>-</v>
      </c>
      <c r="W169" s="2837" t="str">
        <f>IF('VM Support FY26'!W42-'PREV LOCK'!W169=0,"-",'VM Support FY26'!W42-'PREV LOCK'!W169)</f>
        <v>-</v>
      </c>
      <c r="X169" s="2838" t="str">
        <f>IF('VM Support FY26'!X42-'PREV LOCK'!X169=0,"-",'VM Support FY26'!X42-'PREV LOCK'!X169)</f>
        <v>-</v>
      </c>
      <c r="Y169" s="2836" t="str">
        <f>IF('VM Support FY26'!Y42-'PREV LOCK'!Y169=0,"-",'VM Support FY26'!Y42-'PREV LOCK'!Y169)</f>
        <v>-</v>
      </c>
      <c r="Z169" s="2837" t="str">
        <f>IF('VM Support FY26'!Z42-'PREV LOCK'!Z169=0,"-",'VM Support FY26'!Z42-'PREV LOCK'!Z169)</f>
        <v>-</v>
      </c>
      <c r="AA169" s="2838" t="str">
        <f>IF('VM Support FY26'!AA42-'PREV LOCK'!AA169=0,"-",'VM Support FY26'!AA42-'PREV LOCK'!AA169)</f>
        <v>-</v>
      </c>
      <c r="AB169" s="2836" t="str">
        <f>IF('VM Support FY26'!AB42-'PREV LOCK'!AB169=0,"-",'VM Support FY26'!AB42-'PREV LOCK'!AB169)</f>
        <v>-</v>
      </c>
      <c r="AC169" s="2837" t="str">
        <f>IF('VM Support FY26'!AC42-'PREV LOCK'!AC169=0,"-",'VM Support FY26'!AC42-'PREV LOCK'!AC169)</f>
        <v>-</v>
      </c>
      <c r="AD169" s="2838" t="str">
        <f>IF('VM Support FY26'!AD42-'PREV LOCK'!AD169=0,"-",'VM Support FY26'!AD42-'PREV LOCK'!AD169)</f>
        <v>-</v>
      </c>
      <c r="AE169" s="2836" t="str">
        <f>IF('VM Support FY26'!AE42-'PREV LOCK'!AE169=0,"-",'VM Support FY26'!AE42-'PREV LOCK'!AE169)</f>
        <v>-</v>
      </c>
      <c r="AF169" s="2837" t="str">
        <f>IF('VM Support FY26'!AF42-'PREV LOCK'!AF169=0,"-",'VM Support FY26'!AF42-'PREV LOCK'!AF169)</f>
        <v>-</v>
      </c>
      <c r="AG169" s="2838" t="str">
        <f>IF('VM Support FY26'!AG42-'PREV LOCK'!AG169=0,"-",'VM Support FY26'!AG42-'PREV LOCK'!AG169)</f>
        <v>-</v>
      </c>
      <c r="AH169" s="2836" t="str">
        <f>IF('VM Support FY26'!AH42-'PREV LOCK'!AH169=0,"-",'VM Support FY26'!AH42-'PREV LOCK'!AH169)</f>
        <v>-</v>
      </c>
      <c r="AI169" s="2837" t="str">
        <f>IF('VM Support FY26'!AI42-'PREV LOCK'!AI169=0,"-",'VM Support FY26'!AI42-'PREV LOCK'!AI169)</f>
        <v>-</v>
      </c>
      <c r="AJ169" s="2838" t="str">
        <f>IF('VM Support FY26'!AJ42-'PREV LOCK'!AJ169=0,"-",'VM Support FY26'!AJ42-'PREV LOCK'!AJ169)</f>
        <v>-</v>
      </c>
      <c r="AK169" s="2836" t="str">
        <f>IF('VM Support FY26'!AK42-'PREV LOCK'!AK169=0,"-",'VM Support FY26'!AK42-'PREV LOCK'!AK169)</f>
        <v>-</v>
      </c>
      <c r="AL169" s="2837" t="str">
        <f>IF('VM Support FY26'!AL42-'PREV LOCK'!AL169=0,"-",'VM Support FY26'!AL42-'PREV LOCK'!AL169)</f>
        <v>-</v>
      </c>
      <c r="AM169" s="2838" t="str">
        <f>IF('VM Support FY26'!AM42-'PREV LOCK'!AM169=0,"-",'VM Support FY26'!AM42-'PREV LOCK'!AM169)</f>
        <v>-</v>
      </c>
      <c r="AN169" s="2836" t="str">
        <f>IF('VM Support FY26'!AN42-'PREV LOCK'!AN169=0,"-",'VM Support FY26'!AN42-'PREV LOCK'!AN169)</f>
        <v>-</v>
      </c>
      <c r="AO169" s="2837" t="str">
        <f>IF('VM Support FY26'!AO42-'PREV LOCK'!AO169=0,"-",'VM Support FY26'!AO42-'PREV LOCK'!AO169)</f>
        <v>-</v>
      </c>
      <c r="AP169" s="2838" t="str">
        <f>IF('VM Support FY26'!AP42-'PREV LOCK'!AP169=0,"-",'VM Support FY26'!AP42-'PREV LOCK'!AP169)</f>
        <v>-</v>
      </c>
      <c r="AQ169" s="2836" t="str">
        <f>IF('VM Support FY26'!AQ42-'PREV LOCK'!AQ169=0,"-",'VM Support FY26'!AQ42-'PREV LOCK'!AQ169)</f>
        <v>-</v>
      </c>
      <c r="AR169" s="2837" t="str">
        <f>IF('VM Support FY26'!AR42-'PREV LOCK'!AR169=0,"-",'VM Support FY26'!AR42-'PREV LOCK'!AR169)</f>
        <v>-</v>
      </c>
      <c r="AS169" s="2838" t="str">
        <f>IF('VM Support FY26'!AS42-'PREV LOCK'!AS169=0,"-",'VM Support FY26'!AS42-'PREV LOCK'!AS169)</f>
        <v>-</v>
      </c>
      <c r="AT169" s="2836" t="str">
        <f>IF('VM Support FY26'!AT42-'PREV LOCK'!AT169=0,"-",'VM Support FY26'!AT42-'PREV LOCK'!AT169)</f>
        <v>-</v>
      </c>
      <c r="AU169" s="2837" t="str">
        <f>IF('VM Support FY26'!AU42-'PREV LOCK'!AU169=0,"-",'VM Support FY26'!AU42-'PREV LOCK'!AU169)</f>
        <v>-</v>
      </c>
      <c r="AV169" s="2838" t="str">
        <f>IF('VM Support FY26'!AV42-'PREV LOCK'!AV169=0,"-",'VM Support FY26'!AV42-'PREV LOCK'!AV169)</f>
        <v>-</v>
      </c>
    </row>
    <row r="170" spans="4:72" ht="15.75" customHeight="1">
      <c r="I170" s="1979"/>
      <c r="J170" s="440"/>
      <c r="M170" s="440"/>
      <c r="O170" s="2858"/>
      <c r="P170" s="440"/>
      <c r="S170" s="440"/>
      <c r="V170" s="440"/>
      <c r="W170" s="146"/>
      <c r="X170" s="146"/>
      <c r="Y170" s="440"/>
      <c r="Z170" s="146"/>
      <c r="AA170" s="146"/>
      <c r="AB170" s="440"/>
      <c r="AC170" s="146"/>
      <c r="AD170" s="146"/>
      <c r="AE170" s="440"/>
      <c r="AF170" s="146"/>
      <c r="AG170" s="146"/>
      <c r="AH170" s="440"/>
      <c r="AI170" s="146"/>
      <c r="AJ170" s="146"/>
      <c r="AK170" s="440"/>
      <c r="AL170" s="146"/>
      <c r="AM170" s="146"/>
      <c r="AN170" s="440"/>
      <c r="AO170" s="146"/>
      <c r="AP170" s="146"/>
      <c r="AQ170" s="440"/>
      <c r="AR170" s="146"/>
      <c r="AS170" s="146"/>
      <c r="AT170" s="440"/>
      <c r="AU170" s="146"/>
      <c r="AV170" s="146"/>
    </row>
    <row r="171" spans="4:72" ht="15.75" customHeight="1">
      <c r="D171" s="1969"/>
      <c r="AX171" s="145"/>
      <c r="BF171" s="146"/>
    </row>
    <row r="172" spans="4:72" ht="15.75" customHeight="1">
      <c r="D172" s="2926"/>
      <c r="E172" s="2927"/>
      <c r="F172" s="2927"/>
      <c r="G172" s="2927"/>
      <c r="H172" s="2927"/>
      <c r="I172" s="2928"/>
      <c r="J172" s="1097"/>
      <c r="K172" s="1098">
        <v>45748</v>
      </c>
      <c r="L172" s="1100"/>
      <c r="M172" s="1097"/>
      <c r="N172" s="1098">
        <v>45778</v>
      </c>
      <c r="O172" s="1100"/>
      <c r="P172" s="1097"/>
      <c r="Q172" s="1098">
        <v>45809</v>
      </c>
      <c r="R172" s="1100"/>
      <c r="S172" s="1097"/>
      <c r="T172" s="1098">
        <v>45839</v>
      </c>
      <c r="U172" s="1100"/>
      <c r="V172" s="1097"/>
      <c r="W172" s="1098">
        <v>45870</v>
      </c>
      <c r="X172" s="1100"/>
      <c r="Y172" s="1097"/>
      <c r="Z172" s="1098">
        <v>45901</v>
      </c>
      <c r="AA172" s="1100"/>
      <c r="AB172" s="1097"/>
      <c r="AC172" s="1098">
        <v>45931</v>
      </c>
      <c r="AD172" s="1100"/>
      <c r="AE172" s="1097"/>
      <c r="AF172" s="1098">
        <v>45962</v>
      </c>
      <c r="AG172" s="1100"/>
      <c r="AH172" s="1097"/>
      <c r="AI172" s="1098">
        <v>45992</v>
      </c>
      <c r="AJ172" s="1100"/>
      <c r="AK172" s="1097"/>
      <c r="AL172" s="1098">
        <v>46023</v>
      </c>
      <c r="AM172" s="1100"/>
      <c r="AN172" s="1097"/>
      <c r="AO172" s="1098">
        <v>46054</v>
      </c>
      <c r="AP172" s="1100"/>
      <c r="AQ172" s="1097"/>
      <c r="AR172" s="1098">
        <v>46082</v>
      </c>
      <c r="AS172" s="1100"/>
      <c r="AT172" s="1097"/>
      <c r="AU172" s="1098" t="s">
        <v>2</v>
      </c>
      <c r="AV172" s="1100"/>
      <c r="AX172" s="145"/>
      <c r="BT172" s="146"/>
    </row>
    <row r="173" spans="4:72" ht="15.75" customHeight="1">
      <c r="D173" s="1888" t="s">
        <v>206</v>
      </c>
      <c r="E173" s="1980" t="s">
        <v>230</v>
      </c>
      <c r="F173" s="2015" t="s">
        <v>207</v>
      </c>
      <c r="G173" s="1125" t="s">
        <v>6</v>
      </c>
      <c r="H173" s="1126" t="s">
        <v>231</v>
      </c>
      <c r="I173" s="1127"/>
      <c r="J173" s="1128" t="s">
        <v>9</v>
      </c>
      <c r="K173" s="1129"/>
      <c r="L173" s="1889"/>
      <c r="M173" s="1128" t="s">
        <v>9</v>
      </c>
      <c r="N173" s="1129"/>
      <c r="O173" s="1889"/>
      <c r="P173" s="1128" t="s">
        <v>9</v>
      </c>
      <c r="Q173" s="1129"/>
      <c r="R173" s="1890"/>
      <c r="S173" s="1128" t="s">
        <v>9</v>
      </c>
      <c r="T173" s="1129"/>
      <c r="U173" s="1889"/>
      <c r="V173" s="1128" t="s">
        <v>9</v>
      </c>
      <c r="W173" s="1129"/>
      <c r="X173" s="1889"/>
      <c r="Y173" s="1128" t="s">
        <v>9</v>
      </c>
      <c r="Z173" s="1129"/>
      <c r="AA173" s="1889"/>
      <c r="AB173" s="1128" t="s">
        <v>9</v>
      </c>
      <c r="AC173" s="1129"/>
      <c r="AD173" s="1889"/>
      <c r="AE173" s="1128" t="s">
        <v>9</v>
      </c>
      <c r="AF173" s="1129"/>
      <c r="AG173" s="1889"/>
      <c r="AH173" s="1128" t="s">
        <v>9</v>
      </c>
      <c r="AI173" s="1129"/>
      <c r="AJ173" s="1889"/>
      <c r="AK173" s="1128" t="s">
        <v>9</v>
      </c>
      <c r="AL173" s="1129"/>
      <c r="AM173" s="1889"/>
      <c r="AN173" s="1128" t="s">
        <v>9</v>
      </c>
      <c r="AO173" s="1129"/>
      <c r="AP173" s="1889"/>
      <c r="AQ173" s="1128" t="s">
        <v>9</v>
      </c>
      <c r="AR173" s="1129"/>
      <c r="AS173" s="1889"/>
      <c r="AT173" s="1840" t="s">
        <v>9</v>
      </c>
      <c r="AU173" s="1129" t="s">
        <v>12</v>
      </c>
      <c r="AV173" s="1842" t="s">
        <v>11</v>
      </c>
      <c r="AX173" s="145"/>
      <c r="BT173" s="146"/>
    </row>
    <row r="174" spans="4:72" ht="15.75" customHeight="1">
      <c r="D174" s="359" t="s">
        <v>208</v>
      </c>
      <c r="E174" s="360" t="s">
        <v>101</v>
      </c>
      <c r="F174" s="360" t="s">
        <v>210</v>
      </c>
      <c r="G174" s="360" t="s">
        <v>171</v>
      </c>
      <c r="H174" s="361">
        <v>3.3</v>
      </c>
      <c r="I174" s="362"/>
      <c r="J174" s="1996" t="str">
        <f>IF('VM Support FY26'!J47-'PREV LOCK'!J174=0,"-",'VM Support FY26'!J47-'PREV LOCK'!J174)</f>
        <v>-</v>
      </c>
      <c r="K174" s="1999" t="str">
        <f>IF('VM Support FY26'!K47-'PREV LOCK'!K174=0,"-",'VM Support FY26'!K47-'PREV LOCK'!K174)</f>
        <v>-</v>
      </c>
      <c r="L174" s="2000" t="str">
        <f>IF('VM Support FY26'!L47-'PREV LOCK'!L174=0,"-",'VM Support FY26'!L47-'PREV LOCK'!L174)</f>
        <v>-</v>
      </c>
      <c r="M174" s="1996" t="str">
        <f>IF('VM Support FY26'!M47-'PREV LOCK'!M174=0,"-",'VM Support FY26'!M47-'PREV LOCK'!M174)</f>
        <v>-</v>
      </c>
      <c r="N174" s="1999" t="str">
        <f>IF('VM Support FY26'!N47-'PREV LOCK'!N174=0,"-",'VM Support FY26'!N47-'PREV LOCK'!N174)</f>
        <v>-</v>
      </c>
      <c r="O174" s="2000" t="str">
        <f>IF('VM Support FY26'!O47-'PREV LOCK'!O174=0,"-",'VM Support FY26'!O47-'PREV LOCK'!O174)</f>
        <v>-</v>
      </c>
      <c r="P174" s="1996" t="str">
        <f>IF('VM Support FY26'!P47-'PREV LOCK'!P174=0,"-",'VM Support FY26'!P47-'PREV LOCK'!P174)</f>
        <v>-</v>
      </c>
      <c r="Q174" s="1999" t="str">
        <f>IF('VM Support FY26'!Q47-'PREV LOCK'!Q174=0,"-",'VM Support FY26'!Q47-'PREV LOCK'!Q174)</f>
        <v>-</v>
      </c>
      <c r="R174" s="2000" t="str">
        <f>IF('VM Support FY26'!R47-'PREV LOCK'!R174=0,"-",'VM Support FY26'!R47-'PREV LOCK'!R174)</f>
        <v>-</v>
      </c>
      <c r="S174" s="1996">
        <f>IF('VM Support FY26'!S47-'PREV LOCK'!S174=0,"-",'VM Support FY26'!S47-'PREV LOCK'!S174)</f>
        <v>-13350</v>
      </c>
      <c r="T174" s="1999" t="str">
        <f>IF('VM Support FY26'!T47-'PREV LOCK'!T174=0,"-",'VM Support FY26'!T47-'PREV LOCK'!T174)</f>
        <v>-</v>
      </c>
      <c r="U174" s="2000" t="str">
        <f>IF('VM Support FY26'!U47-'PREV LOCK'!U174=0,"-",'VM Support FY26'!U47-'PREV LOCK'!U174)</f>
        <v>-</v>
      </c>
      <c r="V174" s="1996">
        <f>IF('VM Support FY26'!V47-'PREV LOCK'!V174=0,"-",'VM Support FY26'!V47-'PREV LOCK'!V174)</f>
        <v>-9400</v>
      </c>
      <c r="W174" s="1999" t="str">
        <f>IF('VM Support FY26'!W47-'PREV LOCK'!W174=0,"-",'VM Support FY26'!W47-'PREV LOCK'!W174)</f>
        <v>-</v>
      </c>
      <c r="X174" s="2000" t="str">
        <f>IF('VM Support FY26'!X47-'PREV LOCK'!X174=0,"-",'VM Support FY26'!X47-'PREV LOCK'!X174)</f>
        <v>-</v>
      </c>
      <c r="Y174" s="1996">
        <f>IF('VM Support FY26'!Y47-'PREV LOCK'!Y174=0,"-",'VM Support FY26'!Y47-'PREV LOCK'!Y174)</f>
        <v>-17530</v>
      </c>
      <c r="Z174" s="1999" t="str">
        <f>IF('VM Support FY26'!Z47-'PREV LOCK'!Z174=0,"-",'VM Support FY26'!Z47-'PREV LOCK'!Z174)</f>
        <v>-</v>
      </c>
      <c r="AA174" s="2000" t="str">
        <f>IF('VM Support FY26'!AA47-'PREV LOCK'!AA174=0,"-",'VM Support FY26'!AA47-'PREV LOCK'!AA174)</f>
        <v>-</v>
      </c>
      <c r="AB174" s="1996">
        <f>IF('VM Support FY26'!AB47-'PREV LOCK'!AB174=0,"-",'VM Support FY26'!AB47-'PREV LOCK'!AB174)</f>
        <v>1450</v>
      </c>
      <c r="AC174" s="1999" t="str">
        <f>IF('VM Support FY26'!AC47-'PREV LOCK'!AC174=0,"-",'VM Support FY26'!AC47-'PREV LOCK'!AC174)</f>
        <v>-</v>
      </c>
      <c r="AD174" s="2000" t="str">
        <f>IF('VM Support FY26'!AD47-'PREV LOCK'!AD174=0,"-",'VM Support FY26'!AD47-'PREV LOCK'!AD174)</f>
        <v>-</v>
      </c>
      <c r="AE174" s="1996">
        <f>IF('VM Support FY26'!AE47-'PREV LOCK'!AE174=0,"-",'VM Support FY26'!AE47-'PREV LOCK'!AE174)</f>
        <v>1500</v>
      </c>
      <c r="AF174" s="1999" t="str">
        <f>IF('VM Support FY26'!AF47-'PREV LOCK'!AF174=0,"-",'VM Support FY26'!AF47-'PREV LOCK'!AF174)</f>
        <v>-</v>
      </c>
      <c r="AG174" s="2000" t="str">
        <f>IF('VM Support FY26'!AG47-'PREV LOCK'!AG174=0,"-",'VM Support FY26'!AG47-'PREV LOCK'!AG174)</f>
        <v>-</v>
      </c>
      <c r="AH174" s="1996">
        <f>IF('VM Support FY26'!AH47-'PREV LOCK'!AH174=0,"-",'VM Support FY26'!AH47-'PREV LOCK'!AH174)</f>
        <v>1300</v>
      </c>
      <c r="AI174" s="1999" t="str">
        <f>IF('VM Support FY26'!AI47-'PREV LOCK'!AI174=0,"-",'VM Support FY26'!AI47-'PREV LOCK'!AI174)</f>
        <v>-</v>
      </c>
      <c r="AJ174" s="2000" t="str">
        <f>IF('VM Support FY26'!AJ47-'PREV LOCK'!AJ174=0,"-",'VM Support FY26'!AJ47-'PREV LOCK'!AJ174)</f>
        <v>-</v>
      </c>
      <c r="AK174" s="1996">
        <f>IF('VM Support FY26'!AK47-'PREV LOCK'!AK174=0,"-",'VM Support FY26'!AK47-'PREV LOCK'!AK174)</f>
        <v>1350</v>
      </c>
      <c r="AL174" s="1999" t="str">
        <f>IF('VM Support FY26'!AL47-'PREV LOCK'!AL174=0,"-",'VM Support FY26'!AL47-'PREV LOCK'!AL174)</f>
        <v>-</v>
      </c>
      <c r="AM174" s="2000" t="str">
        <f>IF('VM Support FY26'!AM47-'PREV LOCK'!AM174=0,"-",'VM Support FY26'!AM47-'PREV LOCK'!AM174)</f>
        <v>-</v>
      </c>
      <c r="AN174" s="1996">
        <f>IF('VM Support FY26'!AN47-'PREV LOCK'!AN174=0,"-",'VM Support FY26'!AN47-'PREV LOCK'!AN174)</f>
        <v>1350</v>
      </c>
      <c r="AO174" s="1999" t="str">
        <f>IF('VM Support FY26'!AO47-'PREV LOCK'!AO174=0,"-",'VM Support FY26'!AO47-'PREV LOCK'!AO174)</f>
        <v>-</v>
      </c>
      <c r="AP174" s="2000" t="str">
        <f>IF('VM Support FY26'!AP47-'PREV LOCK'!AP174=0,"-",'VM Support FY26'!AP47-'PREV LOCK'!AP174)</f>
        <v>-</v>
      </c>
      <c r="AQ174" s="1996">
        <f>IF('VM Support FY26'!AQ47-'PREV LOCK'!AQ174=0,"-",'VM Support FY26'!AQ47-'PREV LOCK'!AQ174)</f>
        <v>1200</v>
      </c>
      <c r="AR174" s="1999" t="str">
        <f>IF('VM Support FY26'!AR47-'PREV LOCK'!AR174=0,"-",'VM Support FY26'!AR47-'PREV LOCK'!AR174)</f>
        <v>-</v>
      </c>
      <c r="AS174" s="2000" t="str">
        <f>IF('VM Support FY26'!AS47-'PREV LOCK'!AS174=0,"-",'VM Support FY26'!AS47-'PREV LOCK'!AS174)</f>
        <v>-</v>
      </c>
      <c r="AT174" s="1996">
        <f>IF('VM Support FY26'!AT47-'PREV LOCK'!AT174=0,"-",'VM Support FY26'!AT47-'PREV LOCK'!AT174)</f>
        <v>-32130</v>
      </c>
      <c r="AU174" s="1999" t="str">
        <f>IF('VM Support FY26'!AU47-'PREV LOCK'!AU174=0,"-",'VM Support FY26'!AU47-'PREV LOCK'!AU174)</f>
        <v>-</v>
      </c>
      <c r="AV174" s="2000" t="str">
        <f>IF('VM Support FY26'!AV47-'PREV LOCK'!AV174=0,"-",'VM Support FY26'!AV47-'PREV LOCK'!AV174)</f>
        <v>-</v>
      </c>
      <c r="AX174" s="145"/>
    </row>
    <row r="175" spans="4:72" ht="15.75" customHeight="1">
      <c r="D175" s="286" t="s">
        <v>208</v>
      </c>
      <c r="E175" s="155" t="s">
        <v>102</v>
      </c>
      <c r="F175" s="155" t="s">
        <v>210</v>
      </c>
      <c r="G175" s="155" t="s">
        <v>171</v>
      </c>
      <c r="H175" s="225">
        <v>3.3</v>
      </c>
      <c r="I175" s="208"/>
      <c r="J175" s="1997" t="str">
        <f>IF('VM Support FY26'!J48-'PREV LOCK'!J175=0,"-",'VM Support FY26'!J48-'PREV LOCK'!J175)</f>
        <v>-</v>
      </c>
      <c r="K175" s="2001" t="str">
        <f>IF('VM Support FY26'!K48-'PREV LOCK'!K175=0,"-",'VM Support FY26'!K48-'PREV LOCK'!K175)</f>
        <v>-</v>
      </c>
      <c r="L175" s="2002" t="str">
        <f>IF('VM Support FY26'!L48-'PREV LOCK'!L175=0,"-",'VM Support FY26'!L48-'PREV LOCK'!L175)</f>
        <v>-</v>
      </c>
      <c r="M175" s="1997" t="str">
        <f>IF('VM Support FY26'!M48-'PREV LOCK'!M175=0,"-",'VM Support FY26'!M48-'PREV LOCK'!M175)</f>
        <v>-</v>
      </c>
      <c r="N175" s="2001" t="str">
        <f>IF('VM Support FY26'!N48-'PREV LOCK'!N175=0,"-",'VM Support FY26'!N48-'PREV LOCK'!N175)</f>
        <v>-</v>
      </c>
      <c r="O175" s="2002" t="str">
        <f>IF('VM Support FY26'!O48-'PREV LOCK'!O175=0,"-",'VM Support FY26'!O48-'PREV LOCK'!O175)</f>
        <v>-</v>
      </c>
      <c r="P175" s="1997" t="str">
        <f>IF('VM Support FY26'!P48-'PREV LOCK'!P175=0,"-",'VM Support FY26'!P48-'PREV LOCK'!P175)</f>
        <v>-</v>
      </c>
      <c r="Q175" s="2001" t="str">
        <f>IF('VM Support FY26'!Q48-'PREV LOCK'!Q175=0,"-",'VM Support FY26'!Q48-'PREV LOCK'!Q175)</f>
        <v>-</v>
      </c>
      <c r="R175" s="2002" t="str">
        <f>IF('VM Support FY26'!R48-'PREV LOCK'!R175=0,"-",'VM Support FY26'!R48-'PREV LOCK'!R175)</f>
        <v>-</v>
      </c>
      <c r="S175" s="1997">
        <f>IF('VM Support FY26'!S48-'PREV LOCK'!S175=0,"-",'VM Support FY26'!S48-'PREV LOCK'!S175)</f>
        <v>-5100</v>
      </c>
      <c r="T175" s="2001" t="str">
        <f>IF('VM Support FY26'!T48-'PREV LOCK'!T175=0,"-",'VM Support FY26'!T48-'PREV LOCK'!T175)</f>
        <v>-</v>
      </c>
      <c r="U175" s="2002" t="str">
        <f>IF('VM Support FY26'!U48-'PREV LOCK'!U175=0,"-",'VM Support FY26'!U48-'PREV LOCK'!U175)</f>
        <v>-</v>
      </c>
      <c r="V175" s="1997">
        <f>IF('VM Support FY26'!V48-'PREV LOCK'!V175=0,"-",'VM Support FY26'!V48-'PREV LOCK'!V175)</f>
        <v>-4850</v>
      </c>
      <c r="W175" s="2001" t="str">
        <f>IF('VM Support FY26'!W48-'PREV LOCK'!W175=0,"-",'VM Support FY26'!W48-'PREV LOCK'!W175)</f>
        <v>-</v>
      </c>
      <c r="X175" s="2002" t="str">
        <f>IF('VM Support FY26'!X48-'PREV LOCK'!X175=0,"-",'VM Support FY26'!X48-'PREV LOCK'!X175)</f>
        <v>-</v>
      </c>
      <c r="Y175" s="1997">
        <f>IF('VM Support FY26'!Y48-'PREV LOCK'!Y175=0,"-",'VM Support FY26'!Y48-'PREV LOCK'!Y175)</f>
        <v>-8950</v>
      </c>
      <c r="Z175" s="2001" t="str">
        <f>IF('VM Support FY26'!Z48-'PREV LOCK'!Z175=0,"-",'VM Support FY26'!Z48-'PREV LOCK'!Z175)</f>
        <v>-</v>
      </c>
      <c r="AA175" s="2002" t="str">
        <f>IF('VM Support FY26'!AA48-'PREV LOCK'!AA175=0,"-",'VM Support FY26'!AA48-'PREV LOCK'!AA175)</f>
        <v>-</v>
      </c>
      <c r="AB175" s="1997">
        <f>IF('VM Support FY26'!AB48-'PREV LOCK'!AB175=0,"-",'VM Support FY26'!AB48-'PREV LOCK'!AB175)</f>
        <v>1450</v>
      </c>
      <c r="AC175" s="2001" t="str">
        <f>IF('VM Support FY26'!AC48-'PREV LOCK'!AC175=0,"-",'VM Support FY26'!AC48-'PREV LOCK'!AC175)</f>
        <v>-</v>
      </c>
      <c r="AD175" s="2002" t="str">
        <f>IF('VM Support FY26'!AD48-'PREV LOCK'!AD175=0,"-",'VM Support FY26'!AD48-'PREV LOCK'!AD175)</f>
        <v>-</v>
      </c>
      <c r="AE175" s="1997">
        <f>IF('VM Support FY26'!AE48-'PREV LOCK'!AE175=0,"-",'VM Support FY26'!AE48-'PREV LOCK'!AE175)</f>
        <v>1500</v>
      </c>
      <c r="AF175" s="2001" t="str">
        <f>IF('VM Support FY26'!AF48-'PREV LOCK'!AF175=0,"-",'VM Support FY26'!AF48-'PREV LOCK'!AF175)</f>
        <v>-</v>
      </c>
      <c r="AG175" s="2002" t="str">
        <f>IF('VM Support FY26'!AG48-'PREV LOCK'!AG175=0,"-",'VM Support FY26'!AG48-'PREV LOCK'!AG175)</f>
        <v>-</v>
      </c>
      <c r="AH175" s="1997">
        <f>IF('VM Support FY26'!AH48-'PREV LOCK'!AH175=0,"-",'VM Support FY26'!AH48-'PREV LOCK'!AH175)</f>
        <v>1300</v>
      </c>
      <c r="AI175" s="2001" t="str">
        <f>IF('VM Support FY26'!AI48-'PREV LOCK'!AI175=0,"-",'VM Support FY26'!AI48-'PREV LOCK'!AI175)</f>
        <v>-</v>
      </c>
      <c r="AJ175" s="2002" t="str">
        <f>IF('VM Support FY26'!AJ48-'PREV LOCK'!AJ175=0,"-",'VM Support FY26'!AJ48-'PREV LOCK'!AJ175)</f>
        <v>-</v>
      </c>
      <c r="AK175" s="1997">
        <f>IF('VM Support FY26'!AK48-'PREV LOCK'!AK175=0,"-",'VM Support FY26'!AK48-'PREV LOCK'!AK175)</f>
        <v>1350</v>
      </c>
      <c r="AL175" s="2001" t="str">
        <f>IF('VM Support FY26'!AL48-'PREV LOCK'!AL175=0,"-",'VM Support FY26'!AL48-'PREV LOCK'!AL175)</f>
        <v>-</v>
      </c>
      <c r="AM175" s="2002" t="str">
        <f>IF('VM Support FY26'!AM48-'PREV LOCK'!AM175=0,"-",'VM Support FY26'!AM48-'PREV LOCK'!AM175)</f>
        <v>-</v>
      </c>
      <c r="AN175" s="1997">
        <f>IF('VM Support FY26'!AN48-'PREV LOCK'!AN175=0,"-",'VM Support FY26'!AN48-'PREV LOCK'!AN175)</f>
        <v>1350</v>
      </c>
      <c r="AO175" s="2001" t="str">
        <f>IF('VM Support FY26'!AO48-'PREV LOCK'!AO175=0,"-",'VM Support FY26'!AO48-'PREV LOCK'!AO175)</f>
        <v>-</v>
      </c>
      <c r="AP175" s="2002" t="str">
        <f>IF('VM Support FY26'!AP48-'PREV LOCK'!AP175=0,"-",'VM Support FY26'!AP48-'PREV LOCK'!AP175)</f>
        <v>-</v>
      </c>
      <c r="AQ175" s="1997">
        <f>IF('VM Support FY26'!AQ48-'PREV LOCK'!AQ175=0,"-",'VM Support FY26'!AQ48-'PREV LOCK'!AQ175)</f>
        <v>1200</v>
      </c>
      <c r="AR175" s="2001" t="str">
        <f>IF('VM Support FY26'!AR48-'PREV LOCK'!AR175=0,"-",'VM Support FY26'!AR48-'PREV LOCK'!AR175)</f>
        <v>-</v>
      </c>
      <c r="AS175" s="2002" t="str">
        <f>IF('VM Support FY26'!AS48-'PREV LOCK'!AS175=0,"-",'VM Support FY26'!AS48-'PREV LOCK'!AS175)</f>
        <v>-</v>
      </c>
      <c r="AT175" s="1997">
        <f>IF('VM Support FY26'!AT48-'PREV LOCK'!AT175=0,"-",'VM Support FY26'!AT48-'PREV LOCK'!AT175)</f>
        <v>-10750</v>
      </c>
      <c r="AU175" s="2001" t="str">
        <f>IF('VM Support FY26'!AU48-'PREV LOCK'!AU175=0,"-",'VM Support FY26'!AU48-'PREV LOCK'!AU175)</f>
        <v>-</v>
      </c>
      <c r="AV175" s="2002" t="str">
        <f>IF('VM Support FY26'!AV48-'PREV LOCK'!AV175=0,"-",'VM Support FY26'!AV48-'PREV LOCK'!AV175)</f>
        <v>-</v>
      </c>
      <c r="AX175" s="145"/>
    </row>
    <row r="176" spans="4:72" ht="15.75" customHeight="1">
      <c r="D176" s="286" t="s">
        <v>208</v>
      </c>
      <c r="E176" s="155" t="s">
        <v>104</v>
      </c>
      <c r="F176" s="155" t="s">
        <v>210</v>
      </c>
      <c r="G176" s="155" t="s">
        <v>171</v>
      </c>
      <c r="H176" s="225">
        <v>3.3</v>
      </c>
      <c r="I176" s="208"/>
      <c r="J176" s="1997" t="str">
        <f>IF('VM Support FY26'!J49-'PREV LOCK'!J176=0,"-",'VM Support FY26'!J49-'PREV LOCK'!J176)</f>
        <v>-</v>
      </c>
      <c r="K176" s="2001" t="str">
        <f>IF('VM Support FY26'!K49-'PREV LOCK'!K176=0,"-",'VM Support FY26'!K49-'PREV LOCK'!K176)</f>
        <v>-</v>
      </c>
      <c r="L176" s="2002" t="str">
        <f>IF('VM Support FY26'!L49-'PREV LOCK'!L176=0,"-",'VM Support FY26'!L49-'PREV LOCK'!L176)</f>
        <v>-</v>
      </c>
      <c r="M176" s="1997" t="str">
        <f>IF('VM Support FY26'!M49-'PREV LOCK'!M176=0,"-",'VM Support FY26'!M49-'PREV LOCK'!M176)</f>
        <v>-</v>
      </c>
      <c r="N176" s="2001" t="str">
        <f>IF('VM Support FY26'!N49-'PREV LOCK'!N176=0,"-",'VM Support FY26'!N49-'PREV LOCK'!N176)</f>
        <v>-</v>
      </c>
      <c r="O176" s="2002" t="str">
        <f>IF('VM Support FY26'!O49-'PREV LOCK'!O176=0,"-",'VM Support FY26'!O49-'PREV LOCK'!O176)</f>
        <v>-</v>
      </c>
      <c r="P176" s="1997" t="str">
        <f>IF('VM Support FY26'!P49-'PREV LOCK'!P176=0,"-",'VM Support FY26'!P49-'PREV LOCK'!P176)</f>
        <v>-</v>
      </c>
      <c r="Q176" s="2001" t="str">
        <f>IF('VM Support FY26'!Q49-'PREV LOCK'!Q176=0,"-",'VM Support FY26'!Q49-'PREV LOCK'!Q176)</f>
        <v>-</v>
      </c>
      <c r="R176" s="2002" t="str">
        <f>IF('VM Support FY26'!R49-'PREV LOCK'!R176=0,"-",'VM Support FY26'!R49-'PREV LOCK'!R176)</f>
        <v>-</v>
      </c>
      <c r="S176" s="1997">
        <f>IF('VM Support FY26'!S49-'PREV LOCK'!S176=0,"-",'VM Support FY26'!S49-'PREV LOCK'!S176)</f>
        <v>1300</v>
      </c>
      <c r="T176" s="2001" t="str">
        <f>IF('VM Support FY26'!T49-'PREV LOCK'!T176=0,"-",'VM Support FY26'!T49-'PREV LOCK'!T176)</f>
        <v>-</v>
      </c>
      <c r="U176" s="2002" t="str">
        <f>IF('VM Support FY26'!U49-'PREV LOCK'!U176=0,"-",'VM Support FY26'!U49-'PREV LOCK'!U176)</f>
        <v>-</v>
      </c>
      <c r="V176" s="1997">
        <f>IF('VM Support FY26'!V49-'PREV LOCK'!V176=0,"-",'VM Support FY26'!V49-'PREV LOCK'!V176)</f>
        <v>1900</v>
      </c>
      <c r="W176" s="2001" t="str">
        <f>IF('VM Support FY26'!W49-'PREV LOCK'!W176=0,"-",'VM Support FY26'!W49-'PREV LOCK'!W176)</f>
        <v>-</v>
      </c>
      <c r="X176" s="2002" t="str">
        <f>IF('VM Support FY26'!X49-'PREV LOCK'!X176=0,"-",'VM Support FY26'!X49-'PREV LOCK'!X176)</f>
        <v>-</v>
      </c>
      <c r="Y176" s="1997">
        <f>IF('VM Support FY26'!Y49-'PREV LOCK'!Y176=0,"-",'VM Support FY26'!Y49-'PREV LOCK'!Y176)</f>
        <v>-900</v>
      </c>
      <c r="Z176" s="2001" t="str">
        <f>IF('VM Support FY26'!Z49-'PREV LOCK'!Z176=0,"-",'VM Support FY26'!Z49-'PREV LOCK'!Z176)</f>
        <v>-</v>
      </c>
      <c r="AA176" s="2002" t="str">
        <f>IF('VM Support FY26'!AA49-'PREV LOCK'!AA176=0,"-",'VM Support FY26'!AA49-'PREV LOCK'!AA176)</f>
        <v>-</v>
      </c>
      <c r="AB176" s="1997" t="str">
        <f>IF('VM Support FY26'!AB49-'PREV LOCK'!AB176=0,"-",'VM Support FY26'!AB49-'PREV LOCK'!AB176)</f>
        <v>-</v>
      </c>
      <c r="AC176" s="2001" t="str">
        <f>IF('VM Support FY26'!AC49-'PREV LOCK'!AC176=0,"-",'VM Support FY26'!AC49-'PREV LOCK'!AC176)</f>
        <v>-</v>
      </c>
      <c r="AD176" s="2002" t="str">
        <f>IF('VM Support FY26'!AD49-'PREV LOCK'!AD176=0,"-",'VM Support FY26'!AD49-'PREV LOCK'!AD176)</f>
        <v>-</v>
      </c>
      <c r="AE176" s="1997" t="str">
        <f>IF('VM Support FY26'!AE49-'PREV LOCK'!AE176=0,"-",'VM Support FY26'!AE49-'PREV LOCK'!AE176)</f>
        <v>-</v>
      </c>
      <c r="AF176" s="2001" t="str">
        <f>IF('VM Support FY26'!AF49-'PREV LOCK'!AF176=0,"-",'VM Support FY26'!AF49-'PREV LOCK'!AF176)</f>
        <v>-</v>
      </c>
      <c r="AG176" s="2002" t="str">
        <f>IF('VM Support FY26'!AG49-'PREV LOCK'!AG176=0,"-",'VM Support FY26'!AG49-'PREV LOCK'!AG176)</f>
        <v>-</v>
      </c>
      <c r="AH176" s="1997" t="str">
        <f>IF('VM Support FY26'!AH49-'PREV LOCK'!AH176=0,"-",'VM Support FY26'!AH49-'PREV LOCK'!AH176)</f>
        <v>-</v>
      </c>
      <c r="AI176" s="2001" t="str">
        <f>IF('VM Support FY26'!AI49-'PREV LOCK'!AI176=0,"-",'VM Support FY26'!AI49-'PREV LOCK'!AI176)</f>
        <v>-</v>
      </c>
      <c r="AJ176" s="2002" t="str">
        <f>IF('VM Support FY26'!AJ49-'PREV LOCK'!AJ176=0,"-",'VM Support FY26'!AJ49-'PREV LOCK'!AJ176)</f>
        <v>-</v>
      </c>
      <c r="AK176" s="1997" t="str">
        <f>IF('VM Support FY26'!AK49-'PREV LOCK'!AK176=0,"-",'VM Support FY26'!AK49-'PREV LOCK'!AK176)</f>
        <v>-</v>
      </c>
      <c r="AL176" s="2001" t="str">
        <f>IF('VM Support FY26'!AL49-'PREV LOCK'!AL176=0,"-",'VM Support FY26'!AL49-'PREV LOCK'!AL176)</f>
        <v>-</v>
      </c>
      <c r="AM176" s="2002" t="str">
        <f>IF('VM Support FY26'!AM49-'PREV LOCK'!AM176=0,"-",'VM Support FY26'!AM49-'PREV LOCK'!AM176)</f>
        <v>-</v>
      </c>
      <c r="AN176" s="1997" t="str">
        <f>IF('VM Support FY26'!AN49-'PREV LOCK'!AN176=0,"-",'VM Support FY26'!AN49-'PREV LOCK'!AN176)</f>
        <v>-</v>
      </c>
      <c r="AO176" s="2001" t="str">
        <f>IF('VM Support FY26'!AO49-'PREV LOCK'!AO176=0,"-",'VM Support FY26'!AO49-'PREV LOCK'!AO176)</f>
        <v>-</v>
      </c>
      <c r="AP176" s="2002" t="str">
        <f>IF('VM Support FY26'!AP49-'PREV LOCK'!AP176=0,"-",'VM Support FY26'!AP49-'PREV LOCK'!AP176)</f>
        <v>-</v>
      </c>
      <c r="AQ176" s="1997" t="str">
        <f>IF('VM Support FY26'!AQ49-'PREV LOCK'!AQ176=0,"-",'VM Support FY26'!AQ49-'PREV LOCK'!AQ176)</f>
        <v>-</v>
      </c>
      <c r="AR176" s="2001" t="str">
        <f>IF('VM Support FY26'!AR49-'PREV LOCK'!AR176=0,"-",'VM Support FY26'!AR49-'PREV LOCK'!AR176)</f>
        <v>-</v>
      </c>
      <c r="AS176" s="2002" t="str">
        <f>IF('VM Support FY26'!AS49-'PREV LOCK'!AS176=0,"-",'VM Support FY26'!AS49-'PREV LOCK'!AS176)</f>
        <v>-</v>
      </c>
      <c r="AT176" s="1997">
        <f>IF('VM Support FY26'!AT49-'PREV LOCK'!AT176=0,"-",'VM Support FY26'!AT49-'PREV LOCK'!AT176)</f>
        <v>2300</v>
      </c>
      <c r="AU176" s="2001" t="str">
        <f>IF('VM Support FY26'!AU49-'PREV LOCK'!AU176=0,"-",'VM Support FY26'!AU49-'PREV LOCK'!AU176)</f>
        <v>-</v>
      </c>
      <c r="AV176" s="2002" t="str">
        <f>IF('VM Support FY26'!AV49-'PREV LOCK'!AV176=0,"-",'VM Support FY26'!AV49-'PREV LOCK'!AV176)</f>
        <v>-</v>
      </c>
      <c r="AX176" s="145"/>
    </row>
    <row r="177" spans="4:50" ht="15.75" customHeight="1">
      <c r="D177" s="608" t="s">
        <v>208</v>
      </c>
      <c r="E177" s="282" t="s">
        <v>105</v>
      </c>
      <c r="F177" s="282" t="s">
        <v>210</v>
      </c>
      <c r="G177" s="282" t="s">
        <v>171</v>
      </c>
      <c r="H177" s="281">
        <v>3.3</v>
      </c>
      <c r="I177" s="203"/>
      <c r="J177" s="1998" t="str">
        <f>IF('VM Support FY26'!J50-'PREV LOCK'!J177=0,"-",'VM Support FY26'!J50-'PREV LOCK'!J177)</f>
        <v>-</v>
      </c>
      <c r="K177" s="2003" t="str">
        <f>IF('VM Support FY26'!K50-'PREV LOCK'!K177=0,"-",'VM Support FY26'!K50-'PREV LOCK'!K177)</f>
        <v>-</v>
      </c>
      <c r="L177" s="2004" t="str">
        <f>IF('VM Support FY26'!L50-'PREV LOCK'!L177=0,"-",'VM Support FY26'!L50-'PREV LOCK'!L177)</f>
        <v>-</v>
      </c>
      <c r="M177" s="1998" t="str">
        <f>IF('VM Support FY26'!M50-'PREV LOCK'!M177=0,"-",'VM Support FY26'!M50-'PREV LOCK'!M177)</f>
        <v>-</v>
      </c>
      <c r="N177" s="2003" t="str">
        <f>IF('VM Support FY26'!N50-'PREV LOCK'!N177=0,"-",'VM Support FY26'!N50-'PREV LOCK'!N177)</f>
        <v>-</v>
      </c>
      <c r="O177" s="2004" t="str">
        <f>IF('VM Support FY26'!O50-'PREV LOCK'!O177=0,"-",'VM Support FY26'!O50-'PREV LOCK'!O177)</f>
        <v>-</v>
      </c>
      <c r="P177" s="1998" t="str">
        <f>IF('VM Support FY26'!P50-'PREV LOCK'!P177=0,"-",'VM Support FY26'!P50-'PREV LOCK'!P177)</f>
        <v>-</v>
      </c>
      <c r="Q177" s="2003" t="str">
        <f>IF('VM Support FY26'!Q50-'PREV LOCK'!Q177=0,"-",'VM Support FY26'!Q50-'PREV LOCK'!Q177)</f>
        <v>-</v>
      </c>
      <c r="R177" s="2004" t="str">
        <f>IF('VM Support FY26'!R50-'PREV LOCK'!R177=0,"-",'VM Support FY26'!R50-'PREV LOCK'!R177)</f>
        <v>-</v>
      </c>
      <c r="S177" s="1998">
        <f>IF('VM Support FY26'!S50-'PREV LOCK'!S177=0,"-",'VM Support FY26'!S50-'PREV LOCK'!S177)</f>
        <v>-2700</v>
      </c>
      <c r="T177" s="2003" t="str">
        <f>IF('VM Support FY26'!T50-'PREV LOCK'!T177=0,"-",'VM Support FY26'!T50-'PREV LOCK'!T177)</f>
        <v>-</v>
      </c>
      <c r="U177" s="2004" t="str">
        <f>IF('VM Support FY26'!U50-'PREV LOCK'!U177=0,"-",'VM Support FY26'!U50-'PREV LOCK'!U177)</f>
        <v>-</v>
      </c>
      <c r="V177" s="1998">
        <f>IF('VM Support FY26'!V50-'PREV LOCK'!V177=0,"-",'VM Support FY26'!V50-'PREV LOCK'!V177)</f>
        <v>-3200</v>
      </c>
      <c r="W177" s="2003" t="str">
        <f>IF('VM Support FY26'!W50-'PREV LOCK'!W177=0,"-",'VM Support FY26'!W50-'PREV LOCK'!W177)</f>
        <v>-</v>
      </c>
      <c r="X177" s="2004" t="str">
        <f>IF('VM Support FY26'!X50-'PREV LOCK'!X177=0,"-",'VM Support FY26'!X50-'PREV LOCK'!X177)</f>
        <v>-</v>
      </c>
      <c r="Y177" s="1998">
        <f>IF('VM Support FY26'!Y50-'PREV LOCK'!Y177=0,"-",'VM Support FY26'!Y50-'PREV LOCK'!Y177)</f>
        <v>-3900</v>
      </c>
      <c r="Z177" s="2003" t="str">
        <f>IF('VM Support FY26'!Z50-'PREV LOCK'!Z177=0,"-",'VM Support FY26'!Z50-'PREV LOCK'!Z177)</f>
        <v>-</v>
      </c>
      <c r="AA177" s="2004" t="str">
        <f>IF('VM Support FY26'!AA50-'PREV LOCK'!AA177=0,"-",'VM Support FY26'!AA50-'PREV LOCK'!AA177)</f>
        <v>-</v>
      </c>
      <c r="AB177" s="1998" t="str">
        <f>IF('VM Support FY26'!AB50-'PREV LOCK'!AB177=0,"-",'VM Support FY26'!AB50-'PREV LOCK'!AB177)</f>
        <v>-</v>
      </c>
      <c r="AC177" s="2003" t="str">
        <f>IF('VM Support FY26'!AC50-'PREV LOCK'!AC177=0,"-",'VM Support FY26'!AC50-'PREV LOCK'!AC177)</f>
        <v>-</v>
      </c>
      <c r="AD177" s="2004" t="str">
        <f>IF('VM Support FY26'!AD50-'PREV LOCK'!AD177=0,"-",'VM Support FY26'!AD50-'PREV LOCK'!AD177)</f>
        <v>-</v>
      </c>
      <c r="AE177" s="1998" t="str">
        <f>IF('VM Support FY26'!AE50-'PREV LOCK'!AE177=0,"-",'VM Support FY26'!AE50-'PREV LOCK'!AE177)</f>
        <v>-</v>
      </c>
      <c r="AF177" s="2003" t="str">
        <f>IF('VM Support FY26'!AF50-'PREV LOCK'!AF177=0,"-",'VM Support FY26'!AF50-'PREV LOCK'!AF177)</f>
        <v>-</v>
      </c>
      <c r="AG177" s="2004" t="str">
        <f>IF('VM Support FY26'!AG50-'PREV LOCK'!AG177=0,"-",'VM Support FY26'!AG50-'PREV LOCK'!AG177)</f>
        <v>-</v>
      </c>
      <c r="AH177" s="1998" t="str">
        <f>IF('VM Support FY26'!AH50-'PREV LOCK'!AH177=0,"-",'VM Support FY26'!AH50-'PREV LOCK'!AH177)</f>
        <v>-</v>
      </c>
      <c r="AI177" s="2003" t="str">
        <f>IF('VM Support FY26'!AI50-'PREV LOCK'!AI177=0,"-",'VM Support FY26'!AI50-'PREV LOCK'!AI177)</f>
        <v>-</v>
      </c>
      <c r="AJ177" s="2004" t="str">
        <f>IF('VM Support FY26'!AJ50-'PREV LOCK'!AJ177=0,"-",'VM Support FY26'!AJ50-'PREV LOCK'!AJ177)</f>
        <v>-</v>
      </c>
      <c r="AK177" s="1998" t="str">
        <f>IF('VM Support FY26'!AK50-'PREV LOCK'!AK177=0,"-",'VM Support FY26'!AK50-'PREV LOCK'!AK177)</f>
        <v>-</v>
      </c>
      <c r="AL177" s="2003" t="str">
        <f>IF('VM Support FY26'!AL50-'PREV LOCK'!AL177=0,"-",'VM Support FY26'!AL50-'PREV LOCK'!AL177)</f>
        <v>-</v>
      </c>
      <c r="AM177" s="2004" t="str">
        <f>IF('VM Support FY26'!AM50-'PREV LOCK'!AM177=0,"-",'VM Support FY26'!AM50-'PREV LOCK'!AM177)</f>
        <v>-</v>
      </c>
      <c r="AN177" s="1998" t="str">
        <f>IF('VM Support FY26'!AN50-'PREV LOCK'!AN177=0,"-",'VM Support FY26'!AN50-'PREV LOCK'!AN177)</f>
        <v>-</v>
      </c>
      <c r="AO177" s="2003" t="str">
        <f>IF('VM Support FY26'!AO50-'PREV LOCK'!AO177=0,"-",'VM Support FY26'!AO50-'PREV LOCK'!AO177)</f>
        <v>-</v>
      </c>
      <c r="AP177" s="2004" t="str">
        <f>IF('VM Support FY26'!AP50-'PREV LOCK'!AP177=0,"-",'VM Support FY26'!AP50-'PREV LOCK'!AP177)</f>
        <v>-</v>
      </c>
      <c r="AQ177" s="1998" t="str">
        <f>IF('VM Support FY26'!AQ50-'PREV LOCK'!AQ177=0,"-",'VM Support FY26'!AQ50-'PREV LOCK'!AQ177)</f>
        <v>-</v>
      </c>
      <c r="AR177" s="2003" t="str">
        <f>IF('VM Support FY26'!AR50-'PREV LOCK'!AR177=0,"-",'VM Support FY26'!AR50-'PREV LOCK'!AR177)</f>
        <v>-</v>
      </c>
      <c r="AS177" s="2004" t="str">
        <f>IF('VM Support FY26'!AS50-'PREV LOCK'!AS177=0,"-",'VM Support FY26'!AS50-'PREV LOCK'!AS177)</f>
        <v>-</v>
      </c>
      <c r="AT177" s="1998">
        <f>IF('VM Support FY26'!AT50-'PREV LOCK'!AT177=0,"-",'VM Support FY26'!AT50-'PREV LOCK'!AT177)</f>
        <v>-9800</v>
      </c>
      <c r="AU177" s="2003" t="str">
        <f>IF('VM Support FY26'!AU50-'PREV LOCK'!AU177=0,"-",'VM Support FY26'!AU50-'PREV LOCK'!AU177)</f>
        <v>-</v>
      </c>
      <c r="AV177" s="2004" t="str">
        <f>IF('VM Support FY26'!AV50-'PREV LOCK'!AV177=0,"-",'VM Support FY26'!AV50-'PREV LOCK'!AV177)</f>
        <v>-</v>
      </c>
      <c r="AX177" s="145"/>
    </row>
    <row r="178" spans="4:50" ht="15.75" customHeight="1">
      <c r="D178" s="359" t="s">
        <v>208</v>
      </c>
      <c r="E178" s="360" t="s">
        <v>101</v>
      </c>
      <c r="F178" s="360" t="s">
        <v>210</v>
      </c>
      <c r="G178" s="360" t="s">
        <v>22</v>
      </c>
      <c r="H178" s="361"/>
      <c r="I178" s="362"/>
      <c r="J178" s="1996" t="str">
        <f>IF('VM Support FY26'!J51-'PREV LOCK'!J178=0,"-",'VM Support FY26'!J51-'PREV LOCK'!J178)</f>
        <v>-</v>
      </c>
      <c r="K178" s="1999" t="str">
        <f>IF('VM Support FY26'!K51-'PREV LOCK'!K178=0,"-",'VM Support FY26'!K51-'PREV LOCK'!K178)</f>
        <v>-</v>
      </c>
      <c r="L178" s="2000" t="str">
        <f>IF('VM Support FY26'!L51-'PREV LOCK'!L178=0,"-",'VM Support FY26'!L51-'PREV LOCK'!L178)</f>
        <v>-</v>
      </c>
      <c r="M178" s="1996" t="str">
        <f>IF('VM Support FY26'!M51-'PREV LOCK'!M178=0,"-",'VM Support FY26'!M51-'PREV LOCK'!M178)</f>
        <v>-</v>
      </c>
      <c r="N178" s="1999" t="str">
        <f>IF('VM Support FY26'!N51-'PREV LOCK'!N178=0,"-",'VM Support FY26'!N51-'PREV LOCK'!N178)</f>
        <v>-</v>
      </c>
      <c r="O178" s="2000" t="str">
        <f>IF('VM Support FY26'!O51-'PREV LOCK'!O178=0,"-",'VM Support FY26'!O51-'PREV LOCK'!O178)</f>
        <v>-</v>
      </c>
      <c r="P178" s="1996" t="str">
        <f>IF('VM Support FY26'!P51-'PREV LOCK'!P178=0,"-",'VM Support FY26'!P51-'PREV LOCK'!P178)</f>
        <v>-</v>
      </c>
      <c r="Q178" s="1999" t="str">
        <f>IF('VM Support FY26'!Q51-'PREV LOCK'!Q178=0,"-",'VM Support FY26'!Q51-'PREV LOCK'!Q178)</f>
        <v>-</v>
      </c>
      <c r="R178" s="2000" t="str">
        <f>IF('VM Support FY26'!R51-'PREV LOCK'!R178=0,"-",'VM Support FY26'!R51-'PREV LOCK'!R178)</f>
        <v>-</v>
      </c>
      <c r="S178" s="1996">
        <f>IF('VM Support FY26'!S51-'PREV LOCK'!S178=0,"-",'VM Support FY26'!S51-'PREV LOCK'!S178)</f>
        <v>-2400</v>
      </c>
      <c r="T178" s="1999" t="str">
        <f>IF('VM Support FY26'!T51-'PREV LOCK'!T178=0,"-",'VM Support FY26'!T51-'PREV LOCK'!T178)</f>
        <v>-</v>
      </c>
      <c r="U178" s="2000" t="str">
        <f>IF('VM Support FY26'!U51-'PREV LOCK'!U178=0,"-",'VM Support FY26'!U51-'PREV LOCK'!U178)</f>
        <v>-</v>
      </c>
      <c r="V178" s="1996">
        <f>IF('VM Support FY26'!V51-'PREV LOCK'!V178=0,"-",'VM Support FY26'!V51-'PREV LOCK'!V178)</f>
        <v>-2200</v>
      </c>
      <c r="W178" s="1999" t="str">
        <f>IF('VM Support FY26'!W51-'PREV LOCK'!W178=0,"-",'VM Support FY26'!W51-'PREV LOCK'!W178)</f>
        <v>-</v>
      </c>
      <c r="X178" s="2000" t="str">
        <f>IF('VM Support FY26'!X51-'PREV LOCK'!X178=0,"-",'VM Support FY26'!X51-'PREV LOCK'!X178)</f>
        <v>-</v>
      </c>
      <c r="Y178" s="1996">
        <f>IF('VM Support FY26'!Y51-'PREV LOCK'!Y178=0,"-",'VM Support FY26'!Y51-'PREV LOCK'!Y178)</f>
        <v>-3000</v>
      </c>
      <c r="Z178" s="1999" t="str">
        <f>IF('VM Support FY26'!Z51-'PREV LOCK'!Z178=0,"-",'VM Support FY26'!Z51-'PREV LOCK'!Z178)</f>
        <v>-</v>
      </c>
      <c r="AA178" s="2000" t="str">
        <f>IF('VM Support FY26'!AA51-'PREV LOCK'!AA178=0,"-",'VM Support FY26'!AA51-'PREV LOCK'!AA178)</f>
        <v>-</v>
      </c>
      <c r="AB178" s="1996" t="str">
        <f>IF('VM Support FY26'!AB51-'PREV LOCK'!AB178=0,"-",'VM Support FY26'!AB51-'PREV LOCK'!AB178)</f>
        <v>-</v>
      </c>
      <c r="AC178" s="1999" t="str">
        <f>IF('VM Support FY26'!AC51-'PREV LOCK'!AC178=0,"-",'VM Support FY26'!AC51-'PREV LOCK'!AC178)</f>
        <v>-</v>
      </c>
      <c r="AD178" s="2000" t="str">
        <f>IF('VM Support FY26'!AD51-'PREV LOCK'!AD178=0,"-",'VM Support FY26'!AD51-'PREV LOCK'!AD178)</f>
        <v>-</v>
      </c>
      <c r="AE178" s="1996" t="str">
        <f>IF('VM Support FY26'!AE51-'PREV LOCK'!AE178=0,"-",'VM Support FY26'!AE51-'PREV LOCK'!AE178)</f>
        <v>-</v>
      </c>
      <c r="AF178" s="1999" t="str">
        <f>IF('VM Support FY26'!AF51-'PREV LOCK'!AF178=0,"-",'VM Support FY26'!AF51-'PREV LOCK'!AF178)</f>
        <v>-</v>
      </c>
      <c r="AG178" s="2000" t="str">
        <f>IF('VM Support FY26'!AG51-'PREV LOCK'!AG178=0,"-",'VM Support FY26'!AG51-'PREV LOCK'!AG178)</f>
        <v>-</v>
      </c>
      <c r="AH178" s="1996" t="str">
        <f>IF('VM Support FY26'!AH51-'PREV LOCK'!AH178=0,"-",'VM Support FY26'!AH51-'PREV LOCK'!AH178)</f>
        <v>-</v>
      </c>
      <c r="AI178" s="1999" t="str">
        <f>IF('VM Support FY26'!AI51-'PREV LOCK'!AI178=0,"-",'VM Support FY26'!AI51-'PREV LOCK'!AI178)</f>
        <v>-</v>
      </c>
      <c r="AJ178" s="2000" t="str">
        <f>IF('VM Support FY26'!AJ51-'PREV LOCK'!AJ178=0,"-",'VM Support FY26'!AJ51-'PREV LOCK'!AJ178)</f>
        <v>-</v>
      </c>
      <c r="AK178" s="1996" t="str">
        <f>IF('VM Support FY26'!AK51-'PREV LOCK'!AK178=0,"-",'VM Support FY26'!AK51-'PREV LOCK'!AK178)</f>
        <v>-</v>
      </c>
      <c r="AL178" s="1999" t="str">
        <f>IF('VM Support FY26'!AL51-'PREV LOCK'!AL178=0,"-",'VM Support FY26'!AL51-'PREV LOCK'!AL178)</f>
        <v>-</v>
      </c>
      <c r="AM178" s="2000" t="str">
        <f>IF('VM Support FY26'!AM51-'PREV LOCK'!AM178=0,"-",'VM Support FY26'!AM51-'PREV LOCK'!AM178)</f>
        <v>-</v>
      </c>
      <c r="AN178" s="1996" t="str">
        <f>IF('VM Support FY26'!AN51-'PREV LOCK'!AN178=0,"-",'VM Support FY26'!AN51-'PREV LOCK'!AN178)</f>
        <v>-</v>
      </c>
      <c r="AO178" s="1999" t="str">
        <f>IF('VM Support FY26'!AO51-'PREV LOCK'!AO178=0,"-",'VM Support FY26'!AO51-'PREV LOCK'!AO178)</f>
        <v>-</v>
      </c>
      <c r="AP178" s="2000" t="str">
        <f>IF('VM Support FY26'!AP51-'PREV LOCK'!AP178=0,"-",'VM Support FY26'!AP51-'PREV LOCK'!AP178)</f>
        <v>-</v>
      </c>
      <c r="AQ178" s="1996" t="str">
        <f>IF('VM Support FY26'!AQ51-'PREV LOCK'!AQ178=0,"-",'VM Support FY26'!AQ51-'PREV LOCK'!AQ178)</f>
        <v>-</v>
      </c>
      <c r="AR178" s="1999" t="str">
        <f>IF('VM Support FY26'!AR51-'PREV LOCK'!AR178=0,"-",'VM Support FY26'!AR51-'PREV LOCK'!AR178)</f>
        <v>-</v>
      </c>
      <c r="AS178" s="2000" t="str">
        <f>IF('VM Support FY26'!AS51-'PREV LOCK'!AS178=0,"-",'VM Support FY26'!AS51-'PREV LOCK'!AS178)</f>
        <v>-</v>
      </c>
      <c r="AT178" s="1996">
        <f>IF('VM Support FY26'!AT51-'PREV LOCK'!AT178=0,"-",'VM Support FY26'!AT51-'PREV LOCK'!AT178)</f>
        <v>-7600</v>
      </c>
      <c r="AU178" s="1999" t="str">
        <f>IF('VM Support FY26'!AU51-'PREV LOCK'!AU178=0,"-",'VM Support FY26'!AU51-'PREV LOCK'!AU178)</f>
        <v>-</v>
      </c>
      <c r="AV178" s="2000" t="str">
        <f>IF('VM Support FY26'!AV51-'PREV LOCK'!AV178=0,"-",'VM Support FY26'!AV51-'PREV LOCK'!AV178)</f>
        <v>-</v>
      </c>
      <c r="AX178" s="145"/>
    </row>
    <row r="179" spans="4:50" ht="15.75" customHeight="1">
      <c r="D179" s="286" t="s">
        <v>208</v>
      </c>
      <c r="E179" s="155" t="s">
        <v>102</v>
      </c>
      <c r="F179" s="155" t="s">
        <v>210</v>
      </c>
      <c r="G179" s="155" t="s">
        <v>22</v>
      </c>
      <c r="H179" s="225"/>
      <c r="I179" s="208"/>
      <c r="J179" s="1997" t="str">
        <f>IF('VM Support FY26'!J52-'PREV LOCK'!J179=0,"-",'VM Support FY26'!J52-'PREV LOCK'!J179)</f>
        <v>-</v>
      </c>
      <c r="K179" s="2001" t="str">
        <f>IF('VM Support FY26'!K52-'PREV LOCK'!K179=0,"-",'VM Support FY26'!K52-'PREV LOCK'!K179)</f>
        <v>-</v>
      </c>
      <c r="L179" s="2002" t="str">
        <f>IF('VM Support FY26'!L52-'PREV LOCK'!L179=0,"-",'VM Support FY26'!L52-'PREV LOCK'!L179)</f>
        <v>-</v>
      </c>
      <c r="M179" s="1997" t="str">
        <f>IF('VM Support FY26'!M52-'PREV LOCK'!M179=0,"-",'VM Support FY26'!M52-'PREV LOCK'!M179)</f>
        <v>-</v>
      </c>
      <c r="N179" s="2001" t="str">
        <f>IF('VM Support FY26'!N52-'PREV LOCK'!N179=0,"-",'VM Support FY26'!N52-'PREV LOCK'!N179)</f>
        <v>-</v>
      </c>
      <c r="O179" s="2002" t="str">
        <f>IF('VM Support FY26'!O52-'PREV LOCK'!O179=0,"-",'VM Support FY26'!O52-'PREV LOCK'!O179)</f>
        <v>-</v>
      </c>
      <c r="P179" s="1997" t="str">
        <f>IF('VM Support FY26'!P52-'PREV LOCK'!P179=0,"-",'VM Support FY26'!P52-'PREV LOCK'!P179)</f>
        <v>-</v>
      </c>
      <c r="Q179" s="2001" t="str">
        <f>IF('VM Support FY26'!Q52-'PREV LOCK'!Q179=0,"-",'VM Support FY26'!Q52-'PREV LOCK'!Q179)</f>
        <v>-</v>
      </c>
      <c r="R179" s="2002" t="str">
        <f>IF('VM Support FY26'!R52-'PREV LOCK'!R179=0,"-",'VM Support FY26'!R52-'PREV LOCK'!R179)</f>
        <v>-</v>
      </c>
      <c r="S179" s="1997">
        <f>IF('VM Support FY26'!S52-'PREV LOCK'!S179=0,"-",'VM Support FY26'!S52-'PREV LOCK'!S179)</f>
        <v>-5300</v>
      </c>
      <c r="T179" s="2001" t="str">
        <f>IF('VM Support FY26'!T52-'PREV LOCK'!T179=0,"-",'VM Support FY26'!T52-'PREV LOCK'!T179)</f>
        <v>-</v>
      </c>
      <c r="U179" s="2002" t="str">
        <f>IF('VM Support FY26'!U52-'PREV LOCK'!U179=0,"-",'VM Support FY26'!U52-'PREV LOCK'!U179)</f>
        <v>-</v>
      </c>
      <c r="V179" s="1997">
        <f>IF('VM Support FY26'!V52-'PREV LOCK'!V179=0,"-",'VM Support FY26'!V52-'PREV LOCK'!V179)</f>
        <v>-4300</v>
      </c>
      <c r="W179" s="2001" t="str">
        <f>IF('VM Support FY26'!W52-'PREV LOCK'!W179=0,"-",'VM Support FY26'!W52-'PREV LOCK'!W179)</f>
        <v>-</v>
      </c>
      <c r="X179" s="2002" t="str">
        <f>IF('VM Support FY26'!X52-'PREV LOCK'!X179=0,"-",'VM Support FY26'!X52-'PREV LOCK'!X179)</f>
        <v>-</v>
      </c>
      <c r="Y179" s="1997">
        <f>IF('VM Support FY26'!Y52-'PREV LOCK'!Y179=0,"-",'VM Support FY26'!Y52-'PREV LOCK'!Y179)</f>
        <v>-8800</v>
      </c>
      <c r="Z179" s="2001" t="str">
        <f>IF('VM Support FY26'!Z52-'PREV LOCK'!Z179=0,"-",'VM Support FY26'!Z52-'PREV LOCK'!Z179)</f>
        <v>-</v>
      </c>
      <c r="AA179" s="2002" t="str">
        <f>IF('VM Support FY26'!AA52-'PREV LOCK'!AA179=0,"-",'VM Support FY26'!AA52-'PREV LOCK'!AA179)</f>
        <v>-</v>
      </c>
      <c r="AB179" s="1997" t="str">
        <f>IF('VM Support FY26'!AB52-'PREV LOCK'!AB179=0,"-",'VM Support FY26'!AB52-'PREV LOCK'!AB179)</f>
        <v>-</v>
      </c>
      <c r="AC179" s="2001" t="str">
        <f>IF('VM Support FY26'!AC52-'PREV LOCK'!AC179=0,"-",'VM Support FY26'!AC52-'PREV LOCK'!AC179)</f>
        <v>-</v>
      </c>
      <c r="AD179" s="2002" t="str">
        <f>IF('VM Support FY26'!AD52-'PREV LOCK'!AD179=0,"-",'VM Support FY26'!AD52-'PREV LOCK'!AD179)</f>
        <v>-</v>
      </c>
      <c r="AE179" s="1997" t="str">
        <f>IF('VM Support FY26'!AE52-'PREV LOCK'!AE179=0,"-",'VM Support FY26'!AE52-'PREV LOCK'!AE179)</f>
        <v>-</v>
      </c>
      <c r="AF179" s="2001" t="str">
        <f>IF('VM Support FY26'!AF52-'PREV LOCK'!AF179=0,"-",'VM Support FY26'!AF52-'PREV LOCK'!AF179)</f>
        <v>-</v>
      </c>
      <c r="AG179" s="2002" t="str">
        <f>IF('VM Support FY26'!AG52-'PREV LOCK'!AG179=0,"-",'VM Support FY26'!AG52-'PREV LOCK'!AG179)</f>
        <v>-</v>
      </c>
      <c r="AH179" s="1997" t="str">
        <f>IF('VM Support FY26'!AH52-'PREV LOCK'!AH179=0,"-",'VM Support FY26'!AH52-'PREV LOCK'!AH179)</f>
        <v>-</v>
      </c>
      <c r="AI179" s="2001" t="str">
        <f>IF('VM Support FY26'!AI52-'PREV LOCK'!AI179=0,"-",'VM Support FY26'!AI52-'PREV LOCK'!AI179)</f>
        <v>-</v>
      </c>
      <c r="AJ179" s="2002" t="str">
        <f>IF('VM Support FY26'!AJ52-'PREV LOCK'!AJ179=0,"-",'VM Support FY26'!AJ52-'PREV LOCK'!AJ179)</f>
        <v>-</v>
      </c>
      <c r="AK179" s="1997" t="str">
        <f>IF('VM Support FY26'!AK52-'PREV LOCK'!AK179=0,"-",'VM Support FY26'!AK52-'PREV LOCK'!AK179)</f>
        <v>-</v>
      </c>
      <c r="AL179" s="2001" t="str">
        <f>IF('VM Support FY26'!AL52-'PREV LOCK'!AL179=0,"-",'VM Support FY26'!AL52-'PREV LOCK'!AL179)</f>
        <v>-</v>
      </c>
      <c r="AM179" s="2002" t="str">
        <f>IF('VM Support FY26'!AM52-'PREV LOCK'!AM179=0,"-",'VM Support FY26'!AM52-'PREV LOCK'!AM179)</f>
        <v>-</v>
      </c>
      <c r="AN179" s="1997" t="str">
        <f>IF('VM Support FY26'!AN52-'PREV LOCK'!AN179=0,"-",'VM Support FY26'!AN52-'PREV LOCK'!AN179)</f>
        <v>-</v>
      </c>
      <c r="AO179" s="2001" t="str">
        <f>IF('VM Support FY26'!AO52-'PREV LOCK'!AO179=0,"-",'VM Support FY26'!AO52-'PREV LOCK'!AO179)</f>
        <v>-</v>
      </c>
      <c r="AP179" s="2002" t="str">
        <f>IF('VM Support FY26'!AP52-'PREV LOCK'!AP179=0,"-",'VM Support FY26'!AP52-'PREV LOCK'!AP179)</f>
        <v>-</v>
      </c>
      <c r="AQ179" s="1997" t="str">
        <f>IF('VM Support FY26'!AQ52-'PREV LOCK'!AQ179=0,"-",'VM Support FY26'!AQ52-'PREV LOCK'!AQ179)</f>
        <v>-</v>
      </c>
      <c r="AR179" s="2001" t="str">
        <f>IF('VM Support FY26'!AR52-'PREV LOCK'!AR179=0,"-",'VM Support FY26'!AR52-'PREV LOCK'!AR179)</f>
        <v>-</v>
      </c>
      <c r="AS179" s="2002" t="str">
        <f>IF('VM Support FY26'!AS52-'PREV LOCK'!AS179=0,"-",'VM Support FY26'!AS52-'PREV LOCK'!AS179)</f>
        <v>-</v>
      </c>
      <c r="AT179" s="1997">
        <f>IF('VM Support FY26'!AT52-'PREV LOCK'!AT179=0,"-",'VM Support FY26'!AT52-'PREV LOCK'!AT179)</f>
        <v>-20600</v>
      </c>
      <c r="AU179" s="2001" t="str">
        <f>IF('VM Support FY26'!AU52-'PREV LOCK'!AU179=0,"-",'VM Support FY26'!AU52-'PREV LOCK'!AU179)</f>
        <v>-</v>
      </c>
      <c r="AV179" s="2002" t="str">
        <f>IF('VM Support FY26'!AV52-'PREV LOCK'!AV179=0,"-",'VM Support FY26'!AV52-'PREV LOCK'!AV179)</f>
        <v>-</v>
      </c>
      <c r="AX179" s="145"/>
    </row>
    <row r="180" spans="4:50" ht="15.75" customHeight="1">
      <c r="D180" s="286" t="s">
        <v>208</v>
      </c>
      <c r="E180" s="155" t="s">
        <v>104</v>
      </c>
      <c r="F180" s="155" t="s">
        <v>210</v>
      </c>
      <c r="G180" s="155" t="s">
        <v>22</v>
      </c>
      <c r="H180" s="225"/>
      <c r="I180" s="208"/>
      <c r="J180" s="1997" t="str">
        <f>IF('VM Support FY26'!J53-'PREV LOCK'!J180=0,"-",'VM Support FY26'!J53-'PREV LOCK'!J180)</f>
        <v>-</v>
      </c>
      <c r="K180" s="2001" t="str">
        <f>IF('VM Support FY26'!K53-'PREV LOCK'!K180=0,"-",'VM Support FY26'!K53-'PREV LOCK'!K180)</f>
        <v>-</v>
      </c>
      <c r="L180" s="2002" t="str">
        <f>IF('VM Support FY26'!L53-'PREV LOCK'!L180=0,"-",'VM Support FY26'!L53-'PREV LOCK'!L180)</f>
        <v>-</v>
      </c>
      <c r="M180" s="1997" t="str">
        <f>IF('VM Support FY26'!M53-'PREV LOCK'!M180=0,"-",'VM Support FY26'!M53-'PREV LOCK'!M180)</f>
        <v>-</v>
      </c>
      <c r="N180" s="2001" t="str">
        <f>IF('VM Support FY26'!N53-'PREV LOCK'!N180=0,"-",'VM Support FY26'!N53-'PREV LOCK'!N180)</f>
        <v>-</v>
      </c>
      <c r="O180" s="2002" t="str">
        <f>IF('VM Support FY26'!O53-'PREV LOCK'!O180=0,"-",'VM Support FY26'!O53-'PREV LOCK'!O180)</f>
        <v>-</v>
      </c>
      <c r="P180" s="1997" t="str">
        <f>IF('VM Support FY26'!P53-'PREV LOCK'!P180=0,"-",'VM Support FY26'!P53-'PREV LOCK'!P180)</f>
        <v>-</v>
      </c>
      <c r="Q180" s="2001" t="str">
        <f>IF('VM Support FY26'!Q53-'PREV LOCK'!Q180=0,"-",'VM Support FY26'!Q53-'PREV LOCK'!Q180)</f>
        <v>-</v>
      </c>
      <c r="R180" s="2002" t="str">
        <f>IF('VM Support FY26'!R53-'PREV LOCK'!R180=0,"-",'VM Support FY26'!R53-'PREV LOCK'!R180)</f>
        <v>-</v>
      </c>
      <c r="S180" s="1997">
        <f>IF('VM Support FY26'!S53-'PREV LOCK'!S180=0,"-",'VM Support FY26'!S53-'PREV LOCK'!S180)</f>
        <v>600</v>
      </c>
      <c r="T180" s="2001" t="str">
        <f>IF('VM Support FY26'!T53-'PREV LOCK'!T180=0,"-",'VM Support FY26'!T53-'PREV LOCK'!T180)</f>
        <v>-</v>
      </c>
      <c r="U180" s="2002" t="str">
        <f>IF('VM Support FY26'!U53-'PREV LOCK'!U180=0,"-",'VM Support FY26'!U53-'PREV LOCK'!U180)</f>
        <v>-</v>
      </c>
      <c r="V180" s="1997">
        <f>IF('VM Support FY26'!V53-'PREV LOCK'!V180=0,"-",'VM Support FY26'!V53-'PREV LOCK'!V180)</f>
        <v>600</v>
      </c>
      <c r="W180" s="2001" t="str">
        <f>IF('VM Support FY26'!W53-'PREV LOCK'!W180=0,"-",'VM Support FY26'!W53-'PREV LOCK'!W180)</f>
        <v>-</v>
      </c>
      <c r="X180" s="2002" t="str">
        <f>IF('VM Support FY26'!X53-'PREV LOCK'!X180=0,"-",'VM Support FY26'!X53-'PREV LOCK'!X180)</f>
        <v>-</v>
      </c>
      <c r="Y180" s="1997">
        <f>IF('VM Support FY26'!Y53-'PREV LOCK'!Y180=0,"-",'VM Support FY26'!Y53-'PREV LOCK'!Y180)</f>
        <v>400</v>
      </c>
      <c r="Z180" s="2001" t="str">
        <f>IF('VM Support FY26'!Z53-'PREV LOCK'!Z180=0,"-",'VM Support FY26'!Z53-'PREV LOCK'!Z180)</f>
        <v>-</v>
      </c>
      <c r="AA180" s="2002" t="str">
        <f>IF('VM Support FY26'!AA53-'PREV LOCK'!AA180=0,"-",'VM Support FY26'!AA53-'PREV LOCK'!AA180)</f>
        <v>-</v>
      </c>
      <c r="AB180" s="1997" t="str">
        <f>IF('VM Support FY26'!AB53-'PREV LOCK'!AB180=0,"-",'VM Support FY26'!AB53-'PREV LOCK'!AB180)</f>
        <v>-</v>
      </c>
      <c r="AC180" s="2001" t="str">
        <f>IF('VM Support FY26'!AC53-'PREV LOCK'!AC180=0,"-",'VM Support FY26'!AC53-'PREV LOCK'!AC180)</f>
        <v>-</v>
      </c>
      <c r="AD180" s="2002" t="str">
        <f>IF('VM Support FY26'!AD53-'PREV LOCK'!AD180=0,"-",'VM Support FY26'!AD53-'PREV LOCK'!AD180)</f>
        <v>-</v>
      </c>
      <c r="AE180" s="1997" t="str">
        <f>IF('VM Support FY26'!AE53-'PREV LOCK'!AE180=0,"-",'VM Support FY26'!AE53-'PREV LOCK'!AE180)</f>
        <v>-</v>
      </c>
      <c r="AF180" s="2001" t="str">
        <f>IF('VM Support FY26'!AF53-'PREV LOCK'!AF180=0,"-",'VM Support FY26'!AF53-'PREV LOCK'!AF180)</f>
        <v>-</v>
      </c>
      <c r="AG180" s="2002" t="str">
        <f>IF('VM Support FY26'!AG53-'PREV LOCK'!AG180=0,"-",'VM Support FY26'!AG53-'PREV LOCK'!AG180)</f>
        <v>-</v>
      </c>
      <c r="AH180" s="1997" t="str">
        <f>IF('VM Support FY26'!AH53-'PREV LOCK'!AH180=0,"-",'VM Support FY26'!AH53-'PREV LOCK'!AH180)</f>
        <v>-</v>
      </c>
      <c r="AI180" s="2001" t="str">
        <f>IF('VM Support FY26'!AI53-'PREV LOCK'!AI180=0,"-",'VM Support FY26'!AI53-'PREV LOCK'!AI180)</f>
        <v>-</v>
      </c>
      <c r="AJ180" s="2002" t="str">
        <f>IF('VM Support FY26'!AJ53-'PREV LOCK'!AJ180=0,"-",'VM Support FY26'!AJ53-'PREV LOCK'!AJ180)</f>
        <v>-</v>
      </c>
      <c r="AK180" s="1997" t="str">
        <f>IF('VM Support FY26'!AK53-'PREV LOCK'!AK180=0,"-",'VM Support FY26'!AK53-'PREV LOCK'!AK180)</f>
        <v>-</v>
      </c>
      <c r="AL180" s="2001" t="str">
        <f>IF('VM Support FY26'!AL53-'PREV LOCK'!AL180=0,"-",'VM Support FY26'!AL53-'PREV LOCK'!AL180)</f>
        <v>-</v>
      </c>
      <c r="AM180" s="2002" t="str">
        <f>IF('VM Support FY26'!AM53-'PREV LOCK'!AM180=0,"-",'VM Support FY26'!AM53-'PREV LOCK'!AM180)</f>
        <v>-</v>
      </c>
      <c r="AN180" s="1997" t="str">
        <f>IF('VM Support FY26'!AN53-'PREV LOCK'!AN180=0,"-",'VM Support FY26'!AN53-'PREV LOCK'!AN180)</f>
        <v>-</v>
      </c>
      <c r="AO180" s="2001" t="str">
        <f>IF('VM Support FY26'!AO53-'PREV LOCK'!AO180=0,"-",'VM Support FY26'!AO53-'PREV LOCK'!AO180)</f>
        <v>-</v>
      </c>
      <c r="AP180" s="2002" t="str">
        <f>IF('VM Support FY26'!AP53-'PREV LOCK'!AP180=0,"-",'VM Support FY26'!AP53-'PREV LOCK'!AP180)</f>
        <v>-</v>
      </c>
      <c r="AQ180" s="1997" t="str">
        <f>IF('VM Support FY26'!AQ53-'PREV LOCK'!AQ180=0,"-",'VM Support FY26'!AQ53-'PREV LOCK'!AQ180)</f>
        <v>-</v>
      </c>
      <c r="AR180" s="2001" t="str">
        <f>IF('VM Support FY26'!AR53-'PREV LOCK'!AR180=0,"-",'VM Support FY26'!AR53-'PREV LOCK'!AR180)</f>
        <v>-</v>
      </c>
      <c r="AS180" s="2002" t="str">
        <f>IF('VM Support FY26'!AS53-'PREV LOCK'!AS180=0,"-",'VM Support FY26'!AS53-'PREV LOCK'!AS180)</f>
        <v>-</v>
      </c>
      <c r="AT180" s="1997">
        <f>IF('VM Support FY26'!AT53-'PREV LOCK'!AT180=0,"-",'VM Support FY26'!AT53-'PREV LOCK'!AT180)</f>
        <v>1600</v>
      </c>
      <c r="AU180" s="2001" t="str">
        <f>IF('VM Support FY26'!AU53-'PREV LOCK'!AU180=0,"-",'VM Support FY26'!AU53-'PREV LOCK'!AU180)</f>
        <v>-</v>
      </c>
      <c r="AV180" s="2002" t="str">
        <f>IF('VM Support FY26'!AV53-'PREV LOCK'!AV180=0,"-",'VM Support FY26'!AV53-'PREV LOCK'!AV180)</f>
        <v>-</v>
      </c>
      <c r="AX180" s="145"/>
    </row>
    <row r="181" spans="4:50" ht="15.75" customHeight="1">
      <c r="D181" s="608" t="s">
        <v>208</v>
      </c>
      <c r="E181" s="282" t="s">
        <v>105</v>
      </c>
      <c r="F181" s="282" t="s">
        <v>210</v>
      </c>
      <c r="G181" s="282" t="s">
        <v>22</v>
      </c>
      <c r="H181" s="281"/>
      <c r="I181" s="203"/>
      <c r="J181" s="1998" t="str">
        <f>IF('VM Support FY26'!J54-'PREV LOCK'!J181=0,"-",'VM Support FY26'!J54-'PREV LOCK'!J181)</f>
        <v>-</v>
      </c>
      <c r="K181" s="2003" t="str">
        <f>IF('VM Support FY26'!K54-'PREV LOCK'!K181=0,"-",'VM Support FY26'!K54-'PREV LOCK'!K181)</f>
        <v>-</v>
      </c>
      <c r="L181" s="2004" t="str">
        <f>IF('VM Support FY26'!L54-'PREV LOCK'!L181=0,"-",'VM Support FY26'!L54-'PREV LOCK'!L181)</f>
        <v>-</v>
      </c>
      <c r="M181" s="1998" t="str">
        <f>IF('VM Support FY26'!M54-'PREV LOCK'!M181=0,"-",'VM Support FY26'!M54-'PREV LOCK'!M181)</f>
        <v>-</v>
      </c>
      <c r="N181" s="2003" t="str">
        <f>IF('VM Support FY26'!N54-'PREV LOCK'!N181=0,"-",'VM Support FY26'!N54-'PREV LOCK'!N181)</f>
        <v>-</v>
      </c>
      <c r="O181" s="2004" t="str">
        <f>IF('VM Support FY26'!O54-'PREV LOCK'!O181=0,"-",'VM Support FY26'!O54-'PREV LOCK'!O181)</f>
        <v>-</v>
      </c>
      <c r="P181" s="1998" t="str">
        <f>IF('VM Support FY26'!P54-'PREV LOCK'!P181=0,"-",'VM Support FY26'!P54-'PREV LOCK'!P181)</f>
        <v>-</v>
      </c>
      <c r="Q181" s="2003" t="str">
        <f>IF('VM Support FY26'!Q54-'PREV LOCK'!Q181=0,"-",'VM Support FY26'!Q54-'PREV LOCK'!Q181)</f>
        <v>-</v>
      </c>
      <c r="R181" s="2004" t="str">
        <f>IF('VM Support FY26'!R54-'PREV LOCK'!R181=0,"-",'VM Support FY26'!R54-'PREV LOCK'!R181)</f>
        <v>-</v>
      </c>
      <c r="S181" s="1998">
        <f>IF('VM Support FY26'!S54-'PREV LOCK'!S181=0,"-",'VM Support FY26'!S54-'PREV LOCK'!S181)</f>
        <v>300</v>
      </c>
      <c r="T181" s="2003" t="str">
        <f>IF('VM Support FY26'!T54-'PREV LOCK'!T181=0,"-",'VM Support FY26'!T54-'PREV LOCK'!T181)</f>
        <v>-</v>
      </c>
      <c r="U181" s="2004" t="str">
        <f>IF('VM Support FY26'!U54-'PREV LOCK'!U181=0,"-",'VM Support FY26'!U54-'PREV LOCK'!U181)</f>
        <v>-</v>
      </c>
      <c r="V181" s="1998">
        <f>IF('VM Support FY26'!V54-'PREV LOCK'!V181=0,"-",'VM Support FY26'!V54-'PREV LOCK'!V181)</f>
        <v>-200</v>
      </c>
      <c r="W181" s="2003" t="str">
        <f>IF('VM Support FY26'!W54-'PREV LOCK'!W181=0,"-",'VM Support FY26'!W54-'PREV LOCK'!W181)</f>
        <v>-</v>
      </c>
      <c r="X181" s="2004" t="str">
        <f>IF('VM Support FY26'!X54-'PREV LOCK'!X181=0,"-",'VM Support FY26'!X54-'PREV LOCK'!X181)</f>
        <v>-</v>
      </c>
      <c r="Y181" s="1998">
        <f>IF('VM Support FY26'!Y54-'PREV LOCK'!Y181=0,"-",'VM Support FY26'!Y54-'PREV LOCK'!Y181)</f>
        <v>50</v>
      </c>
      <c r="Z181" s="2003" t="str">
        <f>IF('VM Support FY26'!Z54-'PREV LOCK'!Z181=0,"-",'VM Support FY26'!Z54-'PREV LOCK'!Z181)</f>
        <v>-</v>
      </c>
      <c r="AA181" s="2004" t="str">
        <f>IF('VM Support FY26'!AA54-'PREV LOCK'!AA181=0,"-",'VM Support FY26'!AA54-'PREV LOCK'!AA181)</f>
        <v>-</v>
      </c>
      <c r="AB181" s="1998" t="str">
        <f>IF('VM Support FY26'!AB54-'PREV LOCK'!AB181=0,"-",'VM Support FY26'!AB54-'PREV LOCK'!AB181)</f>
        <v>-</v>
      </c>
      <c r="AC181" s="2003" t="str">
        <f>IF('VM Support FY26'!AC54-'PREV LOCK'!AC181=0,"-",'VM Support FY26'!AC54-'PREV LOCK'!AC181)</f>
        <v>-</v>
      </c>
      <c r="AD181" s="2004" t="str">
        <f>IF('VM Support FY26'!AD54-'PREV LOCK'!AD181=0,"-",'VM Support FY26'!AD54-'PREV LOCK'!AD181)</f>
        <v>-</v>
      </c>
      <c r="AE181" s="1998" t="str">
        <f>IF('VM Support FY26'!AE54-'PREV LOCK'!AE181=0,"-",'VM Support FY26'!AE54-'PREV LOCK'!AE181)</f>
        <v>-</v>
      </c>
      <c r="AF181" s="2003" t="str">
        <f>IF('VM Support FY26'!AF54-'PREV LOCK'!AF181=0,"-",'VM Support FY26'!AF54-'PREV LOCK'!AF181)</f>
        <v>-</v>
      </c>
      <c r="AG181" s="2004" t="str">
        <f>IF('VM Support FY26'!AG54-'PREV LOCK'!AG181=0,"-",'VM Support FY26'!AG54-'PREV LOCK'!AG181)</f>
        <v>-</v>
      </c>
      <c r="AH181" s="1998" t="str">
        <f>IF('VM Support FY26'!AH54-'PREV LOCK'!AH181=0,"-",'VM Support FY26'!AH54-'PREV LOCK'!AH181)</f>
        <v>-</v>
      </c>
      <c r="AI181" s="2003" t="str">
        <f>IF('VM Support FY26'!AI54-'PREV LOCK'!AI181=0,"-",'VM Support FY26'!AI54-'PREV LOCK'!AI181)</f>
        <v>-</v>
      </c>
      <c r="AJ181" s="2004" t="str">
        <f>IF('VM Support FY26'!AJ54-'PREV LOCK'!AJ181=0,"-",'VM Support FY26'!AJ54-'PREV LOCK'!AJ181)</f>
        <v>-</v>
      </c>
      <c r="AK181" s="1998" t="str">
        <f>IF('VM Support FY26'!AK54-'PREV LOCK'!AK181=0,"-",'VM Support FY26'!AK54-'PREV LOCK'!AK181)</f>
        <v>-</v>
      </c>
      <c r="AL181" s="2003" t="str">
        <f>IF('VM Support FY26'!AL54-'PREV LOCK'!AL181=0,"-",'VM Support FY26'!AL54-'PREV LOCK'!AL181)</f>
        <v>-</v>
      </c>
      <c r="AM181" s="2004" t="str">
        <f>IF('VM Support FY26'!AM54-'PREV LOCK'!AM181=0,"-",'VM Support FY26'!AM54-'PREV LOCK'!AM181)</f>
        <v>-</v>
      </c>
      <c r="AN181" s="1998" t="str">
        <f>IF('VM Support FY26'!AN54-'PREV LOCK'!AN181=0,"-",'VM Support FY26'!AN54-'PREV LOCK'!AN181)</f>
        <v>-</v>
      </c>
      <c r="AO181" s="2003" t="str">
        <f>IF('VM Support FY26'!AO54-'PREV LOCK'!AO181=0,"-",'VM Support FY26'!AO54-'PREV LOCK'!AO181)</f>
        <v>-</v>
      </c>
      <c r="AP181" s="2004" t="str">
        <f>IF('VM Support FY26'!AP54-'PREV LOCK'!AP181=0,"-",'VM Support FY26'!AP54-'PREV LOCK'!AP181)</f>
        <v>-</v>
      </c>
      <c r="AQ181" s="1998" t="str">
        <f>IF('VM Support FY26'!AQ54-'PREV LOCK'!AQ181=0,"-",'VM Support FY26'!AQ54-'PREV LOCK'!AQ181)</f>
        <v>-</v>
      </c>
      <c r="AR181" s="2003" t="str">
        <f>IF('VM Support FY26'!AR54-'PREV LOCK'!AR181=0,"-",'VM Support FY26'!AR54-'PREV LOCK'!AR181)</f>
        <v>-</v>
      </c>
      <c r="AS181" s="2004" t="str">
        <f>IF('VM Support FY26'!AS54-'PREV LOCK'!AS181=0,"-",'VM Support FY26'!AS54-'PREV LOCK'!AS181)</f>
        <v>-</v>
      </c>
      <c r="AT181" s="1998">
        <f>IF('VM Support FY26'!AT54-'PREV LOCK'!AT181=0,"-",'VM Support FY26'!AT54-'PREV LOCK'!AT181)</f>
        <v>150</v>
      </c>
      <c r="AU181" s="2003" t="str">
        <f>IF('VM Support FY26'!AU54-'PREV LOCK'!AU181=0,"-",'VM Support FY26'!AU54-'PREV LOCK'!AU181)</f>
        <v>-</v>
      </c>
      <c r="AV181" s="2004" t="str">
        <f>IF('VM Support FY26'!AV54-'PREV LOCK'!AV181=0,"-",'VM Support FY26'!AV54-'PREV LOCK'!AV181)</f>
        <v>-</v>
      </c>
      <c r="AX181" s="145"/>
    </row>
    <row r="182" spans="4:50" ht="15.75" customHeight="1">
      <c r="D182" s="1981"/>
      <c r="E182" s="1981"/>
      <c r="F182" s="1981"/>
      <c r="G182" s="1981"/>
      <c r="H182" s="1982"/>
      <c r="J182" s="1981"/>
      <c r="K182" s="1981"/>
      <c r="L182" s="1981"/>
      <c r="M182" s="1981"/>
      <c r="N182" s="1981"/>
      <c r="O182" s="1981"/>
      <c r="P182" s="1981"/>
      <c r="Q182" s="1981"/>
      <c r="R182" s="1981"/>
      <c r="S182" s="1981"/>
      <c r="T182" s="1981"/>
      <c r="U182" s="1981"/>
      <c r="V182" s="1981"/>
      <c r="W182" s="1981"/>
      <c r="X182" s="1981"/>
      <c r="Y182" s="1981"/>
      <c r="Z182" s="1981"/>
      <c r="AA182" s="1981"/>
      <c r="AB182" s="1981"/>
      <c r="AC182" s="1981"/>
      <c r="AD182" s="1981"/>
      <c r="AE182" s="1981"/>
      <c r="AF182" s="1981"/>
      <c r="AG182" s="1981"/>
      <c r="AH182" s="1981"/>
      <c r="AI182" s="1981"/>
      <c r="AJ182" s="1981"/>
      <c r="AK182" s="1981"/>
      <c r="AL182" s="1981"/>
      <c r="AM182" s="1981"/>
      <c r="AN182" s="1981"/>
      <c r="AO182" s="1981"/>
      <c r="AP182" s="1981"/>
      <c r="AQ182" s="1981"/>
      <c r="AX182" s="145"/>
    </row>
    <row r="183" spans="4:50" ht="15.75" customHeight="1">
      <c r="D183" s="1888"/>
      <c r="E183" s="1980" t="s">
        <v>232</v>
      </c>
      <c r="F183" s="1980"/>
      <c r="G183" s="1125"/>
      <c r="H183" s="1126"/>
      <c r="I183" s="1127"/>
      <c r="J183" s="1128"/>
      <c r="K183" s="1129"/>
      <c r="L183" s="1889"/>
      <c r="M183" s="1128"/>
      <c r="N183" s="1129"/>
      <c r="O183" s="1889"/>
      <c r="P183" s="1128"/>
      <c r="Q183" s="1129"/>
      <c r="R183" s="1890"/>
      <c r="S183" s="1128"/>
      <c r="T183" s="1129"/>
      <c r="U183" s="1889"/>
      <c r="V183" s="1128"/>
      <c r="W183" s="1129"/>
      <c r="X183" s="1889"/>
      <c r="Y183" s="1128"/>
      <c r="Z183" s="1129"/>
      <c r="AA183" s="1889"/>
      <c r="AB183" s="1128"/>
      <c r="AC183" s="1129"/>
      <c r="AD183" s="1889"/>
      <c r="AE183" s="1128"/>
      <c r="AF183" s="1129"/>
      <c r="AG183" s="1889"/>
      <c r="AH183" s="1128"/>
      <c r="AI183" s="1129"/>
      <c r="AJ183" s="1889"/>
      <c r="AK183" s="1128"/>
      <c r="AL183" s="1129"/>
      <c r="AM183" s="1889"/>
      <c r="AN183" s="1128"/>
      <c r="AO183" s="1129"/>
      <c r="AP183" s="1889"/>
      <c r="AQ183" s="1128"/>
      <c r="AR183" s="1129"/>
      <c r="AS183" s="1889"/>
      <c r="AT183" s="1128"/>
      <c r="AU183" s="1129"/>
      <c r="AV183" s="1890"/>
      <c r="AX183" s="145"/>
    </row>
    <row r="184" spans="4:50" ht="15.75" customHeight="1">
      <c r="D184" s="359" t="s">
        <v>134</v>
      </c>
      <c r="E184" s="360" t="s">
        <v>233</v>
      </c>
      <c r="F184" s="360" t="s">
        <v>210</v>
      </c>
      <c r="G184" s="360" t="s">
        <v>111</v>
      </c>
      <c r="H184" s="361"/>
      <c r="I184" s="2005"/>
      <c r="J184" s="1996" t="str">
        <f>IF('VM Support FY26'!J57-'PREV LOCK'!J184=0,"-",'VM Support FY26'!J57-'PREV LOCK'!J184)</f>
        <v>-</v>
      </c>
      <c r="K184" s="1999" t="str">
        <f>IF('VM Support FY26'!K57-'PREV LOCK'!K184=0,"-",'VM Support FY26'!K57-'PREV LOCK'!K184)</f>
        <v>-</v>
      </c>
      <c r="L184" s="2000" t="str">
        <f>IF('VM Support FY26'!L57-'PREV LOCK'!L184=0,"-",'VM Support FY26'!L57-'PREV LOCK'!L184)</f>
        <v>-</v>
      </c>
      <c r="M184" s="1996" t="str">
        <f>IF('VM Support FY26'!M57-'PREV LOCK'!M184=0,"-",'VM Support FY26'!M57-'PREV LOCK'!M184)</f>
        <v>-</v>
      </c>
      <c r="N184" s="1999" t="str">
        <f>IF('VM Support FY26'!N57-'PREV LOCK'!N184=0,"-",'VM Support FY26'!N57-'PREV LOCK'!N184)</f>
        <v>-</v>
      </c>
      <c r="O184" s="2000" t="str">
        <f>IF('VM Support FY26'!O57-'PREV LOCK'!O184=0,"-",'VM Support FY26'!O57-'PREV LOCK'!O184)</f>
        <v>-</v>
      </c>
      <c r="P184" s="1996" t="str">
        <f>IF('VM Support FY26'!P57-'PREV LOCK'!P184=0,"-",'VM Support FY26'!P57-'PREV LOCK'!P184)</f>
        <v>-</v>
      </c>
      <c r="Q184" s="1999" t="str">
        <f>IF('VM Support FY26'!Q57-'PREV LOCK'!Q184=0,"-",'VM Support FY26'!Q57-'PREV LOCK'!Q184)</f>
        <v>-</v>
      </c>
      <c r="R184" s="2000" t="str">
        <f>IF('VM Support FY26'!R57-'PREV LOCK'!R184=0,"-",'VM Support FY26'!R57-'PREV LOCK'!R184)</f>
        <v>-</v>
      </c>
      <c r="S184" s="1996">
        <f>IF('VM Support FY26'!S57-'PREV LOCK'!S184=0,"-",'VM Support FY26'!S57-'PREV LOCK'!S184)</f>
        <v>-300</v>
      </c>
      <c r="T184" s="1999" t="str">
        <f>IF('VM Support FY26'!T57-'PREV LOCK'!T184=0,"-",'VM Support FY26'!T57-'PREV LOCK'!T184)</f>
        <v>-</v>
      </c>
      <c r="U184" s="2000" t="str">
        <f>IF('VM Support FY26'!U57-'PREV LOCK'!U184=0,"-",'VM Support FY26'!U57-'PREV LOCK'!U184)</f>
        <v>-</v>
      </c>
      <c r="V184" s="1996">
        <f>IF('VM Support FY26'!V57-'PREV LOCK'!V184=0,"-",'VM Support FY26'!V57-'PREV LOCK'!V184)</f>
        <v>720</v>
      </c>
      <c r="W184" s="1999" t="str">
        <f>IF('VM Support FY26'!W57-'PREV LOCK'!W184=0,"-",'VM Support FY26'!W57-'PREV LOCK'!W184)</f>
        <v>-</v>
      </c>
      <c r="X184" s="2000" t="str">
        <f>IF('VM Support FY26'!X57-'PREV LOCK'!X184=0,"-",'VM Support FY26'!X57-'PREV LOCK'!X184)</f>
        <v>-</v>
      </c>
      <c r="Y184" s="1996">
        <f>IF('VM Support FY26'!Y57-'PREV LOCK'!Y184=0,"-",'VM Support FY26'!Y57-'PREV LOCK'!Y184)</f>
        <v>730</v>
      </c>
      <c r="Z184" s="1999" t="str">
        <f>IF('VM Support FY26'!Z57-'PREV LOCK'!Z184=0,"-",'VM Support FY26'!Z57-'PREV LOCK'!Z184)</f>
        <v>-</v>
      </c>
      <c r="AA184" s="2000" t="str">
        <f>IF('VM Support FY26'!AA57-'PREV LOCK'!AA184=0,"-",'VM Support FY26'!AA57-'PREV LOCK'!AA184)</f>
        <v>-</v>
      </c>
      <c r="AB184" s="1996">
        <f>IF('VM Support FY26'!AB57-'PREV LOCK'!AB184=0,"-",'VM Support FY26'!AB57-'PREV LOCK'!AB184)</f>
        <v>200</v>
      </c>
      <c r="AC184" s="1999" t="str">
        <f>IF('VM Support FY26'!AC57-'PREV LOCK'!AC184=0,"-",'VM Support FY26'!AC57-'PREV LOCK'!AC184)</f>
        <v>-</v>
      </c>
      <c r="AD184" s="2000" t="str">
        <f>IF('VM Support FY26'!AD57-'PREV LOCK'!AD184=0,"-",'VM Support FY26'!AD57-'PREV LOCK'!AD184)</f>
        <v>-</v>
      </c>
      <c r="AE184" s="1996">
        <f>IF('VM Support FY26'!AE57-'PREV LOCK'!AE184=0,"-",'VM Support FY26'!AE57-'PREV LOCK'!AE184)</f>
        <v>200</v>
      </c>
      <c r="AF184" s="1999" t="str">
        <f>IF('VM Support FY26'!AF57-'PREV LOCK'!AF184=0,"-",'VM Support FY26'!AF57-'PREV LOCK'!AF184)</f>
        <v>-</v>
      </c>
      <c r="AG184" s="2000" t="str">
        <f>IF('VM Support FY26'!AG57-'PREV LOCK'!AG184=0,"-",'VM Support FY26'!AG57-'PREV LOCK'!AG184)</f>
        <v>-</v>
      </c>
      <c r="AH184" s="1996">
        <f>IF('VM Support FY26'!AH57-'PREV LOCK'!AH184=0,"-",'VM Support FY26'!AH57-'PREV LOCK'!AH184)</f>
        <v>200</v>
      </c>
      <c r="AI184" s="1999" t="str">
        <f>IF('VM Support FY26'!AI57-'PREV LOCK'!AI184=0,"-",'VM Support FY26'!AI57-'PREV LOCK'!AI184)</f>
        <v>-</v>
      </c>
      <c r="AJ184" s="2000" t="str">
        <f>IF('VM Support FY26'!AJ57-'PREV LOCK'!AJ184=0,"-",'VM Support FY26'!AJ57-'PREV LOCK'!AJ184)</f>
        <v>-</v>
      </c>
      <c r="AK184" s="1996">
        <f>IF('VM Support FY26'!AK57-'PREV LOCK'!AK184=0,"-",'VM Support FY26'!AK57-'PREV LOCK'!AK184)</f>
        <v>200</v>
      </c>
      <c r="AL184" s="1999" t="str">
        <f>IF('VM Support FY26'!AL57-'PREV LOCK'!AL184=0,"-",'VM Support FY26'!AL57-'PREV LOCK'!AL184)</f>
        <v>-</v>
      </c>
      <c r="AM184" s="2000" t="str">
        <f>IF('VM Support FY26'!AM57-'PREV LOCK'!AM184=0,"-",'VM Support FY26'!AM57-'PREV LOCK'!AM184)</f>
        <v>-</v>
      </c>
      <c r="AN184" s="1996">
        <f>IF('VM Support FY26'!AN57-'PREV LOCK'!AN184=0,"-",'VM Support FY26'!AN57-'PREV LOCK'!AN184)</f>
        <v>200</v>
      </c>
      <c r="AO184" s="1999" t="str">
        <f>IF('VM Support FY26'!AO57-'PREV LOCK'!AO184=0,"-",'VM Support FY26'!AO57-'PREV LOCK'!AO184)</f>
        <v>-</v>
      </c>
      <c r="AP184" s="2000" t="str">
        <f>IF('VM Support FY26'!AP57-'PREV LOCK'!AP184=0,"-",'VM Support FY26'!AP57-'PREV LOCK'!AP184)</f>
        <v>-</v>
      </c>
      <c r="AQ184" s="1996">
        <f>IF('VM Support FY26'!AQ57-'PREV LOCK'!AQ184=0,"-",'VM Support FY26'!AQ57-'PREV LOCK'!AQ184)</f>
        <v>200</v>
      </c>
      <c r="AR184" s="1999" t="str">
        <f>IF('VM Support FY26'!AR57-'PREV LOCK'!AR184=0,"-",'VM Support FY26'!AR57-'PREV LOCK'!AR184)</f>
        <v>-</v>
      </c>
      <c r="AS184" s="2000" t="str">
        <f>IF('VM Support FY26'!AS57-'PREV LOCK'!AS184=0,"-",'VM Support FY26'!AS57-'PREV LOCK'!AS184)</f>
        <v>-</v>
      </c>
      <c r="AT184" s="1996">
        <f>IF('VM Support FY26'!AT57-'PREV LOCK'!AT184=0,"-",'VM Support FY26'!AT57-'PREV LOCK'!AT184)</f>
        <v>2350</v>
      </c>
      <c r="AU184" s="1999" t="str">
        <f>IF('VM Support FY26'!AU57-'PREV LOCK'!AU184=0,"-",'VM Support FY26'!AU57-'PREV LOCK'!AU184)</f>
        <v>-</v>
      </c>
      <c r="AV184" s="2000" t="str">
        <f>IF('VM Support FY26'!AV57-'PREV LOCK'!AV184=0,"-",'VM Support FY26'!AV57-'PREV LOCK'!AV184)</f>
        <v>-</v>
      </c>
      <c r="AX184" s="145"/>
    </row>
    <row r="185" spans="4:50" ht="15.75" customHeight="1">
      <c r="D185" s="608" t="s">
        <v>218</v>
      </c>
      <c r="E185" s="282" t="s">
        <v>233</v>
      </c>
      <c r="F185" s="282" t="s">
        <v>210</v>
      </c>
      <c r="G185" s="282" t="s">
        <v>111</v>
      </c>
      <c r="H185" s="281"/>
      <c r="I185" s="2006"/>
      <c r="J185" s="1998" t="str">
        <f>IF('VM Support FY26'!J58-'PREV LOCK'!J185=0,"-",'VM Support FY26'!J58-'PREV LOCK'!J185)</f>
        <v>-</v>
      </c>
      <c r="K185" s="2003" t="str">
        <f>IF('VM Support FY26'!K58-'PREV LOCK'!K185=0,"-",'VM Support FY26'!K58-'PREV LOCK'!K185)</f>
        <v>-</v>
      </c>
      <c r="L185" s="2004" t="str">
        <f>IF('VM Support FY26'!L58-'PREV LOCK'!L185=0,"-",'VM Support FY26'!L58-'PREV LOCK'!L185)</f>
        <v>-</v>
      </c>
      <c r="M185" s="1998" t="str">
        <f>IF('VM Support FY26'!M58-'PREV LOCK'!M185=0,"-",'VM Support FY26'!M58-'PREV LOCK'!M185)</f>
        <v>-</v>
      </c>
      <c r="N185" s="2003" t="str">
        <f>IF('VM Support FY26'!N58-'PREV LOCK'!N185=0,"-",'VM Support FY26'!N58-'PREV LOCK'!N185)</f>
        <v>-</v>
      </c>
      <c r="O185" s="2004" t="str">
        <f>IF('VM Support FY26'!O58-'PREV LOCK'!O185=0,"-",'VM Support FY26'!O58-'PREV LOCK'!O185)</f>
        <v>-</v>
      </c>
      <c r="P185" s="1998" t="str">
        <f>IF('VM Support FY26'!P58-'PREV LOCK'!P185=0,"-",'VM Support FY26'!P58-'PREV LOCK'!P185)</f>
        <v>-</v>
      </c>
      <c r="Q185" s="2003" t="str">
        <f>IF('VM Support FY26'!Q58-'PREV LOCK'!Q185=0,"-",'VM Support FY26'!Q58-'PREV LOCK'!Q185)</f>
        <v>-</v>
      </c>
      <c r="R185" s="2004" t="str">
        <f>IF('VM Support FY26'!R58-'PREV LOCK'!R185=0,"-",'VM Support FY26'!R58-'PREV LOCK'!R185)</f>
        <v>-</v>
      </c>
      <c r="S185" s="1998" t="str">
        <f>IF('VM Support FY26'!S58-'PREV LOCK'!S185=0,"-",'VM Support FY26'!S58-'PREV LOCK'!S185)</f>
        <v>-</v>
      </c>
      <c r="T185" s="2003" t="str">
        <f>IF('VM Support FY26'!T58-'PREV LOCK'!T185=0,"-",'VM Support FY26'!T58-'PREV LOCK'!T185)</f>
        <v>-</v>
      </c>
      <c r="U185" s="2004" t="str">
        <f>IF('VM Support FY26'!U58-'PREV LOCK'!U185=0,"-",'VM Support FY26'!U58-'PREV LOCK'!U185)</f>
        <v>-</v>
      </c>
      <c r="V185" s="1998" t="str">
        <f>IF('VM Support FY26'!V58-'PREV LOCK'!V185=0,"-",'VM Support FY26'!V58-'PREV LOCK'!V185)</f>
        <v>-</v>
      </c>
      <c r="W185" s="2003" t="str">
        <f>IF('VM Support FY26'!W58-'PREV LOCK'!W185=0,"-",'VM Support FY26'!W58-'PREV LOCK'!W185)</f>
        <v>-</v>
      </c>
      <c r="X185" s="2004" t="str">
        <f>IF('VM Support FY26'!X58-'PREV LOCK'!X185=0,"-",'VM Support FY26'!X58-'PREV LOCK'!X185)</f>
        <v>-</v>
      </c>
      <c r="Y185" s="1998" t="str">
        <f>IF('VM Support FY26'!Y58-'PREV LOCK'!Y185=0,"-",'VM Support FY26'!Y58-'PREV LOCK'!Y185)</f>
        <v>-</v>
      </c>
      <c r="Z185" s="2003" t="str">
        <f>IF('VM Support FY26'!Z58-'PREV LOCK'!Z185=0,"-",'VM Support FY26'!Z58-'PREV LOCK'!Z185)</f>
        <v>-</v>
      </c>
      <c r="AA185" s="2004" t="str">
        <f>IF('VM Support FY26'!AA58-'PREV LOCK'!AA185=0,"-",'VM Support FY26'!AA58-'PREV LOCK'!AA185)</f>
        <v>-</v>
      </c>
      <c r="AB185" s="1998" t="str">
        <f>IF('VM Support FY26'!AB58-'PREV LOCK'!AB185=0,"-",'VM Support FY26'!AB58-'PREV LOCK'!AB185)</f>
        <v>-</v>
      </c>
      <c r="AC185" s="2003" t="str">
        <f>IF('VM Support FY26'!AC58-'PREV LOCK'!AC185=0,"-",'VM Support FY26'!AC58-'PREV LOCK'!AC185)</f>
        <v>-</v>
      </c>
      <c r="AD185" s="2004" t="str">
        <f>IF('VM Support FY26'!AD58-'PREV LOCK'!AD185=0,"-",'VM Support FY26'!AD58-'PREV LOCK'!AD185)</f>
        <v>-</v>
      </c>
      <c r="AE185" s="1998" t="str">
        <f>IF('VM Support FY26'!AE58-'PREV LOCK'!AE185=0,"-",'VM Support FY26'!AE58-'PREV LOCK'!AE185)</f>
        <v>-</v>
      </c>
      <c r="AF185" s="2003" t="str">
        <f>IF('VM Support FY26'!AF58-'PREV LOCK'!AF185=0,"-",'VM Support FY26'!AF58-'PREV LOCK'!AF185)</f>
        <v>-</v>
      </c>
      <c r="AG185" s="2004" t="str">
        <f>IF('VM Support FY26'!AG58-'PREV LOCK'!AG185=0,"-",'VM Support FY26'!AG58-'PREV LOCK'!AG185)</f>
        <v>-</v>
      </c>
      <c r="AH185" s="1998" t="str">
        <f>IF('VM Support FY26'!AH58-'PREV LOCK'!AH185=0,"-",'VM Support FY26'!AH58-'PREV LOCK'!AH185)</f>
        <v>-</v>
      </c>
      <c r="AI185" s="2003" t="str">
        <f>IF('VM Support FY26'!AI58-'PREV LOCK'!AI185=0,"-",'VM Support FY26'!AI58-'PREV LOCK'!AI185)</f>
        <v>-</v>
      </c>
      <c r="AJ185" s="2004" t="str">
        <f>IF('VM Support FY26'!AJ58-'PREV LOCK'!AJ185=0,"-",'VM Support FY26'!AJ58-'PREV LOCK'!AJ185)</f>
        <v>-</v>
      </c>
      <c r="AK185" s="1998" t="str">
        <f>IF('VM Support FY26'!AK58-'PREV LOCK'!AK185=0,"-",'VM Support FY26'!AK58-'PREV LOCK'!AK185)</f>
        <v>-</v>
      </c>
      <c r="AL185" s="2003" t="str">
        <f>IF('VM Support FY26'!AL58-'PREV LOCK'!AL185=0,"-",'VM Support FY26'!AL58-'PREV LOCK'!AL185)</f>
        <v>-</v>
      </c>
      <c r="AM185" s="2004" t="str">
        <f>IF('VM Support FY26'!AM58-'PREV LOCK'!AM185=0,"-",'VM Support FY26'!AM58-'PREV LOCK'!AM185)</f>
        <v>-</v>
      </c>
      <c r="AN185" s="1998" t="str">
        <f>IF('VM Support FY26'!AN58-'PREV LOCK'!AN185=0,"-",'VM Support FY26'!AN58-'PREV LOCK'!AN185)</f>
        <v>-</v>
      </c>
      <c r="AO185" s="2003" t="str">
        <f>IF('VM Support FY26'!AO58-'PREV LOCK'!AO185=0,"-",'VM Support FY26'!AO58-'PREV LOCK'!AO185)</f>
        <v>-</v>
      </c>
      <c r="AP185" s="2004" t="str">
        <f>IF('VM Support FY26'!AP58-'PREV LOCK'!AP185=0,"-",'VM Support FY26'!AP58-'PREV LOCK'!AP185)</f>
        <v>-</v>
      </c>
      <c r="AQ185" s="1998" t="str">
        <f>IF('VM Support FY26'!AQ58-'PREV LOCK'!AQ185=0,"-",'VM Support FY26'!AQ58-'PREV LOCK'!AQ185)</f>
        <v>-</v>
      </c>
      <c r="AR185" s="2003" t="str">
        <f>IF('VM Support FY26'!AR58-'PREV LOCK'!AR185=0,"-",'VM Support FY26'!AR58-'PREV LOCK'!AR185)</f>
        <v>-</v>
      </c>
      <c r="AS185" s="2004" t="str">
        <f>IF('VM Support FY26'!AS58-'PREV LOCK'!AS185=0,"-",'VM Support FY26'!AS58-'PREV LOCK'!AS185)</f>
        <v>-</v>
      </c>
      <c r="AT185" s="1998" t="str">
        <f>IF('VM Support FY26'!AT58-'PREV LOCK'!AT185=0,"-",'VM Support FY26'!AT58-'PREV LOCK'!AT185)</f>
        <v>-</v>
      </c>
      <c r="AU185" s="2003" t="str">
        <f>IF('VM Support FY26'!AU58-'PREV LOCK'!AU185=0,"-",'VM Support FY26'!AU58-'PREV LOCK'!AU185)</f>
        <v>-</v>
      </c>
      <c r="AV185" s="2004" t="str">
        <f>IF('VM Support FY26'!AV58-'PREV LOCK'!AV185=0,"-",'VM Support FY26'!AV58-'PREV LOCK'!AV185)</f>
        <v>-</v>
      </c>
      <c r="AX185" s="145"/>
    </row>
    <row r="186" spans="4:50" ht="15.75" customHeight="1">
      <c r="D186" s="1981"/>
      <c r="E186" s="1981"/>
      <c r="F186" s="1981"/>
      <c r="G186" s="1981"/>
      <c r="H186" s="1982"/>
      <c r="J186" s="1981"/>
      <c r="K186" s="1981"/>
      <c r="L186" s="1981"/>
      <c r="M186" s="1981"/>
      <c r="N186" s="1981"/>
      <c r="O186" s="1981"/>
      <c r="P186" s="1981"/>
      <c r="Q186" s="1981"/>
      <c r="R186" s="1981"/>
      <c r="S186" s="1981"/>
      <c r="T186" s="1981"/>
      <c r="U186" s="1981"/>
      <c r="V186" s="1981"/>
      <c r="W186" s="1981"/>
      <c r="X186" s="1981"/>
      <c r="Y186" s="1981"/>
      <c r="Z186" s="1981"/>
      <c r="AA186" s="1981"/>
      <c r="AB186" s="1981"/>
      <c r="AC186" s="1981"/>
      <c r="AD186" s="1981"/>
      <c r="AE186" s="1981"/>
      <c r="AF186" s="1981"/>
      <c r="AG186" s="1981"/>
      <c r="AH186" s="1981"/>
      <c r="AI186" s="1981"/>
      <c r="AJ186" s="1981"/>
      <c r="AK186" s="1981"/>
      <c r="AL186" s="1981"/>
      <c r="AM186" s="1981"/>
      <c r="AN186" s="1981"/>
      <c r="AO186" s="1981"/>
      <c r="AP186" s="1981"/>
      <c r="AQ186" s="1981"/>
      <c r="AX186" s="145"/>
    </row>
    <row r="187" spans="4:50" ht="15.75" customHeight="1">
      <c r="D187" s="1888"/>
      <c r="E187" s="1980" t="s">
        <v>234</v>
      </c>
      <c r="F187" s="1980"/>
      <c r="G187" s="1125"/>
      <c r="H187" s="1126"/>
      <c r="I187" s="1127"/>
      <c r="J187" s="1128"/>
      <c r="K187" s="1129"/>
      <c r="L187" s="1889"/>
      <c r="M187" s="2099" t="s">
        <v>303</v>
      </c>
      <c r="N187" s="1129"/>
      <c r="O187" s="1889"/>
      <c r="P187" s="2100" t="s">
        <v>304</v>
      </c>
      <c r="Q187" s="1129"/>
      <c r="R187" s="1890"/>
      <c r="S187" s="2099" t="s">
        <v>303</v>
      </c>
      <c r="T187" s="1129"/>
      <c r="U187" s="1889"/>
      <c r="V187" s="2100" t="s">
        <v>304</v>
      </c>
      <c r="W187" s="1129"/>
      <c r="X187" s="1889"/>
      <c r="Y187" s="2099" t="s">
        <v>303</v>
      </c>
      <c r="Z187" s="1129"/>
      <c r="AA187" s="1889"/>
      <c r="AB187" s="2100" t="s">
        <v>304</v>
      </c>
      <c r="AC187" s="1129"/>
      <c r="AD187" s="1889"/>
      <c r="AE187" s="2099" t="s">
        <v>303</v>
      </c>
      <c r="AF187" s="1129"/>
      <c r="AG187" s="1889"/>
      <c r="AH187" s="2100" t="s">
        <v>304</v>
      </c>
      <c r="AI187" s="1129"/>
      <c r="AJ187" s="1889"/>
      <c r="AK187" s="2099" t="s">
        <v>303</v>
      </c>
      <c r="AL187" s="1129"/>
      <c r="AM187" s="1889"/>
      <c r="AN187" s="2100" t="s">
        <v>304</v>
      </c>
      <c r="AO187" s="1129"/>
      <c r="AP187" s="1889"/>
      <c r="AQ187" s="2099" t="s">
        <v>303</v>
      </c>
      <c r="AR187" s="1129"/>
      <c r="AS187" s="1889"/>
      <c r="AT187" s="1840"/>
      <c r="AU187" s="1129"/>
      <c r="AV187" s="1842"/>
      <c r="AX187" s="145"/>
    </row>
    <row r="188" spans="4:50" ht="15.75" customHeight="1">
      <c r="D188" s="324" t="s">
        <v>235</v>
      </c>
      <c r="E188" s="323" t="s">
        <v>233</v>
      </c>
      <c r="F188" s="2401" t="s">
        <v>236</v>
      </c>
      <c r="G188" s="361" t="s">
        <v>171</v>
      </c>
      <c r="H188" s="1983"/>
      <c r="I188" s="1984"/>
      <c r="J188" s="1996" t="str">
        <f>IF('VM Support FY26'!J61-'PREV LOCK'!J188=0,"-",'VM Support FY26'!J61-'PREV LOCK'!J188)</f>
        <v>-</v>
      </c>
      <c r="K188" s="1999" t="str">
        <f>IF('VM Support FY26'!K61-'PREV LOCK'!K188=0,"-",'VM Support FY26'!K61-'PREV LOCK'!K188)</f>
        <v>-</v>
      </c>
      <c r="L188" s="2000" t="str">
        <f>IF('VM Support FY26'!L61-'PREV LOCK'!L188=0,"-",'VM Support FY26'!L61-'PREV LOCK'!L188)</f>
        <v>-</v>
      </c>
      <c r="M188" s="1996" t="str">
        <f>IF('VM Support FY26'!M61-'PREV LOCK'!M188=0,"-",'VM Support FY26'!M61-'PREV LOCK'!M188)</f>
        <v>-</v>
      </c>
      <c r="N188" s="1999" t="str">
        <f>IF('VM Support FY26'!N61-'PREV LOCK'!N188=0,"-",'VM Support FY26'!N61-'PREV LOCK'!N188)</f>
        <v>-</v>
      </c>
      <c r="O188" s="2000" t="str">
        <f>IF('VM Support FY26'!O61-'PREV LOCK'!O188=0,"-",'VM Support FY26'!O61-'PREV LOCK'!O188)</f>
        <v>-</v>
      </c>
      <c r="P188" s="1996" t="str">
        <f>IF('VM Support FY26'!P61-'PREV LOCK'!P188=0,"-",'VM Support FY26'!P61-'PREV LOCK'!P188)</f>
        <v>-</v>
      </c>
      <c r="Q188" s="1999" t="str">
        <f>IF('VM Support FY26'!Q61-'PREV LOCK'!Q188=0,"-",'VM Support FY26'!Q61-'PREV LOCK'!Q188)</f>
        <v>-</v>
      </c>
      <c r="R188" s="2000" t="str">
        <f>IF('VM Support FY26'!R61-'PREV LOCK'!R188=0,"-",'VM Support FY26'!R61-'PREV LOCK'!R188)</f>
        <v>-</v>
      </c>
      <c r="S188" s="1996" t="str">
        <f>IF('VM Support FY26'!S61-'PREV LOCK'!S188=0,"-",'VM Support FY26'!S61-'PREV LOCK'!S188)</f>
        <v>-</v>
      </c>
      <c r="T188" s="1999" t="str">
        <f>IF('VM Support FY26'!T61-'PREV LOCK'!T188=0,"-",'VM Support FY26'!T61-'PREV LOCK'!T188)</f>
        <v>-</v>
      </c>
      <c r="U188" s="2000" t="str">
        <f>IF('VM Support FY26'!U61-'PREV LOCK'!U188=0,"-",'VM Support FY26'!U61-'PREV LOCK'!U188)</f>
        <v>-</v>
      </c>
      <c r="V188" s="1996" t="str">
        <f>IF('VM Support FY26'!V61-'PREV LOCK'!V188=0,"-",'VM Support FY26'!V61-'PREV LOCK'!V188)</f>
        <v>-</v>
      </c>
      <c r="W188" s="1999" t="str">
        <f>IF('VM Support FY26'!W61-'PREV LOCK'!W188=0,"-",'VM Support FY26'!W61-'PREV LOCK'!W188)</f>
        <v>-</v>
      </c>
      <c r="X188" s="2000" t="str">
        <f>IF('VM Support FY26'!X61-'PREV LOCK'!X188=0,"-",'VM Support FY26'!X61-'PREV LOCK'!X188)</f>
        <v>-</v>
      </c>
      <c r="Y188" s="1996" t="str">
        <f>IF('VM Support FY26'!Y61-'PREV LOCK'!Y188=0,"-",'VM Support FY26'!Y61-'PREV LOCK'!Y188)</f>
        <v>-</v>
      </c>
      <c r="Z188" s="1999" t="str">
        <f>IF('VM Support FY26'!Z61-'PREV LOCK'!Z188=0,"-",'VM Support FY26'!Z61-'PREV LOCK'!Z188)</f>
        <v>-</v>
      </c>
      <c r="AA188" s="2000" t="str">
        <f>IF('VM Support FY26'!AA61-'PREV LOCK'!AA188=0,"-",'VM Support FY26'!AA61-'PREV LOCK'!AA188)</f>
        <v>-</v>
      </c>
      <c r="AB188" s="1996" t="str">
        <f>IF('VM Support FY26'!AB61-'PREV LOCK'!AB188=0,"-",'VM Support FY26'!AB61-'PREV LOCK'!AB188)</f>
        <v>-</v>
      </c>
      <c r="AC188" s="1999" t="str">
        <f>IF('VM Support FY26'!AC61-'PREV LOCK'!AC188=0,"-",'VM Support FY26'!AC61-'PREV LOCK'!AC188)</f>
        <v>-</v>
      </c>
      <c r="AD188" s="2000" t="str">
        <f>IF('VM Support FY26'!AD61-'PREV LOCK'!AD188=0,"-",'VM Support FY26'!AD61-'PREV LOCK'!AD188)</f>
        <v>-</v>
      </c>
      <c r="AE188" s="1996" t="str">
        <f>IF('VM Support FY26'!AE61-'PREV LOCK'!AE188=0,"-",'VM Support FY26'!AE61-'PREV LOCK'!AE188)</f>
        <v>-</v>
      </c>
      <c r="AF188" s="1999" t="str">
        <f>IF('VM Support FY26'!AF61-'PREV LOCK'!AF188=0,"-",'VM Support FY26'!AF61-'PREV LOCK'!AF188)</f>
        <v>-</v>
      </c>
      <c r="AG188" s="2000" t="str">
        <f>IF('VM Support FY26'!AG61-'PREV LOCK'!AG188=0,"-",'VM Support FY26'!AG61-'PREV LOCK'!AG188)</f>
        <v>-</v>
      </c>
      <c r="AH188" s="1996" t="str">
        <f>IF('VM Support FY26'!AH61-'PREV LOCK'!AH188=0,"-",'VM Support FY26'!AH61-'PREV LOCK'!AH188)</f>
        <v>-</v>
      </c>
      <c r="AI188" s="1999" t="str">
        <f>IF('VM Support FY26'!AI61-'PREV LOCK'!AI188=0,"-",'VM Support FY26'!AI61-'PREV LOCK'!AI188)</f>
        <v>-</v>
      </c>
      <c r="AJ188" s="2000" t="str">
        <f>IF('VM Support FY26'!AJ61-'PREV LOCK'!AJ188=0,"-",'VM Support FY26'!AJ61-'PREV LOCK'!AJ188)</f>
        <v>-</v>
      </c>
      <c r="AK188" s="1996" t="str">
        <f>IF('VM Support FY26'!AK61-'PREV LOCK'!AK188=0,"-",'VM Support FY26'!AK61-'PREV LOCK'!AK188)</f>
        <v>-</v>
      </c>
      <c r="AL188" s="1999" t="str">
        <f>IF('VM Support FY26'!AL61-'PREV LOCK'!AL188=0,"-",'VM Support FY26'!AL61-'PREV LOCK'!AL188)</f>
        <v>-</v>
      </c>
      <c r="AM188" s="2000" t="str">
        <f>IF('VM Support FY26'!AM61-'PREV LOCK'!AM188=0,"-",'VM Support FY26'!AM61-'PREV LOCK'!AM188)</f>
        <v>-</v>
      </c>
      <c r="AN188" s="1996" t="str">
        <f>IF('VM Support FY26'!AN61-'PREV LOCK'!AN188=0,"-",'VM Support FY26'!AN61-'PREV LOCK'!AN188)</f>
        <v>-</v>
      </c>
      <c r="AO188" s="1999" t="str">
        <f>IF('VM Support FY26'!AO61-'PREV LOCK'!AO188=0,"-",'VM Support FY26'!AO61-'PREV LOCK'!AO188)</f>
        <v>-</v>
      </c>
      <c r="AP188" s="2000" t="str">
        <f>IF('VM Support FY26'!AP61-'PREV LOCK'!AP188=0,"-",'VM Support FY26'!AP61-'PREV LOCK'!AP188)</f>
        <v>-</v>
      </c>
      <c r="AQ188" s="1996" t="str">
        <f>IF('VM Support FY26'!AQ61-'PREV LOCK'!AQ188=0,"-",'VM Support FY26'!AQ61-'PREV LOCK'!AQ188)</f>
        <v>-</v>
      </c>
      <c r="AR188" s="1999" t="str">
        <f>IF('VM Support FY26'!AR61-'PREV LOCK'!AR188=0,"-",'VM Support FY26'!AR61-'PREV LOCK'!AR188)</f>
        <v>-</v>
      </c>
      <c r="AS188" s="2000" t="str">
        <f>IF('VM Support FY26'!AS61-'PREV LOCK'!AS188=0,"-",'VM Support FY26'!AS61-'PREV LOCK'!AS188)</f>
        <v>-</v>
      </c>
      <c r="AT188" s="1996" t="str">
        <f>IF('VM Support FY26'!AT61-'PREV LOCK'!AT188=0,"-",'VM Support FY26'!AT61-'PREV LOCK'!AT188)</f>
        <v>-</v>
      </c>
      <c r="AU188" s="1999" t="str">
        <f>IF('VM Support FY26'!AU61-'PREV LOCK'!AU188=0,"-",'VM Support FY26'!AU61-'PREV LOCK'!AU188)</f>
        <v>-</v>
      </c>
      <c r="AV188" s="2000" t="str">
        <f>IF('VM Support FY26'!AV61-'PREV LOCK'!AV188=0,"-",'VM Support FY26'!AV61-'PREV LOCK'!AV188)</f>
        <v>-</v>
      </c>
      <c r="AX188" s="145"/>
    </row>
    <row r="189" spans="4:50" ht="15.75" customHeight="1">
      <c r="D189" s="248" t="s">
        <v>138</v>
      </c>
      <c r="E189" s="246" t="s">
        <v>233</v>
      </c>
      <c r="F189" s="2402" t="s">
        <v>236</v>
      </c>
      <c r="G189" s="155" t="s">
        <v>171</v>
      </c>
      <c r="H189" s="1985"/>
      <c r="I189" s="1986"/>
      <c r="J189" s="1997" t="str">
        <f>IF('VM Support FY26'!J62-'PREV LOCK'!J189=0,"-",'VM Support FY26'!J62-'PREV LOCK'!J189)</f>
        <v>-</v>
      </c>
      <c r="K189" s="2001" t="str">
        <f>IF('VM Support FY26'!K62-'PREV LOCK'!K189=0,"-",'VM Support FY26'!K62-'PREV LOCK'!K189)</f>
        <v>-</v>
      </c>
      <c r="L189" s="2002" t="str">
        <f>IF('VM Support FY26'!L62-'PREV LOCK'!L189=0,"-",'VM Support FY26'!L62-'PREV LOCK'!L189)</f>
        <v>-</v>
      </c>
      <c r="M189" s="1997" t="str">
        <f>IF('VM Support FY26'!M62-'PREV LOCK'!M189=0,"-",'VM Support FY26'!M62-'PREV LOCK'!M189)</f>
        <v>-</v>
      </c>
      <c r="N189" s="2001" t="str">
        <f>IF('VM Support FY26'!N62-'PREV LOCK'!N189=0,"-",'VM Support FY26'!N62-'PREV LOCK'!N189)</f>
        <v>-</v>
      </c>
      <c r="O189" s="2002" t="str">
        <f>IF('VM Support FY26'!O62-'PREV LOCK'!O189=0,"-",'VM Support FY26'!O62-'PREV LOCK'!O189)</f>
        <v>-</v>
      </c>
      <c r="P189" s="1997" t="str">
        <f>IF('VM Support FY26'!P62-'PREV LOCK'!P189=0,"-",'VM Support FY26'!P62-'PREV LOCK'!P189)</f>
        <v>-</v>
      </c>
      <c r="Q189" s="2001" t="str">
        <f>IF('VM Support FY26'!Q62-'PREV LOCK'!Q189=0,"-",'VM Support FY26'!Q62-'PREV LOCK'!Q189)</f>
        <v>-</v>
      </c>
      <c r="R189" s="2002" t="str">
        <f>IF('VM Support FY26'!R62-'PREV LOCK'!R189=0,"-",'VM Support FY26'!R62-'PREV LOCK'!R189)</f>
        <v>-</v>
      </c>
      <c r="S189" s="1997">
        <f>IF('VM Support FY26'!S62-'PREV LOCK'!S189=0,"-",'VM Support FY26'!S62-'PREV LOCK'!S189)</f>
        <v>-2800</v>
      </c>
      <c r="T189" s="2001">
        <f>IF('VM Support FY26'!T62-'PREV LOCK'!T189=0,"-",'VM Support FY26'!T62-'PREV LOCK'!T189)</f>
        <v>-7</v>
      </c>
      <c r="U189" s="2002" t="str">
        <f>IF('VM Support FY26'!U62-'PREV LOCK'!U189=0,"-",'VM Support FY26'!U62-'PREV LOCK'!U189)</f>
        <v>-</v>
      </c>
      <c r="V189" s="1997">
        <f>IF('VM Support FY26'!V62-'PREV LOCK'!V189=0,"-",'VM Support FY26'!V62-'PREV LOCK'!V189)</f>
        <v>-2800</v>
      </c>
      <c r="W189" s="2001">
        <f>IF('VM Support FY26'!W62-'PREV LOCK'!W189=0,"-",'VM Support FY26'!W62-'PREV LOCK'!W189)</f>
        <v>-7</v>
      </c>
      <c r="X189" s="2002" t="str">
        <f>IF('VM Support FY26'!X62-'PREV LOCK'!X189=0,"-",'VM Support FY26'!X62-'PREV LOCK'!X189)</f>
        <v>-</v>
      </c>
      <c r="Y189" s="1997">
        <f>IF('VM Support FY26'!Y62-'PREV LOCK'!Y189=0,"-",'VM Support FY26'!Y62-'PREV LOCK'!Y189)</f>
        <v>-2600</v>
      </c>
      <c r="Z189" s="2001">
        <f>IF('VM Support FY26'!Z62-'PREV LOCK'!Z189=0,"-",'VM Support FY26'!Z62-'PREV LOCK'!Z189)</f>
        <v>-7</v>
      </c>
      <c r="AA189" s="2002" t="str">
        <f>IF('VM Support FY26'!AA62-'PREV LOCK'!AA189=0,"-",'VM Support FY26'!AA62-'PREV LOCK'!AA189)</f>
        <v>-</v>
      </c>
      <c r="AB189" s="1997">
        <f>IF('VM Support FY26'!AB62-'PREV LOCK'!AB189=0,"-",'VM Support FY26'!AB62-'PREV LOCK'!AB189)</f>
        <v>-3200</v>
      </c>
      <c r="AC189" s="2001">
        <f>IF('VM Support FY26'!AC62-'PREV LOCK'!AC189=0,"-",'VM Support FY26'!AC62-'PREV LOCK'!AC189)</f>
        <v>-7</v>
      </c>
      <c r="AD189" s="2002" t="str">
        <f>IF('VM Support FY26'!AD62-'PREV LOCK'!AD189=0,"-",'VM Support FY26'!AD62-'PREV LOCK'!AD189)</f>
        <v>-</v>
      </c>
      <c r="AE189" s="1997">
        <f>IF('VM Support FY26'!AE62-'PREV LOCK'!AE189=0,"-",'VM Support FY26'!AE62-'PREV LOCK'!AE189)</f>
        <v>-3300</v>
      </c>
      <c r="AF189" s="2001">
        <f>IF('VM Support FY26'!AF62-'PREV LOCK'!AF189=0,"-",'VM Support FY26'!AF62-'PREV LOCK'!AF189)</f>
        <v>-7</v>
      </c>
      <c r="AG189" s="2002" t="str">
        <f>IF('VM Support FY26'!AG62-'PREV LOCK'!AG189=0,"-",'VM Support FY26'!AG62-'PREV LOCK'!AG189)</f>
        <v>-</v>
      </c>
      <c r="AH189" s="1997">
        <f>IF('VM Support FY26'!AH62-'PREV LOCK'!AH189=0,"-",'VM Support FY26'!AH62-'PREV LOCK'!AH189)</f>
        <v>-2900</v>
      </c>
      <c r="AI189" s="2001">
        <f>IF('VM Support FY26'!AI62-'PREV LOCK'!AI189=0,"-",'VM Support FY26'!AI62-'PREV LOCK'!AI189)</f>
        <v>-7</v>
      </c>
      <c r="AJ189" s="2002" t="str">
        <f>IF('VM Support FY26'!AJ62-'PREV LOCK'!AJ189=0,"-",'VM Support FY26'!AJ62-'PREV LOCK'!AJ189)</f>
        <v>-</v>
      </c>
      <c r="AK189" s="1997">
        <f>IF('VM Support FY26'!AK62-'PREV LOCK'!AK189=0,"-",'VM Support FY26'!AK62-'PREV LOCK'!AK189)</f>
        <v>-3000</v>
      </c>
      <c r="AL189" s="2001">
        <f>IF('VM Support FY26'!AL62-'PREV LOCK'!AL189=0,"-",'VM Support FY26'!AL62-'PREV LOCK'!AL189)</f>
        <v>-7</v>
      </c>
      <c r="AM189" s="2002" t="str">
        <f>IF('VM Support FY26'!AM62-'PREV LOCK'!AM189=0,"-",'VM Support FY26'!AM62-'PREV LOCK'!AM189)</f>
        <v>-</v>
      </c>
      <c r="AN189" s="1997">
        <f>IF('VM Support FY26'!AN62-'PREV LOCK'!AN189=0,"-",'VM Support FY26'!AN62-'PREV LOCK'!AN189)</f>
        <v>-3000</v>
      </c>
      <c r="AO189" s="2001">
        <f>IF('VM Support FY26'!AO62-'PREV LOCK'!AO189=0,"-",'VM Support FY26'!AO62-'PREV LOCK'!AO189)</f>
        <v>-7</v>
      </c>
      <c r="AP189" s="2002" t="str">
        <f>IF('VM Support FY26'!AP62-'PREV LOCK'!AP189=0,"-",'VM Support FY26'!AP62-'PREV LOCK'!AP189)</f>
        <v>-</v>
      </c>
      <c r="AQ189" s="1997">
        <f>IF('VM Support FY26'!AQ62-'PREV LOCK'!AQ189=0,"-",'VM Support FY26'!AQ62-'PREV LOCK'!AQ189)</f>
        <v>-2700</v>
      </c>
      <c r="AR189" s="2001">
        <f>IF('VM Support FY26'!AR62-'PREV LOCK'!AR189=0,"-",'VM Support FY26'!AR62-'PREV LOCK'!AR189)</f>
        <v>-7</v>
      </c>
      <c r="AS189" s="2002" t="str">
        <f>IF('VM Support FY26'!AS62-'PREV LOCK'!AS189=0,"-",'VM Support FY26'!AS62-'PREV LOCK'!AS189)</f>
        <v>-</v>
      </c>
      <c r="AT189" s="1997">
        <f>IF('VM Support FY26'!AT62-'PREV LOCK'!AT189=0,"-",'VM Support FY26'!AT62-'PREV LOCK'!AT189)</f>
        <v>-26300</v>
      </c>
      <c r="AU189" s="2001">
        <f>IF('VM Support FY26'!AU62-'PREV LOCK'!AU189=0,"-",'VM Support FY26'!AU62-'PREV LOCK'!AU189)</f>
        <v>-63</v>
      </c>
      <c r="AV189" s="2002" t="str">
        <f>IF('VM Support FY26'!AV62-'PREV LOCK'!AV189=0,"-",'VM Support FY26'!AV62-'PREV LOCK'!AV189)</f>
        <v>-</v>
      </c>
      <c r="AX189" s="145"/>
    </row>
    <row r="190" spans="4:50" ht="15.75" customHeight="1">
      <c r="D190" s="248" t="s">
        <v>137</v>
      </c>
      <c r="E190" s="246" t="s">
        <v>233</v>
      </c>
      <c r="F190" s="2402" t="s">
        <v>236</v>
      </c>
      <c r="G190" s="1219" t="s">
        <v>171</v>
      </c>
      <c r="H190" s="1987"/>
      <c r="I190" s="1988"/>
      <c r="J190" s="1997" t="str">
        <f>IF('VM Support FY26'!J63-'PREV LOCK'!J190=0,"-",'VM Support FY26'!J63-'PREV LOCK'!J190)</f>
        <v>-</v>
      </c>
      <c r="K190" s="2001" t="str">
        <f>IF('VM Support FY26'!K63-'PREV LOCK'!K190=0,"-",'VM Support FY26'!K63-'PREV LOCK'!K190)</f>
        <v>-</v>
      </c>
      <c r="L190" s="2002" t="str">
        <f>IF('VM Support FY26'!L63-'PREV LOCK'!L190=0,"-",'VM Support FY26'!L63-'PREV LOCK'!L190)</f>
        <v>-</v>
      </c>
      <c r="M190" s="1997" t="str">
        <f>IF('VM Support FY26'!M63-'PREV LOCK'!M190=0,"-",'VM Support FY26'!M63-'PREV LOCK'!M190)</f>
        <v>-</v>
      </c>
      <c r="N190" s="2001" t="str">
        <f>IF('VM Support FY26'!N63-'PREV LOCK'!N190=0,"-",'VM Support FY26'!N63-'PREV LOCK'!N190)</f>
        <v>-</v>
      </c>
      <c r="O190" s="2002" t="str">
        <f>IF('VM Support FY26'!O63-'PREV LOCK'!O190=0,"-",'VM Support FY26'!O63-'PREV LOCK'!O190)</f>
        <v>-</v>
      </c>
      <c r="P190" s="1997" t="str">
        <f>IF('VM Support FY26'!P63-'PREV LOCK'!P190=0,"-",'VM Support FY26'!P63-'PREV LOCK'!P190)</f>
        <v>-</v>
      </c>
      <c r="Q190" s="2001" t="str">
        <f>IF('VM Support FY26'!Q63-'PREV LOCK'!Q190=0,"-",'VM Support FY26'!Q63-'PREV LOCK'!Q190)</f>
        <v>-</v>
      </c>
      <c r="R190" s="2002" t="str">
        <f>IF('VM Support FY26'!R63-'PREV LOCK'!R190=0,"-",'VM Support FY26'!R63-'PREV LOCK'!R190)</f>
        <v>-</v>
      </c>
      <c r="S190" s="1997" t="str">
        <f>IF('VM Support FY26'!S63-'PREV LOCK'!S190=0,"-",'VM Support FY26'!S63-'PREV LOCK'!S190)</f>
        <v>-</v>
      </c>
      <c r="T190" s="2001" t="str">
        <f>IF('VM Support FY26'!T63-'PREV LOCK'!T190=0,"-",'VM Support FY26'!T63-'PREV LOCK'!T190)</f>
        <v>-</v>
      </c>
      <c r="U190" s="2002" t="str">
        <f>IF('VM Support FY26'!U63-'PREV LOCK'!U190=0,"-",'VM Support FY26'!U63-'PREV LOCK'!U190)</f>
        <v>-</v>
      </c>
      <c r="V190" s="1997" t="str">
        <f>IF('VM Support FY26'!V63-'PREV LOCK'!V190=0,"-",'VM Support FY26'!V63-'PREV LOCK'!V190)</f>
        <v>-</v>
      </c>
      <c r="W190" s="2001" t="str">
        <f>IF('VM Support FY26'!W63-'PREV LOCK'!W190=0,"-",'VM Support FY26'!W63-'PREV LOCK'!W190)</f>
        <v>-</v>
      </c>
      <c r="X190" s="2002" t="str">
        <f>IF('VM Support FY26'!X63-'PREV LOCK'!X190=0,"-",'VM Support FY26'!X63-'PREV LOCK'!X190)</f>
        <v>-</v>
      </c>
      <c r="Y190" s="1997" t="str">
        <f>IF('VM Support FY26'!Y63-'PREV LOCK'!Y190=0,"-",'VM Support FY26'!Y63-'PREV LOCK'!Y190)</f>
        <v>-</v>
      </c>
      <c r="Z190" s="2001" t="str">
        <f>IF('VM Support FY26'!Z63-'PREV LOCK'!Z190=0,"-",'VM Support FY26'!Z63-'PREV LOCK'!Z190)</f>
        <v>-</v>
      </c>
      <c r="AA190" s="2002" t="str">
        <f>IF('VM Support FY26'!AA63-'PREV LOCK'!AA190=0,"-",'VM Support FY26'!AA63-'PREV LOCK'!AA190)</f>
        <v>-</v>
      </c>
      <c r="AB190" s="1997" t="str">
        <f>IF('VM Support FY26'!AB63-'PREV LOCK'!AB190=0,"-",'VM Support FY26'!AB63-'PREV LOCK'!AB190)</f>
        <v>-</v>
      </c>
      <c r="AC190" s="2001" t="str">
        <f>IF('VM Support FY26'!AC63-'PREV LOCK'!AC190=0,"-",'VM Support FY26'!AC63-'PREV LOCK'!AC190)</f>
        <v>-</v>
      </c>
      <c r="AD190" s="2002" t="str">
        <f>IF('VM Support FY26'!AD63-'PREV LOCK'!AD190=0,"-",'VM Support FY26'!AD63-'PREV LOCK'!AD190)</f>
        <v>-</v>
      </c>
      <c r="AE190" s="1997" t="str">
        <f>IF('VM Support FY26'!AE63-'PREV LOCK'!AE190=0,"-",'VM Support FY26'!AE63-'PREV LOCK'!AE190)</f>
        <v>-</v>
      </c>
      <c r="AF190" s="2001" t="str">
        <f>IF('VM Support FY26'!AF63-'PREV LOCK'!AF190=0,"-",'VM Support FY26'!AF63-'PREV LOCK'!AF190)</f>
        <v>-</v>
      </c>
      <c r="AG190" s="2002" t="str">
        <f>IF('VM Support FY26'!AG63-'PREV LOCK'!AG190=0,"-",'VM Support FY26'!AG63-'PREV LOCK'!AG190)</f>
        <v>-</v>
      </c>
      <c r="AH190" s="1997" t="str">
        <f>IF('VM Support FY26'!AH63-'PREV LOCK'!AH190=0,"-",'VM Support FY26'!AH63-'PREV LOCK'!AH190)</f>
        <v>-</v>
      </c>
      <c r="AI190" s="2001" t="str">
        <f>IF('VM Support FY26'!AI63-'PREV LOCK'!AI190=0,"-",'VM Support FY26'!AI63-'PREV LOCK'!AI190)</f>
        <v>-</v>
      </c>
      <c r="AJ190" s="2002" t="str">
        <f>IF('VM Support FY26'!AJ63-'PREV LOCK'!AJ190=0,"-",'VM Support FY26'!AJ63-'PREV LOCK'!AJ190)</f>
        <v>-</v>
      </c>
      <c r="AK190" s="1997" t="str">
        <f>IF('VM Support FY26'!AK63-'PREV LOCK'!AK190=0,"-",'VM Support FY26'!AK63-'PREV LOCK'!AK190)</f>
        <v>-</v>
      </c>
      <c r="AL190" s="2001" t="str">
        <f>IF('VM Support FY26'!AL63-'PREV LOCK'!AL190=0,"-",'VM Support FY26'!AL63-'PREV LOCK'!AL190)</f>
        <v>-</v>
      </c>
      <c r="AM190" s="2002" t="str">
        <f>IF('VM Support FY26'!AM63-'PREV LOCK'!AM190=0,"-",'VM Support FY26'!AM63-'PREV LOCK'!AM190)</f>
        <v>-</v>
      </c>
      <c r="AN190" s="1997" t="str">
        <f>IF('VM Support FY26'!AN63-'PREV LOCK'!AN190=0,"-",'VM Support FY26'!AN63-'PREV LOCK'!AN190)</f>
        <v>-</v>
      </c>
      <c r="AO190" s="2001" t="str">
        <f>IF('VM Support FY26'!AO63-'PREV LOCK'!AO190=0,"-",'VM Support FY26'!AO63-'PREV LOCK'!AO190)</f>
        <v>-</v>
      </c>
      <c r="AP190" s="2002" t="str">
        <f>IF('VM Support FY26'!AP63-'PREV LOCK'!AP190=0,"-",'VM Support FY26'!AP63-'PREV LOCK'!AP190)</f>
        <v>-</v>
      </c>
      <c r="AQ190" s="1997" t="str">
        <f>IF('VM Support FY26'!AQ63-'PREV LOCK'!AQ190=0,"-",'VM Support FY26'!AQ63-'PREV LOCK'!AQ190)</f>
        <v>-</v>
      </c>
      <c r="AR190" s="2001" t="str">
        <f>IF('VM Support FY26'!AR63-'PREV LOCK'!AR190=0,"-",'VM Support FY26'!AR63-'PREV LOCK'!AR190)</f>
        <v>-</v>
      </c>
      <c r="AS190" s="2002" t="str">
        <f>IF('VM Support FY26'!AS63-'PREV LOCK'!AS190=0,"-",'VM Support FY26'!AS63-'PREV LOCK'!AS190)</f>
        <v>-</v>
      </c>
      <c r="AT190" s="1997" t="str">
        <f>IF('VM Support FY26'!AT63-'PREV LOCK'!AT190=0,"-",'VM Support FY26'!AT63-'PREV LOCK'!AT190)</f>
        <v>-</v>
      </c>
      <c r="AU190" s="2001" t="str">
        <f>IF('VM Support FY26'!AU63-'PREV LOCK'!AU190=0,"-",'VM Support FY26'!AU63-'PREV LOCK'!AU190)</f>
        <v>-</v>
      </c>
      <c r="AV190" s="2002" t="str">
        <f>IF('VM Support FY26'!AV63-'PREV LOCK'!AV190=0,"-",'VM Support FY26'!AV63-'PREV LOCK'!AV190)</f>
        <v>-</v>
      </c>
      <c r="AX190" s="145"/>
    </row>
    <row r="191" spans="4:50" ht="15.75" customHeight="1">
      <c r="D191" s="286" t="s">
        <v>135</v>
      </c>
      <c r="E191" s="155" t="s">
        <v>233</v>
      </c>
      <c r="F191" s="2402" t="s">
        <v>236</v>
      </c>
      <c r="G191" s="155" t="s">
        <v>171</v>
      </c>
      <c r="H191" s="225"/>
      <c r="I191" s="208"/>
      <c r="J191" s="1997" t="str">
        <f>IF('VM Support FY26'!J64-'PREV LOCK'!J191=0,"-",'VM Support FY26'!J64-'PREV LOCK'!J191)</f>
        <v>-</v>
      </c>
      <c r="K191" s="2001" t="str">
        <f>IF('VM Support FY26'!K64-'PREV LOCK'!K191=0,"-",'VM Support FY26'!K64-'PREV LOCK'!K191)</f>
        <v>-</v>
      </c>
      <c r="L191" s="2002" t="str">
        <f>IF('VM Support FY26'!L64-'PREV LOCK'!L191=0,"-",'VM Support FY26'!L64-'PREV LOCK'!L191)</f>
        <v>-</v>
      </c>
      <c r="M191" s="1997" t="str">
        <f>IF('VM Support FY26'!M64-'PREV LOCK'!M191=0,"-",'VM Support FY26'!M64-'PREV LOCK'!M191)</f>
        <v>-</v>
      </c>
      <c r="N191" s="2001" t="str">
        <f>IF('VM Support FY26'!N64-'PREV LOCK'!N191=0,"-",'VM Support FY26'!N64-'PREV LOCK'!N191)</f>
        <v>-</v>
      </c>
      <c r="O191" s="2002" t="str">
        <f>IF('VM Support FY26'!O64-'PREV LOCK'!O191=0,"-",'VM Support FY26'!O64-'PREV LOCK'!O191)</f>
        <v>-</v>
      </c>
      <c r="P191" s="1997" t="str">
        <f>IF('VM Support FY26'!P64-'PREV LOCK'!P191=0,"-",'VM Support FY26'!P64-'PREV LOCK'!P191)</f>
        <v>-</v>
      </c>
      <c r="Q191" s="2001" t="str">
        <f>IF('VM Support FY26'!Q64-'PREV LOCK'!Q191=0,"-",'VM Support FY26'!Q64-'PREV LOCK'!Q191)</f>
        <v>-</v>
      </c>
      <c r="R191" s="2002" t="str">
        <f>IF('VM Support FY26'!R64-'PREV LOCK'!R191=0,"-",'VM Support FY26'!R64-'PREV LOCK'!R191)</f>
        <v>-</v>
      </c>
      <c r="S191" s="1997" t="str">
        <f>IF('VM Support FY26'!S64-'PREV LOCK'!S191=0,"-",'VM Support FY26'!S64-'PREV LOCK'!S191)</f>
        <v>-</v>
      </c>
      <c r="T191" s="2001" t="str">
        <f>IF('VM Support FY26'!T64-'PREV LOCK'!T191=0,"-",'VM Support FY26'!T64-'PREV LOCK'!T191)</f>
        <v>-</v>
      </c>
      <c r="U191" s="2002" t="str">
        <f>IF('VM Support FY26'!U64-'PREV LOCK'!U191=0,"-",'VM Support FY26'!U64-'PREV LOCK'!U191)</f>
        <v>-</v>
      </c>
      <c r="V191" s="1997" t="str">
        <f>IF('VM Support FY26'!V64-'PREV LOCK'!V191=0,"-",'VM Support FY26'!V64-'PREV LOCK'!V191)</f>
        <v>-</v>
      </c>
      <c r="W191" s="2001" t="str">
        <f>IF('VM Support FY26'!W64-'PREV LOCK'!W191=0,"-",'VM Support FY26'!W64-'PREV LOCK'!W191)</f>
        <v>-</v>
      </c>
      <c r="X191" s="2002" t="str">
        <f>IF('VM Support FY26'!X64-'PREV LOCK'!X191=0,"-",'VM Support FY26'!X64-'PREV LOCK'!X191)</f>
        <v>-</v>
      </c>
      <c r="Y191" s="1997" t="str">
        <f>IF('VM Support FY26'!Y64-'PREV LOCK'!Y191=0,"-",'VM Support FY26'!Y64-'PREV LOCK'!Y191)</f>
        <v>-</v>
      </c>
      <c r="Z191" s="2001" t="str">
        <f>IF('VM Support FY26'!Z64-'PREV LOCK'!Z191=0,"-",'VM Support FY26'!Z64-'PREV LOCK'!Z191)</f>
        <v>-</v>
      </c>
      <c r="AA191" s="2002" t="str">
        <f>IF('VM Support FY26'!AA64-'PREV LOCK'!AA191=0,"-",'VM Support FY26'!AA64-'PREV LOCK'!AA191)</f>
        <v>-</v>
      </c>
      <c r="AB191" s="1997" t="str">
        <f>IF('VM Support FY26'!AB64-'PREV LOCK'!AB191=0,"-",'VM Support FY26'!AB64-'PREV LOCK'!AB191)</f>
        <v>-</v>
      </c>
      <c r="AC191" s="2001" t="str">
        <f>IF('VM Support FY26'!AC64-'PREV LOCK'!AC191=0,"-",'VM Support FY26'!AC64-'PREV LOCK'!AC191)</f>
        <v>-</v>
      </c>
      <c r="AD191" s="2002" t="str">
        <f>IF('VM Support FY26'!AD64-'PREV LOCK'!AD191=0,"-",'VM Support FY26'!AD64-'PREV LOCK'!AD191)</f>
        <v>-</v>
      </c>
      <c r="AE191" s="1997" t="str">
        <f>IF('VM Support FY26'!AE64-'PREV LOCK'!AE191=0,"-",'VM Support FY26'!AE64-'PREV LOCK'!AE191)</f>
        <v>-</v>
      </c>
      <c r="AF191" s="2001" t="str">
        <f>IF('VM Support FY26'!AF64-'PREV LOCK'!AF191=0,"-",'VM Support FY26'!AF64-'PREV LOCK'!AF191)</f>
        <v>-</v>
      </c>
      <c r="AG191" s="2002" t="str">
        <f>IF('VM Support FY26'!AG64-'PREV LOCK'!AG191=0,"-",'VM Support FY26'!AG64-'PREV LOCK'!AG191)</f>
        <v>-</v>
      </c>
      <c r="AH191" s="1997" t="str">
        <f>IF('VM Support FY26'!AH64-'PREV LOCK'!AH191=0,"-",'VM Support FY26'!AH64-'PREV LOCK'!AH191)</f>
        <v>-</v>
      </c>
      <c r="AI191" s="2001" t="str">
        <f>IF('VM Support FY26'!AI64-'PREV LOCK'!AI191=0,"-",'VM Support FY26'!AI64-'PREV LOCK'!AI191)</f>
        <v>-</v>
      </c>
      <c r="AJ191" s="2002" t="str">
        <f>IF('VM Support FY26'!AJ64-'PREV LOCK'!AJ191=0,"-",'VM Support FY26'!AJ64-'PREV LOCK'!AJ191)</f>
        <v>-</v>
      </c>
      <c r="AK191" s="1997" t="str">
        <f>IF('VM Support FY26'!AK64-'PREV LOCK'!AK191=0,"-",'VM Support FY26'!AK64-'PREV LOCK'!AK191)</f>
        <v>-</v>
      </c>
      <c r="AL191" s="2001" t="str">
        <f>IF('VM Support FY26'!AL64-'PREV LOCK'!AL191=0,"-",'VM Support FY26'!AL64-'PREV LOCK'!AL191)</f>
        <v>-</v>
      </c>
      <c r="AM191" s="2002" t="str">
        <f>IF('VM Support FY26'!AM64-'PREV LOCK'!AM191=0,"-",'VM Support FY26'!AM64-'PREV LOCK'!AM191)</f>
        <v>-</v>
      </c>
      <c r="AN191" s="1997" t="str">
        <f>IF('VM Support FY26'!AN64-'PREV LOCK'!AN191=0,"-",'VM Support FY26'!AN64-'PREV LOCK'!AN191)</f>
        <v>-</v>
      </c>
      <c r="AO191" s="2001" t="str">
        <f>IF('VM Support FY26'!AO64-'PREV LOCK'!AO191=0,"-",'VM Support FY26'!AO64-'PREV LOCK'!AO191)</f>
        <v>-</v>
      </c>
      <c r="AP191" s="2002" t="str">
        <f>IF('VM Support FY26'!AP64-'PREV LOCK'!AP191=0,"-",'VM Support FY26'!AP64-'PREV LOCK'!AP191)</f>
        <v>-</v>
      </c>
      <c r="AQ191" s="1997" t="str">
        <f>IF('VM Support FY26'!AQ64-'PREV LOCK'!AQ191=0,"-",'VM Support FY26'!AQ64-'PREV LOCK'!AQ191)</f>
        <v>-</v>
      </c>
      <c r="AR191" s="2001" t="str">
        <f>IF('VM Support FY26'!AR64-'PREV LOCK'!AR191=0,"-",'VM Support FY26'!AR64-'PREV LOCK'!AR191)</f>
        <v>-</v>
      </c>
      <c r="AS191" s="2002" t="str">
        <f>IF('VM Support FY26'!AS64-'PREV LOCK'!AS191=0,"-",'VM Support FY26'!AS64-'PREV LOCK'!AS191)</f>
        <v>-</v>
      </c>
      <c r="AT191" s="1997" t="str">
        <f>IF('VM Support FY26'!AT64-'PREV LOCK'!AT191=0,"-",'VM Support FY26'!AT64-'PREV LOCK'!AT191)</f>
        <v>-</v>
      </c>
      <c r="AU191" s="2001" t="str">
        <f>IF('VM Support FY26'!AU64-'PREV LOCK'!AU191=0,"-",'VM Support FY26'!AU64-'PREV LOCK'!AU191)</f>
        <v>-</v>
      </c>
      <c r="AV191" s="2002" t="str">
        <f>IF('VM Support FY26'!AV64-'PREV LOCK'!AV191=0,"-",'VM Support FY26'!AV64-'PREV LOCK'!AV191)</f>
        <v>-</v>
      </c>
      <c r="AX191" s="145"/>
    </row>
    <row r="192" spans="4:50" ht="15.75" customHeight="1">
      <c r="D192" s="286" t="s">
        <v>140</v>
      </c>
      <c r="E192" s="155" t="s">
        <v>233</v>
      </c>
      <c r="F192" s="2402" t="s">
        <v>236</v>
      </c>
      <c r="G192" s="155" t="s">
        <v>171</v>
      </c>
      <c r="H192" s="225"/>
      <c r="I192" s="208"/>
      <c r="J192" s="1997" t="str">
        <f>IF('VM Support FY26'!J65-'PREV LOCK'!J192=0,"-",'VM Support FY26'!J65-'PREV LOCK'!J192)</f>
        <v>-</v>
      </c>
      <c r="K192" s="2001" t="str">
        <f>IF('VM Support FY26'!K65-'PREV LOCK'!K192=0,"-",'VM Support FY26'!K65-'PREV LOCK'!K192)</f>
        <v>-</v>
      </c>
      <c r="L192" s="2002" t="str">
        <f>IF('VM Support FY26'!L65-'PREV LOCK'!L192=0,"-",'VM Support FY26'!L65-'PREV LOCK'!L192)</f>
        <v>-</v>
      </c>
      <c r="M192" s="1997" t="str">
        <f>IF('VM Support FY26'!M65-'PREV LOCK'!M192=0,"-",'VM Support FY26'!M65-'PREV LOCK'!M192)</f>
        <v>-</v>
      </c>
      <c r="N192" s="2001" t="str">
        <f>IF('VM Support FY26'!N65-'PREV LOCK'!N192=0,"-",'VM Support FY26'!N65-'PREV LOCK'!N192)</f>
        <v>-</v>
      </c>
      <c r="O192" s="2002" t="str">
        <f>IF('VM Support FY26'!O65-'PREV LOCK'!O192=0,"-",'VM Support FY26'!O65-'PREV LOCK'!O192)</f>
        <v>-</v>
      </c>
      <c r="P192" s="1997" t="str">
        <f>IF('VM Support FY26'!P65-'PREV LOCK'!P192=0,"-",'VM Support FY26'!P65-'PREV LOCK'!P192)</f>
        <v>-</v>
      </c>
      <c r="Q192" s="2001" t="str">
        <f>IF('VM Support FY26'!Q65-'PREV LOCK'!Q192=0,"-",'VM Support FY26'!Q65-'PREV LOCK'!Q192)</f>
        <v>-</v>
      </c>
      <c r="R192" s="2002" t="str">
        <f>IF('VM Support FY26'!R65-'PREV LOCK'!R192=0,"-",'VM Support FY26'!R65-'PREV LOCK'!R192)</f>
        <v>-</v>
      </c>
      <c r="S192" s="1997" t="str">
        <f>IF('VM Support FY26'!S65-'PREV LOCK'!S192=0,"-",'VM Support FY26'!S65-'PREV LOCK'!S192)</f>
        <v>-</v>
      </c>
      <c r="T192" s="2001" t="str">
        <f>IF('VM Support FY26'!T65-'PREV LOCK'!T192=0,"-",'VM Support FY26'!T65-'PREV LOCK'!T192)</f>
        <v>-</v>
      </c>
      <c r="U192" s="2002" t="str">
        <f>IF('VM Support FY26'!U65-'PREV LOCK'!U192=0,"-",'VM Support FY26'!U65-'PREV LOCK'!U192)</f>
        <v>-</v>
      </c>
      <c r="V192" s="1997" t="str">
        <f>IF('VM Support FY26'!V65-'PREV LOCK'!V192=0,"-",'VM Support FY26'!V65-'PREV LOCK'!V192)</f>
        <v>-</v>
      </c>
      <c r="W192" s="2001" t="str">
        <f>IF('VM Support FY26'!W65-'PREV LOCK'!W192=0,"-",'VM Support FY26'!W65-'PREV LOCK'!W192)</f>
        <v>-</v>
      </c>
      <c r="X192" s="2002" t="str">
        <f>IF('VM Support FY26'!X65-'PREV LOCK'!X192=0,"-",'VM Support FY26'!X65-'PREV LOCK'!X192)</f>
        <v>-</v>
      </c>
      <c r="Y192" s="1997" t="str">
        <f>IF('VM Support FY26'!Y65-'PREV LOCK'!Y192=0,"-",'VM Support FY26'!Y65-'PREV LOCK'!Y192)</f>
        <v>-</v>
      </c>
      <c r="Z192" s="2001" t="str">
        <f>IF('VM Support FY26'!Z65-'PREV LOCK'!Z192=0,"-",'VM Support FY26'!Z65-'PREV LOCK'!Z192)</f>
        <v>-</v>
      </c>
      <c r="AA192" s="2002" t="str">
        <f>IF('VM Support FY26'!AA65-'PREV LOCK'!AA192=0,"-",'VM Support FY26'!AA65-'PREV LOCK'!AA192)</f>
        <v>-</v>
      </c>
      <c r="AB192" s="1997" t="str">
        <f>IF('VM Support FY26'!AB65-'PREV LOCK'!AB192=0,"-",'VM Support FY26'!AB65-'PREV LOCK'!AB192)</f>
        <v>-</v>
      </c>
      <c r="AC192" s="2001" t="str">
        <f>IF('VM Support FY26'!AC65-'PREV LOCK'!AC192=0,"-",'VM Support FY26'!AC65-'PREV LOCK'!AC192)</f>
        <v>-</v>
      </c>
      <c r="AD192" s="2002" t="str">
        <f>IF('VM Support FY26'!AD65-'PREV LOCK'!AD192=0,"-",'VM Support FY26'!AD65-'PREV LOCK'!AD192)</f>
        <v>-</v>
      </c>
      <c r="AE192" s="1997" t="str">
        <f>IF('VM Support FY26'!AE65-'PREV LOCK'!AE192=0,"-",'VM Support FY26'!AE65-'PREV LOCK'!AE192)</f>
        <v>-</v>
      </c>
      <c r="AF192" s="2001" t="str">
        <f>IF('VM Support FY26'!AF65-'PREV LOCK'!AF192=0,"-",'VM Support FY26'!AF65-'PREV LOCK'!AF192)</f>
        <v>-</v>
      </c>
      <c r="AG192" s="2002" t="str">
        <f>IF('VM Support FY26'!AG65-'PREV LOCK'!AG192=0,"-",'VM Support FY26'!AG65-'PREV LOCK'!AG192)</f>
        <v>-</v>
      </c>
      <c r="AH192" s="1997" t="str">
        <f>IF('VM Support FY26'!AH65-'PREV LOCK'!AH192=0,"-",'VM Support FY26'!AH65-'PREV LOCK'!AH192)</f>
        <v>-</v>
      </c>
      <c r="AI192" s="2001" t="str">
        <f>IF('VM Support FY26'!AI65-'PREV LOCK'!AI192=0,"-",'VM Support FY26'!AI65-'PREV LOCK'!AI192)</f>
        <v>-</v>
      </c>
      <c r="AJ192" s="2002" t="str">
        <f>IF('VM Support FY26'!AJ65-'PREV LOCK'!AJ192=0,"-",'VM Support FY26'!AJ65-'PREV LOCK'!AJ192)</f>
        <v>-</v>
      </c>
      <c r="AK192" s="1997" t="str">
        <f>IF('VM Support FY26'!AK65-'PREV LOCK'!AK192=0,"-",'VM Support FY26'!AK65-'PREV LOCK'!AK192)</f>
        <v>-</v>
      </c>
      <c r="AL192" s="2001" t="str">
        <f>IF('VM Support FY26'!AL65-'PREV LOCK'!AL192=0,"-",'VM Support FY26'!AL65-'PREV LOCK'!AL192)</f>
        <v>-</v>
      </c>
      <c r="AM192" s="2002" t="str">
        <f>IF('VM Support FY26'!AM65-'PREV LOCK'!AM192=0,"-",'VM Support FY26'!AM65-'PREV LOCK'!AM192)</f>
        <v>-</v>
      </c>
      <c r="AN192" s="1997" t="str">
        <f>IF('VM Support FY26'!AN65-'PREV LOCK'!AN192=0,"-",'VM Support FY26'!AN65-'PREV LOCK'!AN192)</f>
        <v>-</v>
      </c>
      <c r="AO192" s="2001" t="str">
        <f>IF('VM Support FY26'!AO65-'PREV LOCK'!AO192=0,"-",'VM Support FY26'!AO65-'PREV LOCK'!AO192)</f>
        <v>-</v>
      </c>
      <c r="AP192" s="2002" t="str">
        <f>IF('VM Support FY26'!AP65-'PREV LOCK'!AP192=0,"-",'VM Support FY26'!AP65-'PREV LOCK'!AP192)</f>
        <v>-</v>
      </c>
      <c r="AQ192" s="1997" t="str">
        <f>IF('VM Support FY26'!AQ65-'PREV LOCK'!AQ192=0,"-",'VM Support FY26'!AQ65-'PREV LOCK'!AQ192)</f>
        <v>-</v>
      </c>
      <c r="AR192" s="2001" t="str">
        <f>IF('VM Support FY26'!AR65-'PREV LOCK'!AR192=0,"-",'VM Support FY26'!AR65-'PREV LOCK'!AR192)</f>
        <v>-</v>
      </c>
      <c r="AS192" s="2002" t="str">
        <f>IF('VM Support FY26'!AS65-'PREV LOCK'!AS192=0,"-",'VM Support FY26'!AS65-'PREV LOCK'!AS192)</f>
        <v>-</v>
      </c>
      <c r="AT192" s="1997" t="str">
        <f>IF('VM Support FY26'!AT65-'PREV LOCK'!AT192=0,"-",'VM Support FY26'!AT65-'PREV LOCK'!AT192)</f>
        <v>-</v>
      </c>
      <c r="AU192" s="2001" t="str">
        <f>IF('VM Support FY26'!AU65-'PREV LOCK'!AU192=0,"-",'VM Support FY26'!AU65-'PREV LOCK'!AU192)</f>
        <v>-</v>
      </c>
      <c r="AV192" s="2002" t="str">
        <f>IF('VM Support FY26'!AV65-'PREV LOCK'!AV192=0,"-",'VM Support FY26'!AV65-'PREV LOCK'!AV192)</f>
        <v>-</v>
      </c>
      <c r="AX192" s="145"/>
    </row>
    <row r="193" spans="4:50" ht="15.75" customHeight="1">
      <c r="D193" s="286" t="s">
        <v>145</v>
      </c>
      <c r="E193" s="155" t="s">
        <v>233</v>
      </c>
      <c r="F193" s="2402" t="s">
        <v>236</v>
      </c>
      <c r="G193" s="155" t="s">
        <v>171</v>
      </c>
      <c r="H193" s="225"/>
      <c r="I193" s="208"/>
      <c r="J193" s="1997" t="str">
        <f>IF('VM Support FY26'!J66-'PREV LOCK'!J193=0,"-",'VM Support FY26'!J66-'PREV LOCK'!J193)</f>
        <v>-</v>
      </c>
      <c r="K193" s="2001" t="str">
        <f>IF('VM Support FY26'!K66-'PREV LOCK'!K193=0,"-",'VM Support FY26'!K66-'PREV LOCK'!K193)</f>
        <v>-</v>
      </c>
      <c r="L193" s="2002" t="str">
        <f>IF('VM Support FY26'!L66-'PREV LOCK'!L193=0,"-",'VM Support FY26'!L66-'PREV LOCK'!L193)</f>
        <v>-</v>
      </c>
      <c r="M193" s="1997" t="str">
        <f>IF('VM Support FY26'!M66-'PREV LOCK'!M193=0,"-",'VM Support FY26'!M66-'PREV LOCK'!M193)</f>
        <v>-</v>
      </c>
      <c r="N193" s="2001" t="str">
        <f>IF('VM Support FY26'!N66-'PREV LOCK'!N193=0,"-",'VM Support FY26'!N66-'PREV LOCK'!N193)</f>
        <v>-</v>
      </c>
      <c r="O193" s="2002" t="str">
        <f>IF('VM Support FY26'!O66-'PREV LOCK'!O193=0,"-",'VM Support FY26'!O66-'PREV LOCK'!O193)</f>
        <v>-</v>
      </c>
      <c r="P193" s="1997" t="str">
        <f>IF('VM Support FY26'!P66-'PREV LOCK'!P193=0,"-",'VM Support FY26'!P66-'PREV LOCK'!P193)</f>
        <v>-</v>
      </c>
      <c r="Q193" s="2001" t="str">
        <f>IF('VM Support FY26'!Q66-'PREV LOCK'!Q193=0,"-",'VM Support FY26'!Q66-'PREV LOCK'!Q193)</f>
        <v>-</v>
      </c>
      <c r="R193" s="2002" t="str">
        <f>IF('VM Support FY26'!R66-'PREV LOCK'!R193=0,"-",'VM Support FY26'!R66-'PREV LOCK'!R193)</f>
        <v>-</v>
      </c>
      <c r="S193" s="1997" t="str">
        <f>IF('VM Support FY26'!S66-'PREV LOCK'!S193=0,"-",'VM Support FY26'!S66-'PREV LOCK'!S193)</f>
        <v>-</v>
      </c>
      <c r="T193" s="2001" t="str">
        <f>IF('VM Support FY26'!T66-'PREV LOCK'!T193=0,"-",'VM Support FY26'!T66-'PREV LOCK'!T193)</f>
        <v>-</v>
      </c>
      <c r="U193" s="2002" t="str">
        <f>IF('VM Support FY26'!U66-'PREV LOCK'!U193=0,"-",'VM Support FY26'!U66-'PREV LOCK'!U193)</f>
        <v>-</v>
      </c>
      <c r="V193" s="1997" t="str">
        <f>IF('VM Support FY26'!V66-'PREV LOCK'!V193=0,"-",'VM Support FY26'!V66-'PREV LOCK'!V193)</f>
        <v>-</v>
      </c>
      <c r="W193" s="2001" t="str">
        <f>IF('VM Support FY26'!W66-'PREV LOCK'!W193=0,"-",'VM Support FY26'!W66-'PREV LOCK'!W193)</f>
        <v>-</v>
      </c>
      <c r="X193" s="2002" t="str">
        <f>IF('VM Support FY26'!X66-'PREV LOCK'!X193=0,"-",'VM Support FY26'!X66-'PREV LOCK'!X193)</f>
        <v>-</v>
      </c>
      <c r="Y193" s="1997" t="str">
        <f>IF('VM Support FY26'!Y66-'PREV LOCK'!Y193=0,"-",'VM Support FY26'!Y66-'PREV LOCK'!Y193)</f>
        <v>-</v>
      </c>
      <c r="Z193" s="2001" t="str">
        <f>IF('VM Support FY26'!Z66-'PREV LOCK'!Z193=0,"-",'VM Support FY26'!Z66-'PREV LOCK'!Z193)</f>
        <v>-</v>
      </c>
      <c r="AA193" s="2002" t="str">
        <f>IF('VM Support FY26'!AA66-'PREV LOCK'!AA193=0,"-",'VM Support FY26'!AA66-'PREV LOCK'!AA193)</f>
        <v>-</v>
      </c>
      <c r="AB193" s="1997" t="str">
        <f>IF('VM Support FY26'!AB66-'PREV LOCK'!AB193=0,"-",'VM Support FY26'!AB66-'PREV LOCK'!AB193)</f>
        <v>-</v>
      </c>
      <c r="AC193" s="2001" t="str">
        <f>IF('VM Support FY26'!AC66-'PREV LOCK'!AC193=0,"-",'VM Support FY26'!AC66-'PREV LOCK'!AC193)</f>
        <v>-</v>
      </c>
      <c r="AD193" s="2002" t="str">
        <f>IF('VM Support FY26'!AD66-'PREV LOCK'!AD193=0,"-",'VM Support FY26'!AD66-'PREV LOCK'!AD193)</f>
        <v>-</v>
      </c>
      <c r="AE193" s="1997" t="str">
        <f>IF('VM Support FY26'!AE66-'PREV LOCK'!AE193=0,"-",'VM Support FY26'!AE66-'PREV LOCK'!AE193)</f>
        <v>-</v>
      </c>
      <c r="AF193" s="2001" t="str">
        <f>IF('VM Support FY26'!AF66-'PREV LOCK'!AF193=0,"-",'VM Support FY26'!AF66-'PREV LOCK'!AF193)</f>
        <v>-</v>
      </c>
      <c r="AG193" s="2002" t="str">
        <f>IF('VM Support FY26'!AG66-'PREV LOCK'!AG193=0,"-",'VM Support FY26'!AG66-'PREV LOCK'!AG193)</f>
        <v>-</v>
      </c>
      <c r="AH193" s="1997" t="str">
        <f>IF('VM Support FY26'!AH66-'PREV LOCK'!AH193=0,"-",'VM Support FY26'!AH66-'PREV LOCK'!AH193)</f>
        <v>-</v>
      </c>
      <c r="AI193" s="2001" t="str">
        <f>IF('VM Support FY26'!AI66-'PREV LOCK'!AI193=0,"-",'VM Support FY26'!AI66-'PREV LOCK'!AI193)</f>
        <v>-</v>
      </c>
      <c r="AJ193" s="2002" t="str">
        <f>IF('VM Support FY26'!AJ66-'PREV LOCK'!AJ193=0,"-",'VM Support FY26'!AJ66-'PREV LOCK'!AJ193)</f>
        <v>-</v>
      </c>
      <c r="AK193" s="1997" t="str">
        <f>IF('VM Support FY26'!AK66-'PREV LOCK'!AK193=0,"-",'VM Support FY26'!AK66-'PREV LOCK'!AK193)</f>
        <v>-</v>
      </c>
      <c r="AL193" s="2001" t="str">
        <f>IF('VM Support FY26'!AL66-'PREV LOCK'!AL193=0,"-",'VM Support FY26'!AL66-'PREV LOCK'!AL193)</f>
        <v>-</v>
      </c>
      <c r="AM193" s="2002" t="str">
        <f>IF('VM Support FY26'!AM66-'PREV LOCK'!AM193=0,"-",'VM Support FY26'!AM66-'PREV LOCK'!AM193)</f>
        <v>-</v>
      </c>
      <c r="AN193" s="1997" t="str">
        <f>IF('VM Support FY26'!AN66-'PREV LOCK'!AN193=0,"-",'VM Support FY26'!AN66-'PREV LOCK'!AN193)</f>
        <v>-</v>
      </c>
      <c r="AO193" s="2001" t="str">
        <f>IF('VM Support FY26'!AO66-'PREV LOCK'!AO193=0,"-",'VM Support FY26'!AO66-'PREV LOCK'!AO193)</f>
        <v>-</v>
      </c>
      <c r="AP193" s="2002" t="str">
        <f>IF('VM Support FY26'!AP66-'PREV LOCK'!AP193=0,"-",'VM Support FY26'!AP66-'PREV LOCK'!AP193)</f>
        <v>-</v>
      </c>
      <c r="AQ193" s="1997" t="str">
        <f>IF('VM Support FY26'!AQ66-'PREV LOCK'!AQ193=0,"-",'VM Support FY26'!AQ66-'PREV LOCK'!AQ193)</f>
        <v>-</v>
      </c>
      <c r="AR193" s="2001" t="str">
        <f>IF('VM Support FY26'!AR66-'PREV LOCK'!AR193=0,"-",'VM Support FY26'!AR66-'PREV LOCK'!AR193)</f>
        <v>-</v>
      </c>
      <c r="AS193" s="2002" t="str">
        <f>IF('VM Support FY26'!AS66-'PREV LOCK'!AS193=0,"-",'VM Support FY26'!AS66-'PREV LOCK'!AS193)</f>
        <v>-</v>
      </c>
      <c r="AT193" s="1997" t="str">
        <f>IF('VM Support FY26'!AT66-'PREV LOCK'!AT193=0,"-",'VM Support FY26'!AT66-'PREV LOCK'!AT193)</f>
        <v>-</v>
      </c>
      <c r="AU193" s="2001" t="str">
        <f>IF('VM Support FY26'!AU66-'PREV LOCK'!AU193=0,"-",'VM Support FY26'!AU66-'PREV LOCK'!AU193)</f>
        <v>-</v>
      </c>
      <c r="AV193" s="2002" t="str">
        <f>IF('VM Support FY26'!AV66-'PREV LOCK'!AV193=0,"-",'VM Support FY26'!AV66-'PREV LOCK'!AV193)</f>
        <v>-</v>
      </c>
      <c r="AX193" s="145"/>
    </row>
    <row r="194" spans="4:50" ht="15.75" customHeight="1">
      <c r="D194" s="286" t="s">
        <v>146</v>
      </c>
      <c r="E194" s="155" t="s">
        <v>233</v>
      </c>
      <c r="F194" s="2402" t="s">
        <v>236</v>
      </c>
      <c r="G194" s="155" t="s">
        <v>171</v>
      </c>
      <c r="H194" s="225"/>
      <c r="I194" s="208"/>
      <c r="J194" s="1997" t="str">
        <f>IF('VM Support FY26'!J67-'PREV LOCK'!J194=0,"-",'VM Support FY26'!J67-'PREV LOCK'!J194)</f>
        <v>-</v>
      </c>
      <c r="K194" s="2001" t="str">
        <f>IF('VM Support FY26'!K67-'PREV LOCK'!K194=0,"-",'VM Support FY26'!K67-'PREV LOCK'!K194)</f>
        <v>-</v>
      </c>
      <c r="L194" s="2002" t="str">
        <f>IF('VM Support FY26'!L67-'PREV LOCK'!L194=0,"-",'VM Support FY26'!L67-'PREV LOCK'!L194)</f>
        <v>-</v>
      </c>
      <c r="M194" s="1997" t="str">
        <f>IF('VM Support FY26'!M67-'PREV LOCK'!M194=0,"-",'VM Support FY26'!M67-'PREV LOCK'!M194)</f>
        <v>-</v>
      </c>
      <c r="N194" s="2001" t="str">
        <f>IF('VM Support FY26'!N67-'PREV LOCK'!N194=0,"-",'VM Support FY26'!N67-'PREV LOCK'!N194)</f>
        <v>-</v>
      </c>
      <c r="O194" s="2002" t="str">
        <f>IF('VM Support FY26'!O67-'PREV LOCK'!O194=0,"-",'VM Support FY26'!O67-'PREV LOCK'!O194)</f>
        <v>-</v>
      </c>
      <c r="P194" s="1997" t="str">
        <f>IF('VM Support FY26'!P67-'PREV LOCK'!P194=0,"-",'VM Support FY26'!P67-'PREV LOCK'!P194)</f>
        <v>-</v>
      </c>
      <c r="Q194" s="2001" t="str">
        <f>IF('VM Support FY26'!Q67-'PREV LOCK'!Q194=0,"-",'VM Support FY26'!Q67-'PREV LOCK'!Q194)</f>
        <v>-</v>
      </c>
      <c r="R194" s="2002" t="str">
        <f>IF('VM Support FY26'!R67-'PREV LOCK'!R194=0,"-",'VM Support FY26'!R67-'PREV LOCK'!R194)</f>
        <v>-</v>
      </c>
      <c r="S194" s="1997" t="str">
        <f>IF('VM Support FY26'!S67-'PREV LOCK'!S194=0,"-",'VM Support FY26'!S67-'PREV LOCK'!S194)</f>
        <v>-</v>
      </c>
      <c r="T194" s="2001" t="str">
        <f>IF('VM Support FY26'!T67-'PREV LOCK'!T194=0,"-",'VM Support FY26'!T67-'PREV LOCK'!T194)</f>
        <v>-</v>
      </c>
      <c r="U194" s="2002" t="str">
        <f>IF('VM Support FY26'!U67-'PREV LOCK'!U194=0,"-",'VM Support FY26'!U67-'PREV LOCK'!U194)</f>
        <v>-</v>
      </c>
      <c r="V194" s="1997" t="str">
        <f>IF('VM Support FY26'!V67-'PREV LOCK'!V194=0,"-",'VM Support FY26'!V67-'PREV LOCK'!V194)</f>
        <v>-</v>
      </c>
      <c r="W194" s="2001" t="str">
        <f>IF('VM Support FY26'!W67-'PREV LOCK'!W194=0,"-",'VM Support FY26'!W67-'PREV LOCK'!W194)</f>
        <v>-</v>
      </c>
      <c r="X194" s="2002" t="str">
        <f>IF('VM Support FY26'!X67-'PREV LOCK'!X194=0,"-",'VM Support FY26'!X67-'PREV LOCK'!X194)</f>
        <v>-</v>
      </c>
      <c r="Y194" s="1997" t="str">
        <f>IF('VM Support FY26'!Y67-'PREV LOCK'!Y194=0,"-",'VM Support FY26'!Y67-'PREV LOCK'!Y194)</f>
        <v>-</v>
      </c>
      <c r="Z194" s="2001" t="str">
        <f>IF('VM Support FY26'!Z67-'PREV LOCK'!Z194=0,"-",'VM Support FY26'!Z67-'PREV LOCK'!Z194)</f>
        <v>-</v>
      </c>
      <c r="AA194" s="2002" t="str">
        <f>IF('VM Support FY26'!AA67-'PREV LOCK'!AA194=0,"-",'VM Support FY26'!AA67-'PREV LOCK'!AA194)</f>
        <v>-</v>
      </c>
      <c r="AB194" s="1997" t="str">
        <f>IF('VM Support FY26'!AB67-'PREV LOCK'!AB194=0,"-",'VM Support FY26'!AB67-'PREV LOCK'!AB194)</f>
        <v>-</v>
      </c>
      <c r="AC194" s="2001" t="str">
        <f>IF('VM Support FY26'!AC67-'PREV LOCK'!AC194=0,"-",'VM Support FY26'!AC67-'PREV LOCK'!AC194)</f>
        <v>-</v>
      </c>
      <c r="AD194" s="2002" t="str">
        <f>IF('VM Support FY26'!AD67-'PREV LOCK'!AD194=0,"-",'VM Support FY26'!AD67-'PREV LOCK'!AD194)</f>
        <v>-</v>
      </c>
      <c r="AE194" s="1997" t="str">
        <f>IF('VM Support FY26'!AE67-'PREV LOCK'!AE194=0,"-",'VM Support FY26'!AE67-'PREV LOCK'!AE194)</f>
        <v>-</v>
      </c>
      <c r="AF194" s="2001" t="str">
        <f>IF('VM Support FY26'!AF67-'PREV LOCK'!AF194=0,"-",'VM Support FY26'!AF67-'PREV LOCK'!AF194)</f>
        <v>-</v>
      </c>
      <c r="AG194" s="2002" t="str">
        <f>IF('VM Support FY26'!AG67-'PREV LOCK'!AG194=0,"-",'VM Support FY26'!AG67-'PREV LOCK'!AG194)</f>
        <v>-</v>
      </c>
      <c r="AH194" s="1997" t="str">
        <f>IF('VM Support FY26'!AH67-'PREV LOCK'!AH194=0,"-",'VM Support FY26'!AH67-'PREV LOCK'!AH194)</f>
        <v>-</v>
      </c>
      <c r="AI194" s="2001" t="str">
        <f>IF('VM Support FY26'!AI67-'PREV LOCK'!AI194=0,"-",'VM Support FY26'!AI67-'PREV LOCK'!AI194)</f>
        <v>-</v>
      </c>
      <c r="AJ194" s="2002" t="str">
        <f>IF('VM Support FY26'!AJ67-'PREV LOCK'!AJ194=0,"-",'VM Support FY26'!AJ67-'PREV LOCK'!AJ194)</f>
        <v>-</v>
      </c>
      <c r="AK194" s="1997" t="str">
        <f>IF('VM Support FY26'!AK67-'PREV LOCK'!AK194=0,"-",'VM Support FY26'!AK67-'PREV LOCK'!AK194)</f>
        <v>-</v>
      </c>
      <c r="AL194" s="2001" t="str">
        <f>IF('VM Support FY26'!AL67-'PREV LOCK'!AL194=0,"-",'VM Support FY26'!AL67-'PREV LOCK'!AL194)</f>
        <v>-</v>
      </c>
      <c r="AM194" s="2002" t="str">
        <f>IF('VM Support FY26'!AM67-'PREV LOCK'!AM194=0,"-",'VM Support FY26'!AM67-'PREV LOCK'!AM194)</f>
        <v>-</v>
      </c>
      <c r="AN194" s="1997" t="str">
        <f>IF('VM Support FY26'!AN67-'PREV LOCK'!AN194=0,"-",'VM Support FY26'!AN67-'PREV LOCK'!AN194)</f>
        <v>-</v>
      </c>
      <c r="AO194" s="2001" t="str">
        <f>IF('VM Support FY26'!AO67-'PREV LOCK'!AO194=0,"-",'VM Support FY26'!AO67-'PREV LOCK'!AO194)</f>
        <v>-</v>
      </c>
      <c r="AP194" s="2002" t="str">
        <f>IF('VM Support FY26'!AP67-'PREV LOCK'!AP194=0,"-",'VM Support FY26'!AP67-'PREV LOCK'!AP194)</f>
        <v>-</v>
      </c>
      <c r="AQ194" s="1997" t="str">
        <f>IF('VM Support FY26'!AQ67-'PREV LOCK'!AQ194=0,"-",'VM Support FY26'!AQ67-'PREV LOCK'!AQ194)</f>
        <v>-</v>
      </c>
      <c r="AR194" s="2001" t="str">
        <f>IF('VM Support FY26'!AR67-'PREV LOCK'!AR194=0,"-",'VM Support FY26'!AR67-'PREV LOCK'!AR194)</f>
        <v>-</v>
      </c>
      <c r="AS194" s="2002" t="str">
        <f>IF('VM Support FY26'!AS67-'PREV LOCK'!AS194=0,"-",'VM Support FY26'!AS67-'PREV LOCK'!AS194)</f>
        <v>-</v>
      </c>
      <c r="AT194" s="1997" t="str">
        <f>IF('VM Support FY26'!AT67-'PREV LOCK'!AT194=0,"-",'VM Support FY26'!AT67-'PREV LOCK'!AT194)</f>
        <v>-</v>
      </c>
      <c r="AU194" s="2001" t="str">
        <f>IF('VM Support FY26'!AU67-'PREV LOCK'!AU194=0,"-",'VM Support FY26'!AU67-'PREV LOCK'!AU194)</f>
        <v>-</v>
      </c>
      <c r="AV194" s="2002" t="str">
        <f>IF('VM Support FY26'!AV67-'PREV LOCK'!AV194=0,"-",'VM Support FY26'!AV67-'PREV LOCK'!AV194)</f>
        <v>-</v>
      </c>
      <c r="AX194" s="145"/>
    </row>
    <row r="195" spans="4:50" ht="15.75" customHeight="1">
      <c r="D195" s="286" t="s">
        <v>237</v>
      </c>
      <c r="E195" s="155" t="s">
        <v>233</v>
      </c>
      <c r="F195" s="2402" t="s">
        <v>236</v>
      </c>
      <c r="G195" s="155" t="s">
        <v>171</v>
      </c>
      <c r="H195" s="225"/>
      <c r="I195" s="208"/>
      <c r="J195" s="1997" t="str">
        <f>IF('VM Support FY26'!J68-'PREV LOCK'!J195=0,"-",'VM Support FY26'!J68-'PREV LOCK'!J195)</f>
        <v>-</v>
      </c>
      <c r="K195" s="2001" t="str">
        <f>IF('VM Support FY26'!K68-'PREV LOCK'!K195=0,"-",'VM Support FY26'!K68-'PREV LOCK'!K195)</f>
        <v>-</v>
      </c>
      <c r="L195" s="2002" t="str">
        <f>IF('VM Support FY26'!L68-'PREV LOCK'!L195=0,"-",'VM Support FY26'!L68-'PREV LOCK'!L195)</f>
        <v>-</v>
      </c>
      <c r="M195" s="1997" t="str">
        <f>IF('VM Support FY26'!M68-'PREV LOCK'!M195=0,"-",'VM Support FY26'!M68-'PREV LOCK'!M195)</f>
        <v>-</v>
      </c>
      <c r="N195" s="2001" t="str">
        <f>IF('VM Support FY26'!N68-'PREV LOCK'!N195=0,"-",'VM Support FY26'!N68-'PREV LOCK'!N195)</f>
        <v>-</v>
      </c>
      <c r="O195" s="2002" t="str">
        <f>IF('VM Support FY26'!O68-'PREV LOCK'!O195=0,"-",'VM Support FY26'!O68-'PREV LOCK'!O195)</f>
        <v>-</v>
      </c>
      <c r="P195" s="1997" t="str">
        <f>IF('VM Support FY26'!P68-'PREV LOCK'!P195=0,"-",'VM Support FY26'!P68-'PREV LOCK'!P195)</f>
        <v>-</v>
      </c>
      <c r="Q195" s="2001" t="str">
        <f>IF('VM Support FY26'!Q68-'PREV LOCK'!Q195=0,"-",'VM Support FY26'!Q68-'PREV LOCK'!Q195)</f>
        <v>-</v>
      </c>
      <c r="R195" s="2002" t="str">
        <f>IF('VM Support FY26'!R68-'PREV LOCK'!R195=0,"-",'VM Support FY26'!R68-'PREV LOCK'!R195)</f>
        <v>-</v>
      </c>
      <c r="S195" s="1997" t="str">
        <f>IF('VM Support FY26'!S68-'PREV LOCK'!S195=0,"-",'VM Support FY26'!S68-'PREV LOCK'!S195)</f>
        <v>-</v>
      </c>
      <c r="T195" s="2001" t="str">
        <f>IF('VM Support FY26'!T68-'PREV LOCK'!T195=0,"-",'VM Support FY26'!T68-'PREV LOCK'!T195)</f>
        <v>-</v>
      </c>
      <c r="U195" s="2002" t="str">
        <f>IF('VM Support FY26'!U68-'PREV LOCK'!U195=0,"-",'VM Support FY26'!U68-'PREV LOCK'!U195)</f>
        <v>-</v>
      </c>
      <c r="V195" s="1997" t="str">
        <f>IF('VM Support FY26'!V68-'PREV LOCK'!V195=0,"-",'VM Support FY26'!V68-'PREV LOCK'!V195)</f>
        <v>-</v>
      </c>
      <c r="W195" s="2001" t="str">
        <f>IF('VM Support FY26'!W68-'PREV LOCK'!W195=0,"-",'VM Support FY26'!W68-'PREV LOCK'!W195)</f>
        <v>-</v>
      </c>
      <c r="X195" s="2002" t="str">
        <f>IF('VM Support FY26'!X68-'PREV LOCK'!X195=0,"-",'VM Support FY26'!X68-'PREV LOCK'!X195)</f>
        <v>-</v>
      </c>
      <c r="Y195" s="1997" t="str">
        <f>IF('VM Support FY26'!Y68-'PREV LOCK'!Y195=0,"-",'VM Support FY26'!Y68-'PREV LOCK'!Y195)</f>
        <v>-</v>
      </c>
      <c r="Z195" s="2001" t="str">
        <f>IF('VM Support FY26'!Z68-'PREV LOCK'!Z195=0,"-",'VM Support FY26'!Z68-'PREV LOCK'!Z195)</f>
        <v>-</v>
      </c>
      <c r="AA195" s="2002" t="str">
        <f>IF('VM Support FY26'!AA68-'PREV LOCK'!AA195=0,"-",'VM Support FY26'!AA68-'PREV LOCK'!AA195)</f>
        <v>-</v>
      </c>
      <c r="AB195" s="1997" t="str">
        <f>IF('VM Support FY26'!AB68-'PREV LOCK'!AB195=0,"-",'VM Support FY26'!AB68-'PREV LOCK'!AB195)</f>
        <v>-</v>
      </c>
      <c r="AC195" s="2001" t="str">
        <f>IF('VM Support FY26'!AC68-'PREV LOCK'!AC195=0,"-",'VM Support FY26'!AC68-'PREV LOCK'!AC195)</f>
        <v>-</v>
      </c>
      <c r="AD195" s="2002" t="str">
        <f>IF('VM Support FY26'!AD68-'PREV LOCK'!AD195=0,"-",'VM Support FY26'!AD68-'PREV LOCK'!AD195)</f>
        <v>-</v>
      </c>
      <c r="AE195" s="1997" t="str">
        <f>IF('VM Support FY26'!AE68-'PREV LOCK'!AE195=0,"-",'VM Support FY26'!AE68-'PREV LOCK'!AE195)</f>
        <v>-</v>
      </c>
      <c r="AF195" s="2001" t="str">
        <f>IF('VM Support FY26'!AF68-'PREV LOCK'!AF195=0,"-",'VM Support FY26'!AF68-'PREV LOCK'!AF195)</f>
        <v>-</v>
      </c>
      <c r="AG195" s="2002" t="str">
        <f>IF('VM Support FY26'!AG68-'PREV LOCK'!AG195=0,"-",'VM Support FY26'!AG68-'PREV LOCK'!AG195)</f>
        <v>-</v>
      </c>
      <c r="AH195" s="1997" t="str">
        <f>IF('VM Support FY26'!AH68-'PREV LOCK'!AH195=0,"-",'VM Support FY26'!AH68-'PREV LOCK'!AH195)</f>
        <v>-</v>
      </c>
      <c r="AI195" s="2001" t="str">
        <f>IF('VM Support FY26'!AI68-'PREV LOCK'!AI195=0,"-",'VM Support FY26'!AI68-'PREV LOCK'!AI195)</f>
        <v>-</v>
      </c>
      <c r="AJ195" s="2002" t="str">
        <f>IF('VM Support FY26'!AJ68-'PREV LOCK'!AJ195=0,"-",'VM Support FY26'!AJ68-'PREV LOCK'!AJ195)</f>
        <v>-</v>
      </c>
      <c r="AK195" s="1997" t="str">
        <f>IF('VM Support FY26'!AK68-'PREV LOCK'!AK195=0,"-",'VM Support FY26'!AK68-'PREV LOCK'!AK195)</f>
        <v>-</v>
      </c>
      <c r="AL195" s="2001" t="str">
        <f>IF('VM Support FY26'!AL68-'PREV LOCK'!AL195=0,"-",'VM Support FY26'!AL68-'PREV LOCK'!AL195)</f>
        <v>-</v>
      </c>
      <c r="AM195" s="2002" t="str">
        <f>IF('VM Support FY26'!AM68-'PREV LOCK'!AM195=0,"-",'VM Support FY26'!AM68-'PREV LOCK'!AM195)</f>
        <v>-</v>
      </c>
      <c r="AN195" s="1997" t="str">
        <f>IF('VM Support FY26'!AN68-'PREV LOCK'!AN195=0,"-",'VM Support FY26'!AN68-'PREV LOCK'!AN195)</f>
        <v>-</v>
      </c>
      <c r="AO195" s="2001" t="str">
        <f>IF('VM Support FY26'!AO68-'PREV LOCK'!AO195=0,"-",'VM Support FY26'!AO68-'PREV LOCK'!AO195)</f>
        <v>-</v>
      </c>
      <c r="AP195" s="2002" t="str">
        <f>IF('VM Support FY26'!AP68-'PREV LOCK'!AP195=0,"-",'VM Support FY26'!AP68-'PREV LOCK'!AP195)</f>
        <v>-</v>
      </c>
      <c r="AQ195" s="1997" t="str">
        <f>IF('VM Support FY26'!AQ68-'PREV LOCK'!AQ195=0,"-",'VM Support FY26'!AQ68-'PREV LOCK'!AQ195)</f>
        <v>-</v>
      </c>
      <c r="AR195" s="2001" t="str">
        <f>IF('VM Support FY26'!AR68-'PREV LOCK'!AR195=0,"-",'VM Support FY26'!AR68-'PREV LOCK'!AR195)</f>
        <v>-</v>
      </c>
      <c r="AS195" s="2002" t="str">
        <f>IF('VM Support FY26'!AS68-'PREV LOCK'!AS195=0,"-",'VM Support FY26'!AS68-'PREV LOCK'!AS195)</f>
        <v>-</v>
      </c>
      <c r="AT195" s="1997" t="str">
        <f>IF('VM Support FY26'!AT68-'PREV LOCK'!AT195=0,"-",'VM Support FY26'!AT68-'PREV LOCK'!AT195)</f>
        <v>-</v>
      </c>
      <c r="AU195" s="2001" t="str">
        <f>IF('VM Support FY26'!AU68-'PREV LOCK'!AU195=0,"-",'VM Support FY26'!AU68-'PREV LOCK'!AU195)</f>
        <v>-</v>
      </c>
      <c r="AV195" s="2002" t="str">
        <f>IF('VM Support FY26'!AV68-'PREV LOCK'!AV195=0,"-",'VM Support FY26'!AV68-'PREV LOCK'!AV195)</f>
        <v>-</v>
      </c>
      <c r="AX195" s="145"/>
    </row>
    <row r="196" spans="4:50" ht="15.75" customHeight="1">
      <c r="D196" s="286" t="s">
        <v>238</v>
      </c>
      <c r="E196" s="155" t="s">
        <v>233</v>
      </c>
      <c r="F196" s="2402" t="s">
        <v>236</v>
      </c>
      <c r="G196" s="155" t="s">
        <v>171</v>
      </c>
      <c r="H196" s="225"/>
      <c r="I196" s="208"/>
      <c r="J196" s="1997" t="str">
        <f>IF('VM Support FY26'!J69-'PREV LOCK'!J196=0,"-",'VM Support FY26'!J69-'PREV LOCK'!J196)</f>
        <v>-</v>
      </c>
      <c r="K196" s="2001" t="str">
        <f>IF('VM Support FY26'!K69-'PREV LOCK'!K196=0,"-",'VM Support FY26'!K69-'PREV LOCK'!K196)</f>
        <v>-</v>
      </c>
      <c r="L196" s="2002" t="str">
        <f>IF('VM Support FY26'!L69-'PREV LOCK'!L196=0,"-",'VM Support FY26'!L69-'PREV LOCK'!L196)</f>
        <v>-</v>
      </c>
      <c r="M196" s="1997" t="str">
        <f>IF('VM Support FY26'!M69-'PREV LOCK'!M196=0,"-",'VM Support FY26'!M69-'PREV LOCK'!M196)</f>
        <v>-</v>
      </c>
      <c r="N196" s="2001" t="str">
        <f>IF('VM Support FY26'!N69-'PREV LOCK'!N196=0,"-",'VM Support FY26'!N69-'PREV LOCK'!N196)</f>
        <v>-</v>
      </c>
      <c r="O196" s="2002" t="str">
        <f>IF('VM Support FY26'!O69-'PREV LOCK'!O196=0,"-",'VM Support FY26'!O69-'PREV LOCK'!O196)</f>
        <v>-</v>
      </c>
      <c r="P196" s="1997" t="str">
        <f>IF('VM Support FY26'!P69-'PREV LOCK'!P196=0,"-",'VM Support FY26'!P69-'PREV LOCK'!P196)</f>
        <v>-</v>
      </c>
      <c r="Q196" s="2001" t="str">
        <f>IF('VM Support FY26'!Q69-'PREV LOCK'!Q196=0,"-",'VM Support FY26'!Q69-'PREV LOCK'!Q196)</f>
        <v>-</v>
      </c>
      <c r="R196" s="2002" t="str">
        <f>IF('VM Support FY26'!R69-'PREV LOCK'!R196=0,"-",'VM Support FY26'!R69-'PREV LOCK'!R196)</f>
        <v>-</v>
      </c>
      <c r="S196" s="1997" t="str">
        <f>IF('VM Support FY26'!S69-'PREV LOCK'!S196=0,"-",'VM Support FY26'!S69-'PREV LOCK'!S196)</f>
        <v>-</v>
      </c>
      <c r="T196" s="2001" t="str">
        <f>IF('VM Support FY26'!T69-'PREV LOCK'!T196=0,"-",'VM Support FY26'!T69-'PREV LOCK'!T196)</f>
        <v>-</v>
      </c>
      <c r="U196" s="2002" t="str">
        <f>IF('VM Support FY26'!U69-'PREV LOCK'!U196=0,"-",'VM Support FY26'!U69-'PREV LOCK'!U196)</f>
        <v>-</v>
      </c>
      <c r="V196" s="1997" t="str">
        <f>IF('VM Support FY26'!V69-'PREV LOCK'!V196=0,"-",'VM Support FY26'!V69-'PREV LOCK'!V196)</f>
        <v>-</v>
      </c>
      <c r="W196" s="2001" t="str">
        <f>IF('VM Support FY26'!W69-'PREV LOCK'!W196=0,"-",'VM Support FY26'!W69-'PREV LOCK'!W196)</f>
        <v>-</v>
      </c>
      <c r="X196" s="2002" t="str">
        <f>IF('VM Support FY26'!X69-'PREV LOCK'!X196=0,"-",'VM Support FY26'!X69-'PREV LOCK'!X196)</f>
        <v>-</v>
      </c>
      <c r="Y196" s="1997" t="str">
        <f>IF('VM Support FY26'!Y69-'PREV LOCK'!Y196=0,"-",'VM Support FY26'!Y69-'PREV LOCK'!Y196)</f>
        <v>-</v>
      </c>
      <c r="Z196" s="2001" t="str">
        <f>IF('VM Support FY26'!Z69-'PREV LOCK'!Z196=0,"-",'VM Support FY26'!Z69-'PREV LOCK'!Z196)</f>
        <v>-</v>
      </c>
      <c r="AA196" s="2002" t="str">
        <f>IF('VM Support FY26'!AA69-'PREV LOCK'!AA196=0,"-",'VM Support FY26'!AA69-'PREV LOCK'!AA196)</f>
        <v>-</v>
      </c>
      <c r="AB196" s="1997" t="str">
        <f>IF('VM Support FY26'!AB69-'PREV LOCK'!AB196=0,"-",'VM Support FY26'!AB69-'PREV LOCK'!AB196)</f>
        <v>-</v>
      </c>
      <c r="AC196" s="2001" t="str">
        <f>IF('VM Support FY26'!AC69-'PREV LOCK'!AC196=0,"-",'VM Support FY26'!AC69-'PREV LOCK'!AC196)</f>
        <v>-</v>
      </c>
      <c r="AD196" s="2002" t="str">
        <f>IF('VM Support FY26'!AD69-'PREV LOCK'!AD196=0,"-",'VM Support FY26'!AD69-'PREV LOCK'!AD196)</f>
        <v>-</v>
      </c>
      <c r="AE196" s="1997" t="str">
        <f>IF('VM Support FY26'!AE69-'PREV LOCK'!AE196=0,"-",'VM Support FY26'!AE69-'PREV LOCK'!AE196)</f>
        <v>-</v>
      </c>
      <c r="AF196" s="2001" t="str">
        <f>IF('VM Support FY26'!AF69-'PREV LOCK'!AF196=0,"-",'VM Support FY26'!AF69-'PREV LOCK'!AF196)</f>
        <v>-</v>
      </c>
      <c r="AG196" s="2002" t="str">
        <f>IF('VM Support FY26'!AG69-'PREV LOCK'!AG196=0,"-",'VM Support FY26'!AG69-'PREV LOCK'!AG196)</f>
        <v>-</v>
      </c>
      <c r="AH196" s="1997" t="str">
        <f>IF('VM Support FY26'!AH69-'PREV LOCK'!AH196=0,"-",'VM Support FY26'!AH69-'PREV LOCK'!AH196)</f>
        <v>-</v>
      </c>
      <c r="AI196" s="2001" t="str">
        <f>IF('VM Support FY26'!AI69-'PREV LOCK'!AI196=0,"-",'VM Support FY26'!AI69-'PREV LOCK'!AI196)</f>
        <v>-</v>
      </c>
      <c r="AJ196" s="2002" t="str">
        <f>IF('VM Support FY26'!AJ69-'PREV LOCK'!AJ196=0,"-",'VM Support FY26'!AJ69-'PREV LOCK'!AJ196)</f>
        <v>-</v>
      </c>
      <c r="AK196" s="1997" t="str">
        <f>IF('VM Support FY26'!AK69-'PREV LOCK'!AK196=0,"-",'VM Support FY26'!AK69-'PREV LOCK'!AK196)</f>
        <v>-</v>
      </c>
      <c r="AL196" s="2001" t="str">
        <f>IF('VM Support FY26'!AL69-'PREV LOCK'!AL196=0,"-",'VM Support FY26'!AL69-'PREV LOCK'!AL196)</f>
        <v>-</v>
      </c>
      <c r="AM196" s="2002" t="str">
        <f>IF('VM Support FY26'!AM69-'PREV LOCK'!AM196=0,"-",'VM Support FY26'!AM69-'PREV LOCK'!AM196)</f>
        <v>-</v>
      </c>
      <c r="AN196" s="1997" t="str">
        <f>IF('VM Support FY26'!AN69-'PREV LOCK'!AN196=0,"-",'VM Support FY26'!AN69-'PREV LOCK'!AN196)</f>
        <v>-</v>
      </c>
      <c r="AO196" s="2001" t="str">
        <f>IF('VM Support FY26'!AO69-'PREV LOCK'!AO196=0,"-",'VM Support FY26'!AO69-'PREV LOCK'!AO196)</f>
        <v>-</v>
      </c>
      <c r="AP196" s="2002" t="str">
        <f>IF('VM Support FY26'!AP69-'PREV LOCK'!AP196=0,"-",'VM Support FY26'!AP69-'PREV LOCK'!AP196)</f>
        <v>-</v>
      </c>
      <c r="AQ196" s="1997" t="str">
        <f>IF('VM Support FY26'!AQ69-'PREV LOCK'!AQ196=0,"-",'VM Support FY26'!AQ69-'PREV LOCK'!AQ196)</f>
        <v>-</v>
      </c>
      <c r="AR196" s="2001" t="str">
        <f>IF('VM Support FY26'!AR69-'PREV LOCK'!AR196=0,"-",'VM Support FY26'!AR69-'PREV LOCK'!AR196)</f>
        <v>-</v>
      </c>
      <c r="AS196" s="2002" t="str">
        <f>IF('VM Support FY26'!AS69-'PREV LOCK'!AS196=0,"-",'VM Support FY26'!AS69-'PREV LOCK'!AS196)</f>
        <v>-</v>
      </c>
      <c r="AT196" s="1997" t="str">
        <f>IF('VM Support FY26'!AT69-'PREV LOCK'!AT196=0,"-",'VM Support FY26'!AT69-'PREV LOCK'!AT196)</f>
        <v>-</v>
      </c>
      <c r="AU196" s="2001" t="str">
        <f>IF('VM Support FY26'!AU69-'PREV LOCK'!AU196=0,"-",'VM Support FY26'!AU69-'PREV LOCK'!AU196)</f>
        <v>-</v>
      </c>
      <c r="AV196" s="2002" t="str">
        <f>IF('VM Support FY26'!AV69-'PREV LOCK'!AV196=0,"-",'VM Support FY26'!AV69-'PREV LOCK'!AV196)</f>
        <v>-</v>
      </c>
      <c r="AX196" s="145"/>
    </row>
    <row r="197" spans="4:50" ht="15.75" customHeight="1">
      <c r="D197" s="286" t="s">
        <v>239</v>
      </c>
      <c r="E197" s="155" t="s">
        <v>233</v>
      </c>
      <c r="F197" s="2402" t="s">
        <v>236</v>
      </c>
      <c r="G197" s="155" t="s">
        <v>171</v>
      </c>
      <c r="H197" s="225"/>
      <c r="I197" s="208"/>
      <c r="J197" s="1997" t="str">
        <f>IF('VM Support FY26'!J70-'PREV LOCK'!J197=0,"-",'VM Support FY26'!J70-'PREV LOCK'!J197)</f>
        <v>-</v>
      </c>
      <c r="K197" s="2001" t="str">
        <f>IF('VM Support FY26'!K70-'PREV LOCK'!K197=0,"-",'VM Support FY26'!K70-'PREV LOCK'!K197)</f>
        <v>-</v>
      </c>
      <c r="L197" s="2002" t="str">
        <f>IF('VM Support FY26'!L70-'PREV LOCK'!L197=0,"-",'VM Support FY26'!L70-'PREV LOCK'!L197)</f>
        <v>-</v>
      </c>
      <c r="M197" s="1997" t="str">
        <f>IF('VM Support FY26'!M70-'PREV LOCK'!M197=0,"-",'VM Support FY26'!M70-'PREV LOCK'!M197)</f>
        <v>-</v>
      </c>
      <c r="N197" s="2001" t="str">
        <f>IF('VM Support FY26'!N70-'PREV LOCK'!N197=0,"-",'VM Support FY26'!N70-'PREV LOCK'!N197)</f>
        <v>-</v>
      </c>
      <c r="O197" s="2002" t="str">
        <f>IF('VM Support FY26'!O70-'PREV LOCK'!O197=0,"-",'VM Support FY26'!O70-'PREV LOCK'!O197)</f>
        <v>-</v>
      </c>
      <c r="P197" s="1997" t="str">
        <f>IF('VM Support FY26'!P70-'PREV LOCK'!P197=0,"-",'VM Support FY26'!P70-'PREV LOCK'!P197)</f>
        <v>-</v>
      </c>
      <c r="Q197" s="2001" t="str">
        <f>IF('VM Support FY26'!Q70-'PREV LOCK'!Q197=0,"-",'VM Support FY26'!Q70-'PREV LOCK'!Q197)</f>
        <v>-</v>
      </c>
      <c r="R197" s="2002" t="str">
        <f>IF('VM Support FY26'!R70-'PREV LOCK'!R197=0,"-",'VM Support FY26'!R70-'PREV LOCK'!R197)</f>
        <v>-</v>
      </c>
      <c r="S197" s="1997" t="str">
        <f>IF('VM Support FY26'!S70-'PREV LOCK'!S197=0,"-",'VM Support FY26'!S70-'PREV LOCK'!S197)</f>
        <v>-</v>
      </c>
      <c r="T197" s="2001" t="str">
        <f>IF('VM Support FY26'!T70-'PREV LOCK'!T197=0,"-",'VM Support FY26'!T70-'PREV LOCK'!T197)</f>
        <v>-</v>
      </c>
      <c r="U197" s="2002" t="str">
        <f>IF('VM Support FY26'!U70-'PREV LOCK'!U197=0,"-",'VM Support FY26'!U70-'PREV LOCK'!U197)</f>
        <v>-</v>
      </c>
      <c r="V197" s="1997" t="str">
        <f>IF('VM Support FY26'!V70-'PREV LOCK'!V197=0,"-",'VM Support FY26'!V70-'PREV LOCK'!V197)</f>
        <v>-</v>
      </c>
      <c r="W197" s="2001" t="str">
        <f>IF('VM Support FY26'!W70-'PREV LOCK'!W197=0,"-",'VM Support FY26'!W70-'PREV LOCK'!W197)</f>
        <v>-</v>
      </c>
      <c r="X197" s="2002" t="str">
        <f>IF('VM Support FY26'!X70-'PREV LOCK'!X197=0,"-",'VM Support FY26'!X70-'PREV LOCK'!X197)</f>
        <v>-</v>
      </c>
      <c r="Y197" s="1997" t="str">
        <f>IF('VM Support FY26'!Y70-'PREV LOCK'!Y197=0,"-",'VM Support FY26'!Y70-'PREV LOCK'!Y197)</f>
        <v>-</v>
      </c>
      <c r="Z197" s="2001" t="str">
        <f>IF('VM Support FY26'!Z70-'PREV LOCK'!Z197=0,"-",'VM Support FY26'!Z70-'PREV LOCK'!Z197)</f>
        <v>-</v>
      </c>
      <c r="AA197" s="2002" t="str">
        <f>IF('VM Support FY26'!AA70-'PREV LOCK'!AA197=0,"-",'VM Support FY26'!AA70-'PREV LOCK'!AA197)</f>
        <v>-</v>
      </c>
      <c r="AB197" s="1997" t="str">
        <f>IF('VM Support FY26'!AB70-'PREV LOCK'!AB197=0,"-",'VM Support FY26'!AB70-'PREV LOCK'!AB197)</f>
        <v>-</v>
      </c>
      <c r="AC197" s="2001" t="str">
        <f>IF('VM Support FY26'!AC70-'PREV LOCK'!AC197=0,"-",'VM Support FY26'!AC70-'PREV LOCK'!AC197)</f>
        <v>-</v>
      </c>
      <c r="AD197" s="2002" t="str">
        <f>IF('VM Support FY26'!AD70-'PREV LOCK'!AD197=0,"-",'VM Support FY26'!AD70-'PREV LOCK'!AD197)</f>
        <v>-</v>
      </c>
      <c r="AE197" s="1997" t="str">
        <f>IF('VM Support FY26'!AE70-'PREV LOCK'!AE197=0,"-",'VM Support FY26'!AE70-'PREV LOCK'!AE197)</f>
        <v>-</v>
      </c>
      <c r="AF197" s="2001" t="str">
        <f>IF('VM Support FY26'!AF70-'PREV LOCK'!AF197=0,"-",'VM Support FY26'!AF70-'PREV LOCK'!AF197)</f>
        <v>-</v>
      </c>
      <c r="AG197" s="2002" t="str">
        <f>IF('VM Support FY26'!AG70-'PREV LOCK'!AG197=0,"-",'VM Support FY26'!AG70-'PREV LOCK'!AG197)</f>
        <v>-</v>
      </c>
      <c r="AH197" s="1997" t="str">
        <f>IF('VM Support FY26'!AH70-'PREV LOCK'!AH197=0,"-",'VM Support FY26'!AH70-'PREV LOCK'!AH197)</f>
        <v>-</v>
      </c>
      <c r="AI197" s="2001" t="str">
        <f>IF('VM Support FY26'!AI70-'PREV LOCK'!AI197=0,"-",'VM Support FY26'!AI70-'PREV LOCK'!AI197)</f>
        <v>-</v>
      </c>
      <c r="AJ197" s="2002" t="str">
        <f>IF('VM Support FY26'!AJ70-'PREV LOCK'!AJ197=0,"-",'VM Support FY26'!AJ70-'PREV LOCK'!AJ197)</f>
        <v>-</v>
      </c>
      <c r="AK197" s="1997" t="str">
        <f>IF('VM Support FY26'!AK70-'PREV LOCK'!AK197=0,"-",'VM Support FY26'!AK70-'PREV LOCK'!AK197)</f>
        <v>-</v>
      </c>
      <c r="AL197" s="2001" t="str">
        <f>IF('VM Support FY26'!AL70-'PREV LOCK'!AL197=0,"-",'VM Support FY26'!AL70-'PREV LOCK'!AL197)</f>
        <v>-</v>
      </c>
      <c r="AM197" s="2002" t="str">
        <f>IF('VM Support FY26'!AM70-'PREV LOCK'!AM197=0,"-",'VM Support FY26'!AM70-'PREV LOCK'!AM197)</f>
        <v>-</v>
      </c>
      <c r="AN197" s="1997" t="str">
        <f>IF('VM Support FY26'!AN70-'PREV LOCK'!AN197=0,"-",'VM Support FY26'!AN70-'PREV LOCK'!AN197)</f>
        <v>-</v>
      </c>
      <c r="AO197" s="2001" t="str">
        <f>IF('VM Support FY26'!AO70-'PREV LOCK'!AO197=0,"-",'VM Support FY26'!AO70-'PREV LOCK'!AO197)</f>
        <v>-</v>
      </c>
      <c r="AP197" s="2002" t="str">
        <f>IF('VM Support FY26'!AP70-'PREV LOCK'!AP197=0,"-",'VM Support FY26'!AP70-'PREV LOCK'!AP197)</f>
        <v>-</v>
      </c>
      <c r="AQ197" s="1997" t="str">
        <f>IF('VM Support FY26'!AQ70-'PREV LOCK'!AQ197=0,"-",'VM Support FY26'!AQ70-'PREV LOCK'!AQ197)</f>
        <v>-</v>
      </c>
      <c r="AR197" s="2001" t="str">
        <f>IF('VM Support FY26'!AR70-'PREV LOCK'!AR197=0,"-",'VM Support FY26'!AR70-'PREV LOCK'!AR197)</f>
        <v>-</v>
      </c>
      <c r="AS197" s="2002" t="str">
        <f>IF('VM Support FY26'!AS70-'PREV LOCK'!AS197=0,"-",'VM Support FY26'!AS70-'PREV LOCK'!AS197)</f>
        <v>-</v>
      </c>
      <c r="AT197" s="1997" t="str">
        <f>IF('VM Support FY26'!AT70-'PREV LOCK'!AT197=0,"-",'VM Support FY26'!AT70-'PREV LOCK'!AT197)</f>
        <v>-</v>
      </c>
      <c r="AU197" s="2001" t="str">
        <f>IF('VM Support FY26'!AU70-'PREV LOCK'!AU197=0,"-",'VM Support FY26'!AU70-'PREV LOCK'!AU197)</f>
        <v>-</v>
      </c>
      <c r="AV197" s="2002" t="str">
        <f>IF('VM Support FY26'!AV70-'PREV LOCK'!AV197=0,"-",'VM Support FY26'!AV70-'PREV LOCK'!AV197)</f>
        <v>-</v>
      </c>
      <c r="AX197" s="145"/>
    </row>
    <row r="198" spans="4:50" ht="15.75" customHeight="1">
      <c r="D198" s="286" t="s">
        <v>139</v>
      </c>
      <c r="E198" s="155" t="s">
        <v>233</v>
      </c>
      <c r="F198" s="2402" t="s">
        <v>236</v>
      </c>
      <c r="G198" s="155" t="s">
        <v>171</v>
      </c>
      <c r="H198" s="225"/>
      <c r="I198" s="208"/>
      <c r="J198" s="1997" t="str">
        <f>IF('VM Support FY26'!J71-'PREV LOCK'!J198=0,"-",'VM Support FY26'!J71-'PREV LOCK'!J198)</f>
        <v>-</v>
      </c>
      <c r="K198" s="2001" t="str">
        <f>IF('VM Support FY26'!K71-'PREV LOCK'!K198=0,"-",'VM Support FY26'!K71-'PREV LOCK'!K198)</f>
        <v>-</v>
      </c>
      <c r="L198" s="2002" t="str">
        <f>IF('VM Support FY26'!L71-'PREV LOCK'!L198=0,"-",'VM Support FY26'!L71-'PREV LOCK'!L198)</f>
        <v>-</v>
      </c>
      <c r="M198" s="1997" t="str">
        <f>IF('VM Support FY26'!M71-'PREV LOCK'!M198=0,"-",'VM Support FY26'!M71-'PREV LOCK'!M198)</f>
        <v>-</v>
      </c>
      <c r="N198" s="2001" t="str">
        <f>IF('VM Support FY26'!N71-'PREV LOCK'!N198=0,"-",'VM Support FY26'!N71-'PREV LOCK'!N198)</f>
        <v>-</v>
      </c>
      <c r="O198" s="2002" t="str">
        <f>IF('VM Support FY26'!O71-'PREV LOCK'!O198=0,"-",'VM Support FY26'!O71-'PREV LOCK'!O198)</f>
        <v>-</v>
      </c>
      <c r="P198" s="1997" t="str">
        <f>IF('VM Support FY26'!P71-'PREV LOCK'!P198=0,"-",'VM Support FY26'!P71-'PREV LOCK'!P198)</f>
        <v>-</v>
      </c>
      <c r="Q198" s="2001" t="str">
        <f>IF('VM Support FY26'!Q71-'PREV LOCK'!Q198=0,"-",'VM Support FY26'!Q71-'PREV LOCK'!Q198)</f>
        <v>-</v>
      </c>
      <c r="R198" s="2002" t="str">
        <f>IF('VM Support FY26'!R71-'PREV LOCK'!R198=0,"-",'VM Support FY26'!R71-'PREV LOCK'!R198)</f>
        <v>-</v>
      </c>
      <c r="S198" s="1997">
        <f>IF('VM Support FY26'!S71-'PREV LOCK'!S198=0,"-",'VM Support FY26'!S71-'PREV LOCK'!S198)</f>
        <v>200</v>
      </c>
      <c r="T198" s="2001" t="str">
        <f>IF('VM Support FY26'!T71-'PREV LOCK'!T198=0,"-",'VM Support FY26'!T71-'PREV LOCK'!T198)</f>
        <v>-</v>
      </c>
      <c r="U198" s="2002" t="str">
        <f>IF('VM Support FY26'!U71-'PREV LOCK'!U198=0,"-",'VM Support FY26'!U71-'PREV LOCK'!U198)</f>
        <v>-</v>
      </c>
      <c r="V198" s="1997">
        <f>IF('VM Support FY26'!V71-'PREV LOCK'!V198=0,"-",'VM Support FY26'!V71-'PREV LOCK'!V198)</f>
        <v>200</v>
      </c>
      <c r="W198" s="2001" t="str">
        <f>IF('VM Support FY26'!W71-'PREV LOCK'!W198=0,"-",'VM Support FY26'!W71-'PREV LOCK'!W198)</f>
        <v>-</v>
      </c>
      <c r="X198" s="2002" t="str">
        <f>IF('VM Support FY26'!X71-'PREV LOCK'!X198=0,"-",'VM Support FY26'!X71-'PREV LOCK'!X198)</f>
        <v>-</v>
      </c>
      <c r="Y198" s="1997">
        <f>IF('VM Support FY26'!Y71-'PREV LOCK'!Y198=0,"-",'VM Support FY26'!Y71-'PREV LOCK'!Y198)</f>
        <v>300</v>
      </c>
      <c r="Z198" s="2001" t="str">
        <f>IF('VM Support FY26'!Z71-'PREV LOCK'!Z198=0,"-",'VM Support FY26'!Z71-'PREV LOCK'!Z198)</f>
        <v>-</v>
      </c>
      <c r="AA198" s="2002" t="str">
        <f>IF('VM Support FY26'!AA71-'PREV LOCK'!AA198=0,"-",'VM Support FY26'!AA71-'PREV LOCK'!AA198)</f>
        <v>-</v>
      </c>
      <c r="AB198" s="1997" t="str">
        <f>IF('VM Support FY26'!AB71-'PREV LOCK'!AB198=0,"-",'VM Support FY26'!AB71-'PREV LOCK'!AB198)</f>
        <v>-</v>
      </c>
      <c r="AC198" s="2001" t="str">
        <f>IF('VM Support FY26'!AC71-'PREV LOCK'!AC198=0,"-",'VM Support FY26'!AC71-'PREV LOCK'!AC198)</f>
        <v>-</v>
      </c>
      <c r="AD198" s="2002" t="str">
        <f>IF('VM Support FY26'!AD71-'PREV LOCK'!AD198=0,"-",'VM Support FY26'!AD71-'PREV LOCK'!AD198)</f>
        <v>-</v>
      </c>
      <c r="AE198" s="1997" t="str">
        <f>IF('VM Support FY26'!AE71-'PREV LOCK'!AE198=0,"-",'VM Support FY26'!AE71-'PREV LOCK'!AE198)</f>
        <v>-</v>
      </c>
      <c r="AF198" s="2001" t="str">
        <f>IF('VM Support FY26'!AF71-'PREV LOCK'!AF198=0,"-",'VM Support FY26'!AF71-'PREV LOCK'!AF198)</f>
        <v>-</v>
      </c>
      <c r="AG198" s="2002" t="str">
        <f>IF('VM Support FY26'!AG71-'PREV LOCK'!AG198=0,"-",'VM Support FY26'!AG71-'PREV LOCK'!AG198)</f>
        <v>-</v>
      </c>
      <c r="AH198" s="1997" t="str">
        <f>IF('VM Support FY26'!AH71-'PREV LOCK'!AH198=0,"-",'VM Support FY26'!AH71-'PREV LOCK'!AH198)</f>
        <v>-</v>
      </c>
      <c r="AI198" s="2001" t="str">
        <f>IF('VM Support FY26'!AI71-'PREV LOCK'!AI198=0,"-",'VM Support FY26'!AI71-'PREV LOCK'!AI198)</f>
        <v>-</v>
      </c>
      <c r="AJ198" s="2002" t="str">
        <f>IF('VM Support FY26'!AJ71-'PREV LOCK'!AJ198=0,"-",'VM Support FY26'!AJ71-'PREV LOCK'!AJ198)</f>
        <v>-</v>
      </c>
      <c r="AK198" s="1997" t="str">
        <f>IF('VM Support FY26'!AK71-'PREV LOCK'!AK198=0,"-",'VM Support FY26'!AK71-'PREV LOCK'!AK198)</f>
        <v>-</v>
      </c>
      <c r="AL198" s="2001" t="str">
        <f>IF('VM Support FY26'!AL71-'PREV LOCK'!AL198=0,"-",'VM Support FY26'!AL71-'PREV LOCK'!AL198)</f>
        <v>-</v>
      </c>
      <c r="AM198" s="2002" t="str">
        <f>IF('VM Support FY26'!AM71-'PREV LOCK'!AM198=0,"-",'VM Support FY26'!AM71-'PREV LOCK'!AM198)</f>
        <v>-</v>
      </c>
      <c r="AN198" s="1997" t="str">
        <f>IF('VM Support FY26'!AN71-'PREV LOCK'!AN198=0,"-",'VM Support FY26'!AN71-'PREV LOCK'!AN198)</f>
        <v>-</v>
      </c>
      <c r="AO198" s="2001" t="str">
        <f>IF('VM Support FY26'!AO71-'PREV LOCK'!AO198=0,"-",'VM Support FY26'!AO71-'PREV LOCK'!AO198)</f>
        <v>-</v>
      </c>
      <c r="AP198" s="2002" t="str">
        <f>IF('VM Support FY26'!AP71-'PREV LOCK'!AP198=0,"-",'VM Support FY26'!AP71-'PREV LOCK'!AP198)</f>
        <v>-</v>
      </c>
      <c r="AQ198" s="1997" t="str">
        <f>IF('VM Support FY26'!AQ71-'PREV LOCK'!AQ198=0,"-",'VM Support FY26'!AQ71-'PREV LOCK'!AQ198)</f>
        <v>-</v>
      </c>
      <c r="AR198" s="2001" t="str">
        <f>IF('VM Support FY26'!AR71-'PREV LOCK'!AR198=0,"-",'VM Support FY26'!AR71-'PREV LOCK'!AR198)</f>
        <v>-</v>
      </c>
      <c r="AS198" s="2002" t="str">
        <f>IF('VM Support FY26'!AS71-'PREV LOCK'!AS198=0,"-",'VM Support FY26'!AS71-'PREV LOCK'!AS198)</f>
        <v>-</v>
      </c>
      <c r="AT198" s="1997">
        <f>IF('VM Support FY26'!AT71-'PREV LOCK'!AT198=0,"-",'VM Support FY26'!AT71-'PREV LOCK'!AT198)</f>
        <v>700</v>
      </c>
      <c r="AU198" s="2001" t="str">
        <f>IF('VM Support FY26'!AU71-'PREV LOCK'!AU198=0,"-",'VM Support FY26'!AU71-'PREV LOCK'!AU198)</f>
        <v>-</v>
      </c>
      <c r="AV198" s="2002" t="str">
        <f>IF('VM Support FY26'!AV71-'PREV LOCK'!AV198=0,"-",'VM Support FY26'!AV71-'PREV LOCK'!AV198)</f>
        <v>-</v>
      </c>
      <c r="AX198" s="145"/>
    </row>
    <row r="199" spans="4:50" ht="15.75" customHeight="1">
      <c r="D199" s="286" t="s">
        <v>144</v>
      </c>
      <c r="E199" s="155" t="s">
        <v>233</v>
      </c>
      <c r="F199" s="2402" t="s">
        <v>236</v>
      </c>
      <c r="G199" s="155" t="s">
        <v>171</v>
      </c>
      <c r="H199" s="225"/>
      <c r="I199" s="208"/>
      <c r="J199" s="1997" t="str">
        <f>IF('VM Support FY26'!J72-'PREV LOCK'!J199=0,"-",'VM Support FY26'!J72-'PREV LOCK'!J199)</f>
        <v>-</v>
      </c>
      <c r="K199" s="2001" t="str">
        <f>IF('VM Support FY26'!K72-'PREV LOCK'!K199=0,"-",'VM Support FY26'!K72-'PREV LOCK'!K199)</f>
        <v>-</v>
      </c>
      <c r="L199" s="2002" t="str">
        <f>IF('VM Support FY26'!L72-'PREV LOCK'!L199=0,"-",'VM Support FY26'!L72-'PREV LOCK'!L199)</f>
        <v>-</v>
      </c>
      <c r="M199" s="1997" t="str">
        <f>IF('VM Support FY26'!M72-'PREV LOCK'!M199=0,"-",'VM Support FY26'!M72-'PREV LOCK'!M199)</f>
        <v>-</v>
      </c>
      <c r="N199" s="2001" t="str">
        <f>IF('VM Support FY26'!N72-'PREV LOCK'!N199=0,"-",'VM Support FY26'!N72-'PREV LOCK'!N199)</f>
        <v>-</v>
      </c>
      <c r="O199" s="2002" t="str">
        <f>IF('VM Support FY26'!O72-'PREV LOCK'!O199=0,"-",'VM Support FY26'!O72-'PREV LOCK'!O199)</f>
        <v>-</v>
      </c>
      <c r="P199" s="1997" t="str">
        <f>IF('VM Support FY26'!P72-'PREV LOCK'!P199=0,"-",'VM Support FY26'!P72-'PREV LOCK'!P199)</f>
        <v>-</v>
      </c>
      <c r="Q199" s="2001" t="str">
        <f>IF('VM Support FY26'!Q72-'PREV LOCK'!Q199=0,"-",'VM Support FY26'!Q72-'PREV LOCK'!Q199)</f>
        <v>-</v>
      </c>
      <c r="R199" s="2002" t="str">
        <f>IF('VM Support FY26'!R72-'PREV LOCK'!R199=0,"-",'VM Support FY26'!R72-'PREV LOCK'!R199)</f>
        <v>-</v>
      </c>
      <c r="S199" s="1997">
        <f>IF('VM Support FY26'!S72-'PREV LOCK'!S199=0,"-",'VM Support FY26'!S72-'PREV LOCK'!S199)</f>
        <v>100</v>
      </c>
      <c r="T199" s="2001" t="str">
        <f>IF('VM Support FY26'!T72-'PREV LOCK'!T199=0,"-",'VM Support FY26'!T72-'PREV LOCK'!T199)</f>
        <v>-</v>
      </c>
      <c r="U199" s="2002" t="str">
        <f>IF('VM Support FY26'!U72-'PREV LOCK'!U199=0,"-",'VM Support FY26'!U72-'PREV LOCK'!U199)</f>
        <v>-</v>
      </c>
      <c r="V199" s="1997" t="str">
        <f>IF('VM Support FY26'!V72-'PREV LOCK'!V199=0,"-",'VM Support FY26'!V72-'PREV LOCK'!V199)</f>
        <v>-</v>
      </c>
      <c r="W199" s="2001" t="str">
        <f>IF('VM Support FY26'!W72-'PREV LOCK'!W199=0,"-",'VM Support FY26'!W72-'PREV LOCK'!W199)</f>
        <v>-</v>
      </c>
      <c r="X199" s="2002" t="str">
        <f>IF('VM Support FY26'!X72-'PREV LOCK'!X199=0,"-",'VM Support FY26'!X72-'PREV LOCK'!X199)</f>
        <v>-</v>
      </c>
      <c r="Y199" s="1997" t="str">
        <f>IF('VM Support FY26'!Y72-'PREV LOCK'!Y199=0,"-",'VM Support FY26'!Y72-'PREV LOCK'!Y199)</f>
        <v>-</v>
      </c>
      <c r="Z199" s="2001" t="str">
        <f>IF('VM Support FY26'!Z72-'PREV LOCK'!Z199=0,"-",'VM Support FY26'!Z72-'PREV LOCK'!Z199)</f>
        <v>-</v>
      </c>
      <c r="AA199" s="2002" t="str">
        <f>IF('VM Support FY26'!AA72-'PREV LOCK'!AA199=0,"-",'VM Support FY26'!AA72-'PREV LOCK'!AA199)</f>
        <v>-</v>
      </c>
      <c r="AB199" s="1997" t="str">
        <f>IF('VM Support FY26'!AB72-'PREV LOCK'!AB199=0,"-",'VM Support FY26'!AB72-'PREV LOCK'!AB199)</f>
        <v>-</v>
      </c>
      <c r="AC199" s="2001" t="str">
        <f>IF('VM Support FY26'!AC72-'PREV LOCK'!AC199=0,"-",'VM Support FY26'!AC72-'PREV LOCK'!AC199)</f>
        <v>-</v>
      </c>
      <c r="AD199" s="2002" t="str">
        <f>IF('VM Support FY26'!AD72-'PREV LOCK'!AD199=0,"-",'VM Support FY26'!AD72-'PREV LOCK'!AD199)</f>
        <v>-</v>
      </c>
      <c r="AE199" s="1997" t="str">
        <f>IF('VM Support FY26'!AE72-'PREV LOCK'!AE199=0,"-",'VM Support FY26'!AE72-'PREV LOCK'!AE199)</f>
        <v>-</v>
      </c>
      <c r="AF199" s="2001" t="str">
        <f>IF('VM Support FY26'!AF72-'PREV LOCK'!AF199=0,"-",'VM Support FY26'!AF72-'PREV LOCK'!AF199)</f>
        <v>-</v>
      </c>
      <c r="AG199" s="2002" t="str">
        <f>IF('VM Support FY26'!AG72-'PREV LOCK'!AG199=0,"-",'VM Support FY26'!AG72-'PREV LOCK'!AG199)</f>
        <v>-</v>
      </c>
      <c r="AH199" s="1997" t="str">
        <f>IF('VM Support FY26'!AH72-'PREV LOCK'!AH199=0,"-",'VM Support FY26'!AH72-'PREV LOCK'!AH199)</f>
        <v>-</v>
      </c>
      <c r="AI199" s="2001" t="str">
        <f>IF('VM Support FY26'!AI72-'PREV LOCK'!AI199=0,"-",'VM Support FY26'!AI72-'PREV LOCK'!AI199)</f>
        <v>-</v>
      </c>
      <c r="AJ199" s="2002" t="str">
        <f>IF('VM Support FY26'!AJ72-'PREV LOCK'!AJ199=0,"-",'VM Support FY26'!AJ72-'PREV LOCK'!AJ199)</f>
        <v>-</v>
      </c>
      <c r="AK199" s="1997" t="str">
        <f>IF('VM Support FY26'!AK72-'PREV LOCK'!AK199=0,"-",'VM Support FY26'!AK72-'PREV LOCK'!AK199)</f>
        <v>-</v>
      </c>
      <c r="AL199" s="2001" t="str">
        <f>IF('VM Support FY26'!AL72-'PREV LOCK'!AL199=0,"-",'VM Support FY26'!AL72-'PREV LOCK'!AL199)</f>
        <v>-</v>
      </c>
      <c r="AM199" s="2002" t="str">
        <f>IF('VM Support FY26'!AM72-'PREV LOCK'!AM199=0,"-",'VM Support FY26'!AM72-'PREV LOCK'!AM199)</f>
        <v>-</v>
      </c>
      <c r="AN199" s="1997" t="str">
        <f>IF('VM Support FY26'!AN72-'PREV LOCK'!AN199=0,"-",'VM Support FY26'!AN72-'PREV LOCK'!AN199)</f>
        <v>-</v>
      </c>
      <c r="AO199" s="2001" t="str">
        <f>IF('VM Support FY26'!AO72-'PREV LOCK'!AO199=0,"-",'VM Support FY26'!AO72-'PREV LOCK'!AO199)</f>
        <v>-</v>
      </c>
      <c r="AP199" s="2002" t="str">
        <f>IF('VM Support FY26'!AP72-'PREV LOCK'!AP199=0,"-",'VM Support FY26'!AP72-'PREV LOCK'!AP199)</f>
        <v>-</v>
      </c>
      <c r="AQ199" s="1997" t="str">
        <f>IF('VM Support FY26'!AQ72-'PREV LOCK'!AQ199=0,"-",'VM Support FY26'!AQ72-'PREV LOCK'!AQ199)</f>
        <v>-</v>
      </c>
      <c r="AR199" s="2001" t="str">
        <f>IF('VM Support FY26'!AR72-'PREV LOCK'!AR199=0,"-",'VM Support FY26'!AR72-'PREV LOCK'!AR199)</f>
        <v>-</v>
      </c>
      <c r="AS199" s="2002" t="str">
        <f>IF('VM Support FY26'!AS72-'PREV LOCK'!AS199=0,"-",'VM Support FY26'!AS72-'PREV LOCK'!AS199)</f>
        <v>-</v>
      </c>
      <c r="AT199" s="1997">
        <f>IF('VM Support FY26'!AT72-'PREV LOCK'!AT199=0,"-",'VM Support FY26'!AT72-'PREV LOCK'!AT199)</f>
        <v>100</v>
      </c>
      <c r="AU199" s="2001" t="str">
        <f>IF('VM Support FY26'!AU72-'PREV LOCK'!AU199=0,"-",'VM Support FY26'!AU72-'PREV LOCK'!AU199)</f>
        <v>-</v>
      </c>
      <c r="AV199" s="2002" t="str">
        <f>IF('VM Support FY26'!AV72-'PREV LOCK'!AV199=0,"-",'VM Support FY26'!AV72-'PREV LOCK'!AV199)</f>
        <v>-</v>
      </c>
      <c r="AX199" s="145"/>
    </row>
    <row r="200" spans="4:50" ht="15.75" customHeight="1">
      <c r="D200" s="286" t="s">
        <v>240</v>
      </c>
      <c r="E200" s="155" t="s">
        <v>233</v>
      </c>
      <c r="F200" s="2402" t="s">
        <v>236</v>
      </c>
      <c r="G200" s="155" t="s">
        <v>171</v>
      </c>
      <c r="H200" s="225"/>
      <c r="I200" s="208"/>
      <c r="J200" s="1997" t="str">
        <f>IF('VM Support FY26'!J73-'PREV LOCK'!J200=0,"-",'VM Support FY26'!J73-'PREV LOCK'!J200)</f>
        <v>-</v>
      </c>
      <c r="K200" s="2001" t="str">
        <f>IF('VM Support FY26'!K73-'PREV LOCK'!K200=0,"-",'VM Support FY26'!K73-'PREV LOCK'!K200)</f>
        <v>-</v>
      </c>
      <c r="L200" s="2002" t="str">
        <f>IF('VM Support FY26'!L73-'PREV LOCK'!L200=0,"-",'VM Support FY26'!L73-'PREV LOCK'!L200)</f>
        <v>-</v>
      </c>
      <c r="M200" s="1997" t="str">
        <f>IF('VM Support FY26'!M73-'PREV LOCK'!M200=0,"-",'VM Support FY26'!M73-'PREV LOCK'!M200)</f>
        <v>-</v>
      </c>
      <c r="N200" s="2001" t="str">
        <f>IF('VM Support FY26'!N73-'PREV LOCK'!N200=0,"-",'VM Support FY26'!N73-'PREV LOCK'!N200)</f>
        <v>-</v>
      </c>
      <c r="O200" s="2002" t="str">
        <f>IF('VM Support FY26'!O73-'PREV LOCK'!O200=0,"-",'VM Support FY26'!O73-'PREV LOCK'!O200)</f>
        <v>-</v>
      </c>
      <c r="P200" s="1997" t="str">
        <f>IF('VM Support FY26'!P73-'PREV LOCK'!P200=0,"-",'VM Support FY26'!P73-'PREV LOCK'!P200)</f>
        <v>-</v>
      </c>
      <c r="Q200" s="2001" t="str">
        <f>IF('VM Support FY26'!Q73-'PREV LOCK'!Q200=0,"-",'VM Support FY26'!Q73-'PREV LOCK'!Q200)</f>
        <v>-</v>
      </c>
      <c r="R200" s="2002" t="str">
        <f>IF('VM Support FY26'!R73-'PREV LOCK'!R200=0,"-",'VM Support FY26'!R73-'PREV LOCK'!R200)</f>
        <v>-</v>
      </c>
      <c r="S200" s="1997" t="str">
        <f>IF('VM Support FY26'!S73-'PREV LOCK'!S200=0,"-",'VM Support FY26'!S73-'PREV LOCK'!S200)</f>
        <v>-</v>
      </c>
      <c r="T200" s="2001" t="str">
        <f>IF('VM Support FY26'!T73-'PREV LOCK'!T200=0,"-",'VM Support FY26'!T73-'PREV LOCK'!T200)</f>
        <v>-</v>
      </c>
      <c r="U200" s="2002" t="str">
        <f>IF('VM Support FY26'!U73-'PREV LOCK'!U200=0,"-",'VM Support FY26'!U73-'PREV LOCK'!U200)</f>
        <v>-</v>
      </c>
      <c r="V200" s="1997" t="str">
        <f>IF('VM Support FY26'!V73-'PREV LOCK'!V200=0,"-",'VM Support FY26'!V73-'PREV LOCK'!V200)</f>
        <v>-</v>
      </c>
      <c r="W200" s="2001" t="str">
        <f>IF('VM Support FY26'!W73-'PREV LOCK'!W200=0,"-",'VM Support FY26'!W73-'PREV LOCK'!W200)</f>
        <v>-</v>
      </c>
      <c r="X200" s="2002" t="str">
        <f>IF('VM Support FY26'!X73-'PREV LOCK'!X200=0,"-",'VM Support FY26'!X73-'PREV LOCK'!X200)</f>
        <v>-</v>
      </c>
      <c r="Y200" s="1997" t="str">
        <f>IF('VM Support FY26'!Y73-'PREV LOCK'!Y200=0,"-",'VM Support FY26'!Y73-'PREV LOCK'!Y200)</f>
        <v>-</v>
      </c>
      <c r="Z200" s="2001" t="str">
        <f>IF('VM Support FY26'!Z73-'PREV LOCK'!Z200=0,"-",'VM Support FY26'!Z73-'PREV LOCK'!Z200)</f>
        <v>-</v>
      </c>
      <c r="AA200" s="2002" t="str">
        <f>IF('VM Support FY26'!AA73-'PREV LOCK'!AA200=0,"-",'VM Support FY26'!AA73-'PREV LOCK'!AA200)</f>
        <v>-</v>
      </c>
      <c r="AB200" s="1997" t="str">
        <f>IF('VM Support FY26'!AB73-'PREV LOCK'!AB200=0,"-",'VM Support FY26'!AB73-'PREV LOCK'!AB200)</f>
        <v>-</v>
      </c>
      <c r="AC200" s="2001" t="str">
        <f>IF('VM Support FY26'!AC73-'PREV LOCK'!AC200=0,"-",'VM Support FY26'!AC73-'PREV LOCK'!AC200)</f>
        <v>-</v>
      </c>
      <c r="AD200" s="2002" t="str">
        <f>IF('VM Support FY26'!AD73-'PREV LOCK'!AD200=0,"-",'VM Support FY26'!AD73-'PREV LOCK'!AD200)</f>
        <v>-</v>
      </c>
      <c r="AE200" s="1997" t="str">
        <f>IF('VM Support FY26'!AE73-'PREV LOCK'!AE200=0,"-",'VM Support FY26'!AE73-'PREV LOCK'!AE200)</f>
        <v>-</v>
      </c>
      <c r="AF200" s="2001" t="str">
        <f>IF('VM Support FY26'!AF73-'PREV LOCK'!AF200=0,"-",'VM Support FY26'!AF73-'PREV LOCK'!AF200)</f>
        <v>-</v>
      </c>
      <c r="AG200" s="2002" t="str">
        <f>IF('VM Support FY26'!AG73-'PREV LOCK'!AG200=0,"-",'VM Support FY26'!AG73-'PREV LOCK'!AG200)</f>
        <v>-</v>
      </c>
      <c r="AH200" s="1997" t="str">
        <f>IF('VM Support FY26'!AH73-'PREV LOCK'!AH200=0,"-",'VM Support FY26'!AH73-'PREV LOCK'!AH200)</f>
        <v>-</v>
      </c>
      <c r="AI200" s="2001" t="str">
        <f>IF('VM Support FY26'!AI73-'PREV LOCK'!AI200=0,"-",'VM Support FY26'!AI73-'PREV LOCK'!AI200)</f>
        <v>-</v>
      </c>
      <c r="AJ200" s="2002" t="str">
        <f>IF('VM Support FY26'!AJ73-'PREV LOCK'!AJ200=0,"-",'VM Support FY26'!AJ73-'PREV LOCK'!AJ200)</f>
        <v>-</v>
      </c>
      <c r="AK200" s="1997" t="str">
        <f>IF('VM Support FY26'!AK73-'PREV LOCK'!AK200=0,"-",'VM Support FY26'!AK73-'PREV LOCK'!AK200)</f>
        <v>-</v>
      </c>
      <c r="AL200" s="2001" t="str">
        <f>IF('VM Support FY26'!AL73-'PREV LOCK'!AL200=0,"-",'VM Support FY26'!AL73-'PREV LOCK'!AL200)</f>
        <v>-</v>
      </c>
      <c r="AM200" s="2002" t="str">
        <f>IF('VM Support FY26'!AM73-'PREV LOCK'!AM200=0,"-",'VM Support FY26'!AM73-'PREV LOCK'!AM200)</f>
        <v>-</v>
      </c>
      <c r="AN200" s="1997" t="str">
        <f>IF('VM Support FY26'!AN73-'PREV LOCK'!AN200=0,"-",'VM Support FY26'!AN73-'PREV LOCK'!AN200)</f>
        <v>-</v>
      </c>
      <c r="AO200" s="2001" t="str">
        <f>IF('VM Support FY26'!AO73-'PREV LOCK'!AO200=0,"-",'VM Support FY26'!AO73-'PREV LOCK'!AO200)</f>
        <v>-</v>
      </c>
      <c r="AP200" s="2002" t="str">
        <f>IF('VM Support FY26'!AP73-'PREV LOCK'!AP200=0,"-",'VM Support FY26'!AP73-'PREV LOCK'!AP200)</f>
        <v>-</v>
      </c>
      <c r="AQ200" s="1997" t="str">
        <f>IF('VM Support FY26'!AQ73-'PREV LOCK'!AQ200=0,"-",'VM Support FY26'!AQ73-'PREV LOCK'!AQ200)</f>
        <v>-</v>
      </c>
      <c r="AR200" s="2001" t="str">
        <f>IF('VM Support FY26'!AR73-'PREV LOCK'!AR200=0,"-",'VM Support FY26'!AR73-'PREV LOCK'!AR200)</f>
        <v>-</v>
      </c>
      <c r="AS200" s="2002" t="str">
        <f>IF('VM Support FY26'!AS73-'PREV LOCK'!AS200=0,"-",'VM Support FY26'!AS73-'PREV LOCK'!AS200)</f>
        <v>-</v>
      </c>
      <c r="AT200" s="1997" t="str">
        <f>IF('VM Support FY26'!AT73-'PREV LOCK'!AT200=0,"-",'VM Support FY26'!AT73-'PREV LOCK'!AT200)</f>
        <v>-</v>
      </c>
      <c r="AU200" s="2001" t="str">
        <f>IF('VM Support FY26'!AU73-'PREV LOCK'!AU200=0,"-",'VM Support FY26'!AU73-'PREV LOCK'!AU200)</f>
        <v>-</v>
      </c>
      <c r="AV200" s="2002" t="str">
        <f>IF('VM Support FY26'!AV73-'PREV LOCK'!AV200=0,"-",'VM Support FY26'!AV73-'PREV LOCK'!AV200)</f>
        <v>-</v>
      </c>
      <c r="AX200" s="145"/>
    </row>
    <row r="201" spans="4:50" ht="15.75" customHeight="1">
      <c r="D201" s="286" t="s">
        <v>241</v>
      </c>
      <c r="E201" s="155" t="s">
        <v>233</v>
      </c>
      <c r="F201" s="2402" t="s">
        <v>236</v>
      </c>
      <c r="G201" s="155" t="s">
        <v>171</v>
      </c>
      <c r="H201" s="225"/>
      <c r="I201" s="208"/>
      <c r="J201" s="1997" t="str">
        <f>IF('VM Support FY26'!J74-'PREV LOCK'!J201=0,"-",'VM Support FY26'!J74-'PREV LOCK'!J201)</f>
        <v>-</v>
      </c>
      <c r="K201" s="2001" t="str">
        <f>IF('VM Support FY26'!K74-'PREV LOCK'!K201=0,"-",'VM Support FY26'!K74-'PREV LOCK'!K201)</f>
        <v>-</v>
      </c>
      <c r="L201" s="2002" t="str">
        <f>IF('VM Support FY26'!L74-'PREV LOCK'!L201=0,"-",'VM Support FY26'!L74-'PREV LOCK'!L201)</f>
        <v>-</v>
      </c>
      <c r="M201" s="1997" t="str">
        <f>IF('VM Support FY26'!M74-'PREV LOCK'!M201=0,"-",'VM Support FY26'!M74-'PREV LOCK'!M201)</f>
        <v>-</v>
      </c>
      <c r="N201" s="2001" t="str">
        <f>IF('VM Support FY26'!N74-'PREV LOCK'!N201=0,"-",'VM Support FY26'!N74-'PREV LOCK'!N201)</f>
        <v>-</v>
      </c>
      <c r="O201" s="2002" t="str">
        <f>IF('VM Support FY26'!O74-'PREV LOCK'!O201=0,"-",'VM Support FY26'!O74-'PREV LOCK'!O201)</f>
        <v>-</v>
      </c>
      <c r="P201" s="1997" t="str">
        <f>IF('VM Support FY26'!P74-'PREV LOCK'!P201=0,"-",'VM Support FY26'!P74-'PREV LOCK'!P201)</f>
        <v>-</v>
      </c>
      <c r="Q201" s="2001" t="str">
        <f>IF('VM Support FY26'!Q74-'PREV LOCK'!Q201=0,"-",'VM Support FY26'!Q74-'PREV LOCK'!Q201)</f>
        <v>-</v>
      </c>
      <c r="R201" s="2002" t="str">
        <f>IF('VM Support FY26'!R74-'PREV LOCK'!R201=0,"-",'VM Support FY26'!R74-'PREV LOCK'!R201)</f>
        <v>-</v>
      </c>
      <c r="S201" s="1997" t="str">
        <f>IF('VM Support FY26'!S74-'PREV LOCK'!S201=0,"-",'VM Support FY26'!S74-'PREV LOCK'!S201)</f>
        <v>-</v>
      </c>
      <c r="T201" s="2001" t="str">
        <f>IF('VM Support FY26'!T74-'PREV LOCK'!T201=0,"-",'VM Support FY26'!T74-'PREV LOCK'!T201)</f>
        <v>-</v>
      </c>
      <c r="U201" s="2002" t="str">
        <f>IF('VM Support FY26'!U74-'PREV LOCK'!U201=0,"-",'VM Support FY26'!U74-'PREV LOCK'!U201)</f>
        <v>-</v>
      </c>
      <c r="V201" s="1997" t="str">
        <f>IF('VM Support FY26'!V74-'PREV LOCK'!V201=0,"-",'VM Support FY26'!V74-'PREV LOCK'!V201)</f>
        <v>-</v>
      </c>
      <c r="W201" s="2001" t="str">
        <f>IF('VM Support FY26'!W74-'PREV LOCK'!W201=0,"-",'VM Support FY26'!W74-'PREV LOCK'!W201)</f>
        <v>-</v>
      </c>
      <c r="X201" s="2002" t="str">
        <f>IF('VM Support FY26'!X74-'PREV LOCK'!X201=0,"-",'VM Support FY26'!X74-'PREV LOCK'!X201)</f>
        <v>-</v>
      </c>
      <c r="Y201" s="1997" t="str">
        <f>IF('VM Support FY26'!Y74-'PREV LOCK'!Y201=0,"-",'VM Support FY26'!Y74-'PREV LOCK'!Y201)</f>
        <v>-</v>
      </c>
      <c r="Z201" s="2001" t="str">
        <f>IF('VM Support FY26'!Z74-'PREV LOCK'!Z201=0,"-",'VM Support FY26'!Z74-'PREV LOCK'!Z201)</f>
        <v>-</v>
      </c>
      <c r="AA201" s="2002" t="str">
        <f>IF('VM Support FY26'!AA74-'PREV LOCK'!AA201=0,"-",'VM Support FY26'!AA74-'PREV LOCK'!AA201)</f>
        <v>-</v>
      </c>
      <c r="AB201" s="1997" t="str">
        <f>IF('VM Support FY26'!AB74-'PREV LOCK'!AB201=0,"-",'VM Support FY26'!AB74-'PREV LOCK'!AB201)</f>
        <v>-</v>
      </c>
      <c r="AC201" s="2001" t="str">
        <f>IF('VM Support FY26'!AC74-'PREV LOCK'!AC201=0,"-",'VM Support FY26'!AC74-'PREV LOCK'!AC201)</f>
        <v>-</v>
      </c>
      <c r="AD201" s="2002" t="str">
        <f>IF('VM Support FY26'!AD74-'PREV LOCK'!AD201=0,"-",'VM Support FY26'!AD74-'PREV LOCK'!AD201)</f>
        <v>-</v>
      </c>
      <c r="AE201" s="1997" t="str">
        <f>IF('VM Support FY26'!AE74-'PREV LOCK'!AE201=0,"-",'VM Support FY26'!AE74-'PREV LOCK'!AE201)</f>
        <v>-</v>
      </c>
      <c r="AF201" s="2001" t="str">
        <f>IF('VM Support FY26'!AF74-'PREV LOCK'!AF201=0,"-",'VM Support FY26'!AF74-'PREV LOCK'!AF201)</f>
        <v>-</v>
      </c>
      <c r="AG201" s="2002" t="str">
        <f>IF('VM Support FY26'!AG74-'PREV LOCK'!AG201=0,"-",'VM Support FY26'!AG74-'PREV LOCK'!AG201)</f>
        <v>-</v>
      </c>
      <c r="AH201" s="1997" t="str">
        <f>IF('VM Support FY26'!AH74-'PREV LOCK'!AH201=0,"-",'VM Support FY26'!AH74-'PREV LOCK'!AH201)</f>
        <v>-</v>
      </c>
      <c r="AI201" s="2001" t="str">
        <f>IF('VM Support FY26'!AI74-'PREV LOCK'!AI201=0,"-",'VM Support FY26'!AI74-'PREV LOCK'!AI201)</f>
        <v>-</v>
      </c>
      <c r="AJ201" s="2002" t="str">
        <f>IF('VM Support FY26'!AJ74-'PREV LOCK'!AJ201=0,"-",'VM Support FY26'!AJ74-'PREV LOCK'!AJ201)</f>
        <v>-</v>
      </c>
      <c r="AK201" s="1997" t="str">
        <f>IF('VM Support FY26'!AK74-'PREV LOCK'!AK201=0,"-",'VM Support FY26'!AK74-'PREV LOCK'!AK201)</f>
        <v>-</v>
      </c>
      <c r="AL201" s="2001" t="str">
        <f>IF('VM Support FY26'!AL74-'PREV LOCK'!AL201=0,"-",'VM Support FY26'!AL74-'PREV LOCK'!AL201)</f>
        <v>-</v>
      </c>
      <c r="AM201" s="2002" t="str">
        <f>IF('VM Support FY26'!AM74-'PREV LOCK'!AM201=0,"-",'VM Support FY26'!AM74-'PREV LOCK'!AM201)</f>
        <v>-</v>
      </c>
      <c r="AN201" s="1997" t="str">
        <f>IF('VM Support FY26'!AN74-'PREV LOCK'!AN201=0,"-",'VM Support FY26'!AN74-'PREV LOCK'!AN201)</f>
        <v>-</v>
      </c>
      <c r="AO201" s="2001" t="str">
        <f>IF('VM Support FY26'!AO74-'PREV LOCK'!AO201=0,"-",'VM Support FY26'!AO74-'PREV LOCK'!AO201)</f>
        <v>-</v>
      </c>
      <c r="AP201" s="2002" t="str">
        <f>IF('VM Support FY26'!AP74-'PREV LOCK'!AP201=0,"-",'VM Support FY26'!AP74-'PREV LOCK'!AP201)</f>
        <v>-</v>
      </c>
      <c r="AQ201" s="1997" t="str">
        <f>IF('VM Support FY26'!AQ74-'PREV LOCK'!AQ201=0,"-",'VM Support FY26'!AQ74-'PREV LOCK'!AQ201)</f>
        <v>-</v>
      </c>
      <c r="AR201" s="2001" t="str">
        <f>IF('VM Support FY26'!AR74-'PREV LOCK'!AR201=0,"-",'VM Support FY26'!AR74-'PREV LOCK'!AR201)</f>
        <v>-</v>
      </c>
      <c r="AS201" s="2002" t="str">
        <f>IF('VM Support FY26'!AS74-'PREV LOCK'!AS201=0,"-",'VM Support FY26'!AS74-'PREV LOCK'!AS201)</f>
        <v>-</v>
      </c>
      <c r="AT201" s="1997" t="str">
        <f>IF('VM Support FY26'!AT74-'PREV LOCK'!AT201=0,"-",'VM Support FY26'!AT74-'PREV LOCK'!AT201)</f>
        <v>-</v>
      </c>
      <c r="AU201" s="2001" t="str">
        <f>IF('VM Support FY26'!AU74-'PREV LOCK'!AU201=0,"-",'VM Support FY26'!AU74-'PREV LOCK'!AU201)</f>
        <v>-</v>
      </c>
      <c r="AV201" s="2002" t="str">
        <f>IF('VM Support FY26'!AV74-'PREV LOCK'!AV201=0,"-",'VM Support FY26'!AV74-'PREV LOCK'!AV201)</f>
        <v>-</v>
      </c>
      <c r="AX201" s="145"/>
    </row>
    <row r="202" spans="4:50" ht="15.75" customHeight="1">
      <c r="D202" s="286" t="s">
        <v>242</v>
      </c>
      <c r="E202" s="155" t="s">
        <v>233</v>
      </c>
      <c r="F202" s="2402" t="s">
        <v>236</v>
      </c>
      <c r="G202" s="155" t="s">
        <v>171</v>
      </c>
      <c r="H202" s="225"/>
      <c r="I202" s="208"/>
      <c r="J202" s="1997" t="str">
        <f>IF('VM Support FY26'!J75-'PREV LOCK'!J202=0,"-",'VM Support FY26'!J75-'PREV LOCK'!J202)</f>
        <v>-</v>
      </c>
      <c r="K202" s="2001" t="str">
        <f>IF('VM Support FY26'!K75-'PREV LOCK'!K202=0,"-",'VM Support FY26'!K75-'PREV LOCK'!K202)</f>
        <v>-</v>
      </c>
      <c r="L202" s="2002" t="str">
        <f>IF('VM Support FY26'!L75-'PREV LOCK'!L202=0,"-",'VM Support FY26'!L75-'PREV LOCK'!L202)</f>
        <v>-</v>
      </c>
      <c r="M202" s="1997" t="str">
        <f>IF('VM Support FY26'!M75-'PREV LOCK'!M202=0,"-",'VM Support FY26'!M75-'PREV LOCK'!M202)</f>
        <v>-</v>
      </c>
      <c r="N202" s="2001" t="str">
        <f>IF('VM Support FY26'!N75-'PREV LOCK'!N202=0,"-",'VM Support FY26'!N75-'PREV LOCK'!N202)</f>
        <v>-</v>
      </c>
      <c r="O202" s="2002" t="str">
        <f>IF('VM Support FY26'!O75-'PREV LOCK'!O202=0,"-",'VM Support FY26'!O75-'PREV LOCK'!O202)</f>
        <v>-</v>
      </c>
      <c r="P202" s="1997" t="str">
        <f>IF('VM Support FY26'!P75-'PREV LOCK'!P202=0,"-",'VM Support FY26'!P75-'PREV LOCK'!P202)</f>
        <v>-</v>
      </c>
      <c r="Q202" s="2001" t="str">
        <f>IF('VM Support FY26'!Q75-'PREV LOCK'!Q202=0,"-",'VM Support FY26'!Q75-'PREV LOCK'!Q202)</f>
        <v>-</v>
      </c>
      <c r="R202" s="2002" t="str">
        <f>IF('VM Support FY26'!R75-'PREV LOCK'!R202=0,"-",'VM Support FY26'!R75-'PREV LOCK'!R202)</f>
        <v>-</v>
      </c>
      <c r="S202" s="1997" t="str">
        <f>IF('VM Support FY26'!S75-'PREV LOCK'!S202=0,"-",'VM Support FY26'!S75-'PREV LOCK'!S202)</f>
        <v>-</v>
      </c>
      <c r="T202" s="2001" t="str">
        <f>IF('VM Support FY26'!T75-'PREV LOCK'!T202=0,"-",'VM Support FY26'!T75-'PREV LOCK'!T202)</f>
        <v>-</v>
      </c>
      <c r="U202" s="2002" t="str">
        <f>IF('VM Support FY26'!U75-'PREV LOCK'!U202=0,"-",'VM Support FY26'!U75-'PREV LOCK'!U202)</f>
        <v>-</v>
      </c>
      <c r="V202" s="1997" t="str">
        <f>IF('VM Support FY26'!V75-'PREV LOCK'!V202=0,"-",'VM Support FY26'!V75-'PREV LOCK'!V202)</f>
        <v>-</v>
      </c>
      <c r="W202" s="2001" t="str">
        <f>IF('VM Support FY26'!W75-'PREV LOCK'!W202=0,"-",'VM Support FY26'!W75-'PREV LOCK'!W202)</f>
        <v>-</v>
      </c>
      <c r="X202" s="2002" t="str">
        <f>IF('VM Support FY26'!X75-'PREV LOCK'!X202=0,"-",'VM Support FY26'!X75-'PREV LOCK'!X202)</f>
        <v>-</v>
      </c>
      <c r="Y202" s="1997" t="str">
        <f>IF('VM Support FY26'!Y75-'PREV LOCK'!Y202=0,"-",'VM Support FY26'!Y75-'PREV LOCK'!Y202)</f>
        <v>-</v>
      </c>
      <c r="Z202" s="2001" t="str">
        <f>IF('VM Support FY26'!Z75-'PREV LOCK'!Z202=0,"-",'VM Support FY26'!Z75-'PREV LOCK'!Z202)</f>
        <v>-</v>
      </c>
      <c r="AA202" s="2002" t="str">
        <f>IF('VM Support FY26'!AA75-'PREV LOCK'!AA202=0,"-",'VM Support FY26'!AA75-'PREV LOCK'!AA202)</f>
        <v>-</v>
      </c>
      <c r="AB202" s="1997" t="str">
        <f>IF('VM Support FY26'!AB75-'PREV LOCK'!AB202=0,"-",'VM Support FY26'!AB75-'PREV LOCK'!AB202)</f>
        <v>-</v>
      </c>
      <c r="AC202" s="2001" t="str">
        <f>IF('VM Support FY26'!AC75-'PREV LOCK'!AC202=0,"-",'VM Support FY26'!AC75-'PREV LOCK'!AC202)</f>
        <v>-</v>
      </c>
      <c r="AD202" s="2002" t="str">
        <f>IF('VM Support FY26'!AD75-'PREV LOCK'!AD202=0,"-",'VM Support FY26'!AD75-'PREV LOCK'!AD202)</f>
        <v>-</v>
      </c>
      <c r="AE202" s="1997" t="str">
        <f>IF('VM Support FY26'!AE75-'PREV LOCK'!AE202=0,"-",'VM Support FY26'!AE75-'PREV LOCK'!AE202)</f>
        <v>-</v>
      </c>
      <c r="AF202" s="2001" t="str">
        <f>IF('VM Support FY26'!AF75-'PREV LOCK'!AF202=0,"-",'VM Support FY26'!AF75-'PREV LOCK'!AF202)</f>
        <v>-</v>
      </c>
      <c r="AG202" s="2002" t="str">
        <f>IF('VM Support FY26'!AG75-'PREV LOCK'!AG202=0,"-",'VM Support FY26'!AG75-'PREV LOCK'!AG202)</f>
        <v>-</v>
      </c>
      <c r="AH202" s="1997" t="str">
        <f>IF('VM Support FY26'!AH75-'PREV LOCK'!AH202=0,"-",'VM Support FY26'!AH75-'PREV LOCK'!AH202)</f>
        <v>-</v>
      </c>
      <c r="AI202" s="2001" t="str">
        <f>IF('VM Support FY26'!AI75-'PREV LOCK'!AI202=0,"-",'VM Support FY26'!AI75-'PREV LOCK'!AI202)</f>
        <v>-</v>
      </c>
      <c r="AJ202" s="2002" t="str">
        <f>IF('VM Support FY26'!AJ75-'PREV LOCK'!AJ202=0,"-",'VM Support FY26'!AJ75-'PREV LOCK'!AJ202)</f>
        <v>-</v>
      </c>
      <c r="AK202" s="1997" t="str">
        <f>IF('VM Support FY26'!AK75-'PREV LOCK'!AK202=0,"-",'VM Support FY26'!AK75-'PREV LOCK'!AK202)</f>
        <v>-</v>
      </c>
      <c r="AL202" s="2001" t="str">
        <f>IF('VM Support FY26'!AL75-'PREV LOCK'!AL202=0,"-",'VM Support FY26'!AL75-'PREV LOCK'!AL202)</f>
        <v>-</v>
      </c>
      <c r="AM202" s="2002" t="str">
        <f>IF('VM Support FY26'!AM75-'PREV LOCK'!AM202=0,"-",'VM Support FY26'!AM75-'PREV LOCK'!AM202)</f>
        <v>-</v>
      </c>
      <c r="AN202" s="1997" t="str">
        <f>IF('VM Support FY26'!AN75-'PREV LOCK'!AN202=0,"-",'VM Support FY26'!AN75-'PREV LOCK'!AN202)</f>
        <v>-</v>
      </c>
      <c r="AO202" s="2001" t="str">
        <f>IF('VM Support FY26'!AO75-'PREV LOCK'!AO202=0,"-",'VM Support FY26'!AO75-'PREV LOCK'!AO202)</f>
        <v>-</v>
      </c>
      <c r="AP202" s="2002" t="str">
        <f>IF('VM Support FY26'!AP75-'PREV LOCK'!AP202=0,"-",'VM Support FY26'!AP75-'PREV LOCK'!AP202)</f>
        <v>-</v>
      </c>
      <c r="AQ202" s="1997" t="str">
        <f>IF('VM Support FY26'!AQ75-'PREV LOCK'!AQ202=0,"-",'VM Support FY26'!AQ75-'PREV LOCK'!AQ202)</f>
        <v>-</v>
      </c>
      <c r="AR202" s="2001" t="str">
        <f>IF('VM Support FY26'!AR75-'PREV LOCK'!AR202=0,"-",'VM Support FY26'!AR75-'PREV LOCK'!AR202)</f>
        <v>-</v>
      </c>
      <c r="AS202" s="2002" t="str">
        <f>IF('VM Support FY26'!AS75-'PREV LOCK'!AS202=0,"-",'VM Support FY26'!AS75-'PREV LOCK'!AS202)</f>
        <v>-</v>
      </c>
      <c r="AT202" s="1997" t="str">
        <f>IF('VM Support FY26'!AT75-'PREV LOCK'!AT202=0,"-",'VM Support FY26'!AT75-'PREV LOCK'!AT202)</f>
        <v>-</v>
      </c>
      <c r="AU202" s="2001" t="str">
        <f>IF('VM Support FY26'!AU75-'PREV LOCK'!AU202=0,"-",'VM Support FY26'!AU75-'PREV LOCK'!AU202)</f>
        <v>-</v>
      </c>
      <c r="AV202" s="2002" t="str">
        <f>IF('VM Support FY26'!AV75-'PREV LOCK'!AV202=0,"-",'VM Support FY26'!AV75-'PREV LOCK'!AV202)</f>
        <v>-</v>
      </c>
      <c r="AX202" s="145"/>
    </row>
    <row r="203" spans="4:50" ht="15.75" customHeight="1">
      <c r="D203" s="286" t="s">
        <v>226</v>
      </c>
      <c r="E203" s="155" t="s">
        <v>233</v>
      </c>
      <c r="F203" s="2402" t="s">
        <v>236</v>
      </c>
      <c r="G203" s="155" t="s">
        <v>171</v>
      </c>
      <c r="H203" s="225"/>
      <c r="I203" s="208"/>
      <c r="J203" s="1997" t="str">
        <f>IF('VM Support FY26'!J76-'PREV LOCK'!J203=0,"-",'VM Support FY26'!J76-'PREV LOCK'!J203)</f>
        <v>-</v>
      </c>
      <c r="K203" s="2001" t="str">
        <f>IF('VM Support FY26'!K76-'PREV LOCK'!K203=0,"-",'VM Support FY26'!K76-'PREV LOCK'!K203)</f>
        <v>-</v>
      </c>
      <c r="L203" s="2002" t="str">
        <f>IF('VM Support FY26'!L76-'PREV LOCK'!L203=0,"-",'VM Support FY26'!L76-'PREV LOCK'!L203)</f>
        <v>-</v>
      </c>
      <c r="M203" s="1997" t="str">
        <f>IF('VM Support FY26'!M76-'PREV LOCK'!M203=0,"-",'VM Support FY26'!M76-'PREV LOCK'!M203)</f>
        <v>-</v>
      </c>
      <c r="N203" s="2001" t="str">
        <f>IF('VM Support FY26'!N76-'PREV LOCK'!N203=0,"-",'VM Support FY26'!N76-'PREV LOCK'!N203)</f>
        <v>-</v>
      </c>
      <c r="O203" s="2002" t="str">
        <f>IF('VM Support FY26'!O76-'PREV LOCK'!O203=0,"-",'VM Support FY26'!O76-'PREV LOCK'!O203)</f>
        <v>-</v>
      </c>
      <c r="P203" s="1997" t="str">
        <f>IF('VM Support FY26'!P76-'PREV LOCK'!P203=0,"-",'VM Support FY26'!P76-'PREV LOCK'!P203)</f>
        <v>-</v>
      </c>
      <c r="Q203" s="2001" t="str">
        <f>IF('VM Support FY26'!Q76-'PREV LOCK'!Q203=0,"-",'VM Support FY26'!Q76-'PREV LOCK'!Q203)</f>
        <v>-</v>
      </c>
      <c r="R203" s="2002" t="str">
        <f>IF('VM Support FY26'!R76-'PREV LOCK'!R203=0,"-",'VM Support FY26'!R76-'PREV LOCK'!R203)</f>
        <v>-</v>
      </c>
      <c r="S203" s="1997" t="str">
        <f>IF('VM Support FY26'!S76-'PREV LOCK'!S203=0,"-",'VM Support FY26'!S76-'PREV LOCK'!S203)</f>
        <v>-</v>
      </c>
      <c r="T203" s="2001" t="str">
        <f>IF('VM Support FY26'!T76-'PREV LOCK'!T203=0,"-",'VM Support FY26'!T76-'PREV LOCK'!T203)</f>
        <v>-</v>
      </c>
      <c r="U203" s="2002" t="str">
        <f>IF('VM Support FY26'!U76-'PREV LOCK'!U203=0,"-",'VM Support FY26'!U76-'PREV LOCK'!U203)</f>
        <v>-</v>
      </c>
      <c r="V203" s="1997" t="str">
        <f>IF('VM Support FY26'!V76-'PREV LOCK'!V203=0,"-",'VM Support FY26'!V76-'PREV LOCK'!V203)</f>
        <v>-</v>
      </c>
      <c r="W203" s="2001" t="str">
        <f>IF('VM Support FY26'!W76-'PREV LOCK'!W203=0,"-",'VM Support FY26'!W76-'PREV LOCK'!W203)</f>
        <v>-</v>
      </c>
      <c r="X203" s="2002" t="str">
        <f>IF('VM Support FY26'!X76-'PREV LOCK'!X203=0,"-",'VM Support FY26'!X76-'PREV LOCK'!X203)</f>
        <v>-</v>
      </c>
      <c r="Y203" s="1997" t="str">
        <f>IF('VM Support FY26'!Y76-'PREV LOCK'!Y203=0,"-",'VM Support FY26'!Y76-'PREV LOCK'!Y203)</f>
        <v>-</v>
      </c>
      <c r="Z203" s="2001" t="str">
        <f>IF('VM Support FY26'!Z76-'PREV LOCK'!Z203=0,"-",'VM Support FY26'!Z76-'PREV LOCK'!Z203)</f>
        <v>-</v>
      </c>
      <c r="AA203" s="2002" t="str">
        <f>IF('VM Support FY26'!AA76-'PREV LOCK'!AA203=0,"-",'VM Support FY26'!AA76-'PREV LOCK'!AA203)</f>
        <v>-</v>
      </c>
      <c r="AB203" s="1997" t="str">
        <f>IF('VM Support FY26'!AB76-'PREV LOCK'!AB203=0,"-",'VM Support FY26'!AB76-'PREV LOCK'!AB203)</f>
        <v>-</v>
      </c>
      <c r="AC203" s="2001" t="str">
        <f>IF('VM Support FY26'!AC76-'PREV LOCK'!AC203=0,"-",'VM Support FY26'!AC76-'PREV LOCK'!AC203)</f>
        <v>-</v>
      </c>
      <c r="AD203" s="2002" t="str">
        <f>IF('VM Support FY26'!AD76-'PREV LOCK'!AD203=0,"-",'VM Support FY26'!AD76-'PREV LOCK'!AD203)</f>
        <v>-</v>
      </c>
      <c r="AE203" s="1997" t="str">
        <f>IF('VM Support FY26'!AE76-'PREV LOCK'!AE203=0,"-",'VM Support FY26'!AE76-'PREV LOCK'!AE203)</f>
        <v>-</v>
      </c>
      <c r="AF203" s="2001" t="str">
        <f>IF('VM Support FY26'!AF76-'PREV LOCK'!AF203=0,"-",'VM Support FY26'!AF76-'PREV LOCK'!AF203)</f>
        <v>-</v>
      </c>
      <c r="AG203" s="2002" t="str">
        <f>IF('VM Support FY26'!AG76-'PREV LOCK'!AG203=0,"-",'VM Support FY26'!AG76-'PREV LOCK'!AG203)</f>
        <v>-</v>
      </c>
      <c r="AH203" s="1997" t="str">
        <f>IF('VM Support FY26'!AH76-'PREV LOCK'!AH203=0,"-",'VM Support FY26'!AH76-'PREV LOCK'!AH203)</f>
        <v>-</v>
      </c>
      <c r="AI203" s="2001" t="str">
        <f>IF('VM Support FY26'!AI76-'PREV LOCK'!AI203=0,"-",'VM Support FY26'!AI76-'PREV LOCK'!AI203)</f>
        <v>-</v>
      </c>
      <c r="AJ203" s="2002" t="str">
        <f>IF('VM Support FY26'!AJ76-'PREV LOCK'!AJ203=0,"-",'VM Support FY26'!AJ76-'PREV LOCK'!AJ203)</f>
        <v>-</v>
      </c>
      <c r="AK203" s="1997" t="str">
        <f>IF('VM Support FY26'!AK76-'PREV LOCK'!AK203=0,"-",'VM Support FY26'!AK76-'PREV LOCK'!AK203)</f>
        <v>-</v>
      </c>
      <c r="AL203" s="2001" t="str">
        <f>IF('VM Support FY26'!AL76-'PREV LOCK'!AL203=0,"-",'VM Support FY26'!AL76-'PREV LOCK'!AL203)</f>
        <v>-</v>
      </c>
      <c r="AM203" s="2002" t="str">
        <f>IF('VM Support FY26'!AM76-'PREV LOCK'!AM203=0,"-",'VM Support FY26'!AM76-'PREV LOCK'!AM203)</f>
        <v>-</v>
      </c>
      <c r="AN203" s="1997" t="str">
        <f>IF('VM Support FY26'!AN76-'PREV LOCK'!AN203=0,"-",'VM Support FY26'!AN76-'PREV LOCK'!AN203)</f>
        <v>-</v>
      </c>
      <c r="AO203" s="2001" t="str">
        <f>IF('VM Support FY26'!AO76-'PREV LOCK'!AO203=0,"-",'VM Support FY26'!AO76-'PREV LOCK'!AO203)</f>
        <v>-</v>
      </c>
      <c r="AP203" s="2002" t="str">
        <f>IF('VM Support FY26'!AP76-'PREV LOCK'!AP203=0,"-",'VM Support FY26'!AP76-'PREV LOCK'!AP203)</f>
        <v>-</v>
      </c>
      <c r="AQ203" s="1997" t="str">
        <f>IF('VM Support FY26'!AQ76-'PREV LOCK'!AQ203=0,"-",'VM Support FY26'!AQ76-'PREV LOCK'!AQ203)</f>
        <v>-</v>
      </c>
      <c r="AR203" s="2001" t="str">
        <f>IF('VM Support FY26'!AR76-'PREV LOCK'!AR203=0,"-",'VM Support FY26'!AR76-'PREV LOCK'!AR203)</f>
        <v>-</v>
      </c>
      <c r="AS203" s="2002" t="str">
        <f>IF('VM Support FY26'!AS76-'PREV LOCK'!AS203=0,"-",'VM Support FY26'!AS76-'PREV LOCK'!AS203)</f>
        <v>-</v>
      </c>
      <c r="AT203" s="1997" t="str">
        <f>IF('VM Support FY26'!AT76-'PREV LOCK'!AT203=0,"-",'VM Support FY26'!AT76-'PREV LOCK'!AT203)</f>
        <v>-</v>
      </c>
      <c r="AU203" s="2001" t="str">
        <f>IF('VM Support FY26'!AU76-'PREV LOCK'!AU203=0,"-",'VM Support FY26'!AU76-'PREV LOCK'!AU203)</f>
        <v>-</v>
      </c>
      <c r="AV203" s="2002" t="str">
        <f>IF('VM Support FY26'!AV76-'PREV LOCK'!AV203=0,"-",'VM Support FY26'!AV76-'PREV LOCK'!AV203)</f>
        <v>-</v>
      </c>
      <c r="AX203" s="145"/>
    </row>
    <row r="204" spans="4:50" ht="15.75" customHeight="1">
      <c r="D204" s="286" t="s">
        <v>243</v>
      </c>
      <c r="E204" s="155" t="s">
        <v>233</v>
      </c>
      <c r="F204" s="155" t="s">
        <v>210</v>
      </c>
      <c r="G204" s="155" t="s">
        <v>52</v>
      </c>
      <c r="H204" s="225"/>
      <c r="I204" s="208"/>
      <c r="J204" s="1997" t="str">
        <f>IF('VM Support FY26'!J77-'PREV LOCK'!J204=0,"-",'VM Support FY26'!J77-'PREV LOCK'!J204)</f>
        <v>-</v>
      </c>
      <c r="K204" s="2001" t="str">
        <f>IF('VM Support FY26'!K77-'PREV LOCK'!K204=0,"-",'VM Support FY26'!K77-'PREV LOCK'!K204)</f>
        <v>-</v>
      </c>
      <c r="L204" s="2002" t="str">
        <f>IF('VM Support FY26'!L77-'PREV LOCK'!L204=0,"-",'VM Support FY26'!L77-'PREV LOCK'!L204)</f>
        <v>-</v>
      </c>
      <c r="M204" s="1997" t="str">
        <f>IF('VM Support FY26'!M77-'PREV LOCK'!M204=0,"-",'VM Support FY26'!M77-'PREV LOCK'!M204)</f>
        <v>-</v>
      </c>
      <c r="N204" s="2001" t="str">
        <f>IF('VM Support FY26'!N77-'PREV LOCK'!N204=0,"-",'VM Support FY26'!N77-'PREV LOCK'!N204)</f>
        <v>-</v>
      </c>
      <c r="O204" s="2002" t="str">
        <f>IF('VM Support FY26'!O77-'PREV LOCK'!O204=0,"-",'VM Support FY26'!O77-'PREV LOCK'!O204)</f>
        <v>-</v>
      </c>
      <c r="P204" s="1997" t="str">
        <f>IF('VM Support FY26'!P77-'PREV LOCK'!P204=0,"-",'VM Support FY26'!P77-'PREV LOCK'!P204)</f>
        <v>-</v>
      </c>
      <c r="Q204" s="2001" t="str">
        <f>IF('VM Support FY26'!Q77-'PREV LOCK'!Q204=0,"-",'VM Support FY26'!Q77-'PREV LOCK'!Q204)</f>
        <v>-</v>
      </c>
      <c r="R204" s="2002" t="str">
        <f>IF('VM Support FY26'!R77-'PREV LOCK'!R204=0,"-",'VM Support FY26'!R77-'PREV LOCK'!R204)</f>
        <v>-</v>
      </c>
      <c r="S204" s="1997" t="str">
        <f>IF('VM Support FY26'!S77-'PREV LOCK'!S204=0,"-",'VM Support FY26'!S77-'PREV LOCK'!S204)</f>
        <v>-</v>
      </c>
      <c r="T204" s="2001" t="str">
        <f>IF('VM Support FY26'!T77-'PREV LOCK'!T204=0,"-",'VM Support FY26'!T77-'PREV LOCK'!T204)</f>
        <v>-</v>
      </c>
      <c r="U204" s="2002" t="str">
        <f>IF('VM Support FY26'!U77-'PREV LOCK'!U204=0,"-",'VM Support FY26'!U77-'PREV LOCK'!U204)</f>
        <v>-</v>
      </c>
      <c r="V204" s="1997" t="str">
        <f>IF('VM Support FY26'!V77-'PREV LOCK'!V204=0,"-",'VM Support FY26'!V77-'PREV LOCK'!V204)</f>
        <v>-</v>
      </c>
      <c r="W204" s="2001" t="str">
        <f>IF('VM Support FY26'!W77-'PREV LOCK'!W204=0,"-",'VM Support FY26'!W77-'PREV LOCK'!W204)</f>
        <v>-</v>
      </c>
      <c r="X204" s="2002" t="str">
        <f>IF('VM Support FY26'!X77-'PREV LOCK'!X204=0,"-",'VM Support FY26'!X77-'PREV LOCK'!X204)</f>
        <v>-</v>
      </c>
      <c r="Y204" s="1997" t="str">
        <f>IF('VM Support FY26'!Y77-'PREV LOCK'!Y204=0,"-",'VM Support FY26'!Y77-'PREV LOCK'!Y204)</f>
        <v>-</v>
      </c>
      <c r="Z204" s="2001" t="str">
        <f>IF('VM Support FY26'!Z77-'PREV LOCK'!Z204=0,"-",'VM Support FY26'!Z77-'PREV LOCK'!Z204)</f>
        <v>-</v>
      </c>
      <c r="AA204" s="2002" t="str">
        <f>IF('VM Support FY26'!AA77-'PREV LOCK'!AA204=0,"-",'VM Support FY26'!AA77-'PREV LOCK'!AA204)</f>
        <v>-</v>
      </c>
      <c r="AB204" s="1997" t="str">
        <f>IF('VM Support FY26'!AB77-'PREV LOCK'!AB204=0,"-",'VM Support FY26'!AB77-'PREV LOCK'!AB204)</f>
        <v>-</v>
      </c>
      <c r="AC204" s="2001" t="str">
        <f>IF('VM Support FY26'!AC77-'PREV LOCK'!AC204=0,"-",'VM Support FY26'!AC77-'PREV LOCK'!AC204)</f>
        <v>-</v>
      </c>
      <c r="AD204" s="2002" t="str">
        <f>IF('VM Support FY26'!AD77-'PREV LOCK'!AD204=0,"-",'VM Support FY26'!AD77-'PREV LOCK'!AD204)</f>
        <v>-</v>
      </c>
      <c r="AE204" s="1997" t="str">
        <f>IF('VM Support FY26'!AE77-'PREV LOCK'!AE204=0,"-",'VM Support FY26'!AE77-'PREV LOCK'!AE204)</f>
        <v>-</v>
      </c>
      <c r="AF204" s="2001" t="str">
        <f>IF('VM Support FY26'!AF77-'PREV LOCK'!AF204=0,"-",'VM Support FY26'!AF77-'PREV LOCK'!AF204)</f>
        <v>-</v>
      </c>
      <c r="AG204" s="2002" t="str">
        <f>IF('VM Support FY26'!AG77-'PREV LOCK'!AG204=0,"-",'VM Support FY26'!AG77-'PREV LOCK'!AG204)</f>
        <v>-</v>
      </c>
      <c r="AH204" s="1997" t="str">
        <f>IF('VM Support FY26'!AH77-'PREV LOCK'!AH204=0,"-",'VM Support FY26'!AH77-'PREV LOCK'!AH204)</f>
        <v>-</v>
      </c>
      <c r="AI204" s="2001" t="str">
        <f>IF('VM Support FY26'!AI77-'PREV LOCK'!AI204=0,"-",'VM Support FY26'!AI77-'PREV LOCK'!AI204)</f>
        <v>-</v>
      </c>
      <c r="AJ204" s="2002" t="str">
        <f>IF('VM Support FY26'!AJ77-'PREV LOCK'!AJ204=0,"-",'VM Support FY26'!AJ77-'PREV LOCK'!AJ204)</f>
        <v>-</v>
      </c>
      <c r="AK204" s="1997" t="str">
        <f>IF('VM Support FY26'!AK77-'PREV LOCK'!AK204=0,"-",'VM Support FY26'!AK77-'PREV LOCK'!AK204)</f>
        <v>-</v>
      </c>
      <c r="AL204" s="2001" t="str">
        <f>IF('VM Support FY26'!AL77-'PREV LOCK'!AL204=0,"-",'VM Support FY26'!AL77-'PREV LOCK'!AL204)</f>
        <v>-</v>
      </c>
      <c r="AM204" s="2002" t="str">
        <f>IF('VM Support FY26'!AM77-'PREV LOCK'!AM204=0,"-",'VM Support FY26'!AM77-'PREV LOCK'!AM204)</f>
        <v>-</v>
      </c>
      <c r="AN204" s="1997" t="str">
        <f>IF('VM Support FY26'!AN77-'PREV LOCK'!AN204=0,"-",'VM Support FY26'!AN77-'PREV LOCK'!AN204)</f>
        <v>-</v>
      </c>
      <c r="AO204" s="2001" t="str">
        <f>IF('VM Support FY26'!AO77-'PREV LOCK'!AO204=0,"-",'VM Support FY26'!AO77-'PREV LOCK'!AO204)</f>
        <v>-</v>
      </c>
      <c r="AP204" s="2002" t="str">
        <f>IF('VM Support FY26'!AP77-'PREV LOCK'!AP204=0,"-",'VM Support FY26'!AP77-'PREV LOCK'!AP204)</f>
        <v>-</v>
      </c>
      <c r="AQ204" s="1997" t="str">
        <f>IF('VM Support FY26'!AQ77-'PREV LOCK'!AQ204=0,"-",'VM Support FY26'!AQ77-'PREV LOCK'!AQ204)</f>
        <v>-</v>
      </c>
      <c r="AR204" s="2001" t="str">
        <f>IF('VM Support FY26'!AR77-'PREV LOCK'!AR204=0,"-",'VM Support FY26'!AR77-'PREV LOCK'!AR204)</f>
        <v>-</v>
      </c>
      <c r="AS204" s="2002" t="str">
        <f>IF('VM Support FY26'!AS77-'PREV LOCK'!AS204=0,"-",'VM Support FY26'!AS77-'PREV LOCK'!AS204)</f>
        <v>-</v>
      </c>
      <c r="AT204" s="1997" t="str">
        <f>IF('VM Support FY26'!AT77-'PREV LOCK'!AT204=0,"-",'VM Support FY26'!AT77-'PREV LOCK'!AT204)</f>
        <v>-</v>
      </c>
      <c r="AU204" s="2001" t="str">
        <f>IF('VM Support FY26'!AU77-'PREV LOCK'!AU204=0,"-",'VM Support FY26'!AU77-'PREV LOCK'!AU204)</f>
        <v>-</v>
      </c>
      <c r="AV204" s="2002" t="str">
        <f>IF('VM Support FY26'!AV77-'PREV LOCK'!AV204=0,"-",'VM Support FY26'!AV77-'PREV LOCK'!AV204)</f>
        <v>-</v>
      </c>
      <c r="AX204" s="145"/>
    </row>
    <row r="205" spans="4:50" ht="15.75" customHeight="1">
      <c r="D205" s="286" t="s">
        <v>244</v>
      </c>
      <c r="E205" s="155" t="s">
        <v>233</v>
      </c>
      <c r="F205" s="155" t="s">
        <v>210</v>
      </c>
      <c r="G205" s="155" t="s">
        <v>52</v>
      </c>
      <c r="H205" s="225"/>
      <c r="I205" s="208"/>
      <c r="J205" s="1997" t="str">
        <f>IF('VM Support FY26'!J78-'PREV LOCK'!J205=0,"-",'VM Support FY26'!J78-'PREV LOCK'!J205)</f>
        <v>-</v>
      </c>
      <c r="K205" s="2001" t="str">
        <f>IF('VM Support FY26'!K78-'PREV LOCK'!K205=0,"-",'VM Support FY26'!K78-'PREV LOCK'!K205)</f>
        <v>-</v>
      </c>
      <c r="L205" s="2002" t="str">
        <f>IF('VM Support FY26'!L78-'PREV LOCK'!L205=0,"-",'VM Support FY26'!L78-'PREV LOCK'!L205)</f>
        <v>-</v>
      </c>
      <c r="M205" s="1997" t="str">
        <f>IF('VM Support FY26'!M78-'PREV LOCK'!M205=0,"-",'VM Support FY26'!M78-'PREV LOCK'!M205)</f>
        <v>-</v>
      </c>
      <c r="N205" s="2001" t="str">
        <f>IF('VM Support FY26'!N78-'PREV LOCK'!N205=0,"-",'VM Support FY26'!N78-'PREV LOCK'!N205)</f>
        <v>-</v>
      </c>
      <c r="O205" s="2002" t="str">
        <f>IF('VM Support FY26'!O78-'PREV LOCK'!O205=0,"-",'VM Support FY26'!O78-'PREV LOCK'!O205)</f>
        <v>-</v>
      </c>
      <c r="P205" s="1997" t="str">
        <f>IF('VM Support FY26'!P78-'PREV LOCK'!P205=0,"-",'VM Support FY26'!P78-'PREV LOCK'!P205)</f>
        <v>-</v>
      </c>
      <c r="Q205" s="2001" t="str">
        <f>IF('VM Support FY26'!Q78-'PREV LOCK'!Q205=0,"-",'VM Support FY26'!Q78-'PREV LOCK'!Q205)</f>
        <v>-</v>
      </c>
      <c r="R205" s="2002" t="str">
        <f>IF('VM Support FY26'!R78-'PREV LOCK'!R205=0,"-",'VM Support FY26'!R78-'PREV LOCK'!R205)</f>
        <v>-</v>
      </c>
      <c r="S205" s="1997" t="str">
        <f>IF('VM Support FY26'!S78-'PREV LOCK'!S205=0,"-",'VM Support FY26'!S78-'PREV LOCK'!S205)</f>
        <v>-</v>
      </c>
      <c r="T205" s="2001" t="str">
        <f>IF('VM Support FY26'!T78-'PREV LOCK'!T205=0,"-",'VM Support FY26'!T78-'PREV LOCK'!T205)</f>
        <v>-</v>
      </c>
      <c r="U205" s="2002" t="str">
        <f>IF('VM Support FY26'!U78-'PREV LOCK'!U205=0,"-",'VM Support FY26'!U78-'PREV LOCK'!U205)</f>
        <v>-</v>
      </c>
      <c r="V205" s="1997" t="str">
        <f>IF('VM Support FY26'!V78-'PREV LOCK'!V205=0,"-",'VM Support FY26'!V78-'PREV LOCK'!V205)</f>
        <v>-</v>
      </c>
      <c r="W205" s="2001" t="str">
        <f>IF('VM Support FY26'!W78-'PREV LOCK'!W205=0,"-",'VM Support FY26'!W78-'PREV LOCK'!W205)</f>
        <v>-</v>
      </c>
      <c r="X205" s="2002" t="str">
        <f>IF('VM Support FY26'!X78-'PREV LOCK'!X205=0,"-",'VM Support FY26'!X78-'PREV LOCK'!X205)</f>
        <v>-</v>
      </c>
      <c r="Y205" s="1997" t="str">
        <f>IF('VM Support FY26'!Y78-'PREV LOCK'!Y205=0,"-",'VM Support FY26'!Y78-'PREV LOCK'!Y205)</f>
        <v>-</v>
      </c>
      <c r="Z205" s="2001" t="str">
        <f>IF('VM Support FY26'!Z78-'PREV LOCK'!Z205=0,"-",'VM Support FY26'!Z78-'PREV LOCK'!Z205)</f>
        <v>-</v>
      </c>
      <c r="AA205" s="2002" t="str">
        <f>IF('VM Support FY26'!AA78-'PREV LOCK'!AA205=0,"-",'VM Support FY26'!AA78-'PREV LOCK'!AA205)</f>
        <v>-</v>
      </c>
      <c r="AB205" s="1997" t="str">
        <f>IF('VM Support FY26'!AB78-'PREV LOCK'!AB205=0,"-",'VM Support FY26'!AB78-'PREV LOCK'!AB205)</f>
        <v>-</v>
      </c>
      <c r="AC205" s="2001" t="str">
        <f>IF('VM Support FY26'!AC78-'PREV LOCK'!AC205=0,"-",'VM Support FY26'!AC78-'PREV LOCK'!AC205)</f>
        <v>-</v>
      </c>
      <c r="AD205" s="2002" t="str">
        <f>IF('VM Support FY26'!AD78-'PREV LOCK'!AD205=0,"-",'VM Support FY26'!AD78-'PREV LOCK'!AD205)</f>
        <v>-</v>
      </c>
      <c r="AE205" s="1997" t="str">
        <f>IF('VM Support FY26'!AE78-'PREV LOCK'!AE205=0,"-",'VM Support FY26'!AE78-'PREV LOCK'!AE205)</f>
        <v>-</v>
      </c>
      <c r="AF205" s="2001" t="str">
        <f>IF('VM Support FY26'!AF78-'PREV LOCK'!AF205=0,"-",'VM Support FY26'!AF78-'PREV LOCK'!AF205)</f>
        <v>-</v>
      </c>
      <c r="AG205" s="2002" t="str">
        <f>IF('VM Support FY26'!AG78-'PREV LOCK'!AG205=0,"-",'VM Support FY26'!AG78-'PREV LOCK'!AG205)</f>
        <v>-</v>
      </c>
      <c r="AH205" s="1997" t="str">
        <f>IF('VM Support FY26'!AH78-'PREV LOCK'!AH205=0,"-",'VM Support FY26'!AH78-'PREV LOCK'!AH205)</f>
        <v>-</v>
      </c>
      <c r="AI205" s="2001" t="str">
        <f>IF('VM Support FY26'!AI78-'PREV LOCK'!AI205=0,"-",'VM Support FY26'!AI78-'PREV LOCK'!AI205)</f>
        <v>-</v>
      </c>
      <c r="AJ205" s="2002" t="str">
        <f>IF('VM Support FY26'!AJ78-'PREV LOCK'!AJ205=0,"-",'VM Support FY26'!AJ78-'PREV LOCK'!AJ205)</f>
        <v>-</v>
      </c>
      <c r="AK205" s="1997" t="str">
        <f>IF('VM Support FY26'!AK78-'PREV LOCK'!AK205=0,"-",'VM Support FY26'!AK78-'PREV LOCK'!AK205)</f>
        <v>-</v>
      </c>
      <c r="AL205" s="2001" t="str">
        <f>IF('VM Support FY26'!AL78-'PREV LOCK'!AL205=0,"-",'VM Support FY26'!AL78-'PREV LOCK'!AL205)</f>
        <v>-</v>
      </c>
      <c r="AM205" s="2002" t="str">
        <f>IF('VM Support FY26'!AM78-'PREV LOCK'!AM205=0,"-",'VM Support FY26'!AM78-'PREV LOCK'!AM205)</f>
        <v>-</v>
      </c>
      <c r="AN205" s="1997" t="str">
        <f>IF('VM Support FY26'!AN78-'PREV LOCK'!AN205=0,"-",'VM Support FY26'!AN78-'PREV LOCK'!AN205)</f>
        <v>-</v>
      </c>
      <c r="AO205" s="2001" t="str">
        <f>IF('VM Support FY26'!AO78-'PREV LOCK'!AO205=0,"-",'VM Support FY26'!AO78-'PREV LOCK'!AO205)</f>
        <v>-</v>
      </c>
      <c r="AP205" s="2002" t="str">
        <f>IF('VM Support FY26'!AP78-'PREV LOCK'!AP205=0,"-",'VM Support FY26'!AP78-'PREV LOCK'!AP205)</f>
        <v>-</v>
      </c>
      <c r="AQ205" s="1997" t="str">
        <f>IF('VM Support FY26'!AQ78-'PREV LOCK'!AQ205=0,"-",'VM Support FY26'!AQ78-'PREV LOCK'!AQ205)</f>
        <v>-</v>
      </c>
      <c r="AR205" s="2001" t="str">
        <f>IF('VM Support FY26'!AR78-'PREV LOCK'!AR205=0,"-",'VM Support FY26'!AR78-'PREV LOCK'!AR205)</f>
        <v>-</v>
      </c>
      <c r="AS205" s="2002" t="str">
        <f>IF('VM Support FY26'!AS78-'PREV LOCK'!AS205=0,"-",'VM Support FY26'!AS78-'PREV LOCK'!AS205)</f>
        <v>-</v>
      </c>
      <c r="AT205" s="1997" t="str">
        <f>IF('VM Support FY26'!AT78-'PREV LOCK'!AT205=0,"-",'VM Support FY26'!AT78-'PREV LOCK'!AT205)</f>
        <v>-</v>
      </c>
      <c r="AU205" s="2001" t="str">
        <f>IF('VM Support FY26'!AU78-'PREV LOCK'!AU205=0,"-",'VM Support FY26'!AU78-'PREV LOCK'!AU205)</f>
        <v>-</v>
      </c>
      <c r="AV205" s="2002" t="str">
        <f>IF('VM Support FY26'!AV78-'PREV LOCK'!AV205=0,"-",'VM Support FY26'!AV78-'PREV LOCK'!AV205)</f>
        <v>-</v>
      </c>
      <c r="AX205" s="145"/>
    </row>
    <row r="206" spans="4:50" ht="15.75" customHeight="1">
      <c r="D206" s="286" t="s">
        <v>150</v>
      </c>
      <c r="E206" s="155" t="s">
        <v>233</v>
      </c>
      <c r="F206" s="155" t="s">
        <v>210</v>
      </c>
      <c r="G206" s="155" t="s">
        <v>52</v>
      </c>
      <c r="H206" s="225"/>
      <c r="I206" s="208"/>
      <c r="J206" s="1997" t="str">
        <f>IF('VM Support FY26'!J79-'PREV LOCK'!J206=0,"-",'VM Support FY26'!J79-'PREV LOCK'!J206)</f>
        <v>-</v>
      </c>
      <c r="K206" s="2001" t="str">
        <f>IF('VM Support FY26'!K79-'PREV LOCK'!K206=0,"-",'VM Support FY26'!K79-'PREV LOCK'!K206)</f>
        <v>-</v>
      </c>
      <c r="L206" s="2002" t="str">
        <f>IF('VM Support FY26'!L79-'PREV LOCK'!L206=0,"-",'VM Support FY26'!L79-'PREV LOCK'!L206)</f>
        <v>-</v>
      </c>
      <c r="M206" s="1997" t="str">
        <f>IF('VM Support FY26'!M79-'PREV LOCK'!M206=0,"-",'VM Support FY26'!M79-'PREV LOCK'!M206)</f>
        <v>-</v>
      </c>
      <c r="N206" s="2001" t="str">
        <f>IF('VM Support FY26'!N79-'PREV LOCK'!N206=0,"-",'VM Support FY26'!N79-'PREV LOCK'!N206)</f>
        <v>-</v>
      </c>
      <c r="O206" s="2002" t="str">
        <f>IF('VM Support FY26'!O79-'PREV LOCK'!O206=0,"-",'VM Support FY26'!O79-'PREV LOCK'!O206)</f>
        <v>-</v>
      </c>
      <c r="P206" s="1997" t="str">
        <f>IF('VM Support FY26'!P79-'PREV LOCK'!P206=0,"-",'VM Support FY26'!P79-'PREV LOCK'!P206)</f>
        <v>-</v>
      </c>
      <c r="Q206" s="2001" t="str">
        <f>IF('VM Support FY26'!Q79-'PREV LOCK'!Q206=0,"-",'VM Support FY26'!Q79-'PREV LOCK'!Q206)</f>
        <v>-</v>
      </c>
      <c r="R206" s="2002" t="str">
        <f>IF('VM Support FY26'!R79-'PREV LOCK'!R206=0,"-",'VM Support FY26'!R79-'PREV LOCK'!R206)</f>
        <v>-</v>
      </c>
      <c r="S206" s="1997" t="str">
        <f>IF('VM Support FY26'!S79-'PREV LOCK'!S206=0,"-",'VM Support FY26'!S79-'PREV LOCK'!S206)</f>
        <v>-</v>
      </c>
      <c r="T206" s="2001" t="str">
        <f>IF('VM Support FY26'!T79-'PREV LOCK'!T206=0,"-",'VM Support FY26'!T79-'PREV LOCK'!T206)</f>
        <v>-</v>
      </c>
      <c r="U206" s="2002" t="str">
        <f>IF('VM Support FY26'!U79-'PREV LOCK'!U206=0,"-",'VM Support FY26'!U79-'PREV LOCK'!U206)</f>
        <v>-</v>
      </c>
      <c r="V206" s="1997" t="str">
        <f>IF('VM Support FY26'!V79-'PREV LOCK'!V206=0,"-",'VM Support FY26'!V79-'PREV LOCK'!V206)</f>
        <v>-</v>
      </c>
      <c r="W206" s="2001" t="str">
        <f>IF('VM Support FY26'!W79-'PREV LOCK'!W206=0,"-",'VM Support FY26'!W79-'PREV LOCK'!W206)</f>
        <v>-</v>
      </c>
      <c r="X206" s="2002" t="str">
        <f>IF('VM Support FY26'!X79-'PREV LOCK'!X206=0,"-",'VM Support FY26'!X79-'PREV LOCK'!X206)</f>
        <v>-</v>
      </c>
      <c r="Y206" s="1997" t="str">
        <f>IF('VM Support FY26'!Y79-'PREV LOCK'!Y206=0,"-",'VM Support FY26'!Y79-'PREV LOCK'!Y206)</f>
        <v>-</v>
      </c>
      <c r="Z206" s="2001" t="str">
        <f>IF('VM Support FY26'!Z79-'PREV LOCK'!Z206=0,"-",'VM Support FY26'!Z79-'PREV LOCK'!Z206)</f>
        <v>-</v>
      </c>
      <c r="AA206" s="2002" t="str">
        <f>IF('VM Support FY26'!AA79-'PREV LOCK'!AA206=0,"-",'VM Support FY26'!AA79-'PREV LOCK'!AA206)</f>
        <v>-</v>
      </c>
      <c r="AB206" s="1997" t="str">
        <f>IF('VM Support FY26'!AB79-'PREV LOCK'!AB206=0,"-",'VM Support FY26'!AB79-'PREV LOCK'!AB206)</f>
        <v>-</v>
      </c>
      <c r="AC206" s="2001" t="str">
        <f>IF('VM Support FY26'!AC79-'PREV LOCK'!AC206=0,"-",'VM Support FY26'!AC79-'PREV LOCK'!AC206)</f>
        <v>-</v>
      </c>
      <c r="AD206" s="2002" t="str">
        <f>IF('VM Support FY26'!AD79-'PREV LOCK'!AD206=0,"-",'VM Support FY26'!AD79-'PREV LOCK'!AD206)</f>
        <v>-</v>
      </c>
      <c r="AE206" s="1997" t="str">
        <f>IF('VM Support FY26'!AE79-'PREV LOCK'!AE206=0,"-",'VM Support FY26'!AE79-'PREV LOCK'!AE206)</f>
        <v>-</v>
      </c>
      <c r="AF206" s="2001" t="str">
        <f>IF('VM Support FY26'!AF79-'PREV LOCK'!AF206=0,"-",'VM Support FY26'!AF79-'PREV LOCK'!AF206)</f>
        <v>-</v>
      </c>
      <c r="AG206" s="2002" t="str">
        <f>IF('VM Support FY26'!AG79-'PREV LOCK'!AG206=0,"-",'VM Support FY26'!AG79-'PREV LOCK'!AG206)</f>
        <v>-</v>
      </c>
      <c r="AH206" s="1997" t="str">
        <f>IF('VM Support FY26'!AH79-'PREV LOCK'!AH206=0,"-",'VM Support FY26'!AH79-'PREV LOCK'!AH206)</f>
        <v>-</v>
      </c>
      <c r="AI206" s="2001" t="str">
        <f>IF('VM Support FY26'!AI79-'PREV LOCK'!AI206=0,"-",'VM Support FY26'!AI79-'PREV LOCK'!AI206)</f>
        <v>-</v>
      </c>
      <c r="AJ206" s="2002" t="str">
        <f>IF('VM Support FY26'!AJ79-'PREV LOCK'!AJ206=0,"-",'VM Support FY26'!AJ79-'PREV LOCK'!AJ206)</f>
        <v>-</v>
      </c>
      <c r="AK206" s="1997" t="str">
        <f>IF('VM Support FY26'!AK79-'PREV LOCK'!AK206=0,"-",'VM Support FY26'!AK79-'PREV LOCK'!AK206)</f>
        <v>-</v>
      </c>
      <c r="AL206" s="2001" t="str">
        <f>IF('VM Support FY26'!AL79-'PREV LOCK'!AL206=0,"-",'VM Support FY26'!AL79-'PREV LOCK'!AL206)</f>
        <v>-</v>
      </c>
      <c r="AM206" s="2002" t="str">
        <f>IF('VM Support FY26'!AM79-'PREV LOCK'!AM206=0,"-",'VM Support FY26'!AM79-'PREV LOCK'!AM206)</f>
        <v>-</v>
      </c>
      <c r="AN206" s="1997" t="str">
        <f>IF('VM Support FY26'!AN79-'PREV LOCK'!AN206=0,"-",'VM Support FY26'!AN79-'PREV LOCK'!AN206)</f>
        <v>-</v>
      </c>
      <c r="AO206" s="2001" t="str">
        <f>IF('VM Support FY26'!AO79-'PREV LOCK'!AO206=0,"-",'VM Support FY26'!AO79-'PREV LOCK'!AO206)</f>
        <v>-</v>
      </c>
      <c r="AP206" s="2002" t="str">
        <f>IF('VM Support FY26'!AP79-'PREV LOCK'!AP206=0,"-",'VM Support FY26'!AP79-'PREV LOCK'!AP206)</f>
        <v>-</v>
      </c>
      <c r="AQ206" s="1997" t="str">
        <f>IF('VM Support FY26'!AQ79-'PREV LOCK'!AQ206=0,"-",'VM Support FY26'!AQ79-'PREV LOCK'!AQ206)</f>
        <v>-</v>
      </c>
      <c r="AR206" s="2001" t="str">
        <f>IF('VM Support FY26'!AR79-'PREV LOCK'!AR206=0,"-",'VM Support FY26'!AR79-'PREV LOCK'!AR206)</f>
        <v>-</v>
      </c>
      <c r="AS206" s="2002" t="str">
        <f>IF('VM Support FY26'!AS79-'PREV LOCK'!AS206=0,"-",'VM Support FY26'!AS79-'PREV LOCK'!AS206)</f>
        <v>-</v>
      </c>
      <c r="AT206" s="1997" t="str">
        <f>IF('VM Support FY26'!AT79-'PREV LOCK'!AT206=0,"-",'VM Support FY26'!AT79-'PREV LOCK'!AT206)</f>
        <v>-</v>
      </c>
      <c r="AU206" s="2001" t="str">
        <f>IF('VM Support FY26'!AU79-'PREV LOCK'!AU206=0,"-",'VM Support FY26'!AU79-'PREV LOCK'!AU206)</f>
        <v>-</v>
      </c>
      <c r="AV206" s="2002" t="str">
        <f>IF('VM Support FY26'!AV79-'PREV LOCK'!AV206=0,"-",'VM Support FY26'!AV79-'PREV LOCK'!AV206)</f>
        <v>-</v>
      </c>
      <c r="AX206" s="145"/>
    </row>
    <row r="207" spans="4:50" ht="15.75" customHeight="1">
      <c r="D207" s="286" t="s">
        <v>218</v>
      </c>
      <c r="E207" s="155" t="s">
        <v>245</v>
      </c>
      <c r="F207" s="155" t="s">
        <v>210</v>
      </c>
      <c r="G207" s="155" t="s">
        <v>171</v>
      </c>
      <c r="H207" s="225">
        <v>3.5</v>
      </c>
      <c r="I207" s="208"/>
      <c r="J207" s="1997" t="str">
        <f>IF('VM Support FY26'!J80-'PREV LOCK'!J207=0,"-",'VM Support FY26'!J80-'PREV LOCK'!J207)</f>
        <v>-</v>
      </c>
      <c r="K207" s="2001" t="str">
        <f>IF('VM Support FY26'!K80-'PREV LOCK'!K207=0,"-",'VM Support FY26'!K80-'PREV LOCK'!K207)</f>
        <v>-</v>
      </c>
      <c r="L207" s="2002" t="str">
        <f>IF('VM Support FY26'!L80-'PREV LOCK'!L207=0,"-",'VM Support FY26'!L80-'PREV LOCK'!L207)</f>
        <v>-</v>
      </c>
      <c r="M207" s="1997" t="str">
        <f>IF('VM Support FY26'!M80-'PREV LOCK'!M207=0,"-",'VM Support FY26'!M80-'PREV LOCK'!M207)</f>
        <v>-</v>
      </c>
      <c r="N207" s="2001" t="str">
        <f>IF('VM Support FY26'!N80-'PREV LOCK'!N207=0,"-",'VM Support FY26'!N80-'PREV LOCK'!N207)</f>
        <v>-</v>
      </c>
      <c r="O207" s="2002" t="str">
        <f>IF('VM Support FY26'!O80-'PREV LOCK'!O207=0,"-",'VM Support FY26'!O80-'PREV LOCK'!O207)</f>
        <v>-</v>
      </c>
      <c r="P207" s="1997" t="str">
        <f>IF('VM Support FY26'!P80-'PREV LOCK'!P207=0,"-",'VM Support FY26'!P80-'PREV LOCK'!P207)</f>
        <v>-</v>
      </c>
      <c r="Q207" s="2001" t="str">
        <f>IF('VM Support FY26'!Q80-'PREV LOCK'!Q207=0,"-",'VM Support FY26'!Q80-'PREV LOCK'!Q207)</f>
        <v>-</v>
      </c>
      <c r="R207" s="2002" t="str">
        <f>IF('VM Support FY26'!R80-'PREV LOCK'!R207=0,"-",'VM Support FY26'!R80-'PREV LOCK'!R207)</f>
        <v>-</v>
      </c>
      <c r="S207" s="1997">
        <f>IF('VM Support FY26'!S80-'PREV LOCK'!S207=0,"-",'VM Support FY26'!S80-'PREV LOCK'!S207)</f>
        <v>-2020</v>
      </c>
      <c r="T207" s="2001" t="str">
        <f>IF('VM Support FY26'!T80-'PREV LOCK'!T207=0,"-",'VM Support FY26'!T80-'PREV LOCK'!T207)</f>
        <v>-</v>
      </c>
      <c r="U207" s="2002" t="str">
        <f>IF('VM Support FY26'!U80-'PREV LOCK'!U207=0,"-",'VM Support FY26'!U80-'PREV LOCK'!U207)</f>
        <v>-</v>
      </c>
      <c r="V207" s="1997">
        <f>IF('VM Support FY26'!V80-'PREV LOCK'!V207=0,"-",'VM Support FY26'!V80-'PREV LOCK'!V207)</f>
        <v>-1900</v>
      </c>
      <c r="W207" s="2001" t="str">
        <f>IF('VM Support FY26'!W80-'PREV LOCK'!W207=0,"-",'VM Support FY26'!W80-'PREV LOCK'!W207)</f>
        <v>-</v>
      </c>
      <c r="X207" s="2002" t="str">
        <f>IF('VM Support FY26'!X80-'PREV LOCK'!X207=0,"-",'VM Support FY26'!X80-'PREV LOCK'!X207)</f>
        <v>-</v>
      </c>
      <c r="Y207" s="1997">
        <f>IF('VM Support FY26'!Y80-'PREV LOCK'!Y207=0,"-",'VM Support FY26'!Y80-'PREV LOCK'!Y207)</f>
        <v>-1840</v>
      </c>
      <c r="Z207" s="2001" t="str">
        <f>IF('VM Support FY26'!Z80-'PREV LOCK'!Z207=0,"-",'VM Support FY26'!Z80-'PREV LOCK'!Z207)</f>
        <v>-</v>
      </c>
      <c r="AA207" s="2002" t="str">
        <f>IF('VM Support FY26'!AA80-'PREV LOCK'!AA207=0,"-",'VM Support FY26'!AA80-'PREV LOCK'!AA207)</f>
        <v>-</v>
      </c>
      <c r="AB207" s="1997" t="str">
        <f>IF('VM Support FY26'!AB80-'PREV LOCK'!AB207=0,"-",'VM Support FY26'!AB80-'PREV LOCK'!AB207)</f>
        <v>-</v>
      </c>
      <c r="AC207" s="2001" t="str">
        <f>IF('VM Support FY26'!AC80-'PREV LOCK'!AC207=0,"-",'VM Support FY26'!AC80-'PREV LOCK'!AC207)</f>
        <v>-</v>
      </c>
      <c r="AD207" s="2002" t="str">
        <f>IF('VM Support FY26'!AD80-'PREV LOCK'!AD207=0,"-",'VM Support FY26'!AD80-'PREV LOCK'!AD207)</f>
        <v>-</v>
      </c>
      <c r="AE207" s="1997" t="str">
        <f>IF('VM Support FY26'!AE80-'PREV LOCK'!AE207=0,"-",'VM Support FY26'!AE80-'PREV LOCK'!AE207)</f>
        <v>-</v>
      </c>
      <c r="AF207" s="2001" t="str">
        <f>IF('VM Support FY26'!AF80-'PREV LOCK'!AF207=0,"-",'VM Support FY26'!AF80-'PREV LOCK'!AF207)</f>
        <v>-</v>
      </c>
      <c r="AG207" s="2002" t="str">
        <f>IF('VM Support FY26'!AG80-'PREV LOCK'!AG207=0,"-",'VM Support FY26'!AG80-'PREV LOCK'!AG207)</f>
        <v>-</v>
      </c>
      <c r="AH207" s="1997" t="str">
        <f>IF('VM Support FY26'!AH80-'PREV LOCK'!AH207=0,"-",'VM Support FY26'!AH80-'PREV LOCK'!AH207)</f>
        <v>-</v>
      </c>
      <c r="AI207" s="2001" t="str">
        <f>IF('VM Support FY26'!AI80-'PREV LOCK'!AI207=0,"-",'VM Support FY26'!AI80-'PREV LOCK'!AI207)</f>
        <v>-</v>
      </c>
      <c r="AJ207" s="2002" t="str">
        <f>IF('VM Support FY26'!AJ80-'PREV LOCK'!AJ207=0,"-",'VM Support FY26'!AJ80-'PREV LOCK'!AJ207)</f>
        <v>-</v>
      </c>
      <c r="AK207" s="1997" t="str">
        <f>IF('VM Support FY26'!AK80-'PREV LOCK'!AK207=0,"-",'VM Support FY26'!AK80-'PREV LOCK'!AK207)</f>
        <v>-</v>
      </c>
      <c r="AL207" s="2001" t="str">
        <f>IF('VM Support FY26'!AL80-'PREV LOCK'!AL207=0,"-",'VM Support FY26'!AL80-'PREV LOCK'!AL207)</f>
        <v>-</v>
      </c>
      <c r="AM207" s="2002" t="str">
        <f>IF('VM Support FY26'!AM80-'PREV LOCK'!AM207=0,"-",'VM Support FY26'!AM80-'PREV LOCK'!AM207)</f>
        <v>-</v>
      </c>
      <c r="AN207" s="1997" t="str">
        <f>IF('VM Support FY26'!AN80-'PREV LOCK'!AN207=0,"-",'VM Support FY26'!AN80-'PREV LOCK'!AN207)</f>
        <v>-</v>
      </c>
      <c r="AO207" s="2001" t="str">
        <f>IF('VM Support FY26'!AO80-'PREV LOCK'!AO207=0,"-",'VM Support FY26'!AO80-'PREV LOCK'!AO207)</f>
        <v>-</v>
      </c>
      <c r="AP207" s="2002" t="str">
        <f>IF('VM Support FY26'!AP80-'PREV LOCK'!AP207=0,"-",'VM Support FY26'!AP80-'PREV LOCK'!AP207)</f>
        <v>-</v>
      </c>
      <c r="AQ207" s="1997" t="str">
        <f>IF('VM Support FY26'!AQ80-'PREV LOCK'!AQ207=0,"-",'VM Support FY26'!AQ80-'PREV LOCK'!AQ207)</f>
        <v>-</v>
      </c>
      <c r="AR207" s="2001" t="str">
        <f>IF('VM Support FY26'!AR80-'PREV LOCK'!AR207=0,"-",'VM Support FY26'!AR80-'PREV LOCK'!AR207)</f>
        <v>-</v>
      </c>
      <c r="AS207" s="2002" t="str">
        <f>IF('VM Support FY26'!AS80-'PREV LOCK'!AS207=0,"-",'VM Support FY26'!AS80-'PREV LOCK'!AS207)</f>
        <v>-</v>
      </c>
      <c r="AT207" s="1997">
        <f>IF('VM Support FY26'!AT80-'PREV LOCK'!AT207=0,"-",'VM Support FY26'!AT80-'PREV LOCK'!AT207)</f>
        <v>-5760</v>
      </c>
      <c r="AU207" s="2001" t="str">
        <f>IF('VM Support FY26'!AU80-'PREV LOCK'!AU207=0,"-",'VM Support FY26'!AU80-'PREV LOCK'!AU207)</f>
        <v>-</v>
      </c>
      <c r="AV207" s="2002" t="str">
        <f>IF('VM Support FY26'!AV80-'PREV LOCK'!AV207=0,"-",'VM Support FY26'!AV80-'PREV LOCK'!AV207)</f>
        <v>-</v>
      </c>
      <c r="AX207" s="145"/>
    </row>
    <row r="208" spans="4:50" ht="15.75" hidden="1" customHeight="1">
      <c r="D208" s="286" t="s">
        <v>218</v>
      </c>
      <c r="E208" s="155" t="s">
        <v>246</v>
      </c>
      <c r="F208" s="155" t="s">
        <v>210</v>
      </c>
      <c r="G208" s="155" t="s">
        <v>171</v>
      </c>
      <c r="H208" s="225"/>
      <c r="I208" s="208"/>
      <c r="J208" s="1997" t="str">
        <f>IF('VM Support FY26'!J81-'PREV LOCK'!J208=0,"-",'VM Support FY26'!J81-'PREV LOCK'!J208)</f>
        <v>-</v>
      </c>
      <c r="K208" s="2001" t="str">
        <f>IF('VM Support FY26'!K81-'PREV LOCK'!K208=0,"-",'VM Support FY26'!K81-'PREV LOCK'!K208)</f>
        <v>-</v>
      </c>
      <c r="L208" s="2002" t="str">
        <f>IF('VM Support FY26'!L81-'PREV LOCK'!L208=0,"-",'VM Support FY26'!L81-'PREV LOCK'!L208)</f>
        <v>-</v>
      </c>
      <c r="M208" s="1997" t="str">
        <f>IF('VM Support FY26'!M81-'PREV LOCK'!M208=0,"-",'VM Support FY26'!M81-'PREV LOCK'!M208)</f>
        <v>-</v>
      </c>
      <c r="N208" s="2001" t="str">
        <f>IF('VM Support FY26'!N81-'PREV LOCK'!N208=0,"-",'VM Support FY26'!N81-'PREV LOCK'!N208)</f>
        <v>-</v>
      </c>
      <c r="O208" s="2002" t="str">
        <f>IF('VM Support FY26'!O81-'PREV LOCK'!O208=0,"-",'VM Support FY26'!O81-'PREV LOCK'!O208)</f>
        <v>-</v>
      </c>
      <c r="P208" s="1997" t="str">
        <f>IF('VM Support FY26'!P81-'PREV LOCK'!P208=0,"-",'VM Support FY26'!P81-'PREV LOCK'!P208)</f>
        <v>-</v>
      </c>
      <c r="Q208" s="2001" t="str">
        <f>IF('VM Support FY26'!Q81-'PREV LOCK'!Q208=0,"-",'VM Support FY26'!Q81-'PREV LOCK'!Q208)</f>
        <v>-</v>
      </c>
      <c r="R208" s="2002" t="str">
        <f>IF('VM Support FY26'!R81-'PREV LOCK'!R208=0,"-",'VM Support FY26'!R81-'PREV LOCK'!R208)</f>
        <v>-</v>
      </c>
      <c r="S208" s="1997" t="str">
        <f>IF('VM Support FY26'!S81-'PREV LOCK'!S208=0,"-",'VM Support FY26'!S81-'PREV LOCK'!S208)</f>
        <v>-</v>
      </c>
      <c r="T208" s="2001" t="str">
        <f>IF('VM Support FY26'!T81-'PREV LOCK'!T208=0,"-",'VM Support FY26'!T81-'PREV LOCK'!T208)</f>
        <v>-</v>
      </c>
      <c r="U208" s="2002" t="str">
        <f>IF('VM Support FY26'!U81-'PREV LOCK'!U208=0,"-",'VM Support FY26'!U81-'PREV LOCK'!U208)</f>
        <v>-</v>
      </c>
      <c r="V208" s="1997" t="str">
        <f>IF('VM Support FY26'!V81-'PREV LOCK'!V208=0,"-",'VM Support FY26'!V81-'PREV LOCK'!V208)</f>
        <v>-</v>
      </c>
      <c r="W208" s="2001" t="str">
        <f>IF('VM Support FY26'!W81-'PREV LOCK'!W208=0,"-",'VM Support FY26'!W81-'PREV LOCK'!W208)</f>
        <v>-</v>
      </c>
      <c r="X208" s="2002" t="str">
        <f>IF('VM Support FY26'!X81-'PREV LOCK'!X208=0,"-",'VM Support FY26'!X81-'PREV LOCK'!X208)</f>
        <v>-</v>
      </c>
      <c r="Y208" s="1997" t="str">
        <f>IF('VM Support FY26'!Y81-'PREV LOCK'!Y208=0,"-",'VM Support FY26'!Y81-'PREV LOCK'!Y208)</f>
        <v>-</v>
      </c>
      <c r="Z208" s="2001" t="str">
        <f>IF('VM Support FY26'!Z81-'PREV LOCK'!Z208=0,"-",'VM Support FY26'!Z81-'PREV LOCK'!Z208)</f>
        <v>-</v>
      </c>
      <c r="AA208" s="2002" t="str">
        <f>IF('VM Support FY26'!AA81-'PREV LOCK'!AA208=0,"-",'VM Support FY26'!AA81-'PREV LOCK'!AA208)</f>
        <v>-</v>
      </c>
      <c r="AB208" s="1997" t="str">
        <f>IF('VM Support FY26'!AB81-'PREV LOCK'!AB208=0,"-",'VM Support FY26'!AB81-'PREV LOCK'!AB208)</f>
        <v>-</v>
      </c>
      <c r="AC208" s="2001" t="str">
        <f>IF('VM Support FY26'!AC81-'PREV LOCK'!AC208=0,"-",'VM Support FY26'!AC81-'PREV LOCK'!AC208)</f>
        <v>-</v>
      </c>
      <c r="AD208" s="2002" t="str">
        <f>IF('VM Support FY26'!AD81-'PREV LOCK'!AD208=0,"-",'VM Support FY26'!AD81-'PREV LOCK'!AD208)</f>
        <v>-</v>
      </c>
      <c r="AE208" s="1997" t="str">
        <f>IF('VM Support FY26'!AE81-'PREV LOCK'!AE208=0,"-",'VM Support FY26'!AE81-'PREV LOCK'!AE208)</f>
        <v>-</v>
      </c>
      <c r="AF208" s="2001" t="str">
        <f>IF('VM Support FY26'!AF81-'PREV LOCK'!AF208=0,"-",'VM Support FY26'!AF81-'PREV LOCK'!AF208)</f>
        <v>-</v>
      </c>
      <c r="AG208" s="2002" t="str">
        <f>IF('VM Support FY26'!AG81-'PREV LOCK'!AG208=0,"-",'VM Support FY26'!AG81-'PREV LOCK'!AG208)</f>
        <v>-</v>
      </c>
      <c r="AH208" s="1997" t="str">
        <f>IF('VM Support FY26'!AH81-'PREV LOCK'!AH208=0,"-",'VM Support FY26'!AH81-'PREV LOCK'!AH208)</f>
        <v>-</v>
      </c>
      <c r="AI208" s="2001" t="str">
        <f>IF('VM Support FY26'!AI81-'PREV LOCK'!AI208=0,"-",'VM Support FY26'!AI81-'PREV LOCK'!AI208)</f>
        <v>-</v>
      </c>
      <c r="AJ208" s="2002" t="str">
        <f>IF('VM Support FY26'!AJ81-'PREV LOCK'!AJ208=0,"-",'VM Support FY26'!AJ81-'PREV LOCK'!AJ208)</f>
        <v>-</v>
      </c>
      <c r="AK208" s="1997" t="str">
        <f>IF('VM Support FY26'!AK81-'PREV LOCK'!AK208=0,"-",'VM Support FY26'!AK81-'PREV LOCK'!AK208)</f>
        <v>-</v>
      </c>
      <c r="AL208" s="2001" t="str">
        <f>IF('VM Support FY26'!AL81-'PREV LOCK'!AL208=0,"-",'VM Support FY26'!AL81-'PREV LOCK'!AL208)</f>
        <v>-</v>
      </c>
      <c r="AM208" s="2002" t="str">
        <f>IF('VM Support FY26'!AM81-'PREV LOCK'!AM208=0,"-",'VM Support FY26'!AM81-'PREV LOCK'!AM208)</f>
        <v>-</v>
      </c>
      <c r="AN208" s="1997" t="str">
        <f>IF('VM Support FY26'!AN81-'PREV LOCK'!AN208=0,"-",'VM Support FY26'!AN81-'PREV LOCK'!AN208)</f>
        <v>-</v>
      </c>
      <c r="AO208" s="2001" t="str">
        <f>IF('VM Support FY26'!AO81-'PREV LOCK'!AO208=0,"-",'VM Support FY26'!AO81-'PREV LOCK'!AO208)</f>
        <v>-</v>
      </c>
      <c r="AP208" s="2002" t="str">
        <f>IF('VM Support FY26'!AP81-'PREV LOCK'!AP208=0,"-",'VM Support FY26'!AP81-'PREV LOCK'!AP208)</f>
        <v>-</v>
      </c>
      <c r="AQ208" s="1997" t="str">
        <f>IF('VM Support FY26'!AQ81-'PREV LOCK'!AQ208=0,"-",'VM Support FY26'!AQ81-'PREV LOCK'!AQ208)</f>
        <v>-</v>
      </c>
      <c r="AR208" s="2001" t="str">
        <f>IF('VM Support FY26'!AR81-'PREV LOCK'!AR208=0,"-",'VM Support FY26'!AR81-'PREV LOCK'!AR208)</f>
        <v>-</v>
      </c>
      <c r="AS208" s="2002" t="str">
        <f>IF('VM Support FY26'!AS81-'PREV LOCK'!AS208=0,"-",'VM Support FY26'!AS81-'PREV LOCK'!AS208)</f>
        <v>-</v>
      </c>
      <c r="AT208" s="1997" t="str">
        <f>IF('VM Support FY26'!AT81-'PREV LOCK'!AT208=0,"-",'VM Support FY26'!AT81-'PREV LOCK'!AT208)</f>
        <v>-</v>
      </c>
      <c r="AU208" s="2001" t="str">
        <f>IF('VM Support FY26'!AU81-'PREV LOCK'!AU208=0,"-",'VM Support FY26'!AU81-'PREV LOCK'!AU208)</f>
        <v>-</v>
      </c>
      <c r="AV208" s="2002" t="str">
        <f>IF('VM Support FY26'!AV81-'PREV LOCK'!AV208=0,"-",'VM Support FY26'!AV81-'PREV LOCK'!AV208)</f>
        <v>-</v>
      </c>
      <c r="AX208" s="145"/>
    </row>
    <row r="209" spans="4:50" ht="15.75" hidden="1" customHeight="1">
      <c r="D209" s="286" t="s">
        <v>218</v>
      </c>
      <c r="E209" s="155" t="s">
        <v>247</v>
      </c>
      <c r="F209" s="155" t="s">
        <v>210</v>
      </c>
      <c r="G209" s="155" t="s">
        <v>171</v>
      </c>
      <c r="H209" s="225">
        <v>2.65</v>
      </c>
      <c r="I209" s="208"/>
      <c r="J209" s="1997" t="str">
        <f>IF('VM Support FY26'!J82-'PREV LOCK'!J209=0,"-",'VM Support FY26'!J82-'PREV LOCK'!J209)</f>
        <v>-</v>
      </c>
      <c r="K209" s="2001" t="str">
        <f>IF('VM Support FY26'!K82-'PREV LOCK'!K209=0,"-",'VM Support FY26'!K82-'PREV LOCK'!K209)</f>
        <v>-</v>
      </c>
      <c r="L209" s="2002" t="str">
        <f>IF('VM Support FY26'!L82-'PREV LOCK'!L209=0,"-",'VM Support FY26'!L82-'PREV LOCK'!L209)</f>
        <v>-</v>
      </c>
      <c r="M209" s="1997" t="str">
        <f>IF('VM Support FY26'!M82-'PREV LOCK'!M209=0,"-",'VM Support FY26'!M82-'PREV LOCK'!M209)</f>
        <v>-</v>
      </c>
      <c r="N209" s="2001" t="str">
        <f>IF('VM Support FY26'!N82-'PREV LOCK'!N209=0,"-",'VM Support FY26'!N82-'PREV LOCK'!N209)</f>
        <v>-</v>
      </c>
      <c r="O209" s="2002" t="str">
        <f>IF('VM Support FY26'!O82-'PREV LOCK'!O209=0,"-",'VM Support FY26'!O82-'PREV LOCK'!O209)</f>
        <v>-</v>
      </c>
      <c r="P209" s="1997" t="str">
        <f>IF('VM Support FY26'!P82-'PREV LOCK'!P209=0,"-",'VM Support FY26'!P82-'PREV LOCK'!P209)</f>
        <v>-</v>
      </c>
      <c r="Q209" s="2001" t="str">
        <f>IF('VM Support FY26'!Q82-'PREV LOCK'!Q209=0,"-",'VM Support FY26'!Q82-'PREV LOCK'!Q209)</f>
        <v>-</v>
      </c>
      <c r="R209" s="2002" t="str">
        <f>IF('VM Support FY26'!R82-'PREV LOCK'!R209=0,"-",'VM Support FY26'!R82-'PREV LOCK'!R209)</f>
        <v>-</v>
      </c>
      <c r="S209" s="1997" t="str">
        <f>IF('VM Support FY26'!S82-'PREV LOCK'!S209=0,"-",'VM Support FY26'!S82-'PREV LOCK'!S209)</f>
        <v>-</v>
      </c>
      <c r="T209" s="2001" t="str">
        <f>IF('VM Support FY26'!T82-'PREV LOCK'!T209=0,"-",'VM Support FY26'!T82-'PREV LOCK'!T209)</f>
        <v>-</v>
      </c>
      <c r="U209" s="2002" t="str">
        <f>IF('VM Support FY26'!U82-'PREV LOCK'!U209=0,"-",'VM Support FY26'!U82-'PREV LOCK'!U209)</f>
        <v>-</v>
      </c>
      <c r="V209" s="1997" t="str">
        <f>IF('VM Support FY26'!V82-'PREV LOCK'!V209=0,"-",'VM Support FY26'!V82-'PREV LOCK'!V209)</f>
        <v>-</v>
      </c>
      <c r="W209" s="2001" t="str">
        <f>IF('VM Support FY26'!W82-'PREV LOCK'!W209=0,"-",'VM Support FY26'!W82-'PREV LOCK'!W209)</f>
        <v>-</v>
      </c>
      <c r="X209" s="2002" t="str">
        <f>IF('VM Support FY26'!X82-'PREV LOCK'!X209=0,"-",'VM Support FY26'!X82-'PREV LOCK'!X209)</f>
        <v>-</v>
      </c>
      <c r="Y209" s="1997" t="str">
        <f>IF('VM Support FY26'!Y82-'PREV LOCK'!Y209=0,"-",'VM Support FY26'!Y82-'PREV LOCK'!Y209)</f>
        <v>-</v>
      </c>
      <c r="Z209" s="2001" t="str">
        <f>IF('VM Support FY26'!Z82-'PREV LOCK'!Z209=0,"-",'VM Support FY26'!Z82-'PREV LOCK'!Z209)</f>
        <v>-</v>
      </c>
      <c r="AA209" s="2002" t="str">
        <f>IF('VM Support FY26'!AA82-'PREV LOCK'!AA209=0,"-",'VM Support FY26'!AA82-'PREV LOCK'!AA209)</f>
        <v>-</v>
      </c>
      <c r="AB209" s="1997" t="str">
        <f>IF('VM Support FY26'!AB82-'PREV LOCK'!AB209=0,"-",'VM Support FY26'!AB82-'PREV LOCK'!AB209)</f>
        <v>-</v>
      </c>
      <c r="AC209" s="2001" t="str">
        <f>IF('VM Support FY26'!AC82-'PREV LOCK'!AC209=0,"-",'VM Support FY26'!AC82-'PREV LOCK'!AC209)</f>
        <v>-</v>
      </c>
      <c r="AD209" s="2002" t="str">
        <f>IF('VM Support FY26'!AD82-'PREV LOCK'!AD209=0,"-",'VM Support FY26'!AD82-'PREV LOCK'!AD209)</f>
        <v>-</v>
      </c>
      <c r="AE209" s="1997" t="str">
        <f>IF('VM Support FY26'!AE82-'PREV LOCK'!AE209=0,"-",'VM Support FY26'!AE82-'PREV LOCK'!AE209)</f>
        <v>-</v>
      </c>
      <c r="AF209" s="2001" t="str">
        <f>IF('VM Support FY26'!AF82-'PREV LOCK'!AF209=0,"-",'VM Support FY26'!AF82-'PREV LOCK'!AF209)</f>
        <v>-</v>
      </c>
      <c r="AG209" s="2002" t="str">
        <f>IF('VM Support FY26'!AG82-'PREV LOCK'!AG209=0,"-",'VM Support FY26'!AG82-'PREV LOCK'!AG209)</f>
        <v>-</v>
      </c>
      <c r="AH209" s="1997" t="str">
        <f>IF('VM Support FY26'!AH82-'PREV LOCK'!AH209=0,"-",'VM Support FY26'!AH82-'PREV LOCK'!AH209)</f>
        <v>-</v>
      </c>
      <c r="AI209" s="2001" t="str">
        <f>IF('VM Support FY26'!AI82-'PREV LOCK'!AI209=0,"-",'VM Support FY26'!AI82-'PREV LOCK'!AI209)</f>
        <v>-</v>
      </c>
      <c r="AJ209" s="2002" t="str">
        <f>IF('VM Support FY26'!AJ82-'PREV LOCK'!AJ209=0,"-",'VM Support FY26'!AJ82-'PREV LOCK'!AJ209)</f>
        <v>-</v>
      </c>
      <c r="AK209" s="1997" t="str">
        <f>IF('VM Support FY26'!AK82-'PREV LOCK'!AK209=0,"-",'VM Support FY26'!AK82-'PREV LOCK'!AK209)</f>
        <v>-</v>
      </c>
      <c r="AL209" s="2001" t="str">
        <f>IF('VM Support FY26'!AL82-'PREV LOCK'!AL209=0,"-",'VM Support FY26'!AL82-'PREV LOCK'!AL209)</f>
        <v>-</v>
      </c>
      <c r="AM209" s="2002" t="str">
        <f>IF('VM Support FY26'!AM82-'PREV LOCK'!AM209=0,"-",'VM Support FY26'!AM82-'PREV LOCK'!AM209)</f>
        <v>-</v>
      </c>
      <c r="AN209" s="1997" t="str">
        <f>IF('VM Support FY26'!AN82-'PREV LOCK'!AN209=0,"-",'VM Support FY26'!AN82-'PREV LOCK'!AN209)</f>
        <v>-</v>
      </c>
      <c r="AO209" s="2001" t="str">
        <f>IF('VM Support FY26'!AO82-'PREV LOCK'!AO209=0,"-",'VM Support FY26'!AO82-'PREV LOCK'!AO209)</f>
        <v>-</v>
      </c>
      <c r="AP209" s="2002" t="str">
        <f>IF('VM Support FY26'!AP82-'PREV LOCK'!AP209=0,"-",'VM Support FY26'!AP82-'PREV LOCK'!AP209)</f>
        <v>-</v>
      </c>
      <c r="AQ209" s="1997" t="str">
        <f>IF('VM Support FY26'!AQ82-'PREV LOCK'!AQ209=0,"-",'VM Support FY26'!AQ82-'PREV LOCK'!AQ209)</f>
        <v>-</v>
      </c>
      <c r="AR209" s="2001" t="str">
        <f>IF('VM Support FY26'!AR82-'PREV LOCK'!AR209=0,"-",'VM Support FY26'!AR82-'PREV LOCK'!AR209)</f>
        <v>-</v>
      </c>
      <c r="AS209" s="2002" t="str">
        <f>IF('VM Support FY26'!AS82-'PREV LOCK'!AS209=0,"-",'VM Support FY26'!AS82-'PREV LOCK'!AS209)</f>
        <v>-</v>
      </c>
      <c r="AT209" s="1997" t="str">
        <f>IF('VM Support FY26'!AT82-'PREV LOCK'!AT209=0,"-",'VM Support FY26'!AT82-'PREV LOCK'!AT209)</f>
        <v>-</v>
      </c>
      <c r="AU209" s="2001" t="str">
        <f>IF('VM Support FY26'!AU82-'PREV LOCK'!AU209=0,"-",'VM Support FY26'!AU82-'PREV LOCK'!AU209)</f>
        <v>-</v>
      </c>
      <c r="AV209" s="2002" t="str">
        <f>IF('VM Support FY26'!AV82-'PREV LOCK'!AV209=0,"-",'VM Support FY26'!AV82-'PREV LOCK'!AV209)</f>
        <v>-</v>
      </c>
      <c r="AX209" s="145"/>
    </row>
    <row r="210" spans="4:50" ht="15.75" customHeight="1">
      <c r="D210" s="286" t="s">
        <v>218</v>
      </c>
      <c r="E210" s="155" t="s">
        <v>248</v>
      </c>
      <c r="F210" s="155" t="s">
        <v>210</v>
      </c>
      <c r="G210" s="155" t="s">
        <v>171</v>
      </c>
      <c r="H210" s="225">
        <v>4</v>
      </c>
      <c r="I210" s="208"/>
      <c r="J210" s="1997" t="str">
        <f>IF('VM Support FY26'!J83-'PREV LOCK'!J210=0,"-",'VM Support FY26'!J83-'PREV LOCK'!J210)</f>
        <v>-</v>
      </c>
      <c r="K210" s="2001" t="str">
        <f>IF('VM Support FY26'!K83-'PREV LOCK'!K210=0,"-",'VM Support FY26'!K83-'PREV LOCK'!K210)</f>
        <v>-</v>
      </c>
      <c r="L210" s="2002" t="str">
        <f>IF('VM Support FY26'!L83-'PREV LOCK'!L210=0,"-",'VM Support FY26'!L83-'PREV LOCK'!L210)</f>
        <v>-</v>
      </c>
      <c r="M210" s="1997" t="str">
        <f>IF('VM Support FY26'!M83-'PREV LOCK'!M210=0,"-",'VM Support FY26'!M83-'PREV LOCK'!M210)</f>
        <v>-</v>
      </c>
      <c r="N210" s="2001" t="str">
        <f>IF('VM Support FY26'!N83-'PREV LOCK'!N210=0,"-",'VM Support FY26'!N83-'PREV LOCK'!N210)</f>
        <v>-</v>
      </c>
      <c r="O210" s="2002" t="str">
        <f>IF('VM Support FY26'!O83-'PREV LOCK'!O210=0,"-",'VM Support FY26'!O83-'PREV LOCK'!O210)</f>
        <v>-</v>
      </c>
      <c r="P210" s="1997" t="str">
        <f>IF('VM Support FY26'!P83-'PREV LOCK'!P210=0,"-",'VM Support FY26'!P83-'PREV LOCK'!P210)</f>
        <v>-</v>
      </c>
      <c r="Q210" s="2001" t="str">
        <f>IF('VM Support FY26'!Q83-'PREV LOCK'!Q210=0,"-",'VM Support FY26'!Q83-'PREV LOCK'!Q210)</f>
        <v>-</v>
      </c>
      <c r="R210" s="2002" t="str">
        <f>IF('VM Support FY26'!R83-'PREV LOCK'!R210=0,"-",'VM Support FY26'!R83-'PREV LOCK'!R210)</f>
        <v>-</v>
      </c>
      <c r="S210" s="1997">
        <f>IF('VM Support FY26'!S83-'PREV LOCK'!S210=0,"-",'VM Support FY26'!S83-'PREV LOCK'!S210)</f>
        <v>-280</v>
      </c>
      <c r="T210" s="2001" t="str">
        <f>IF('VM Support FY26'!T83-'PREV LOCK'!T210=0,"-",'VM Support FY26'!T83-'PREV LOCK'!T210)</f>
        <v>-</v>
      </c>
      <c r="U210" s="2002" t="str">
        <f>IF('VM Support FY26'!U83-'PREV LOCK'!U210=0,"-",'VM Support FY26'!U83-'PREV LOCK'!U210)</f>
        <v>-</v>
      </c>
      <c r="V210" s="1997">
        <f>IF('VM Support FY26'!V83-'PREV LOCK'!V210=0,"-",'VM Support FY26'!V83-'PREV LOCK'!V210)</f>
        <v>-320</v>
      </c>
      <c r="W210" s="2001" t="str">
        <f>IF('VM Support FY26'!W83-'PREV LOCK'!W210=0,"-",'VM Support FY26'!W83-'PREV LOCK'!W210)</f>
        <v>-</v>
      </c>
      <c r="X210" s="2002" t="str">
        <f>IF('VM Support FY26'!X83-'PREV LOCK'!X210=0,"-",'VM Support FY26'!X83-'PREV LOCK'!X210)</f>
        <v>-</v>
      </c>
      <c r="Y210" s="1997">
        <f>IF('VM Support FY26'!Y83-'PREV LOCK'!Y210=0,"-",'VM Support FY26'!Y83-'PREV LOCK'!Y210)</f>
        <v>-320</v>
      </c>
      <c r="Z210" s="2001" t="str">
        <f>IF('VM Support FY26'!Z83-'PREV LOCK'!Z210=0,"-",'VM Support FY26'!Z83-'PREV LOCK'!Z210)</f>
        <v>-</v>
      </c>
      <c r="AA210" s="2002" t="str">
        <f>IF('VM Support FY26'!AA83-'PREV LOCK'!AA210=0,"-",'VM Support FY26'!AA83-'PREV LOCK'!AA210)</f>
        <v>-</v>
      </c>
      <c r="AB210" s="1997" t="str">
        <f>IF('VM Support FY26'!AB83-'PREV LOCK'!AB210=0,"-",'VM Support FY26'!AB83-'PREV LOCK'!AB210)</f>
        <v>-</v>
      </c>
      <c r="AC210" s="2001" t="str">
        <f>IF('VM Support FY26'!AC83-'PREV LOCK'!AC210=0,"-",'VM Support FY26'!AC83-'PREV LOCK'!AC210)</f>
        <v>-</v>
      </c>
      <c r="AD210" s="2002" t="str">
        <f>IF('VM Support FY26'!AD83-'PREV LOCK'!AD210=0,"-",'VM Support FY26'!AD83-'PREV LOCK'!AD210)</f>
        <v>-</v>
      </c>
      <c r="AE210" s="1997" t="str">
        <f>IF('VM Support FY26'!AE83-'PREV LOCK'!AE210=0,"-",'VM Support FY26'!AE83-'PREV LOCK'!AE210)</f>
        <v>-</v>
      </c>
      <c r="AF210" s="2001" t="str">
        <f>IF('VM Support FY26'!AF83-'PREV LOCK'!AF210=0,"-",'VM Support FY26'!AF83-'PREV LOCK'!AF210)</f>
        <v>-</v>
      </c>
      <c r="AG210" s="2002" t="str">
        <f>IF('VM Support FY26'!AG83-'PREV LOCK'!AG210=0,"-",'VM Support FY26'!AG83-'PREV LOCK'!AG210)</f>
        <v>-</v>
      </c>
      <c r="AH210" s="1997" t="str">
        <f>IF('VM Support FY26'!AH83-'PREV LOCK'!AH210=0,"-",'VM Support FY26'!AH83-'PREV LOCK'!AH210)</f>
        <v>-</v>
      </c>
      <c r="AI210" s="2001" t="str">
        <f>IF('VM Support FY26'!AI83-'PREV LOCK'!AI210=0,"-",'VM Support FY26'!AI83-'PREV LOCK'!AI210)</f>
        <v>-</v>
      </c>
      <c r="AJ210" s="2002" t="str">
        <f>IF('VM Support FY26'!AJ83-'PREV LOCK'!AJ210=0,"-",'VM Support FY26'!AJ83-'PREV LOCK'!AJ210)</f>
        <v>-</v>
      </c>
      <c r="AK210" s="1997" t="str">
        <f>IF('VM Support FY26'!AK83-'PREV LOCK'!AK210=0,"-",'VM Support FY26'!AK83-'PREV LOCK'!AK210)</f>
        <v>-</v>
      </c>
      <c r="AL210" s="2001" t="str">
        <f>IF('VM Support FY26'!AL83-'PREV LOCK'!AL210=0,"-",'VM Support FY26'!AL83-'PREV LOCK'!AL210)</f>
        <v>-</v>
      </c>
      <c r="AM210" s="2002" t="str">
        <f>IF('VM Support FY26'!AM83-'PREV LOCK'!AM210=0,"-",'VM Support FY26'!AM83-'PREV LOCK'!AM210)</f>
        <v>-</v>
      </c>
      <c r="AN210" s="1997" t="str">
        <f>IF('VM Support FY26'!AN83-'PREV LOCK'!AN210=0,"-",'VM Support FY26'!AN83-'PREV LOCK'!AN210)</f>
        <v>-</v>
      </c>
      <c r="AO210" s="2001" t="str">
        <f>IF('VM Support FY26'!AO83-'PREV LOCK'!AO210=0,"-",'VM Support FY26'!AO83-'PREV LOCK'!AO210)</f>
        <v>-</v>
      </c>
      <c r="AP210" s="2002" t="str">
        <f>IF('VM Support FY26'!AP83-'PREV LOCK'!AP210=0,"-",'VM Support FY26'!AP83-'PREV LOCK'!AP210)</f>
        <v>-</v>
      </c>
      <c r="AQ210" s="1997" t="str">
        <f>IF('VM Support FY26'!AQ83-'PREV LOCK'!AQ210=0,"-",'VM Support FY26'!AQ83-'PREV LOCK'!AQ210)</f>
        <v>-</v>
      </c>
      <c r="AR210" s="2001" t="str">
        <f>IF('VM Support FY26'!AR83-'PREV LOCK'!AR210=0,"-",'VM Support FY26'!AR83-'PREV LOCK'!AR210)</f>
        <v>-</v>
      </c>
      <c r="AS210" s="2002" t="str">
        <f>IF('VM Support FY26'!AS83-'PREV LOCK'!AS210=0,"-",'VM Support FY26'!AS83-'PREV LOCK'!AS210)</f>
        <v>-</v>
      </c>
      <c r="AT210" s="1997">
        <f>IF('VM Support FY26'!AT83-'PREV LOCK'!AT210=0,"-",'VM Support FY26'!AT83-'PREV LOCK'!AT210)</f>
        <v>-920</v>
      </c>
      <c r="AU210" s="2001" t="str">
        <f>IF('VM Support FY26'!AU83-'PREV LOCK'!AU210=0,"-",'VM Support FY26'!AU83-'PREV LOCK'!AU210)</f>
        <v>-</v>
      </c>
      <c r="AV210" s="2002" t="str">
        <f>IF('VM Support FY26'!AV83-'PREV LOCK'!AV210=0,"-",'VM Support FY26'!AV83-'PREV LOCK'!AV210)</f>
        <v>-</v>
      </c>
      <c r="AX210" s="145"/>
    </row>
    <row r="211" spans="4:50" ht="15.75" customHeight="1">
      <c r="D211" s="608" t="s">
        <v>218</v>
      </c>
      <c r="E211" s="282" t="s">
        <v>249</v>
      </c>
      <c r="F211" s="282" t="s">
        <v>210</v>
      </c>
      <c r="G211" s="282" t="s">
        <v>22</v>
      </c>
      <c r="H211" s="281">
        <v>3.8</v>
      </c>
      <c r="I211" s="203"/>
      <c r="J211" s="1998" t="str">
        <f>IF('VM Support FY26'!J84-'PREV LOCK'!J211=0,"-",'VM Support FY26'!J84-'PREV LOCK'!J211)</f>
        <v>-</v>
      </c>
      <c r="K211" s="2003" t="str">
        <f>IF('VM Support FY26'!K84-'PREV LOCK'!K211=0,"-",'VM Support FY26'!K84-'PREV LOCK'!K211)</f>
        <v>-</v>
      </c>
      <c r="L211" s="2004" t="str">
        <f>IF('VM Support FY26'!L84-'PREV LOCK'!L211=0,"-",'VM Support FY26'!L84-'PREV LOCK'!L211)</f>
        <v>-</v>
      </c>
      <c r="M211" s="1998" t="str">
        <f>IF('VM Support FY26'!M84-'PREV LOCK'!M211=0,"-",'VM Support FY26'!M84-'PREV LOCK'!M211)</f>
        <v>-</v>
      </c>
      <c r="N211" s="2003" t="str">
        <f>IF('VM Support FY26'!N84-'PREV LOCK'!N211=0,"-",'VM Support FY26'!N84-'PREV LOCK'!N211)</f>
        <v>-</v>
      </c>
      <c r="O211" s="2004" t="str">
        <f>IF('VM Support FY26'!O84-'PREV LOCK'!O211=0,"-",'VM Support FY26'!O84-'PREV LOCK'!O211)</f>
        <v>-</v>
      </c>
      <c r="P211" s="1998" t="str">
        <f>IF('VM Support FY26'!P84-'PREV LOCK'!P211=0,"-",'VM Support FY26'!P84-'PREV LOCK'!P211)</f>
        <v>-</v>
      </c>
      <c r="Q211" s="2003" t="str">
        <f>IF('VM Support FY26'!Q84-'PREV LOCK'!Q211=0,"-",'VM Support FY26'!Q84-'PREV LOCK'!Q211)</f>
        <v>-</v>
      </c>
      <c r="R211" s="2004" t="str">
        <f>IF('VM Support FY26'!R84-'PREV LOCK'!R211=0,"-",'VM Support FY26'!R84-'PREV LOCK'!R211)</f>
        <v>-</v>
      </c>
      <c r="S211" s="1998" t="str">
        <f>IF('VM Support FY26'!S84-'PREV LOCK'!S211=0,"-",'VM Support FY26'!S84-'PREV LOCK'!S211)</f>
        <v>-</v>
      </c>
      <c r="T211" s="2003" t="str">
        <f>IF('VM Support FY26'!T84-'PREV LOCK'!T211=0,"-",'VM Support FY26'!T84-'PREV LOCK'!T211)</f>
        <v>-</v>
      </c>
      <c r="U211" s="2004" t="str">
        <f>IF('VM Support FY26'!U84-'PREV LOCK'!U211=0,"-",'VM Support FY26'!U84-'PREV LOCK'!U211)</f>
        <v>-</v>
      </c>
      <c r="V211" s="1998" t="str">
        <f>IF('VM Support FY26'!V84-'PREV LOCK'!V211=0,"-",'VM Support FY26'!V84-'PREV LOCK'!V211)</f>
        <v>-</v>
      </c>
      <c r="W211" s="2003" t="str">
        <f>IF('VM Support FY26'!W84-'PREV LOCK'!W211=0,"-",'VM Support FY26'!W84-'PREV LOCK'!W211)</f>
        <v>-</v>
      </c>
      <c r="X211" s="2004" t="str">
        <f>IF('VM Support FY26'!X84-'PREV LOCK'!X211=0,"-",'VM Support FY26'!X84-'PREV LOCK'!X211)</f>
        <v>-</v>
      </c>
      <c r="Y211" s="1998" t="str">
        <f>IF('VM Support FY26'!Y84-'PREV LOCK'!Y211=0,"-",'VM Support FY26'!Y84-'PREV LOCK'!Y211)</f>
        <v>-</v>
      </c>
      <c r="Z211" s="2003" t="str">
        <f>IF('VM Support FY26'!Z84-'PREV LOCK'!Z211=0,"-",'VM Support FY26'!Z84-'PREV LOCK'!Z211)</f>
        <v>-</v>
      </c>
      <c r="AA211" s="2004" t="str">
        <f>IF('VM Support FY26'!AA84-'PREV LOCK'!AA211=0,"-",'VM Support FY26'!AA84-'PREV LOCK'!AA211)</f>
        <v>-</v>
      </c>
      <c r="AB211" s="1998" t="str">
        <f>IF('VM Support FY26'!AB84-'PREV LOCK'!AB211=0,"-",'VM Support FY26'!AB84-'PREV LOCK'!AB211)</f>
        <v>-</v>
      </c>
      <c r="AC211" s="2003" t="str">
        <f>IF('VM Support FY26'!AC84-'PREV LOCK'!AC211=0,"-",'VM Support FY26'!AC84-'PREV LOCK'!AC211)</f>
        <v>-</v>
      </c>
      <c r="AD211" s="2004" t="str">
        <f>IF('VM Support FY26'!AD84-'PREV LOCK'!AD211=0,"-",'VM Support FY26'!AD84-'PREV LOCK'!AD211)</f>
        <v>-</v>
      </c>
      <c r="AE211" s="1998" t="str">
        <f>IF('VM Support FY26'!AE84-'PREV LOCK'!AE211=0,"-",'VM Support FY26'!AE84-'PREV LOCK'!AE211)</f>
        <v>-</v>
      </c>
      <c r="AF211" s="2003" t="str">
        <f>IF('VM Support FY26'!AF84-'PREV LOCK'!AF211=0,"-",'VM Support FY26'!AF84-'PREV LOCK'!AF211)</f>
        <v>-</v>
      </c>
      <c r="AG211" s="2004" t="str">
        <f>IF('VM Support FY26'!AG84-'PREV LOCK'!AG211=0,"-",'VM Support FY26'!AG84-'PREV LOCK'!AG211)</f>
        <v>-</v>
      </c>
      <c r="AH211" s="1998" t="str">
        <f>IF('VM Support FY26'!AH84-'PREV LOCK'!AH211=0,"-",'VM Support FY26'!AH84-'PREV LOCK'!AH211)</f>
        <v>-</v>
      </c>
      <c r="AI211" s="2003" t="str">
        <f>IF('VM Support FY26'!AI84-'PREV LOCK'!AI211=0,"-",'VM Support FY26'!AI84-'PREV LOCK'!AI211)</f>
        <v>-</v>
      </c>
      <c r="AJ211" s="2004" t="str">
        <f>IF('VM Support FY26'!AJ84-'PREV LOCK'!AJ211=0,"-",'VM Support FY26'!AJ84-'PREV LOCK'!AJ211)</f>
        <v>-</v>
      </c>
      <c r="AK211" s="1998" t="str">
        <f>IF('VM Support FY26'!AK84-'PREV LOCK'!AK211=0,"-",'VM Support FY26'!AK84-'PREV LOCK'!AK211)</f>
        <v>-</v>
      </c>
      <c r="AL211" s="2003" t="str">
        <f>IF('VM Support FY26'!AL84-'PREV LOCK'!AL211=0,"-",'VM Support FY26'!AL84-'PREV LOCK'!AL211)</f>
        <v>-</v>
      </c>
      <c r="AM211" s="2004" t="str">
        <f>IF('VM Support FY26'!AM84-'PREV LOCK'!AM211=0,"-",'VM Support FY26'!AM84-'PREV LOCK'!AM211)</f>
        <v>-</v>
      </c>
      <c r="AN211" s="1998" t="str">
        <f>IF('VM Support FY26'!AN84-'PREV LOCK'!AN211=0,"-",'VM Support FY26'!AN84-'PREV LOCK'!AN211)</f>
        <v>-</v>
      </c>
      <c r="AO211" s="2003" t="str">
        <f>IF('VM Support FY26'!AO84-'PREV LOCK'!AO211=0,"-",'VM Support FY26'!AO84-'PREV LOCK'!AO211)</f>
        <v>-</v>
      </c>
      <c r="AP211" s="2004" t="str">
        <f>IF('VM Support FY26'!AP84-'PREV LOCK'!AP211=0,"-",'VM Support FY26'!AP84-'PREV LOCK'!AP211)</f>
        <v>-</v>
      </c>
      <c r="AQ211" s="1998" t="str">
        <f>IF('VM Support FY26'!AQ84-'PREV LOCK'!AQ211=0,"-",'VM Support FY26'!AQ84-'PREV LOCK'!AQ211)</f>
        <v>-</v>
      </c>
      <c r="AR211" s="2003" t="str">
        <f>IF('VM Support FY26'!AR84-'PREV LOCK'!AR211=0,"-",'VM Support FY26'!AR84-'PREV LOCK'!AR211)</f>
        <v>-</v>
      </c>
      <c r="AS211" s="2004" t="str">
        <f>IF('VM Support FY26'!AS84-'PREV LOCK'!AS211=0,"-",'VM Support FY26'!AS84-'PREV LOCK'!AS211)</f>
        <v>-</v>
      </c>
      <c r="AT211" s="1998" t="str">
        <f>IF('VM Support FY26'!AT84-'PREV LOCK'!AT211=0,"-",'VM Support FY26'!AT84-'PREV LOCK'!AT211)</f>
        <v>-</v>
      </c>
      <c r="AU211" s="2003" t="str">
        <f>IF('VM Support FY26'!AU84-'PREV LOCK'!AU211=0,"-",'VM Support FY26'!AU84-'PREV LOCK'!AU211)</f>
        <v>-</v>
      </c>
      <c r="AV211" s="2004" t="str">
        <f>IF('VM Support FY26'!AV84-'PREV LOCK'!AV211=0,"-",'VM Support FY26'!AV84-'PREV LOCK'!AV211)</f>
        <v>-</v>
      </c>
      <c r="AX211" s="145"/>
    </row>
    <row r="212" spans="4:50" ht="15.75" customHeight="1">
      <c r="D212" s="1981"/>
      <c r="E212" s="1981"/>
      <c r="F212" s="1981"/>
      <c r="G212" s="1981"/>
      <c r="H212" s="1981"/>
      <c r="I212" s="1981"/>
      <c r="J212" s="1981" t="str">
        <f>IF('VM Support FY26'!J85-'PREV LOCK'!J212=0,"-",'VM Support FY26'!J85-'PREV LOCK'!J212)</f>
        <v>-</v>
      </c>
      <c r="K212" s="1981" t="str">
        <f>IF('VM Support FY26'!K85-'PREV LOCK'!K212=0,"-",'VM Support FY26'!K85-'PREV LOCK'!K212)</f>
        <v>-</v>
      </c>
      <c r="L212" s="1981" t="str">
        <f>IF('VM Support FY26'!L85-'PREV LOCK'!L212=0,"-",'VM Support FY26'!L85-'PREV LOCK'!L212)</f>
        <v>-</v>
      </c>
      <c r="M212" s="1981" t="str">
        <f>IF('VM Support FY26'!M85-'PREV LOCK'!M212=0,"-",'VM Support FY26'!M85-'PREV LOCK'!M212)</f>
        <v>-</v>
      </c>
      <c r="N212" s="1981" t="str">
        <f>IF('VM Support FY26'!N85-'PREV LOCK'!N212=0,"-",'VM Support FY26'!N85-'PREV LOCK'!N212)</f>
        <v>-</v>
      </c>
      <c r="O212" s="1981" t="str">
        <f>IF('VM Support FY26'!O85-'PREV LOCK'!O212=0,"-",'VM Support FY26'!O85-'PREV LOCK'!O212)</f>
        <v>-</v>
      </c>
      <c r="P212" s="1981" t="str">
        <f>IF('VM Support FY26'!P85-'PREV LOCK'!P212=0,"-",'VM Support FY26'!P85-'PREV LOCK'!P212)</f>
        <v>-</v>
      </c>
      <c r="Q212" s="1981" t="str">
        <f>IF('VM Support FY26'!Q85-'PREV LOCK'!Q212=0,"-",'VM Support FY26'!Q85-'PREV LOCK'!Q212)</f>
        <v>-</v>
      </c>
      <c r="R212" s="1981" t="str">
        <f>IF('VM Support FY26'!R85-'PREV LOCK'!R212=0,"-",'VM Support FY26'!R85-'PREV LOCK'!R212)</f>
        <v>-</v>
      </c>
      <c r="S212" s="1981" t="str">
        <f>IF('VM Support FY26'!S85-'PREV LOCK'!S212=0,"-",'VM Support FY26'!S85-'PREV LOCK'!S212)</f>
        <v>-</v>
      </c>
      <c r="T212" s="1981" t="str">
        <f>IF('VM Support FY26'!T85-'PREV LOCK'!T212=0,"-",'VM Support FY26'!T85-'PREV LOCK'!T212)</f>
        <v>-</v>
      </c>
      <c r="U212" s="1981" t="str">
        <f>IF('VM Support FY26'!U85-'PREV LOCK'!U212=0,"-",'VM Support FY26'!U85-'PREV LOCK'!U212)</f>
        <v>-</v>
      </c>
      <c r="V212" s="1981" t="str">
        <f>IF('VM Support FY26'!V85-'PREV LOCK'!V212=0,"-",'VM Support FY26'!V85-'PREV LOCK'!V212)</f>
        <v>-</v>
      </c>
      <c r="W212" s="1981" t="str">
        <f>IF('VM Support FY26'!W85-'PREV LOCK'!W212=0,"-",'VM Support FY26'!W85-'PREV LOCK'!W212)</f>
        <v>-</v>
      </c>
      <c r="X212" s="1981" t="str">
        <f>IF('VM Support FY26'!X85-'PREV LOCK'!X212=0,"-",'VM Support FY26'!X85-'PREV LOCK'!X212)</f>
        <v>-</v>
      </c>
      <c r="Y212" s="1981" t="str">
        <f>IF('VM Support FY26'!Y85-'PREV LOCK'!Y212=0,"-",'VM Support FY26'!Y85-'PREV LOCK'!Y212)</f>
        <v>-</v>
      </c>
      <c r="Z212" s="1981" t="str">
        <f>IF('VM Support FY26'!Z85-'PREV LOCK'!Z212=0,"-",'VM Support FY26'!Z85-'PREV LOCK'!Z212)</f>
        <v>-</v>
      </c>
      <c r="AA212" s="1981" t="str">
        <f>IF('VM Support FY26'!AA85-'PREV LOCK'!AA212=0,"-",'VM Support FY26'!AA85-'PREV LOCK'!AA212)</f>
        <v>-</v>
      </c>
      <c r="AB212" s="1981" t="str">
        <f>IF('VM Support FY26'!AB85-'PREV LOCK'!AB212=0,"-",'VM Support FY26'!AB85-'PREV LOCK'!AB212)</f>
        <v>-</v>
      </c>
      <c r="AC212" s="1981" t="str">
        <f>IF('VM Support FY26'!AC85-'PREV LOCK'!AC212=0,"-",'VM Support FY26'!AC85-'PREV LOCK'!AC212)</f>
        <v>-</v>
      </c>
      <c r="AD212" s="1981" t="str">
        <f>IF('VM Support FY26'!AD85-'PREV LOCK'!AD212=0,"-",'VM Support FY26'!AD85-'PREV LOCK'!AD212)</f>
        <v>-</v>
      </c>
      <c r="AE212" s="1981" t="str">
        <f>IF('VM Support FY26'!AE85-'PREV LOCK'!AE212=0,"-",'VM Support FY26'!AE85-'PREV LOCK'!AE212)</f>
        <v>-</v>
      </c>
      <c r="AF212" s="1981" t="str">
        <f>IF('VM Support FY26'!AF85-'PREV LOCK'!AF212=0,"-",'VM Support FY26'!AF85-'PREV LOCK'!AF212)</f>
        <v>-</v>
      </c>
      <c r="AG212" s="1981" t="str">
        <f>IF('VM Support FY26'!AG85-'PREV LOCK'!AG212=0,"-",'VM Support FY26'!AG85-'PREV LOCK'!AG212)</f>
        <v>-</v>
      </c>
      <c r="AH212" s="1981" t="str">
        <f>IF('VM Support FY26'!AH85-'PREV LOCK'!AH212=0,"-",'VM Support FY26'!AH85-'PREV LOCK'!AH212)</f>
        <v>-</v>
      </c>
      <c r="AI212" s="1981" t="str">
        <f>IF('VM Support FY26'!AI85-'PREV LOCK'!AI212=0,"-",'VM Support FY26'!AI85-'PREV LOCK'!AI212)</f>
        <v>-</v>
      </c>
      <c r="AJ212" s="1981" t="str">
        <f>IF('VM Support FY26'!AJ85-'PREV LOCK'!AJ212=0,"-",'VM Support FY26'!AJ85-'PREV LOCK'!AJ212)</f>
        <v>-</v>
      </c>
      <c r="AK212" s="1981" t="str">
        <f>IF('VM Support FY26'!AK85-'PREV LOCK'!AK212=0,"-",'VM Support FY26'!AK85-'PREV LOCK'!AK212)</f>
        <v>-</v>
      </c>
      <c r="AL212" s="1981" t="str">
        <f>IF('VM Support FY26'!AL85-'PREV LOCK'!AL212=0,"-",'VM Support FY26'!AL85-'PREV LOCK'!AL212)</f>
        <v>-</v>
      </c>
      <c r="AM212" s="1981" t="str">
        <f>IF('VM Support FY26'!AM85-'PREV LOCK'!AM212=0,"-",'VM Support FY26'!AM85-'PREV LOCK'!AM212)</f>
        <v>-</v>
      </c>
      <c r="AN212" s="1981" t="str">
        <f>IF('VM Support FY26'!AN85-'PREV LOCK'!AN212=0,"-",'VM Support FY26'!AN85-'PREV LOCK'!AN212)</f>
        <v>-</v>
      </c>
      <c r="AO212" s="1981" t="str">
        <f>IF('VM Support FY26'!AO85-'PREV LOCK'!AO212=0,"-",'VM Support FY26'!AO85-'PREV LOCK'!AO212)</f>
        <v>-</v>
      </c>
      <c r="AP212" s="1981" t="str">
        <f>IF('VM Support FY26'!AP85-'PREV LOCK'!AP212=0,"-",'VM Support FY26'!AP85-'PREV LOCK'!AP212)</f>
        <v>-</v>
      </c>
      <c r="AQ212" s="1981" t="str">
        <f>IF('VM Support FY26'!AQ85-'PREV LOCK'!AQ212=0,"-",'VM Support FY26'!AQ85-'PREV LOCK'!AQ212)</f>
        <v>-</v>
      </c>
      <c r="AR212" s="1981" t="str">
        <f>IF('VM Support FY26'!AR85-'PREV LOCK'!AR212=0,"-",'VM Support FY26'!AR85-'PREV LOCK'!AR212)</f>
        <v>-</v>
      </c>
      <c r="AS212" s="1981" t="str">
        <f>IF('VM Support FY26'!AS85-'PREV LOCK'!AS212=0,"-",'VM Support FY26'!AS85-'PREV LOCK'!AS212)</f>
        <v>-</v>
      </c>
      <c r="AT212" s="1981" t="str">
        <f>IF('VM Support FY26'!AT85-'PREV LOCK'!AT212=0,"-",'VM Support FY26'!AT85-'PREV LOCK'!AT212)</f>
        <v>-</v>
      </c>
      <c r="AU212" s="1981" t="str">
        <f>IF('VM Support FY26'!AU85-'PREV LOCK'!AU212=0,"-",'VM Support FY26'!AU85-'PREV LOCK'!AU212)</f>
        <v>-</v>
      </c>
      <c r="AV212" s="1981" t="str">
        <f>IF('VM Support FY26'!AV85-'PREV LOCK'!AV212=0,"-",'VM Support FY26'!AV85-'PREV LOCK'!AV212)</f>
        <v>-</v>
      </c>
      <c r="AW212" s="1981"/>
      <c r="AX212" s="145"/>
    </row>
    <row r="213" spans="4:50" ht="15.75" customHeight="1">
      <c r="D213" s="359" t="s">
        <v>208</v>
      </c>
      <c r="E213" s="360" t="s">
        <v>250</v>
      </c>
      <c r="F213" s="360" t="s">
        <v>210</v>
      </c>
      <c r="G213" s="360" t="s">
        <v>171</v>
      </c>
      <c r="H213" s="361"/>
      <c r="I213" s="362"/>
      <c r="J213" s="1996" t="str">
        <f>IF('VM Support FY26'!J86-'PREV LOCK'!J213=0,"-",'VM Support FY26'!J86-'PREV LOCK'!J213)</f>
        <v>-</v>
      </c>
      <c r="K213" s="1999" t="str">
        <f>IF('VM Support FY26'!K86-'PREV LOCK'!K213=0,"-",'VM Support FY26'!K86-'PREV LOCK'!K213)</f>
        <v>-</v>
      </c>
      <c r="L213" s="2000" t="str">
        <f>IF('VM Support FY26'!L86-'PREV LOCK'!L213=0,"-",'VM Support FY26'!L86-'PREV LOCK'!L213)</f>
        <v>-</v>
      </c>
      <c r="M213" s="1996" t="str">
        <f>IF('VM Support FY26'!M86-'PREV LOCK'!M213=0,"-",'VM Support FY26'!M86-'PREV LOCK'!M213)</f>
        <v>-</v>
      </c>
      <c r="N213" s="1999" t="str">
        <f>IF('VM Support FY26'!N86-'PREV LOCK'!N213=0,"-",'VM Support FY26'!N86-'PREV LOCK'!N213)</f>
        <v>-</v>
      </c>
      <c r="O213" s="2000" t="str">
        <f>IF('VM Support FY26'!O86-'PREV LOCK'!O213=0,"-",'VM Support FY26'!O86-'PREV LOCK'!O213)</f>
        <v>-</v>
      </c>
      <c r="P213" s="1996" t="str">
        <f>IF('VM Support FY26'!P86-'PREV LOCK'!P213=0,"-",'VM Support FY26'!P86-'PREV LOCK'!P213)</f>
        <v>-</v>
      </c>
      <c r="Q213" s="1999" t="str">
        <f>IF('VM Support FY26'!Q86-'PREV LOCK'!Q213=0,"-",'VM Support FY26'!Q86-'PREV LOCK'!Q213)</f>
        <v>-</v>
      </c>
      <c r="R213" s="2000" t="str">
        <f>IF('VM Support FY26'!R86-'PREV LOCK'!R213=0,"-",'VM Support FY26'!R86-'PREV LOCK'!R213)</f>
        <v>-</v>
      </c>
      <c r="S213" s="1996" t="str">
        <f>IF('VM Support FY26'!S86-'PREV LOCK'!S213=0,"-",'VM Support FY26'!S86-'PREV LOCK'!S213)</f>
        <v>-</v>
      </c>
      <c r="T213" s="1999" t="str">
        <f>IF('VM Support FY26'!T86-'PREV LOCK'!T213=0,"-",'VM Support FY26'!T86-'PREV LOCK'!T213)</f>
        <v>-</v>
      </c>
      <c r="U213" s="2000" t="str">
        <f>IF('VM Support FY26'!U86-'PREV LOCK'!U213=0,"-",'VM Support FY26'!U86-'PREV LOCK'!U213)</f>
        <v>-</v>
      </c>
      <c r="V213" s="1996" t="str">
        <f>IF('VM Support FY26'!V86-'PREV LOCK'!V213=0,"-",'VM Support FY26'!V86-'PREV LOCK'!V213)</f>
        <v>-</v>
      </c>
      <c r="W213" s="1999" t="str">
        <f>IF('VM Support FY26'!W86-'PREV LOCK'!W213=0,"-",'VM Support FY26'!W86-'PREV LOCK'!W213)</f>
        <v>-</v>
      </c>
      <c r="X213" s="2000" t="str">
        <f>IF('VM Support FY26'!X86-'PREV LOCK'!X213=0,"-",'VM Support FY26'!X86-'PREV LOCK'!X213)</f>
        <v>-</v>
      </c>
      <c r="Y213" s="1996" t="str">
        <f>IF('VM Support FY26'!Y86-'PREV LOCK'!Y213=0,"-",'VM Support FY26'!Y86-'PREV LOCK'!Y213)</f>
        <v>-</v>
      </c>
      <c r="Z213" s="1999" t="str">
        <f>IF('VM Support FY26'!Z86-'PREV LOCK'!Z213=0,"-",'VM Support FY26'!Z86-'PREV LOCK'!Z213)</f>
        <v>-</v>
      </c>
      <c r="AA213" s="2000" t="str">
        <f>IF('VM Support FY26'!AA86-'PREV LOCK'!AA213=0,"-",'VM Support FY26'!AA86-'PREV LOCK'!AA213)</f>
        <v>-</v>
      </c>
      <c r="AB213" s="1996" t="str">
        <f>IF('VM Support FY26'!AB86-'PREV LOCK'!AB213=0,"-",'VM Support FY26'!AB86-'PREV LOCK'!AB213)</f>
        <v>-</v>
      </c>
      <c r="AC213" s="1999" t="str">
        <f>IF('VM Support FY26'!AC86-'PREV LOCK'!AC213=0,"-",'VM Support FY26'!AC86-'PREV LOCK'!AC213)</f>
        <v>-</v>
      </c>
      <c r="AD213" s="2000" t="str">
        <f>IF('VM Support FY26'!AD86-'PREV LOCK'!AD213=0,"-",'VM Support FY26'!AD86-'PREV LOCK'!AD213)</f>
        <v>-</v>
      </c>
      <c r="AE213" s="1996" t="str">
        <f>IF('VM Support FY26'!AE86-'PREV LOCK'!AE213=0,"-",'VM Support FY26'!AE86-'PREV LOCK'!AE213)</f>
        <v>-</v>
      </c>
      <c r="AF213" s="1999" t="str">
        <f>IF('VM Support FY26'!AF86-'PREV LOCK'!AF213=0,"-",'VM Support FY26'!AF86-'PREV LOCK'!AF213)</f>
        <v>-</v>
      </c>
      <c r="AG213" s="2000" t="str">
        <f>IF('VM Support FY26'!AG86-'PREV LOCK'!AG213=0,"-",'VM Support FY26'!AG86-'PREV LOCK'!AG213)</f>
        <v>-</v>
      </c>
      <c r="AH213" s="1996" t="str">
        <f>IF('VM Support FY26'!AH86-'PREV LOCK'!AH213=0,"-",'VM Support FY26'!AH86-'PREV LOCK'!AH213)</f>
        <v>-</v>
      </c>
      <c r="AI213" s="1999" t="str">
        <f>IF('VM Support FY26'!AI86-'PREV LOCK'!AI213=0,"-",'VM Support FY26'!AI86-'PREV LOCK'!AI213)</f>
        <v>-</v>
      </c>
      <c r="AJ213" s="2000" t="str">
        <f>IF('VM Support FY26'!AJ86-'PREV LOCK'!AJ213=0,"-",'VM Support FY26'!AJ86-'PREV LOCK'!AJ213)</f>
        <v>-</v>
      </c>
      <c r="AK213" s="1996" t="str">
        <f>IF('VM Support FY26'!AK86-'PREV LOCK'!AK213=0,"-",'VM Support FY26'!AK86-'PREV LOCK'!AK213)</f>
        <v>-</v>
      </c>
      <c r="AL213" s="1999" t="str">
        <f>IF('VM Support FY26'!AL86-'PREV LOCK'!AL213=0,"-",'VM Support FY26'!AL86-'PREV LOCK'!AL213)</f>
        <v>-</v>
      </c>
      <c r="AM213" s="2000" t="str">
        <f>IF('VM Support FY26'!AM86-'PREV LOCK'!AM213=0,"-",'VM Support FY26'!AM86-'PREV LOCK'!AM213)</f>
        <v>-</v>
      </c>
      <c r="AN213" s="1996" t="str">
        <f>IF('VM Support FY26'!AN86-'PREV LOCK'!AN213=0,"-",'VM Support FY26'!AN86-'PREV LOCK'!AN213)</f>
        <v>-</v>
      </c>
      <c r="AO213" s="1999" t="str">
        <f>IF('VM Support FY26'!AO86-'PREV LOCK'!AO213=0,"-",'VM Support FY26'!AO86-'PREV LOCK'!AO213)</f>
        <v>-</v>
      </c>
      <c r="AP213" s="2000" t="str">
        <f>IF('VM Support FY26'!AP86-'PREV LOCK'!AP213=0,"-",'VM Support FY26'!AP86-'PREV LOCK'!AP213)</f>
        <v>-</v>
      </c>
      <c r="AQ213" s="1996" t="str">
        <f>IF('VM Support FY26'!AQ86-'PREV LOCK'!AQ213=0,"-",'VM Support FY26'!AQ86-'PREV LOCK'!AQ213)</f>
        <v>-</v>
      </c>
      <c r="AR213" s="1999" t="str">
        <f>IF('VM Support FY26'!AR86-'PREV LOCK'!AR213=0,"-",'VM Support FY26'!AR86-'PREV LOCK'!AR213)</f>
        <v>-</v>
      </c>
      <c r="AS213" s="2000" t="str">
        <f>IF('VM Support FY26'!AS86-'PREV LOCK'!AS213=0,"-",'VM Support FY26'!AS86-'PREV LOCK'!AS213)</f>
        <v>-</v>
      </c>
      <c r="AT213" s="1996" t="str">
        <f>IF('VM Support FY26'!AT86-'PREV LOCK'!AT213=0,"-",'VM Support FY26'!AT86-'PREV LOCK'!AT213)</f>
        <v>-</v>
      </c>
      <c r="AU213" s="1999" t="str">
        <f>IF('VM Support FY26'!AU86-'PREV LOCK'!AU213=0,"-",'VM Support FY26'!AU86-'PREV LOCK'!AU213)</f>
        <v>-</v>
      </c>
      <c r="AV213" s="2000" t="str">
        <f>IF('VM Support FY26'!AV86-'PREV LOCK'!AV213=0,"-",'VM Support FY26'!AV86-'PREV LOCK'!AV213)</f>
        <v>-</v>
      </c>
      <c r="AX213" s="145"/>
    </row>
    <row r="214" spans="4:50" ht="15.75" customHeight="1">
      <c r="D214" s="286" t="s">
        <v>208</v>
      </c>
      <c r="E214" s="155" t="s">
        <v>251</v>
      </c>
      <c r="F214" s="155" t="s">
        <v>210</v>
      </c>
      <c r="G214" s="155" t="s">
        <v>171</v>
      </c>
      <c r="H214" s="225"/>
      <c r="I214" s="208"/>
      <c r="J214" s="1997" t="str">
        <f>IF('VM Support FY26'!J87-'PREV LOCK'!J214=0,"-",'VM Support FY26'!J87-'PREV LOCK'!J214)</f>
        <v>-</v>
      </c>
      <c r="K214" s="2001" t="str">
        <f>IF('VM Support FY26'!K87-'PREV LOCK'!K214=0,"-",'VM Support FY26'!K87-'PREV LOCK'!K214)</f>
        <v>-</v>
      </c>
      <c r="L214" s="2002" t="str">
        <f>IF('VM Support FY26'!L87-'PREV LOCK'!L214=0,"-",'VM Support FY26'!L87-'PREV LOCK'!L214)</f>
        <v>-</v>
      </c>
      <c r="M214" s="1997" t="str">
        <f>IF('VM Support FY26'!M87-'PREV LOCK'!M214=0,"-",'VM Support FY26'!M87-'PREV LOCK'!M214)</f>
        <v>-</v>
      </c>
      <c r="N214" s="2001" t="str">
        <f>IF('VM Support FY26'!N87-'PREV LOCK'!N214=0,"-",'VM Support FY26'!N87-'PREV LOCK'!N214)</f>
        <v>-</v>
      </c>
      <c r="O214" s="2002" t="str">
        <f>IF('VM Support FY26'!O87-'PREV LOCK'!O214=0,"-",'VM Support FY26'!O87-'PREV LOCK'!O214)</f>
        <v>-</v>
      </c>
      <c r="P214" s="1997" t="str">
        <f>IF('VM Support FY26'!P87-'PREV LOCK'!P214=0,"-",'VM Support FY26'!P87-'PREV LOCK'!P214)</f>
        <v>-</v>
      </c>
      <c r="Q214" s="2001" t="str">
        <f>IF('VM Support FY26'!Q87-'PREV LOCK'!Q214=0,"-",'VM Support FY26'!Q87-'PREV LOCK'!Q214)</f>
        <v>-</v>
      </c>
      <c r="R214" s="2002" t="str">
        <f>IF('VM Support FY26'!R87-'PREV LOCK'!R214=0,"-",'VM Support FY26'!R87-'PREV LOCK'!R214)</f>
        <v>-</v>
      </c>
      <c r="S214" s="1997" t="str">
        <f>IF('VM Support FY26'!S87-'PREV LOCK'!S214=0,"-",'VM Support FY26'!S87-'PREV LOCK'!S214)</f>
        <v>-</v>
      </c>
      <c r="T214" s="2001" t="str">
        <f>IF('VM Support FY26'!T87-'PREV LOCK'!T214=0,"-",'VM Support FY26'!T87-'PREV LOCK'!T214)</f>
        <v>-</v>
      </c>
      <c r="U214" s="2002" t="str">
        <f>IF('VM Support FY26'!U87-'PREV LOCK'!U214=0,"-",'VM Support FY26'!U87-'PREV LOCK'!U214)</f>
        <v>-</v>
      </c>
      <c r="V214" s="1997" t="str">
        <f>IF('VM Support FY26'!V87-'PREV LOCK'!V214=0,"-",'VM Support FY26'!V87-'PREV LOCK'!V214)</f>
        <v>-</v>
      </c>
      <c r="W214" s="2001" t="str">
        <f>IF('VM Support FY26'!W87-'PREV LOCK'!W214=0,"-",'VM Support FY26'!W87-'PREV LOCK'!W214)</f>
        <v>-</v>
      </c>
      <c r="X214" s="2002" t="str">
        <f>IF('VM Support FY26'!X87-'PREV LOCK'!X214=0,"-",'VM Support FY26'!X87-'PREV LOCK'!X214)</f>
        <v>-</v>
      </c>
      <c r="Y214" s="1997" t="str">
        <f>IF('VM Support FY26'!Y87-'PREV LOCK'!Y214=0,"-",'VM Support FY26'!Y87-'PREV LOCK'!Y214)</f>
        <v>-</v>
      </c>
      <c r="Z214" s="2001" t="str">
        <f>IF('VM Support FY26'!Z87-'PREV LOCK'!Z214=0,"-",'VM Support FY26'!Z87-'PREV LOCK'!Z214)</f>
        <v>-</v>
      </c>
      <c r="AA214" s="2002" t="str">
        <f>IF('VM Support FY26'!AA87-'PREV LOCK'!AA214=0,"-",'VM Support FY26'!AA87-'PREV LOCK'!AA214)</f>
        <v>-</v>
      </c>
      <c r="AB214" s="1997" t="str">
        <f>IF('VM Support FY26'!AB87-'PREV LOCK'!AB214=0,"-",'VM Support FY26'!AB87-'PREV LOCK'!AB214)</f>
        <v>-</v>
      </c>
      <c r="AC214" s="2001" t="str">
        <f>IF('VM Support FY26'!AC87-'PREV LOCK'!AC214=0,"-",'VM Support FY26'!AC87-'PREV LOCK'!AC214)</f>
        <v>-</v>
      </c>
      <c r="AD214" s="2002" t="str">
        <f>IF('VM Support FY26'!AD87-'PREV LOCK'!AD214=0,"-",'VM Support FY26'!AD87-'PREV LOCK'!AD214)</f>
        <v>-</v>
      </c>
      <c r="AE214" s="1997" t="str">
        <f>IF('VM Support FY26'!AE87-'PREV LOCK'!AE214=0,"-",'VM Support FY26'!AE87-'PREV LOCK'!AE214)</f>
        <v>-</v>
      </c>
      <c r="AF214" s="2001" t="str">
        <f>IF('VM Support FY26'!AF87-'PREV LOCK'!AF214=0,"-",'VM Support FY26'!AF87-'PREV LOCK'!AF214)</f>
        <v>-</v>
      </c>
      <c r="AG214" s="2002" t="str">
        <f>IF('VM Support FY26'!AG87-'PREV LOCK'!AG214=0,"-",'VM Support FY26'!AG87-'PREV LOCK'!AG214)</f>
        <v>-</v>
      </c>
      <c r="AH214" s="1997" t="str">
        <f>IF('VM Support FY26'!AH87-'PREV LOCK'!AH214=0,"-",'VM Support FY26'!AH87-'PREV LOCK'!AH214)</f>
        <v>-</v>
      </c>
      <c r="AI214" s="2001" t="str">
        <f>IF('VM Support FY26'!AI87-'PREV LOCK'!AI214=0,"-",'VM Support FY26'!AI87-'PREV LOCK'!AI214)</f>
        <v>-</v>
      </c>
      <c r="AJ214" s="2002" t="str">
        <f>IF('VM Support FY26'!AJ87-'PREV LOCK'!AJ214=0,"-",'VM Support FY26'!AJ87-'PREV LOCK'!AJ214)</f>
        <v>-</v>
      </c>
      <c r="AK214" s="1997" t="str">
        <f>IF('VM Support FY26'!AK87-'PREV LOCK'!AK214=0,"-",'VM Support FY26'!AK87-'PREV LOCK'!AK214)</f>
        <v>-</v>
      </c>
      <c r="AL214" s="2001" t="str">
        <f>IF('VM Support FY26'!AL87-'PREV LOCK'!AL214=0,"-",'VM Support FY26'!AL87-'PREV LOCK'!AL214)</f>
        <v>-</v>
      </c>
      <c r="AM214" s="2002" t="str">
        <f>IF('VM Support FY26'!AM87-'PREV LOCK'!AM214=0,"-",'VM Support FY26'!AM87-'PREV LOCK'!AM214)</f>
        <v>-</v>
      </c>
      <c r="AN214" s="1997" t="str">
        <f>IF('VM Support FY26'!AN87-'PREV LOCK'!AN214=0,"-",'VM Support FY26'!AN87-'PREV LOCK'!AN214)</f>
        <v>-</v>
      </c>
      <c r="AO214" s="2001" t="str">
        <f>IF('VM Support FY26'!AO87-'PREV LOCK'!AO214=0,"-",'VM Support FY26'!AO87-'PREV LOCK'!AO214)</f>
        <v>-</v>
      </c>
      <c r="AP214" s="2002" t="str">
        <f>IF('VM Support FY26'!AP87-'PREV LOCK'!AP214=0,"-",'VM Support FY26'!AP87-'PREV LOCK'!AP214)</f>
        <v>-</v>
      </c>
      <c r="AQ214" s="1997" t="str">
        <f>IF('VM Support FY26'!AQ87-'PREV LOCK'!AQ214=0,"-",'VM Support FY26'!AQ87-'PREV LOCK'!AQ214)</f>
        <v>-</v>
      </c>
      <c r="AR214" s="2001" t="str">
        <f>IF('VM Support FY26'!AR87-'PREV LOCK'!AR214=0,"-",'VM Support FY26'!AR87-'PREV LOCK'!AR214)</f>
        <v>-</v>
      </c>
      <c r="AS214" s="2002" t="str">
        <f>IF('VM Support FY26'!AS87-'PREV LOCK'!AS214=0,"-",'VM Support FY26'!AS87-'PREV LOCK'!AS214)</f>
        <v>-</v>
      </c>
      <c r="AT214" s="1997" t="str">
        <f>IF('VM Support FY26'!AT87-'PREV LOCK'!AT214=0,"-",'VM Support FY26'!AT87-'PREV LOCK'!AT214)</f>
        <v>-</v>
      </c>
      <c r="AU214" s="2001" t="str">
        <f>IF('VM Support FY26'!AU87-'PREV LOCK'!AU214=0,"-",'VM Support FY26'!AU87-'PREV LOCK'!AU214)</f>
        <v>-</v>
      </c>
      <c r="AV214" s="2002" t="str">
        <f>IF('VM Support FY26'!AV87-'PREV LOCK'!AV214=0,"-",'VM Support FY26'!AV87-'PREV LOCK'!AV214)</f>
        <v>-</v>
      </c>
      <c r="AX214" s="145"/>
    </row>
    <row r="215" spans="4:50" ht="15.75" customHeight="1">
      <c r="D215" s="286" t="s">
        <v>208</v>
      </c>
      <c r="E215" s="155" t="s">
        <v>251</v>
      </c>
      <c r="F215" s="155" t="s">
        <v>210</v>
      </c>
      <c r="G215" s="155" t="s">
        <v>22</v>
      </c>
      <c r="H215" s="225"/>
      <c r="I215" s="208"/>
      <c r="J215" s="1997" t="str">
        <f>IF('VM Support FY26'!J88-'PREV LOCK'!J215=0,"-",'VM Support FY26'!J88-'PREV LOCK'!J215)</f>
        <v>-</v>
      </c>
      <c r="K215" s="2001" t="str">
        <f>IF('VM Support FY26'!K88-'PREV LOCK'!K215=0,"-",'VM Support FY26'!K88-'PREV LOCK'!K215)</f>
        <v>-</v>
      </c>
      <c r="L215" s="2002" t="str">
        <f>IF('VM Support FY26'!L88-'PREV LOCK'!L215=0,"-",'VM Support FY26'!L88-'PREV LOCK'!L215)</f>
        <v>-</v>
      </c>
      <c r="M215" s="1997" t="str">
        <f>IF('VM Support FY26'!M88-'PREV LOCK'!M215=0,"-",'VM Support FY26'!M88-'PREV LOCK'!M215)</f>
        <v>-</v>
      </c>
      <c r="N215" s="2001" t="str">
        <f>IF('VM Support FY26'!N88-'PREV LOCK'!N215=0,"-",'VM Support FY26'!N88-'PREV LOCK'!N215)</f>
        <v>-</v>
      </c>
      <c r="O215" s="2002" t="str">
        <f>IF('VM Support FY26'!O88-'PREV LOCK'!O215=0,"-",'VM Support FY26'!O88-'PREV LOCK'!O215)</f>
        <v>-</v>
      </c>
      <c r="P215" s="1997" t="str">
        <f>IF('VM Support FY26'!P88-'PREV LOCK'!P215=0,"-",'VM Support FY26'!P88-'PREV LOCK'!P215)</f>
        <v>-</v>
      </c>
      <c r="Q215" s="2001" t="str">
        <f>IF('VM Support FY26'!Q88-'PREV LOCK'!Q215=0,"-",'VM Support FY26'!Q88-'PREV LOCK'!Q215)</f>
        <v>-</v>
      </c>
      <c r="R215" s="2002" t="str">
        <f>IF('VM Support FY26'!R88-'PREV LOCK'!R215=0,"-",'VM Support FY26'!R88-'PREV LOCK'!R215)</f>
        <v>-</v>
      </c>
      <c r="S215" s="1997" t="str">
        <f>IF('VM Support FY26'!S88-'PREV LOCK'!S215=0,"-",'VM Support FY26'!S88-'PREV LOCK'!S215)</f>
        <v>-</v>
      </c>
      <c r="T215" s="2001" t="str">
        <f>IF('VM Support FY26'!T88-'PREV LOCK'!T215=0,"-",'VM Support FY26'!T88-'PREV LOCK'!T215)</f>
        <v>-</v>
      </c>
      <c r="U215" s="2002" t="str">
        <f>IF('VM Support FY26'!U88-'PREV LOCK'!U215=0,"-",'VM Support FY26'!U88-'PREV LOCK'!U215)</f>
        <v>-</v>
      </c>
      <c r="V215" s="1997" t="str">
        <f>IF('VM Support FY26'!V88-'PREV LOCK'!V215=0,"-",'VM Support FY26'!V88-'PREV LOCK'!V215)</f>
        <v>-</v>
      </c>
      <c r="W215" s="2001" t="str">
        <f>IF('VM Support FY26'!W88-'PREV LOCK'!W215=0,"-",'VM Support FY26'!W88-'PREV LOCK'!W215)</f>
        <v>-</v>
      </c>
      <c r="X215" s="2002" t="str">
        <f>IF('VM Support FY26'!X88-'PREV LOCK'!X215=0,"-",'VM Support FY26'!X88-'PREV LOCK'!X215)</f>
        <v>-</v>
      </c>
      <c r="Y215" s="1997" t="str">
        <f>IF('VM Support FY26'!Y88-'PREV LOCK'!Y215=0,"-",'VM Support FY26'!Y88-'PREV LOCK'!Y215)</f>
        <v>-</v>
      </c>
      <c r="Z215" s="2001" t="str">
        <f>IF('VM Support FY26'!Z88-'PREV LOCK'!Z215=0,"-",'VM Support FY26'!Z88-'PREV LOCK'!Z215)</f>
        <v>-</v>
      </c>
      <c r="AA215" s="2002" t="str">
        <f>IF('VM Support FY26'!AA88-'PREV LOCK'!AA215=0,"-",'VM Support FY26'!AA88-'PREV LOCK'!AA215)</f>
        <v>-</v>
      </c>
      <c r="AB215" s="1997" t="str">
        <f>IF('VM Support FY26'!AB88-'PREV LOCK'!AB215=0,"-",'VM Support FY26'!AB88-'PREV LOCK'!AB215)</f>
        <v>-</v>
      </c>
      <c r="AC215" s="2001" t="str">
        <f>IF('VM Support FY26'!AC88-'PREV LOCK'!AC215=0,"-",'VM Support FY26'!AC88-'PREV LOCK'!AC215)</f>
        <v>-</v>
      </c>
      <c r="AD215" s="2002" t="str">
        <f>IF('VM Support FY26'!AD88-'PREV LOCK'!AD215=0,"-",'VM Support FY26'!AD88-'PREV LOCK'!AD215)</f>
        <v>-</v>
      </c>
      <c r="AE215" s="1997" t="str">
        <f>IF('VM Support FY26'!AE88-'PREV LOCK'!AE215=0,"-",'VM Support FY26'!AE88-'PREV LOCK'!AE215)</f>
        <v>-</v>
      </c>
      <c r="AF215" s="2001" t="str">
        <f>IF('VM Support FY26'!AF88-'PREV LOCK'!AF215=0,"-",'VM Support FY26'!AF88-'PREV LOCK'!AF215)</f>
        <v>-</v>
      </c>
      <c r="AG215" s="2002" t="str">
        <f>IF('VM Support FY26'!AG88-'PREV LOCK'!AG215=0,"-",'VM Support FY26'!AG88-'PREV LOCK'!AG215)</f>
        <v>-</v>
      </c>
      <c r="AH215" s="1997" t="str">
        <f>IF('VM Support FY26'!AH88-'PREV LOCK'!AH215=0,"-",'VM Support FY26'!AH88-'PREV LOCK'!AH215)</f>
        <v>-</v>
      </c>
      <c r="AI215" s="2001" t="str">
        <f>IF('VM Support FY26'!AI88-'PREV LOCK'!AI215=0,"-",'VM Support FY26'!AI88-'PREV LOCK'!AI215)</f>
        <v>-</v>
      </c>
      <c r="AJ215" s="2002" t="str">
        <f>IF('VM Support FY26'!AJ88-'PREV LOCK'!AJ215=0,"-",'VM Support FY26'!AJ88-'PREV LOCK'!AJ215)</f>
        <v>-</v>
      </c>
      <c r="AK215" s="1997" t="str">
        <f>IF('VM Support FY26'!AK88-'PREV LOCK'!AK215=0,"-",'VM Support FY26'!AK88-'PREV LOCK'!AK215)</f>
        <v>-</v>
      </c>
      <c r="AL215" s="2001" t="str">
        <f>IF('VM Support FY26'!AL88-'PREV LOCK'!AL215=0,"-",'VM Support FY26'!AL88-'PREV LOCK'!AL215)</f>
        <v>-</v>
      </c>
      <c r="AM215" s="2002" t="str">
        <f>IF('VM Support FY26'!AM88-'PREV LOCK'!AM215=0,"-",'VM Support FY26'!AM88-'PREV LOCK'!AM215)</f>
        <v>-</v>
      </c>
      <c r="AN215" s="1997" t="str">
        <f>IF('VM Support FY26'!AN88-'PREV LOCK'!AN215=0,"-",'VM Support FY26'!AN88-'PREV LOCK'!AN215)</f>
        <v>-</v>
      </c>
      <c r="AO215" s="2001" t="str">
        <f>IF('VM Support FY26'!AO88-'PREV LOCK'!AO215=0,"-",'VM Support FY26'!AO88-'PREV LOCK'!AO215)</f>
        <v>-</v>
      </c>
      <c r="AP215" s="2002" t="str">
        <f>IF('VM Support FY26'!AP88-'PREV LOCK'!AP215=0,"-",'VM Support FY26'!AP88-'PREV LOCK'!AP215)</f>
        <v>-</v>
      </c>
      <c r="AQ215" s="1997" t="str">
        <f>IF('VM Support FY26'!AQ88-'PREV LOCK'!AQ215=0,"-",'VM Support FY26'!AQ88-'PREV LOCK'!AQ215)</f>
        <v>-</v>
      </c>
      <c r="AR215" s="2001" t="str">
        <f>IF('VM Support FY26'!AR88-'PREV LOCK'!AR215=0,"-",'VM Support FY26'!AR88-'PREV LOCK'!AR215)</f>
        <v>-</v>
      </c>
      <c r="AS215" s="2002" t="str">
        <f>IF('VM Support FY26'!AS88-'PREV LOCK'!AS215=0,"-",'VM Support FY26'!AS88-'PREV LOCK'!AS215)</f>
        <v>-</v>
      </c>
      <c r="AT215" s="1997" t="str">
        <f>IF('VM Support FY26'!AT88-'PREV LOCK'!AT215=0,"-",'VM Support FY26'!AT88-'PREV LOCK'!AT215)</f>
        <v>-</v>
      </c>
      <c r="AU215" s="2001" t="str">
        <f>IF('VM Support FY26'!AU88-'PREV LOCK'!AU215=0,"-",'VM Support FY26'!AU88-'PREV LOCK'!AU215)</f>
        <v>-</v>
      </c>
      <c r="AV215" s="2002" t="str">
        <f>IF('VM Support FY26'!AV88-'PREV LOCK'!AV215=0,"-",'VM Support FY26'!AV88-'PREV LOCK'!AV215)</f>
        <v>-</v>
      </c>
      <c r="AX215" s="145"/>
    </row>
    <row r="216" spans="4:50" ht="15.75" customHeight="1">
      <c r="D216" s="286" t="s">
        <v>208</v>
      </c>
      <c r="E216" s="155" t="s">
        <v>251</v>
      </c>
      <c r="F216" s="155" t="s">
        <v>210</v>
      </c>
      <c r="G216" s="155" t="s">
        <v>84</v>
      </c>
      <c r="H216" s="225"/>
      <c r="I216" s="208"/>
      <c r="J216" s="1997" t="str">
        <f>IF('VM Support FY26'!J89-'PREV LOCK'!J216=0,"-",'VM Support FY26'!J89-'PREV LOCK'!J216)</f>
        <v>-</v>
      </c>
      <c r="K216" s="2001" t="str">
        <f>IF('VM Support FY26'!K89-'PREV LOCK'!K216=0,"-",'VM Support FY26'!K89-'PREV LOCK'!K216)</f>
        <v>-</v>
      </c>
      <c r="L216" s="2002" t="str">
        <f>IF('VM Support FY26'!L89-'PREV LOCK'!L216=0,"-",'VM Support FY26'!L89-'PREV LOCK'!L216)</f>
        <v>-</v>
      </c>
      <c r="M216" s="1997" t="str">
        <f>IF('VM Support FY26'!M89-'PREV LOCK'!M216=0,"-",'VM Support FY26'!M89-'PREV LOCK'!M216)</f>
        <v>-</v>
      </c>
      <c r="N216" s="2001" t="str">
        <f>IF('VM Support FY26'!N89-'PREV LOCK'!N216=0,"-",'VM Support FY26'!N89-'PREV LOCK'!N216)</f>
        <v>-</v>
      </c>
      <c r="O216" s="2002" t="str">
        <f>IF('VM Support FY26'!O89-'PREV LOCK'!O216=0,"-",'VM Support FY26'!O89-'PREV LOCK'!O216)</f>
        <v>-</v>
      </c>
      <c r="P216" s="1997" t="str">
        <f>IF('VM Support FY26'!P89-'PREV LOCK'!P216=0,"-",'VM Support FY26'!P89-'PREV LOCK'!P216)</f>
        <v>-</v>
      </c>
      <c r="Q216" s="2001" t="str">
        <f>IF('VM Support FY26'!Q89-'PREV LOCK'!Q216=0,"-",'VM Support FY26'!Q89-'PREV LOCK'!Q216)</f>
        <v>-</v>
      </c>
      <c r="R216" s="2002" t="str">
        <f>IF('VM Support FY26'!R89-'PREV LOCK'!R216=0,"-",'VM Support FY26'!R89-'PREV LOCK'!R216)</f>
        <v>-</v>
      </c>
      <c r="S216" s="1997" t="str">
        <f>IF('VM Support FY26'!S89-'PREV LOCK'!S216=0,"-",'VM Support FY26'!S89-'PREV LOCK'!S216)</f>
        <v>-</v>
      </c>
      <c r="T216" s="2001" t="str">
        <f>IF('VM Support FY26'!T89-'PREV LOCK'!T216=0,"-",'VM Support FY26'!T89-'PREV LOCK'!T216)</f>
        <v>-</v>
      </c>
      <c r="U216" s="2002" t="str">
        <f>IF('VM Support FY26'!U89-'PREV LOCK'!U216=0,"-",'VM Support FY26'!U89-'PREV LOCK'!U216)</f>
        <v>-</v>
      </c>
      <c r="V216" s="1997" t="str">
        <f>IF('VM Support FY26'!V89-'PREV LOCK'!V216=0,"-",'VM Support FY26'!V89-'PREV LOCK'!V216)</f>
        <v>-</v>
      </c>
      <c r="W216" s="2001" t="str">
        <f>IF('VM Support FY26'!W89-'PREV LOCK'!W216=0,"-",'VM Support FY26'!W89-'PREV LOCK'!W216)</f>
        <v>-</v>
      </c>
      <c r="X216" s="2002" t="str">
        <f>IF('VM Support FY26'!X89-'PREV LOCK'!X216=0,"-",'VM Support FY26'!X89-'PREV LOCK'!X216)</f>
        <v>-</v>
      </c>
      <c r="Y216" s="1997" t="str">
        <f>IF('VM Support FY26'!Y89-'PREV LOCK'!Y216=0,"-",'VM Support FY26'!Y89-'PREV LOCK'!Y216)</f>
        <v>-</v>
      </c>
      <c r="Z216" s="2001" t="str">
        <f>IF('VM Support FY26'!Z89-'PREV LOCK'!Z216=0,"-",'VM Support FY26'!Z89-'PREV LOCK'!Z216)</f>
        <v>-</v>
      </c>
      <c r="AA216" s="2002" t="str">
        <f>IF('VM Support FY26'!AA89-'PREV LOCK'!AA216=0,"-",'VM Support FY26'!AA89-'PREV LOCK'!AA216)</f>
        <v>-</v>
      </c>
      <c r="AB216" s="1997" t="str">
        <f>IF('VM Support FY26'!AB89-'PREV LOCK'!AB216=0,"-",'VM Support FY26'!AB89-'PREV LOCK'!AB216)</f>
        <v>-</v>
      </c>
      <c r="AC216" s="2001" t="str">
        <f>IF('VM Support FY26'!AC89-'PREV LOCK'!AC216=0,"-",'VM Support FY26'!AC89-'PREV LOCK'!AC216)</f>
        <v>-</v>
      </c>
      <c r="AD216" s="2002" t="str">
        <f>IF('VM Support FY26'!AD89-'PREV LOCK'!AD216=0,"-",'VM Support FY26'!AD89-'PREV LOCK'!AD216)</f>
        <v>-</v>
      </c>
      <c r="AE216" s="1997" t="str">
        <f>IF('VM Support FY26'!AE89-'PREV LOCK'!AE216=0,"-",'VM Support FY26'!AE89-'PREV LOCK'!AE216)</f>
        <v>-</v>
      </c>
      <c r="AF216" s="2001" t="str">
        <f>IF('VM Support FY26'!AF89-'PREV LOCK'!AF216=0,"-",'VM Support FY26'!AF89-'PREV LOCK'!AF216)</f>
        <v>-</v>
      </c>
      <c r="AG216" s="2002" t="str">
        <f>IF('VM Support FY26'!AG89-'PREV LOCK'!AG216=0,"-",'VM Support FY26'!AG89-'PREV LOCK'!AG216)</f>
        <v>-</v>
      </c>
      <c r="AH216" s="1997" t="str">
        <f>IF('VM Support FY26'!AH89-'PREV LOCK'!AH216=0,"-",'VM Support FY26'!AH89-'PREV LOCK'!AH216)</f>
        <v>-</v>
      </c>
      <c r="AI216" s="2001" t="str">
        <f>IF('VM Support FY26'!AI89-'PREV LOCK'!AI216=0,"-",'VM Support FY26'!AI89-'PREV LOCK'!AI216)</f>
        <v>-</v>
      </c>
      <c r="AJ216" s="2002" t="str">
        <f>IF('VM Support FY26'!AJ89-'PREV LOCK'!AJ216=0,"-",'VM Support FY26'!AJ89-'PREV LOCK'!AJ216)</f>
        <v>-</v>
      </c>
      <c r="AK216" s="1997" t="str">
        <f>IF('VM Support FY26'!AK89-'PREV LOCK'!AK216=0,"-",'VM Support FY26'!AK89-'PREV LOCK'!AK216)</f>
        <v>-</v>
      </c>
      <c r="AL216" s="2001" t="str">
        <f>IF('VM Support FY26'!AL89-'PREV LOCK'!AL216=0,"-",'VM Support FY26'!AL89-'PREV LOCK'!AL216)</f>
        <v>-</v>
      </c>
      <c r="AM216" s="2002" t="str">
        <f>IF('VM Support FY26'!AM89-'PREV LOCK'!AM216=0,"-",'VM Support FY26'!AM89-'PREV LOCK'!AM216)</f>
        <v>-</v>
      </c>
      <c r="AN216" s="1997" t="str">
        <f>IF('VM Support FY26'!AN89-'PREV LOCK'!AN216=0,"-",'VM Support FY26'!AN89-'PREV LOCK'!AN216)</f>
        <v>-</v>
      </c>
      <c r="AO216" s="2001" t="str">
        <f>IF('VM Support FY26'!AO89-'PREV LOCK'!AO216=0,"-",'VM Support FY26'!AO89-'PREV LOCK'!AO216)</f>
        <v>-</v>
      </c>
      <c r="AP216" s="2002" t="str">
        <f>IF('VM Support FY26'!AP89-'PREV LOCK'!AP216=0,"-",'VM Support FY26'!AP89-'PREV LOCK'!AP216)</f>
        <v>-</v>
      </c>
      <c r="AQ216" s="1997" t="str">
        <f>IF('VM Support FY26'!AQ89-'PREV LOCK'!AQ216=0,"-",'VM Support FY26'!AQ89-'PREV LOCK'!AQ216)</f>
        <v>-</v>
      </c>
      <c r="AR216" s="2001" t="str">
        <f>IF('VM Support FY26'!AR89-'PREV LOCK'!AR216=0,"-",'VM Support FY26'!AR89-'PREV LOCK'!AR216)</f>
        <v>-</v>
      </c>
      <c r="AS216" s="2002" t="str">
        <f>IF('VM Support FY26'!AS89-'PREV LOCK'!AS216=0,"-",'VM Support FY26'!AS89-'PREV LOCK'!AS216)</f>
        <v>-</v>
      </c>
      <c r="AT216" s="1997" t="str">
        <f>IF('VM Support FY26'!AT89-'PREV LOCK'!AT216=0,"-",'VM Support FY26'!AT89-'PREV LOCK'!AT216)</f>
        <v>-</v>
      </c>
      <c r="AU216" s="2001" t="str">
        <f>IF('VM Support FY26'!AU89-'PREV LOCK'!AU216=0,"-",'VM Support FY26'!AU89-'PREV LOCK'!AU216)</f>
        <v>-</v>
      </c>
      <c r="AV216" s="2002" t="str">
        <f>IF('VM Support FY26'!AV89-'PREV LOCK'!AV216=0,"-",'VM Support FY26'!AV89-'PREV LOCK'!AV216)</f>
        <v>-</v>
      </c>
      <c r="AX216" s="145"/>
    </row>
    <row r="217" spans="4:50" ht="15.75" customHeight="1">
      <c r="D217" s="608" t="s">
        <v>208</v>
      </c>
      <c r="E217" s="282" t="s">
        <v>252</v>
      </c>
      <c r="F217" s="282"/>
      <c r="G217" s="282"/>
      <c r="H217" s="281"/>
      <c r="I217" s="203"/>
      <c r="J217" s="1998" t="str">
        <f>IF('VM Support FY26'!J90-'PREV LOCK'!J217=0,"-",'VM Support FY26'!J90-'PREV LOCK'!J217)</f>
        <v>-</v>
      </c>
      <c r="K217" s="2003" t="str">
        <f>IF('VM Support FY26'!K90-'PREV LOCK'!K217=0,"-",'VM Support FY26'!K90-'PREV LOCK'!K217)</f>
        <v>-</v>
      </c>
      <c r="L217" s="2004" t="str">
        <f>IF('VM Support FY26'!L90-'PREV LOCK'!L217=0,"-",'VM Support FY26'!L90-'PREV LOCK'!L217)</f>
        <v>-</v>
      </c>
      <c r="M217" s="1998" t="str">
        <f>IF('VM Support FY26'!M90-'PREV LOCK'!M217=0,"-",'VM Support FY26'!M90-'PREV LOCK'!M217)</f>
        <v>-</v>
      </c>
      <c r="N217" s="2003" t="str">
        <f>IF('VM Support FY26'!N90-'PREV LOCK'!N217=0,"-",'VM Support FY26'!N90-'PREV LOCK'!N217)</f>
        <v>-</v>
      </c>
      <c r="O217" s="2004" t="str">
        <f>IF('VM Support FY26'!O90-'PREV LOCK'!O217=0,"-",'VM Support FY26'!O90-'PREV LOCK'!O217)</f>
        <v>-</v>
      </c>
      <c r="P217" s="1998" t="str">
        <f>IF('VM Support FY26'!P90-'PREV LOCK'!P217=0,"-",'VM Support FY26'!P90-'PREV LOCK'!P217)</f>
        <v>-</v>
      </c>
      <c r="Q217" s="2003" t="str">
        <f>IF('VM Support FY26'!Q90-'PREV LOCK'!Q217=0,"-",'VM Support FY26'!Q90-'PREV LOCK'!Q217)</f>
        <v>-</v>
      </c>
      <c r="R217" s="2004" t="str">
        <f>IF('VM Support FY26'!R90-'PREV LOCK'!R217=0,"-",'VM Support FY26'!R90-'PREV LOCK'!R217)</f>
        <v>-</v>
      </c>
      <c r="S217" s="1998" t="str">
        <f>IF('VM Support FY26'!S90-'PREV LOCK'!S217=0,"-",'VM Support FY26'!S90-'PREV LOCK'!S217)</f>
        <v>-</v>
      </c>
      <c r="T217" s="2003" t="str">
        <f>IF('VM Support FY26'!T90-'PREV LOCK'!T217=0,"-",'VM Support FY26'!T90-'PREV LOCK'!T217)</f>
        <v>-</v>
      </c>
      <c r="U217" s="2004" t="str">
        <f>IF('VM Support FY26'!U90-'PREV LOCK'!U217=0,"-",'VM Support FY26'!U90-'PREV LOCK'!U217)</f>
        <v>-</v>
      </c>
      <c r="V217" s="1998" t="str">
        <f>IF('VM Support FY26'!V90-'PREV LOCK'!V217=0,"-",'VM Support FY26'!V90-'PREV LOCK'!V217)</f>
        <v>-</v>
      </c>
      <c r="W217" s="2003" t="str">
        <f>IF('VM Support FY26'!W90-'PREV LOCK'!W217=0,"-",'VM Support FY26'!W90-'PREV LOCK'!W217)</f>
        <v>-</v>
      </c>
      <c r="X217" s="2004" t="str">
        <f>IF('VM Support FY26'!X90-'PREV LOCK'!X217=0,"-",'VM Support FY26'!X90-'PREV LOCK'!X217)</f>
        <v>-</v>
      </c>
      <c r="Y217" s="1998" t="str">
        <f>IF('VM Support FY26'!Y90-'PREV LOCK'!Y217=0,"-",'VM Support FY26'!Y90-'PREV LOCK'!Y217)</f>
        <v>-</v>
      </c>
      <c r="Z217" s="2003" t="str">
        <f>IF('VM Support FY26'!Z90-'PREV LOCK'!Z217=0,"-",'VM Support FY26'!Z90-'PREV LOCK'!Z217)</f>
        <v>-</v>
      </c>
      <c r="AA217" s="2004" t="str">
        <f>IF('VM Support FY26'!AA90-'PREV LOCK'!AA217=0,"-",'VM Support FY26'!AA90-'PREV LOCK'!AA217)</f>
        <v>-</v>
      </c>
      <c r="AB217" s="1998" t="str">
        <f>IF('VM Support FY26'!AB90-'PREV LOCK'!AB217=0,"-",'VM Support FY26'!AB90-'PREV LOCK'!AB217)</f>
        <v>-</v>
      </c>
      <c r="AC217" s="2003" t="str">
        <f>IF('VM Support FY26'!AC90-'PREV LOCK'!AC217=0,"-",'VM Support FY26'!AC90-'PREV LOCK'!AC217)</f>
        <v>-</v>
      </c>
      <c r="AD217" s="2004" t="str">
        <f>IF('VM Support FY26'!AD90-'PREV LOCK'!AD217=0,"-",'VM Support FY26'!AD90-'PREV LOCK'!AD217)</f>
        <v>-</v>
      </c>
      <c r="AE217" s="1998" t="str">
        <f>IF('VM Support FY26'!AE90-'PREV LOCK'!AE217=0,"-",'VM Support FY26'!AE90-'PREV LOCK'!AE217)</f>
        <v>-</v>
      </c>
      <c r="AF217" s="2003" t="str">
        <f>IF('VM Support FY26'!AF90-'PREV LOCK'!AF217=0,"-",'VM Support FY26'!AF90-'PREV LOCK'!AF217)</f>
        <v>-</v>
      </c>
      <c r="AG217" s="2004" t="str">
        <f>IF('VM Support FY26'!AG90-'PREV LOCK'!AG217=0,"-",'VM Support FY26'!AG90-'PREV LOCK'!AG217)</f>
        <v>-</v>
      </c>
      <c r="AH217" s="1998" t="str">
        <f>IF('VM Support FY26'!AH90-'PREV LOCK'!AH217=0,"-",'VM Support FY26'!AH90-'PREV LOCK'!AH217)</f>
        <v>-</v>
      </c>
      <c r="AI217" s="2003" t="str">
        <f>IF('VM Support FY26'!AI90-'PREV LOCK'!AI217=0,"-",'VM Support FY26'!AI90-'PREV LOCK'!AI217)</f>
        <v>-</v>
      </c>
      <c r="AJ217" s="2004" t="str">
        <f>IF('VM Support FY26'!AJ90-'PREV LOCK'!AJ217=0,"-",'VM Support FY26'!AJ90-'PREV LOCK'!AJ217)</f>
        <v>-</v>
      </c>
      <c r="AK217" s="1998" t="str">
        <f>IF('VM Support FY26'!AK90-'PREV LOCK'!AK217=0,"-",'VM Support FY26'!AK90-'PREV LOCK'!AK217)</f>
        <v>-</v>
      </c>
      <c r="AL217" s="2003" t="str">
        <f>IF('VM Support FY26'!AL90-'PREV LOCK'!AL217=0,"-",'VM Support FY26'!AL90-'PREV LOCK'!AL217)</f>
        <v>-</v>
      </c>
      <c r="AM217" s="2004" t="str">
        <f>IF('VM Support FY26'!AM90-'PREV LOCK'!AM217=0,"-",'VM Support FY26'!AM90-'PREV LOCK'!AM217)</f>
        <v>-</v>
      </c>
      <c r="AN217" s="1998" t="str">
        <f>IF('VM Support FY26'!AN90-'PREV LOCK'!AN217=0,"-",'VM Support FY26'!AN90-'PREV LOCK'!AN217)</f>
        <v>-</v>
      </c>
      <c r="AO217" s="2003" t="str">
        <f>IF('VM Support FY26'!AO90-'PREV LOCK'!AO217=0,"-",'VM Support FY26'!AO90-'PREV LOCK'!AO217)</f>
        <v>-</v>
      </c>
      <c r="AP217" s="2004" t="str">
        <f>IF('VM Support FY26'!AP90-'PREV LOCK'!AP217=0,"-",'VM Support FY26'!AP90-'PREV LOCK'!AP217)</f>
        <v>-</v>
      </c>
      <c r="AQ217" s="1998" t="str">
        <f>IF('VM Support FY26'!AQ90-'PREV LOCK'!AQ217=0,"-",'VM Support FY26'!AQ90-'PREV LOCK'!AQ217)</f>
        <v>-</v>
      </c>
      <c r="AR217" s="2003" t="str">
        <f>IF('VM Support FY26'!AR90-'PREV LOCK'!AR217=0,"-",'VM Support FY26'!AR90-'PREV LOCK'!AR217)</f>
        <v>-</v>
      </c>
      <c r="AS217" s="2004" t="str">
        <f>IF('VM Support FY26'!AS90-'PREV LOCK'!AS217=0,"-",'VM Support FY26'!AS90-'PREV LOCK'!AS217)</f>
        <v>-</v>
      </c>
      <c r="AT217" s="1998" t="str">
        <f>IF('VM Support FY26'!AT90-'PREV LOCK'!AT217=0,"-",'VM Support FY26'!AT90-'PREV LOCK'!AT217)</f>
        <v>-</v>
      </c>
      <c r="AU217" s="2003" t="str">
        <f>IF('VM Support FY26'!AU90-'PREV LOCK'!AU217=0,"-",'VM Support FY26'!AU90-'PREV LOCK'!AU217)</f>
        <v>-</v>
      </c>
      <c r="AV217" s="2004" t="str">
        <f>IF('VM Support FY26'!AV90-'PREV LOCK'!AV217=0,"-",'VM Support FY26'!AV90-'PREV LOCK'!AV217)</f>
        <v>-</v>
      </c>
      <c r="AX217" s="145"/>
    </row>
    <row r="218" spans="4:50" ht="15.75" customHeight="1">
      <c r="D218" s="359" t="s">
        <v>218</v>
      </c>
      <c r="E218" s="360" t="s">
        <v>251</v>
      </c>
      <c r="F218" s="360" t="s">
        <v>210</v>
      </c>
      <c r="G218" s="360" t="s">
        <v>171</v>
      </c>
      <c r="H218" s="361">
        <v>1.7</v>
      </c>
      <c r="I218" s="362"/>
      <c r="J218" s="1996" t="str">
        <f>IF('VM Support FY26'!J91-'PREV LOCK'!J218=0,"-",'VM Support FY26'!J91-'PREV LOCK'!J218)</f>
        <v>-</v>
      </c>
      <c r="K218" s="1999" t="str">
        <f>IF('VM Support FY26'!K91-'PREV LOCK'!K218=0,"-",'VM Support FY26'!K91-'PREV LOCK'!K218)</f>
        <v>-</v>
      </c>
      <c r="L218" s="2000" t="str">
        <f>IF('VM Support FY26'!L91-'PREV LOCK'!L218=0,"-",'VM Support FY26'!L91-'PREV LOCK'!L218)</f>
        <v>-</v>
      </c>
      <c r="M218" s="1996" t="str">
        <f>IF('VM Support FY26'!M91-'PREV LOCK'!M218=0,"-",'VM Support FY26'!M91-'PREV LOCK'!M218)</f>
        <v>-</v>
      </c>
      <c r="N218" s="1999" t="str">
        <f>IF('VM Support FY26'!N91-'PREV LOCK'!N218=0,"-",'VM Support FY26'!N91-'PREV LOCK'!N218)</f>
        <v>-</v>
      </c>
      <c r="O218" s="2000" t="str">
        <f>IF('VM Support FY26'!O91-'PREV LOCK'!O218=0,"-",'VM Support FY26'!O91-'PREV LOCK'!O218)</f>
        <v>-</v>
      </c>
      <c r="P218" s="1996" t="str">
        <f>IF('VM Support FY26'!P91-'PREV LOCK'!P218=0,"-",'VM Support FY26'!P91-'PREV LOCK'!P218)</f>
        <v>-</v>
      </c>
      <c r="Q218" s="1999" t="str">
        <f>IF('VM Support FY26'!Q91-'PREV LOCK'!Q218=0,"-",'VM Support FY26'!Q91-'PREV LOCK'!Q218)</f>
        <v>-</v>
      </c>
      <c r="R218" s="2000" t="str">
        <f>IF('VM Support FY26'!R91-'PREV LOCK'!R218=0,"-",'VM Support FY26'!R91-'PREV LOCK'!R218)</f>
        <v>-</v>
      </c>
      <c r="S218" s="1996" t="str">
        <f>IF('VM Support FY26'!S91-'PREV LOCK'!S218=0,"-",'VM Support FY26'!S91-'PREV LOCK'!S218)</f>
        <v>-</v>
      </c>
      <c r="T218" s="1999" t="str">
        <f>IF('VM Support FY26'!T91-'PREV LOCK'!T218=0,"-",'VM Support FY26'!T91-'PREV LOCK'!T218)</f>
        <v>-</v>
      </c>
      <c r="U218" s="2000" t="str">
        <f>IF('VM Support FY26'!U91-'PREV LOCK'!U218=0,"-",'VM Support FY26'!U91-'PREV LOCK'!U218)</f>
        <v>-</v>
      </c>
      <c r="V218" s="1996" t="str">
        <f>IF('VM Support FY26'!V91-'PREV LOCK'!V218=0,"-",'VM Support FY26'!V91-'PREV LOCK'!V218)</f>
        <v>-</v>
      </c>
      <c r="W218" s="1999" t="str">
        <f>IF('VM Support FY26'!W91-'PREV LOCK'!W218=0,"-",'VM Support FY26'!W91-'PREV LOCK'!W218)</f>
        <v>-</v>
      </c>
      <c r="X218" s="2000" t="str">
        <f>IF('VM Support FY26'!X91-'PREV LOCK'!X218=0,"-",'VM Support FY26'!X91-'PREV LOCK'!X218)</f>
        <v>-</v>
      </c>
      <c r="Y218" s="1996" t="str">
        <f>IF('VM Support FY26'!Y91-'PREV LOCK'!Y218=0,"-",'VM Support FY26'!Y91-'PREV LOCK'!Y218)</f>
        <v>-</v>
      </c>
      <c r="Z218" s="1999" t="str">
        <f>IF('VM Support FY26'!Z91-'PREV LOCK'!Z218=0,"-",'VM Support FY26'!Z91-'PREV LOCK'!Z218)</f>
        <v>-</v>
      </c>
      <c r="AA218" s="2000" t="str">
        <f>IF('VM Support FY26'!AA91-'PREV LOCK'!AA218=0,"-",'VM Support FY26'!AA91-'PREV LOCK'!AA218)</f>
        <v>-</v>
      </c>
      <c r="AB218" s="1996" t="str">
        <f>IF('VM Support FY26'!AB91-'PREV LOCK'!AB218=0,"-",'VM Support FY26'!AB91-'PREV LOCK'!AB218)</f>
        <v>-</v>
      </c>
      <c r="AC218" s="1999" t="str">
        <f>IF('VM Support FY26'!AC91-'PREV LOCK'!AC218=0,"-",'VM Support FY26'!AC91-'PREV LOCK'!AC218)</f>
        <v>-</v>
      </c>
      <c r="AD218" s="2000" t="str">
        <f>IF('VM Support FY26'!AD91-'PREV LOCK'!AD218=0,"-",'VM Support FY26'!AD91-'PREV LOCK'!AD218)</f>
        <v>-</v>
      </c>
      <c r="AE218" s="1996" t="str">
        <f>IF('VM Support FY26'!AE91-'PREV LOCK'!AE218=0,"-",'VM Support FY26'!AE91-'PREV LOCK'!AE218)</f>
        <v>-</v>
      </c>
      <c r="AF218" s="1999" t="str">
        <f>IF('VM Support FY26'!AF91-'PREV LOCK'!AF218=0,"-",'VM Support FY26'!AF91-'PREV LOCK'!AF218)</f>
        <v>-</v>
      </c>
      <c r="AG218" s="2000" t="str">
        <f>IF('VM Support FY26'!AG91-'PREV LOCK'!AG218=0,"-",'VM Support FY26'!AG91-'PREV LOCK'!AG218)</f>
        <v>-</v>
      </c>
      <c r="AH218" s="1996" t="str">
        <f>IF('VM Support FY26'!AH91-'PREV LOCK'!AH218=0,"-",'VM Support FY26'!AH91-'PREV LOCK'!AH218)</f>
        <v>-</v>
      </c>
      <c r="AI218" s="1999" t="str">
        <f>IF('VM Support FY26'!AI91-'PREV LOCK'!AI218=0,"-",'VM Support FY26'!AI91-'PREV LOCK'!AI218)</f>
        <v>-</v>
      </c>
      <c r="AJ218" s="2000" t="str">
        <f>IF('VM Support FY26'!AJ91-'PREV LOCK'!AJ218=0,"-",'VM Support FY26'!AJ91-'PREV LOCK'!AJ218)</f>
        <v>-</v>
      </c>
      <c r="AK218" s="1996" t="str">
        <f>IF('VM Support FY26'!AK91-'PREV LOCK'!AK218=0,"-",'VM Support FY26'!AK91-'PREV LOCK'!AK218)</f>
        <v>-</v>
      </c>
      <c r="AL218" s="1999" t="str">
        <f>IF('VM Support FY26'!AL91-'PREV LOCK'!AL218=0,"-",'VM Support FY26'!AL91-'PREV LOCK'!AL218)</f>
        <v>-</v>
      </c>
      <c r="AM218" s="2000" t="str">
        <f>IF('VM Support FY26'!AM91-'PREV LOCK'!AM218=0,"-",'VM Support FY26'!AM91-'PREV LOCK'!AM218)</f>
        <v>-</v>
      </c>
      <c r="AN218" s="1996" t="str">
        <f>IF('VM Support FY26'!AN91-'PREV LOCK'!AN218=0,"-",'VM Support FY26'!AN91-'PREV LOCK'!AN218)</f>
        <v>-</v>
      </c>
      <c r="AO218" s="1999" t="str">
        <f>IF('VM Support FY26'!AO91-'PREV LOCK'!AO218=0,"-",'VM Support FY26'!AO91-'PREV LOCK'!AO218)</f>
        <v>-</v>
      </c>
      <c r="AP218" s="2000" t="str">
        <f>IF('VM Support FY26'!AP91-'PREV LOCK'!AP218=0,"-",'VM Support FY26'!AP91-'PREV LOCK'!AP218)</f>
        <v>-</v>
      </c>
      <c r="AQ218" s="1996" t="str">
        <f>IF('VM Support FY26'!AQ91-'PREV LOCK'!AQ218=0,"-",'VM Support FY26'!AQ91-'PREV LOCK'!AQ218)</f>
        <v>-</v>
      </c>
      <c r="AR218" s="1999" t="str">
        <f>IF('VM Support FY26'!AR91-'PREV LOCK'!AR218=0,"-",'VM Support FY26'!AR91-'PREV LOCK'!AR218)</f>
        <v>-</v>
      </c>
      <c r="AS218" s="2000" t="str">
        <f>IF('VM Support FY26'!AS91-'PREV LOCK'!AS218=0,"-",'VM Support FY26'!AS91-'PREV LOCK'!AS218)</f>
        <v>-</v>
      </c>
      <c r="AT218" s="1996" t="str">
        <f>IF('VM Support FY26'!AT91-'PREV LOCK'!AT218=0,"-",'VM Support FY26'!AT91-'PREV LOCK'!AT218)</f>
        <v>-</v>
      </c>
      <c r="AU218" s="1999" t="str">
        <f>IF('VM Support FY26'!AU91-'PREV LOCK'!AU218=0,"-",'VM Support FY26'!AU91-'PREV LOCK'!AU218)</f>
        <v>-</v>
      </c>
      <c r="AV218" s="2000" t="str">
        <f>IF('VM Support FY26'!AV91-'PREV LOCK'!AV218=0,"-",'VM Support FY26'!AV91-'PREV LOCK'!AV218)</f>
        <v>-</v>
      </c>
      <c r="AX218" s="145"/>
    </row>
    <row r="219" spans="4:50" ht="15.75" customHeight="1">
      <c r="D219" s="286" t="s">
        <v>139</v>
      </c>
      <c r="E219" s="155" t="s">
        <v>251</v>
      </c>
      <c r="F219" s="155" t="s">
        <v>210</v>
      </c>
      <c r="G219" s="155" t="s">
        <v>171</v>
      </c>
      <c r="H219" s="225"/>
      <c r="I219" s="208"/>
      <c r="J219" s="1997" t="str">
        <f>IF('VM Support FY26'!J92-'PREV LOCK'!J219=0,"-",'VM Support FY26'!J92-'PREV LOCK'!J219)</f>
        <v>-</v>
      </c>
      <c r="K219" s="2001" t="str">
        <f>IF('VM Support FY26'!K92-'PREV LOCK'!K219=0,"-",'VM Support FY26'!K92-'PREV LOCK'!K219)</f>
        <v>-</v>
      </c>
      <c r="L219" s="2002" t="str">
        <f>IF('VM Support FY26'!L92-'PREV LOCK'!L219=0,"-",'VM Support FY26'!L92-'PREV LOCK'!L219)</f>
        <v>-</v>
      </c>
      <c r="M219" s="1997" t="str">
        <f>IF('VM Support FY26'!M92-'PREV LOCK'!M219=0,"-",'VM Support FY26'!M92-'PREV LOCK'!M219)</f>
        <v>-</v>
      </c>
      <c r="N219" s="2001" t="str">
        <f>IF('VM Support FY26'!N92-'PREV LOCK'!N219=0,"-",'VM Support FY26'!N92-'PREV LOCK'!N219)</f>
        <v>-</v>
      </c>
      <c r="O219" s="2002" t="str">
        <f>IF('VM Support FY26'!O92-'PREV LOCK'!O219=0,"-",'VM Support FY26'!O92-'PREV LOCK'!O219)</f>
        <v>-</v>
      </c>
      <c r="P219" s="1997" t="str">
        <f>IF('VM Support FY26'!P92-'PREV LOCK'!P219=0,"-",'VM Support FY26'!P92-'PREV LOCK'!P219)</f>
        <v>-</v>
      </c>
      <c r="Q219" s="2001" t="str">
        <f>IF('VM Support FY26'!Q92-'PREV LOCK'!Q219=0,"-",'VM Support FY26'!Q92-'PREV LOCK'!Q219)</f>
        <v>-</v>
      </c>
      <c r="R219" s="2002" t="str">
        <f>IF('VM Support FY26'!R92-'PREV LOCK'!R219=0,"-",'VM Support FY26'!R92-'PREV LOCK'!R219)</f>
        <v>-</v>
      </c>
      <c r="S219" s="1997" t="str">
        <f>IF('VM Support FY26'!S92-'PREV LOCK'!S219=0,"-",'VM Support FY26'!S92-'PREV LOCK'!S219)</f>
        <v>-</v>
      </c>
      <c r="T219" s="2001" t="str">
        <f>IF('VM Support FY26'!T92-'PREV LOCK'!T219=0,"-",'VM Support FY26'!T92-'PREV LOCK'!T219)</f>
        <v>-</v>
      </c>
      <c r="U219" s="2002" t="str">
        <f>IF('VM Support FY26'!U92-'PREV LOCK'!U219=0,"-",'VM Support FY26'!U92-'PREV LOCK'!U219)</f>
        <v>-</v>
      </c>
      <c r="V219" s="1997" t="str">
        <f>IF('VM Support FY26'!V92-'PREV LOCK'!V219=0,"-",'VM Support FY26'!V92-'PREV LOCK'!V219)</f>
        <v>-</v>
      </c>
      <c r="W219" s="2001" t="str">
        <f>IF('VM Support FY26'!W92-'PREV LOCK'!W219=0,"-",'VM Support FY26'!W92-'PREV LOCK'!W219)</f>
        <v>-</v>
      </c>
      <c r="X219" s="2002" t="str">
        <f>IF('VM Support FY26'!X92-'PREV LOCK'!X219=0,"-",'VM Support FY26'!X92-'PREV LOCK'!X219)</f>
        <v>-</v>
      </c>
      <c r="Y219" s="1997" t="str">
        <f>IF('VM Support FY26'!Y92-'PREV LOCK'!Y219=0,"-",'VM Support FY26'!Y92-'PREV LOCK'!Y219)</f>
        <v>-</v>
      </c>
      <c r="Z219" s="2001" t="str">
        <f>IF('VM Support FY26'!Z92-'PREV LOCK'!Z219=0,"-",'VM Support FY26'!Z92-'PREV LOCK'!Z219)</f>
        <v>-</v>
      </c>
      <c r="AA219" s="2002" t="str">
        <f>IF('VM Support FY26'!AA92-'PREV LOCK'!AA219=0,"-",'VM Support FY26'!AA92-'PREV LOCK'!AA219)</f>
        <v>-</v>
      </c>
      <c r="AB219" s="1997" t="str">
        <f>IF('VM Support FY26'!AB92-'PREV LOCK'!AB219=0,"-",'VM Support FY26'!AB92-'PREV LOCK'!AB219)</f>
        <v>-</v>
      </c>
      <c r="AC219" s="2001" t="str">
        <f>IF('VM Support FY26'!AC92-'PREV LOCK'!AC219=0,"-",'VM Support FY26'!AC92-'PREV LOCK'!AC219)</f>
        <v>-</v>
      </c>
      <c r="AD219" s="2002" t="str">
        <f>IF('VM Support FY26'!AD92-'PREV LOCK'!AD219=0,"-",'VM Support FY26'!AD92-'PREV LOCK'!AD219)</f>
        <v>-</v>
      </c>
      <c r="AE219" s="1997" t="str">
        <f>IF('VM Support FY26'!AE92-'PREV LOCK'!AE219=0,"-",'VM Support FY26'!AE92-'PREV LOCK'!AE219)</f>
        <v>-</v>
      </c>
      <c r="AF219" s="2001" t="str">
        <f>IF('VM Support FY26'!AF92-'PREV LOCK'!AF219=0,"-",'VM Support FY26'!AF92-'PREV LOCK'!AF219)</f>
        <v>-</v>
      </c>
      <c r="AG219" s="2002" t="str">
        <f>IF('VM Support FY26'!AG92-'PREV LOCK'!AG219=0,"-",'VM Support FY26'!AG92-'PREV LOCK'!AG219)</f>
        <v>-</v>
      </c>
      <c r="AH219" s="1997" t="str">
        <f>IF('VM Support FY26'!AH92-'PREV LOCK'!AH219=0,"-",'VM Support FY26'!AH92-'PREV LOCK'!AH219)</f>
        <v>-</v>
      </c>
      <c r="AI219" s="2001" t="str">
        <f>IF('VM Support FY26'!AI92-'PREV LOCK'!AI219=0,"-",'VM Support FY26'!AI92-'PREV LOCK'!AI219)</f>
        <v>-</v>
      </c>
      <c r="AJ219" s="2002" t="str">
        <f>IF('VM Support FY26'!AJ92-'PREV LOCK'!AJ219=0,"-",'VM Support FY26'!AJ92-'PREV LOCK'!AJ219)</f>
        <v>-</v>
      </c>
      <c r="AK219" s="1997" t="str">
        <f>IF('VM Support FY26'!AK92-'PREV LOCK'!AK219=0,"-",'VM Support FY26'!AK92-'PREV LOCK'!AK219)</f>
        <v>-</v>
      </c>
      <c r="AL219" s="2001" t="str">
        <f>IF('VM Support FY26'!AL92-'PREV LOCK'!AL219=0,"-",'VM Support FY26'!AL92-'PREV LOCK'!AL219)</f>
        <v>-</v>
      </c>
      <c r="AM219" s="2002" t="str">
        <f>IF('VM Support FY26'!AM92-'PREV LOCK'!AM219=0,"-",'VM Support FY26'!AM92-'PREV LOCK'!AM219)</f>
        <v>-</v>
      </c>
      <c r="AN219" s="1997" t="str">
        <f>IF('VM Support FY26'!AN92-'PREV LOCK'!AN219=0,"-",'VM Support FY26'!AN92-'PREV LOCK'!AN219)</f>
        <v>-</v>
      </c>
      <c r="AO219" s="2001" t="str">
        <f>IF('VM Support FY26'!AO92-'PREV LOCK'!AO219=0,"-",'VM Support FY26'!AO92-'PREV LOCK'!AO219)</f>
        <v>-</v>
      </c>
      <c r="AP219" s="2002" t="str">
        <f>IF('VM Support FY26'!AP92-'PREV LOCK'!AP219=0,"-",'VM Support FY26'!AP92-'PREV LOCK'!AP219)</f>
        <v>-</v>
      </c>
      <c r="AQ219" s="1997" t="str">
        <f>IF('VM Support FY26'!AQ92-'PREV LOCK'!AQ219=0,"-",'VM Support FY26'!AQ92-'PREV LOCK'!AQ219)</f>
        <v>-</v>
      </c>
      <c r="AR219" s="2001" t="str">
        <f>IF('VM Support FY26'!AR92-'PREV LOCK'!AR219=0,"-",'VM Support FY26'!AR92-'PREV LOCK'!AR219)</f>
        <v>-</v>
      </c>
      <c r="AS219" s="2002" t="str">
        <f>IF('VM Support FY26'!AS92-'PREV LOCK'!AS219=0,"-",'VM Support FY26'!AS92-'PREV LOCK'!AS219)</f>
        <v>-</v>
      </c>
      <c r="AT219" s="1997" t="str">
        <f>IF('VM Support FY26'!AT92-'PREV LOCK'!AT219=0,"-",'VM Support FY26'!AT92-'PREV LOCK'!AT219)</f>
        <v>-</v>
      </c>
      <c r="AU219" s="2001" t="str">
        <f>IF('VM Support FY26'!AU92-'PREV LOCK'!AU219=0,"-",'VM Support FY26'!AU92-'PREV LOCK'!AU219)</f>
        <v>-</v>
      </c>
      <c r="AV219" s="2002" t="str">
        <f>IF('VM Support FY26'!AV92-'PREV LOCK'!AV219=0,"-",'VM Support FY26'!AV92-'PREV LOCK'!AV219)</f>
        <v>-</v>
      </c>
      <c r="AX219" s="145"/>
    </row>
    <row r="220" spans="4:50" ht="15.75" customHeight="1">
      <c r="D220" s="286" t="s">
        <v>137</v>
      </c>
      <c r="E220" s="155" t="s">
        <v>251</v>
      </c>
      <c r="F220" s="155" t="s">
        <v>210</v>
      </c>
      <c r="G220" s="155" t="s">
        <v>171</v>
      </c>
      <c r="H220" s="225"/>
      <c r="I220" s="208"/>
      <c r="J220" s="1997" t="str">
        <f>IF('VM Support FY26'!J93-'PREV LOCK'!J220=0,"-",'VM Support FY26'!J93-'PREV LOCK'!J220)</f>
        <v>-</v>
      </c>
      <c r="K220" s="2001" t="str">
        <f>IF('VM Support FY26'!K93-'PREV LOCK'!K220=0,"-",'VM Support FY26'!K93-'PREV LOCK'!K220)</f>
        <v>-</v>
      </c>
      <c r="L220" s="2002" t="str">
        <f>IF('VM Support FY26'!L93-'PREV LOCK'!L220=0,"-",'VM Support FY26'!L93-'PREV LOCK'!L220)</f>
        <v>-</v>
      </c>
      <c r="M220" s="1997" t="str">
        <f>IF('VM Support FY26'!M93-'PREV LOCK'!M220=0,"-",'VM Support FY26'!M93-'PREV LOCK'!M220)</f>
        <v>-</v>
      </c>
      <c r="N220" s="2001" t="str">
        <f>IF('VM Support FY26'!N93-'PREV LOCK'!N220=0,"-",'VM Support FY26'!N93-'PREV LOCK'!N220)</f>
        <v>-</v>
      </c>
      <c r="O220" s="2002" t="str">
        <f>IF('VM Support FY26'!O93-'PREV LOCK'!O220=0,"-",'VM Support FY26'!O93-'PREV LOCK'!O220)</f>
        <v>-</v>
      </c>
      <c r="P220" s="1997" t="str">
        <f>IF('VM Support FY26'!P93-'PREV LOCK'!P220=0,"-",'VM Support FY26'!P93-'PREV LOCK'!P220)</f>
        <v>-</v>
      </c>
      <c r="Q220" s="2001" t="str">
        <f>IF('VM Support FY26'!Q93-'PREV LOCK'!Q220=0,"-",'VM Support FY26'!Q93-'PREV LOCK'!Q220)</f>
        <v>-</v>
      </c>
      <c r="R220" s="2002" t="str">
        <f>IF('VM Support FY26'!R93-'PREV LOCK'!R220=0,"-",'VM Support FY26'!R93-'PREV LOCK'!R220)</f>
        <v>-</v>
      </c>
      <c r="S220" s="1997" t="str">
        <f>IF('VM Support FY26'!S93-'PREV LOCK'!S220=0,"-",'VM Support FY26'!S93-'PREV LOCK'!S220)</f>
        <v>-</v>
      </c>
      <c r="T220" s="2001" t="str">
        <f>IF('VM Support FY26'!T93-'PREV LOCK'!T220=0,"-",'VM Support FY26'!T93-'PREV LOCK'!T220)</f>
        <v>-</v>
      </c>
      <c r="U220" s="2002" t="str">
        <f>IF('VM Support FY26'!U93-'PREV LOCK'!U220=0,"-",'VM Support FY26'!U93-'PREV LOCK'!U220)</f>
        <v>-</v>
      </c>
      <c r="V220" s="1997" t="str">
        <f>IF('VM Support FY26'!V93-'PREV LOCK'!V220=0,"-",'VM Support FY26'!V93-'PREV LOCK'!V220)</f>
        <v>-</v>
      </c>
      <c r="W220" s="2001" t="str">
        <f>IF('VM Support FY26'!W93-'PREV LOCK'!W220=0,"-",'VM Support FY26'!W93-'PREV LOCK'!W220)</f>
        <v>-</v>
      </c>
      <c r="X220" s="2002" t="str">
        <f>IF('VM Support FY26'!X93-'PREV LOCK'!X220=0,"-",'VM Support FY26'!X93-'PREV LOCK'!X220)</f>
        <v>-</v>
      </c>
      <c r="Y220" s="1997" t="str">
        <f>IF('VM Support FY26'!Y93-'PREV LOCK'!Y220=0,"-",'VM Support FY26'!Y93-'PREV LOCK'!Y220)</f>
        <v>-</v>
      </c>
      <c r="Z220" s="2001" t="str">
        <f>IF('VM Support FY26'!Z93-'PREV LOCK'!Z220=0,"-",'VM Support FY26'!Z93-'PREV LOCK'!Z220)</f>
        <v>-</v>
      </c>
      <c r="AA220" s="2002" t="str">
        <f>IF('VM Support FY26'!AA93-'PREV LOCK'!AA220=0,"-",'VM Support FY26'!AA93-'PREV LOCK'!AA220)</f>
        <v>-</v>
      </c>
      <c r="AB220" s="1997" t="str">
        <f>IF('VM Support FY26'!AB93-'PREV LOCK'!AB220=0,"-",'VM Support FY26'!AB93-'PREV LOCK'!AB220)</f>
        <v>-</v>
      </c>
      <c r="AC220" s="2001" t="str">
        <f>IF('VM Support FY26'!AC93-'PREV LOCK'!AC220=0,"-",'VM Support FY26'!AC93-'PREV LOCK'!AC220)</f>
        <v>-</v>
      </c>
      <c r="AD220" s="2002" t="str">
        <f>IF('VM Support FY26'!AD93-'PREV LOCK'!AD220=0,"-",'VM Support FY26'!AD93-'PREV LOCK'!AD220)</f>
        <v>-</v>
      </c>
      <c r="AE220" s="1997" t="str">
        <f>IF('VM Support FY26'!AE93-'PREV LOCK'!AE220=0,"-",'VM Support FY26'!AE93-'PREV LOCK'!AE220)</f>
        <v>-</v>
      </c>
      <c r="AF220" s="2001" t="str">
        <f>IF('VM Support FY26'!AF93-'PREV LOCK'!AF220=0,"-",'VM Support FY26'!AF93-'PREV LOCK'!AF220)</f>
        <v>-</v>
      </c>
      <c r="AG220" s="2002" t="str">
        <f>IF('VM Support FY26'!AG93-'PREV LOCK'!AG220=0,"-",'VM Support FY26'!AG93-'PREV LOCK'!AG220)</f>
        <v>-</v>
      </c>
      <c r="AH220" s="1997" t="str">
        <f>IF('VM Support FY26'!AH93-'PREV LOCK'!AH220=0,"-",'VM Support FY26'!AH93-'PREV LOCK'!AH220)</f>
        <v>-</v>
      </c>
      <c r="AI220" s="2001" t="str">
        <f>IF('VM Support FY26'!AI93-'PREV LOCK'!AI220=0,"-",'VM Support FY26'!AI93-'PREV LOCK'!AI220)</f>
        <v>-</v>
      </c>
      <c r="AJ220" s="2002" t="str">
        <f>IF('VM Support FY26'!AJ93-'PREV LOCK'!AJ220=0,"-",'VM Support FY26'!AJ93-'PREV LOCK'!AJ220)</f>
        <v>-</v>
      </c>
      <c r="AK220" s="1997" t="str">
        <f>IF('VM Support FY26'!AK93-'PREV LOCK'!AK220=0,"-",'VM Support FY26'!AK93-'PREV LOCK'!AK220)</f>
        <v>-</v>
      </c>
      <c r="AL220" s="2001" t="str">
        <f>IF('VM Support FY26'!AL93-'PREV LOCK'!AL220=0,"-",'VM Support FY26'!AL93-'PREV LOCK'!AL220)</f>
        <v>-</v>
      </c>
      <c r="AM220" s="2002" t="str">
        <f>IF('VM Support FY26'!AM93-'PREV LOCK'!AM220=0,"-",'VM Support FY26'!AM93-'PREV LOCK'!AM220)</f>
        <v>-</v>
      </c>
      <c r="AN220" s="1997" t="str">
        <f>IF('VM Support FY26'!AN93-'PREV LOCK'!AN220=0,"-",'VM Support FY26'!AN93-'PREV LOCK'!AN220)</f>
        <v>-</v>
      </c>
      <c r="AO220" s="2001" t="str">
        <f>IF('VM Support FY26'!AO93-'PREV LOCK'!AO220=0,"-",'VM Support FY26'!AO93-'PREV LOCK'!AO220)</f>
        <v>-</v>
      </c>
      <c r="AP220" s="2002" t="str">
        <f>IF('VM Support FY26'!AP93-'PREV LOCK'!AP220=0,"-",'VM Support FY26'!AP93-'PREV LOCK'!AP220)</f>
        <v>-</v>
      </c>
      <c r="AQ220" s="1997" t="str">
        <f>IF('VM Support FY26'!AQ93-'PREV LOCK'!AQ220=0,"-",'VM Support FY26'!AQ93-'PREV LOCK'!AQ220)</f>
        <v>-</v>
      </c>
      <c r="AR220" s="2001" t="str">
        <f>IF('VM Support FY26'!AR93-'PREV LOCK'!AR220=0,"-",'VM Support FY26'!AR93-'PREV LOCK'!AR220)</f>
        <v>-</v>
      </c>
      <c r="AS220" s="2002" t="str">
        <f>IF('VM Support FY26'!AS93-'PREV LOCK'!AS220=0,"-",'VM Support FY26'!AS93-'PREV LOCK'!AS220)</f>
        <v>-</v>
      </c>
      <c r="AT220" s="1997" t="str">
        <f>IF('VM Support FY26'!AT93-'PREV LOCK'!AT220=0,"-",'VM Support FY26'!AT93-'PREV LOCK'!AT220)</f>
        <v>-</v>
      </c>
      <c r="AU220" s="2001" t="str">
        <f>IF('VM Support FY26'!AU93-'PREV LOCK'!AU220=0,"-",'VM Support FY26'!AU93-'PREV LOCK'!AU220)</f>
        <v>-</v>
      </c>
      <c r="AV220" s="2002" t="str">
        <f>IF('VM Support FY26'!AV93-'PREV LOCK'!AV220=0,"-",'VM Support FY26'!AV93-'PREV LOCK'!AV220)</f>
        <v>-</v>
      </c>
      <c r="AX220" s="145"/>
    </row>
    <row r="221" spans="4:50" ht="15.75" customHeight="1">
      <c r="D221" s="286" t="s">
        <v>135</v>
      </c>
      <c r="E221" s="155" t="s">
        <v>251</v>
      </c>
      <c r="F221" s="155" t="s">
        <v>210</v>
      </c>
      <c r="G221" s="155" t="s">
        <v>171</v>
      </c>
      <c r="H221" s="225"/>
      <c r="I221" s="208"/>
      <c r="J221" s="1997" t="str">
        <f>IF('VM Support FY26'!J94-'PREV LOCK'!J221=0,"-",'VM Support FY26'!J94-'PREV LOCK'!J221)</f>
        <v>-</v>
      </c>
      <c r="K221" s="2001" t="str">
        <f>IF('VM Support FY26'!K94-'PREV LOCK'!K221=0,"-",'VM Support FY26'!K94-'PREV LOCK'!K221)</f>
        <v>-</v>
      </c>
      <c r="L221" s="2002" t="str">
        <f>IF('VM Support FY26'!L94-'PREV LOCK'!L221=0,"-",'VM Support FY26'!L94-'PREV LOCK'!L221)</f>
        <v>-</v>
      </c>
      <c r="M221" s="1997" t="str">
        <f>IF('VM Support FY26'!M94-'PREV LOCK'!M221=0,"-",'VM Support FY26'!M94-'PREV LOCK'!M221)</f>
        <v>-</v>
      </c>
      <c r="N221" s="2001" t="str">
        <f>IF('VM Support FY26'!N94-'PREV LOCK'!N221=0,"-",'VM Support FY26'!N94-'PREV LOCK'!N221)</f>
        <v>-</v>
      </c>
      <c r="O221" s="2002" t="str">
        <f>IF('VM Support FY26'!O94-'PREV LOCK'!O221=0,"-",'VM Support FY26'!O94-'PREV LOCK'!O221)</f>
        <v>-</v>
      </c>
      <c r="P221" s="1997" t="str">
        <f>IF('VM Support FY26'!P94-'PREV LOCK'!P221=0,"-",'VM Support FY26'!P94-'PREV LOCK'!P221)</f>
        <v>-</v>
      </c>
      <c r="Q221" s="2001" t="str">
        <f>IF('VM Support FY26'!Q94-'PREV LOCK'!Q221=0,"-",'VM Support FY26'!Q94-'PREV LOCK'!Q221)</f>
        <v>-</v>
      </c>
      <c r="R221" s="2002" t="str">
        <f>IF('VM Support FY26'!R94-'PREV LOCK'!R221=0,"-",'VM Support FY26'!R94-'PREV LOCK'!R221)</f>
        <v>-</v>
      </c>
      <c r="S221" s="1997" t="str">
        <f>IF('VM Support FY26'!S94-'PREV LOCK'!S221=0,"-",'VM Support FY26'!S94-'PREV LOCK'!S221)</f>
        <v>-</v>
      </c>
      <c r="T221" s="2001" t="str">
        <f>IF('VM Support FY26'!T94-'PREV LOCK'!T221=0,"-",'VM Support FY26'!T94-'PREV LOCK'!T221)</f>
        <v>-</v>
      </c>
      <c r="U221" s="2002" t="str">
        <f>IF('VM Support FY26'!U94-'PREV LOCK'!U221=0,"-",'VM Support FY26'!U94-'PREV LOCK'!U221)</f>
        <v>-</v>
      </c>
      <c r="V221" s="1997" t="str">
        <f>IF('VM Support FY26'!V94-'PREV LOCK'!V221=0,"-",'VM Support FY26'!V94-'PREV LOCK'!V221)</f>
        <v>-</v>
      </c>
      <c r="W221" s="2001" t="str">
        <f>IF('VM Support FY26'!W94-'PREV LOCK'!W221=0,"-",'VM Support FY26'!W94-'PREV LOCK'!W221)</f>
        <v>-</v>
      </c>
      <c r="X221" s="2002" t="str">
        <f>IF('VM Support FY26'!X94-'PREV LOCK'!X221=0,"-",'VM Support FY26'!X94-'PREV LOCK'!X221)</f>
        <v>-</v>
      </c>
      <c r="Y221" s="1997" t="str">
        <f>IF('VM Support FY26'!Y94-'PREV LOCK'!Y221=0,"-",'VM Support FY26'!Y94-'PREV LOCK'!Y221)</f>
        <v>-</v>
      </c>
      <c r="Z221" s="2001" t="str">
        <f>IF('VM Support FY26'!Z94-'PREV LOCK'!Z221=0,"-",'VM Support FY26'!Z94-'PREV LOCK'!Z221)</f>
        <v>-</v>
      </c>
      <c r="AA221" s="2002" t="str">
        <f>IF('VM Support FY26'!AA94-'PREV LOCK'!AA221=0,"-",'VM Support FY26'!AA94-'PREV LOCK'!AA221)</f>
        <v>-</v>
      </c>
      <c r="AB221" s="1997" t="str">
        <f>IF('VM Support FY26'!AB94-'PREV LOCK'!AB221=0,"-",'VM Support FY26'!AB94-'PREV LOCK'!AB221)</f>
        <v>-</v>
      </c>
      <c r="AC221" s="2001" t="str">
        <f>IF('VM Support FY26'!AC94-'PREV LOCK'!AC221=0,"-",'VM Support FY26'!AC94-'PREV LOCK'!AC221)</f>
        <v>-</v>
      </c>
      <c r="AD221" s="2002" t="str">
        <f>IF('VM Support FY26'!AD94-'PREV LOCK'!AD221=0,"-",'VM Support FY26'!AD94-'PREV LOCK'!AD221)</f>
        <v>-</v>
      </c>
      <c r="AE221" s="1997" t="str">
        <f>IF('VM Support FY26'!AE94-'PREV LOCK'!AE221=0,"-",'VM Support FY26'!AE94-'PREV LOCK'!AE221)</f>
        <v>-</v>
      </c>
      <c r="AF221" s="2001" t="str">
        <f>IF('VM Support FY26'!AF94-'PREV LOCK'!AF221=0,"-",'VM Support FY26'!AF94-'PREV LOCK'!AF221)</f>
        <v>-</v>
      </c>
      <c r="AG221" s="2002" t="str">
        <f>IF('VM Support FY26'!AG94-'PREV LOCK'!AG221=0,"-",'VM Support FY26'!AG94-'PREV LOCK'!AG221)</f>
        <v>-</v>
      </c>
      <c r="AH221" s="1997" t="str">
        <f>IF('VM Support FY26'!AH94-'PREV LOCK'!AH221=0,"-",'VM Support FY26'!AH94-'PREV LOCK'!AH221)</f>
        <v>-</v>
      </c>
      <c r="AI221" s="2001" t="str">
        <f>IF('VM Support FY26'!AI94-'PREV LOCK'!AI221=0,"-",'VM Support FY26'!AI94-'PREV LOCK'!AI221)</f>
        <v>-</v>
      </c>
      <c r="AJ221" s="2002" t="str">
        <f>IF('VM Support FY26'!AJ94-'PREV LOCK'!AJ221=0,"-",'VM Support FY26'!AJ94-'PREV LOCK'!AJ221)</f>
        <v>-</v>
      </c>
      <c r="AK221" s="1997" t="str">
        <f>IF('VM Support FY26'!AK94-'PREV LOCK'!AK221=0,"-",'VM Support FY26'!AK94-'PREV LOCK'!AK221)</f>
        <v>-</v>
      </c>
      <c r="AL221" s="2001" t="str">
        <f>IF('VM Support FY26'!AL94-'PREV LOCK'!AL221=0,"-",'VM Support FY26'!AL94-'PREV LOCK'!AL221)</f>
        <v>-</v>
      </c>
      <c r="AM221" s="2002" t="str">
        <f>IF('VM Support FY26'!AM94-'PREV LOCK'!AM221=0,"-",'VM Support FY26'!AM94-'PREV LOCK'!AM221)</f>
        <v>-</v>
      </c>
      <c r="AN221" s="1997" t="str">
        <f>IF('VM Support FY26'!AN94-'PREV LOCK'!AN221=0,"-",'VM Support FY26'!AN94-'PREV LOCK'!AN221)</f>
        <v>-</v>
      </c>
      <c r="AO221" s="2001" t="str">
        <f>IF('VM Support FY26'!AO94-'PREV LOCK'!AO221=0,"-",'VM Support FY26'!AO94-'PREV LOCK'!AO221)</f>
        <v>-</v>
      </c>
      <c r="AP221" s="2002" t="str">
        <f>IF('VM Support FY26'!AP94-'PREV LOCK'!AP221=0,"-",'VM Support FY26'!AP94-'PREV LOCK'!AP221)</f>
        <v>-</v>
      </c>
      <c r="AQ221" s="1997" t="str">
        <f>IF('VM Support FY26'!AQ94-'PREV LOCK'!AQ221=0,"-",'VM Support FY26'!AQ94-'PREV LOCK'!AQ221)</f>
        <v>-</v>
      </c>
      <c r="AR221" s="2001" t="str">
        <f>IF('VM Support FY26'!AR94-'PREV LOCK'!AR221=0,"-",'VM Support FY26'!AR94-'PREV LOCK'!AR221)</f>
        <v>-</v>
      </c>
      <c r="AS221" s="2002" t="str">
        <f>IF('VM Support FY26'!AS94-'PREV LOCK'!AS221=0,"-",'VM Support FY26'!AS94-'PREV LOCK'!AS221)</f>
        <v>-</v>
      </c>
      <c r="AT221" s="1997" t="str">
        <f>IF('VM Support FY26'!AT94-'PREV LOCK'!AT221=0,"-",'VM Support FY26'!AT94-'PREV LOCK'!AT221)</f>
        <v>-</v>
      </c>
      <c r="AU221" s="2001" t="str">
        <f>IF('VM Support FY26'!AU94-'PREV LOCK'!AU221=0,"-",'VM Support FY26'!AU94-'PREV LOCK'!AU221)</f>
        <v>-</v>
      </c>
      <c r="AV221" s="2002" t="str">
        <f>IF('VM Support FY26'!AV94-'PREV LOCK'!AV221=0,"-",'VM Support FY26'!AV94-'PREV LOCK'!AV221)</f>
        <v>-</v>
      </c>
      <c r="AX221" s="145"/>
    </row>
    <row r="222" spans="4:50" ht="15.75" customHeight="1">
      <c r="D222" s="286" t="s">
        <v>138</v>
      </c>
      <c r="E222" s="155" t="s">
        <v>251</v>
      </c>
      <c r="F222" s="155" t="s">
        <v>210</v>
      </c>
      <c r="G222" s="155" t="s">
        <v>171</v>
      </c>
      <c r="H222" s="225"/>
      <c r="I222" s="208"/>
      <c r="J222" s="1997" t="str">
        <f>IF('VM Support FY26'!J95-'PREV LOCK'!J222=0,"-",'VM Support FY26'!J95-'PREV LOCK'!J222)</f>
        <v>-</v>
      </c>
      <c r="K222" s="2001" t="str">
        <f>IF('VM Support FY26'!K95-'PREV LOCK'!K222=0,"-",'VM Support FY26'!K95-'PREV LOCK'!K222)</f>
        <v>-</v>
      </c>
      <c r="L222" s="2002" t="str">
        <f>IF('VM Support FY26'!L95-'PREV LOCK'!L222=0,"-",'VM Support FY26'!L95-'PREV LOCK'!L222)</f>
        <v>-</v>
      </c>
      <c r="M222" s="1997" t="str">
        <f>IF('VM Support FY26'!M95-'PREV LOCK'!M222=0,"-",'VM Support FY26'!M95-'PREV LOCK'!M222)</f>
        <v>-</v>
      </c>
      <c r="N222" s="2001" t="str">
        <f>IF('VM Support FY26'!N95-'PREV LOCK'!N222=0,"-",'VM Support FY26'!N95-'PREV LOCK'!N222)</f>
        <v>-</v>
      </c>
      <c r="O222" s="2002" t="str">
        <f>IF('VM Support FY26'!O95-'PREV LOCK'!O222=0,"-",'VM Support FY26'!O95-'PREV LOCK'!O222)</f>
        <v>-</v>
      </c>
      <c r="P222" s="1997" t="str">
        <f>IF('VM Support FY26'!P95-'PREV LOCK'!P222=0,"-",'VM Support FY26'!P95-'PREV LOCK'!P222)</f>
        <v>-</v>
      </c>
      <c r="Q222" s="2001" t="str">
        <f>IF('VM Support FY26'!Q95-'PREV LOCK'!Q222=0,"-",'VM Support FY26'!Q95-'PREV LOCK'!Q222)</f>
        <v>-</v>
      </c>
      <c r="R222" s="2002" t="str">
        <f>IF('VM Support FY26'!R95-'PREV LOCK'!R222=0,"-",'VM Support FY26'!R95-'PREV LOCK'!R222)</f>
        <v>-</v>
      </c>
      <c r="S222" s="1997" t="str">
        <f>IF('VM Support FY26'!S95-'PREV LOCK'!S222=0,"-",'VM Support FY26'!S95-'PREV LOCK'!S222)</f>
        <v>-</v>
      </c>
      <c r="T222" s="2001" t="str">
        <f>IF('VM Support FY26'!T95-'PREV LOCK'!T222=0,"-",'VM Support FY26'!T95-'PREV LOCK'!T222)</f>
        <v>-</v>
      </c>
      <c r="U222" s="2002" t="str">
        <f>IF('VM Support FY26'!U95-'PREV LOCK'!U222=0,"-",'VM Support FY26'!U95-'PREV LOCK'!U222)</f>
        <v>-</v>
      </c>
      <c r="V222" s="1997" t="str">
        <f>IF('VM Support FY26'!V95-'PREV LOCK'!V222=0,"-",'VM Support FY26'!V95-'PREV LOCK'!V222)</f>
        <v>-</v>
      </c>
      <c r="W222" s="2001" t="str">
        <f>IF('VM Support FY26'!W95-'PREV LOCK'!W222=0,"-",'VM Support FY26'!W95-'PREV LOCK'!W222)</f>
        <v>-</v>
      </c>
      <c r="X222" s="2002" t="str">
        <f>IF('VM Support FY26'!X95-'PREV LOCK'!X222=0,"-",'VM Support FY26'!X95-'PREV LOCK'!X222)</f>
        <v>-</v>
      </c>
      <c r="Y222" s="1997" t="str">
        <f>IF('VM Support FY26'!Y95-'PREV LOCK'!Y222=0,"-",'VM Support FY26'!Y95-'PREV LOCK'!Y222)</f>
        <v>-</v>
      </c>
      <c r="Z222" s="2001" t="str">
        <f>IF('VM Support FY26'!Z95-'PREV LOCK'!Z222=0,"-",'VM Support FY26'!Z95-'PREV LOCK'!Z222)</f>
        <v>-</v>
      </c>
      <c r="AA222" s="2002" t="str">
        <f>IF('VM Support FY26'!AA95-'PREV LOCK'!AA222=0,"-",'VM Support FY26'!AA95-'PREV LOCK'!AA222)</f>
        <v>-</v>
      </c>
      <c r="AB222" s="1997" t="str">
        <f>IF('VM Support FY26'!AB95-'PREV LOCK'!AB222=0,"-",'VM Support FY26'!AB95-'PREV LOCK'!AB222)</f>
        <v>-</v>
      </c>
      <c r="AC222" s="2001" t="str">
        <f>IF('VM Support FY26'!AC95-'PREV LOCK'!AC222=0,"-",'VM Support FY26'!AC95-'PREV LOCK'!AC222)</f>
        <v>-</v>
      </c>
      <c r="AD222" s="2002" t="str">
        <f>IF('VM Support FY26'!AD95-'PREV LOCK'!AD222=0,"-",'VM Support FY26'!AD95-'PREV LOCK'!AD222)</f>
        <v>-</v>
      </c>
      <c r="AE222" s="1997" t="str">
        <f>IF('VM Support FY26'!AE95-'PREV LOCK'!AE222=0,"-",'VM Support FY26'!AE95-'PREV LOCK'!AE222)</f>
        <v>-</v>
      </c>
      <c r="AF222" s="2001" t="str">
        <f>IF('VM Support FY26'!AF95-'PREV LOCK'!AF222=0,"-",'VM Support FY26'!AF95-'PREV LOCK'!AF222)</f>
        <v>-</v>
      </c>
      <c r="AG222" s="2002" t="str">
        <f>IF('VM Support FY26'!AG95-'PREV LOCK'!AG222=0,"-",'VM Support FY26'!AG95-'PREV LOCK'!AG222)</f>
        <v>-</v>
      </c>
      <c r="AH222" s="1997" t="str">
        <f>IF('VM Support FY26'!AH95-'PREV LOCK'!AH222=0,"-",'VM Support FY26'!AH95-'PREV LOCK'!AH222)</f>
        <v>-</v>
      </c>
      <c r="AI222" s="2001" t="str">
        <f>IF('VM Support FY26'!AI95-'PREV LOCK'!AI222=0,"-",'VM Support FY26'!AI95-'PREV LOCK'!AI222)</f>
        <v>-</v>
      </c>
      <c r="AJ222" s="2002" t="str">
        <f>IF('VM Support FY26'!AJ95-'PREV LOCK'!AJ222=0,"-",'VM Support FY26'!AJ95-'PREV LOCK'!AJ222)</f>
        <v>-</v>
      </c>
      <c r="AK222" s="1997" t="str">
        <f>IF('VM Support FY26'!AK95-'PREV LOCK'!AK222=0,"-",'VM Support FY26'!AK95-'PREV LOCK'!AK222)</f>
        <v>-</v>
      </c>
      <c r="AL222" s="2001" t="str">
        <f>IF('VM Support FY26'!AL95-'PREV LOCK'!AL222=0,"-",'VM Support FY26'!AL95-'PREV LOCK'!AL222)</f>
        <v>-</v>
      </c>
      <c r="AM222" s="2002" t="str">
        <f>IF('VM Support FY26'!AM95-'PREV LOCK'!AM222=0,"-",'VM Support FY26'!AM95-'PREV LOCK'!AM222)</f>
        <v>-</v>
      </c>
      <c r="AN222" s="1997" t="str">
        <f>IF('VM Support FY26'!AN95-'PREV LOCK'!AN222=0,"-",'VM Support FY26'!AN95-'PREV LOCK'!AN222)</f>
        <v>-</v>
      </c>
      <c r="AO222" s="2001" t="str">
        <f>IF('VM Support FY26'!AO95-'PREV LOCK'!AO222=0,"-",'VM Support FY26'!AO95-'PREV LOCK'!AO222)</f>
        <v>-</v>
      </c>
      <c r="AP222" s="2002" t="str">
        <f>IF('VM Support FY26'!AP95-'PREV LOCK'!AP222=0,"-",'VM Support FY26'!AP95-'PREV LOCK'!AP222)</f>
        <v>-</v>
      </c>
      <c r="AQ222" s="1997" t="str">
        <f>IF('VM Support FY26'!AQ95-'PREV LOCK'!AQ222=0,"-",'VM Support FY26'!AQ95-'PREV LOCK'!AQ222)</f>
        <v>-</v>
      </c>
      <c r="AR222" s="2001" t="str">
        <f>IF('VM Support FY26'!AR95-'PREV LOCK'!AR222=0,"-",'VM Support FY26'!AR95-'PREV LOCK'!AR222)</f>
        <v>-</v>
      </c>
      <c r="AS222" s="2002" t="str">
        <f>IF('VM Support FY26'!AS95-'PREV LOCK'!AS222=0,"-",'VM Support FY26'!AS95-'PREV LOCK'!AS222)</f>
        <v>-</v>
      </c>
      <c r="AT222" s="1997" t="str">
        <f>IF('VM Support FY26'!AT95-'PREV LOCK'!AT222=0,"-",'VM Support FY26'!AT95-'PREV LOCK'!AT222)</f>
        <v>-</v>
      </c>
      <c r="AU222" s="2001" t="str">
        <f>IF('VM Support FY26'!AU95-'PREV LOCK'!AU222=0,"-",'VM Support FY26'!AU95-'PREV LOCK'!AU222)</f>
        <v>-</v>
      </c>
      <c r="AV222" s="2002" t="str">
        <f>IF('VM Support FY26'!AV95-'PREV LOCK'!AV222=0,"-",'VM Support FY26'!AV95-'PREV LOCK'!AV222)</f>
        <v>-</v>
      </c>
      <c r="AX222" s="145"/>
    </row>
    <row r="223" spans="4:50" ht="15.75" customHeight="1">
      <c r="D223" s="608" t="s">
        <v>140</v>
      </c>
      <c r="E223" s="282" t="s">
        <v>251</v>
      </c>
      <c r="F223" s="282" t="s">
        <v>210</v>
      </c>
      <c r="G223" s="282" t="s">
        <v>171</v>
      </c>
      <c r="H223" s="281"/>
      <c r="I223" s="203"/>
      <c r="J223" s="1998" t="str">
        <f>IF('VM Support FY26'!J96-'PREV LOCK'!J223=0,"-",'VM Support FY26'!J96-'PREV LOCK'!J223)</f>
        <v>-</v>
      </c>
      <c r="K223" s="2003" t="str">
        <f>IF('VM Support FY26'!K96-'PREV LOCK'!K223=0,"-",'VM Support FY26'!K96-'PREV LOCK'!K223)</f>
        <v>-</v>
      </c>
      <c r="L223" s="2004" t="str">
        <f>IF('VM Support FY26'!L96-'PREV LOCK'!L223=0,"-",'VM Support FY26'!L96-'PREV LOCK'!L223)</f>
        <v>-</v>
      </c>
      <c r="M223" s="1998" t="str">
        <f>IF('VM Support FY26'!M96-'PREV LOCK'!M223=0,"-",'VM Support FY26'!M96-'PREV LOCK'!M223)</f>
        <v>-</v>
      </c>
      <c r="N223" s="2003" t="str">
        <f>IF('VM Support FY26'!N96-'PREV LOCK'!N223=0,"-",'VM Support FY26'!N96-'PREV LOCK'!N223)</f>
        <v>-</v>
      </c>
      <c r="O223" s="2004" t="str">
        <f>IF('VM Support FY26'!O96-'PREV LOCK'!O223=0,"-",'VM Support FY26'!O96-'PREV LOCK'!O223)</f>
        <v>-</v>
      </c>
      <c r="P223" s="1998" t="str">
        <f>IF('VM Support FY26'!P96-'PREV LOCK'!P223=0,"-",'VM Support FY26'!P96-'PREV LOCK'!P223)</f>
        <v>-</v>
      </c>
      <c r="Q223" s="2003" t="str">
        <f>IF('VM Support FY26'!Q96-'PREV LOCK'!Q223=0,"-",'VM Support FY26'!Q96-'PREV LOCK'!Q223)</f>
        <v>-</v>
      </c>
      <c r="R223" s="2004" t="str">
        <f>IF('VM Support FY26'!R96-'PREV LOCK'!R223=0,"-",'VM Support FY26'!R96-'PREV LOCK'!R223)</f>
        <v>-</v>
      </c>
      <c r="S223" s="1998" t="str">
        <f>IF('VM Support FY26'!S96-'PREV LOCK'!S223=0,"-",'VM Support FY26'!S96-'PREV LOCK'!S223)</f>
        <v>-</v>
      </c>
      <c r="T223" s="2003" t="str">
        <f>IF('VM Support FY26'!T96-'PREV LOCK'!T223=0,"-",'VM Support FY26'!T96-'PREV LOCK'!T223)</f>
        <v>-</v>
      </c>
      <c r="U223" s="2004" t="str">
        <f>IF('VM Support FY26'!U96-'PREV LOCK'!U223=0,"-",'VM Support FY26'!U96-'PREV LOCK'!U223)</f>
        <v>-</v>
      </c>
      <c r="V223" s="1998" t="str">
        <f>IF('VM Support FY26'!V96-'PREV LOCK'!V223=0,"-",'VM Support FY26'!V96-'PREV LOCK'!V223)</f>
        <v>-</v>
      </c>
      <c r="W223" s="2003" t="str">
        <f>IF('VM Support FY26'!W96-'PREV LOCK'!W223=0,"-",'VM Support FY26'!W96-'PREV LOCK'!W223)</f>
        <v>-</v>
      </c>
      <c r="X223" s="2004" t="str">
        <f>IF('VM Support FY26'!X96-'PREV LOCK'!X223=0,"-",'VM Support FY26'!X96-'PREV LOCK'!X223)</f>
        <v>-</v>
      </c>
      <c r="Y223" s="1998" t="str">
        <f>IF('VM Support FY26'!Y96-'PREV LOCK'!Y223=0,"-",'VM Support FY26'!Y96-'PREV LOCK'!Y223)</f>
        <v>-</v>
      </c>
      <c r="Z223" s="2003" t="str">
        <f>IF('VM Support FY26'!Z96-'PREV LOCK'!Z223=0,"-",'VM Support FY26'!Z96-'PREV LOCK'!Z223)</f>
        <v>-</v>
      </c>
      <c r="AA223" s="2004" t="str">
        <f>IF('VM Support FY26'!AA96-'PREV LOCK'!AA223=0,"-",'VM Support FY26'!AA96-'PREV LOCK'!AA223)</f>
        <v>-</v>
      </c>
      <c r="AB223" s="1998" t="str">
        <f>IF('VM Support FY26'!AB96-'PREV LOCK'!AB223=0,"-",'VM Support FY26'!AB96-'PREV LOCK'!AB223)</f>
        <v>-</v>
      </c>
      <c r="AC223" s="2003" t="str">
        <f>IF('VM Support FY26'!AC96-'PREV LOCK'!AC223=0,"-",'VM Support FY26'!AC96-'PREV LOCK'!AC223)</f>
        <v>-</v>
      </c>
      <c r="AD223" s="2004" t="str">
        <f>IF('VM Support FY26'!AD96-'PREV LOCK'!AD223=0,"-",'VM Support FY26'!AD96-'PREV LOCK'!AD223)</f>
        <v>-</v>
      </c>
      <c r="AE223" s="1998" t="str">
        <f>IF('VM Support FY26'!AE96-'PREV LOCK'!AE223=0,"-",'VM Support FY26'!AE96-'PREV LOCK'!AE223)</f>
        <v>-</v>
      </c>
      <c r="AF223" s="2003" t="str">
        <f>IF('VM Support FY26'!AF96-'PREV LOCK'!AF223=0,"-",'VM Support FY26'!AF96-'PREV LOCK'!AF223)</f>
        <v>-</v>
      </c>
      <c r="AG223" s="2004" t="str">
        <f>IF('VM Support FY26'!AG96-'PREV LOCK'!AG223=0,"-",'VM Support FY26'!AG96-'PREV LOCK'!AG223)</f>
        <v>-</v>
      </c>
      <c r="AH223" s="1998" t="str">
        <f>IF('VM Support FY26'!AH96-'PREV LOCK'!AH223=0,"-",'VM Support FY26'!AH96-'PREV LOCK'!AH223)</f>
        <v>-</v>
      </c>
      <c r="AI223" s="2003" t="str">
        <f>IF('VM Support FY26'!AI96-'PREV LOCK'!AI223=0,"-",'VM Support FY26'!AI96-'PREV LOCK'!AI223)</f>
        <v>-</v>
      </c>
      <c r="AJ223" s="2004" t="str">
        <f>IF('VM Support FY26'!AJ96-'PREV LOCK'!AJ223=0,"-",'VM Support FY26'!AJ96-'PREV LOCK'!AJ223)</f>
        <v>-</v>
      </c>
      <c r="AK223" s="1998" t="str">
        <f>IF('VM Support FY26'!AK96-'PREV LOCK'!AK223=0,"-",'VM Support FY26'!AK96-'PREV LOCK'!AK223)</f>
        <v>-</v>
      </c>
      <c r="AL223" s="2003" t="str">
        <f>IF('VM Support FY26'!AL96-'PREV LOCK'!AL223=0,"-",'VM Support FY26'!AL96-'PREV LOCK'!AL223)</f>
        <v>-</v>
      </c>
      <c r="AM223" s="2004" t="str">
        <f>IF('VM Support FY26'!AM96-'PREV LOCK'!AM223=0,"-",'VM Support FY26'!AM96-'PREV LOCK'!AM223)</f>
        <v>-</v>
      </c>
      <c r="AN223" s="1998" t="str">
        <f>IF('VM Support FY26'!AN96-'PREV LOCK'!AN223=0,"-",'VM Support FY26'!AN96-'PREV LOCK'!AN223)</f>
        <v>-</v>
      </c>
      <c r="AO223" s="2003" t="str">
        <f>IF('VM Support FY26'!AO96-'PREV LOCK'!AO223=0,"-",'VM Support FY26'!AO96-'PREV LOCK'!AO223)</f>
        <v>-</v>
      </c>
      <c r="AP223" s="2004" t="str">
        <f>IF('VM Support FY26'!AP96-'PREV LOCK'!AP223=0,"-",'VM Support FY26'!AP96-'PREV LOCK'!AP223)</f>
        <v>-</v>
      </c>
      <c r="AQ223" s="1998" t="str">
        <f>IF('VM Support FY26'!AQ96-'PREV LOCK'!AQ223=0,"-",'VM Support FY26'!AQ96-'PREV LOCK'!AQ223)</f>
        <v>-</v>
      </c>
      <c r="AR223" s="2003" t="str">
        <f>IF('VM Support FY26'!AR96-'PREV LOCK'!AR223=0,"-",'VM Support FY26'!AR96-'PREV LOCK'!AR223)</f>
        <v>-</v>
      </c>
      <c r="AS223" s="2004" t="str">
        <f>IF('VM Support FY26'!AS96-'PREV LOCK'!AS223=0,"-",'VM Support FY26'!AS96-'PREV LOCK'!AS223)</f>
        <v>-</v>
      </c>
      <c r="AT223" s="1998" t="str">
        <f>IF('VM Support FY26'!AT96-'PREV LOCK'!AT223=0,"-",'VM Support FY26'!AT96-'PREV LOCK'!AT223)</f>
        <v>-</v>
      </c>
      <c r="AU223" s="2003" t="str">
        <f>IF('VM Support FY26'!AU96-'PREV LOCK'!AU223=0,"-",'VM Support FY26'!AU96-'PREV LOCK'!AU223)</f>
        <v>-</v>
      </c>
      <c r="AV223" s="2004" t="str">
        <f>IF('VM Support FY26'!AV96-'PREV LOCK'!AV223=0,"-",'VM Support FY26'!AV96-'PREV LOCK'!AV223)</f>
        <v>-</v>
      </c>
      <c r="AX223" s="145"/>
    </row>
    <row r="224" spans="4:50" ht="15.75" customHeight="1">
      <c r="D224" s="1981"/>
      <c r="E224" s="1981"/>
      <c r="F224" s="1981"/>
      <c r="G224" s="1981"/>
      <c r="H224" s="1982"/>
      <c r="J224" s="1981"/>
      <c r="K224" s="1981"/>
      <c r="L224" s="1981"/>
      <c r="M224" s="1981"/>
      <c r="N224" s="1981"/>
      <c r="O224" s="1981"/>
      <c r="P224" s="1981"/>
      <c r="Q224" s="1981"/>
      <c r="R224" s="1981"/>
      <c r="S224" s="1981"/>
      <c r="T224" s="1981"/>
      <c r="U224" s="1981"/>
      <c r="V224" s="1981"/>
      <c r="W224" s="1981"/>
      <c r="X224" s="1981"/>
      <c r="Y224" s="1981"/>
      <c r="Z224" s="1981"/>
      <c r="AA224" s="1981"/>
      <c r="AB224" s="1981"/>
      <c r="AC224" s="1981"/>
      <c r="AD224" s="1981"/>
      <c r="AE224" s="1981"/>
      <c r="AF224" s="1981"/>
      <c r="AG224" s="1981"/>
      <c r="AH224" s="1981"/>
      <c r="AI224" s="1981"/>
      <c r="AJ224" s="1981"/>
      <c r="AK224" s="1981"/>
      <c r="AL224" s="1981"/>
      <c r="AM224" s="1981"/>
      <c r="AN224" s="1981"/>
      <c r="AO224" s="1981"/>
      <c r="AP224" s="1981"/>
      <c r="AQ224" s="1981"/>
      <c r="AX224" s="145"/>
    </row>
    <row r="225" spans="4:50" ht="15.75" customHeight="1">
      <c r="D225" s="1981"/>
      <c r="E225" s="1981"/>
      <c r="F225" s="1981"/>
      <c r="G225" s="1981"/>
      <c r="H225" s="1982"/>
      <c r="J225" s="1981"/>
      <c r="K225" s="1981"/>
      <c r="L225" s="1981"/>
      <c r="M225" s="1981"/>
      <c r="N225" s="1981"/>
      <c r="O225" s="1981"/>
      <c r="P225" s="1981"/>
      <c r="Q225" s="1981"/>
      <c r="R225" s="1981"/>
      <c r="S225" s="1981"/>
      <c r="T225" s="1981"/>
      <c r="U225" s="1981"/>
      <c r="V225" s="1981"/>
      <c r="W225" s="1981"/>
      <c r="X225" s="1981"/>
      <c r="Y225" s="1981"/>
      <c r="Z225" s="1981"/>
      <c r="AA225" s="1981"/>
      <c r="AB225" s="1981"/>
      <c r="AC225" s="1981"/>
      <c r="AD225" s="1981"/>
      <c r="AE225" s="1981"/>
      <c r="AF225" s="1981"/>
      <c r="AG225" s="1981"/>
      <c r="AH225" s="1981"/>
      <c r="AI225" s="1981"/>
      <c r="AJ225" s="1981"/>
      <c r="AK225" s="1981"/>
      <c r="AL225" s="1981"/>
      <c r="AM225" s="1981"/>
      <c r="AN225" s="1981"/>
      <c r="AO225" s="1981"/>
      <c r="AP225" s="1981"/>
      <c r="AQ225" s="1981"/>
      <c r="AX225" s="145"/>
    </row>
    <row r="226" spans="4:50" ht="15.75" customHeight="1">
      <c r="D226" s="359" t="s">
        <v>253</v>
      </c>
      <c r="E226" s="2013" t="s">
        <v>254</v>
      </c>
      <c r="F226" s="294"/>
      <c r="G226" s="2016" t="s">
        <v>255</v>
      </c>
      <c r="H226" s="293"/>
      <c r="I226" s="292"/>
      <c r="J226" s="1996" t="str">
        <f>IF('VM Support FY26'!J99-'PREV LOCK'!J226=0,"-",'VM Support FY26'!J99-'PREV LOCK'!J226)</f>
        <v>-</v>
      </c>
      <c r="K226" s="1999" t="str">
        <f>IF('VM Support FY26'!K99-'PREV LOCK'!K226=0,"-",'VM Support FY26'!K99-'PREV LOCK'!K226)</f>
        <v>-</v>
      </c>
      <c r="L226" s="2000" t="str">
        <f>IF('VM Support FY26'!L99-'PREV LOCK'!L226=0,"-",'VM Support FY26'!L99-'PREV LOCK'!L226)</f>
        <v>-</v>
      </c>
      <c r="M226" s="1996" t="str">
        <f>IF('VM Support FY26'!M99-'PREV LOCK'!M226=0,"-",'VM Support FY26'!M99-'PREV LOCK'!M226)</f>
        <v>-</v>
      </c>
      <c r="N226" s="1999" t="str">
        <f>IF('VM Support FY26'!N99-'PREV LOCK'!N226=0,"-",'VM Support FY26'!N99-'PREV LOCK'!N226)</f>
        <v>-</v>
      </c>
      <c r="O226" s="2000" t="str">
        <f>IF('VM Support FY26'!O99-'PREV LOCK'!O226=0,"-",'VM Support FY26'!O99-'PREV LOCK'!O226)</f>
        <v>-</v>
      </c>
      <c r="P226" s="1996" t="str">
        <f>IF('VM Support FY26'!P99-'PREV LOCK'!P226=0,"-",'VM Support FY26'!P99-'PREV LOCK'!P226)</f>
        <v>-</v>
      </c>
      <c r="Q226" s="1999" t="str">
        <f>IF('VM Support FY26'!Q99-'PREV LOCK'!Q226=0,"-",'VM Support FY26'!Q99-'PREV LOCK'!Q226)</f>
        <v>-</v>
      </c>
      <c r="R226" s="2000" t="str">
        <f>IF('VM Support FY26'!R99-'PREV LOCK'!R226=0,"-",'VM Support FY26'!R99-'PREV LOCK'!R226)</f>
        <v>-</v>
      </c>
      <c r="S226" s="1996" t="str">
        <f>IF('VM Support FY26'!S99-'PREV LOCK'!S226=0,"-",'VM Support FY26'!S99-'PREV LOCK'!S226)</f>
        <v>-</v>
      </c>
      <c r="T226" s="1999" t="str">
        <f>IF('VM Support FY26'!T99-'PREV LOCK'!T226=0,"-",'VM Support FY26'!T99-'PREV LOCK'!T226)</f>
        <v>-</v>
      </c>
      <c r="U226" s="2000" t="str">
        <f>IF('VM Support FY26'!U99-'PREV LOCK'!U226=0,"-",'VM Support FY26'!U99-'PREV LOCK'!U226)</f>
        <v>-</v>
      </c>
      <c r="V226" s="1996" t="str">
        <f>IF('VM Support FY26'!V99-'PREV LOCK'!V226=0,"-",'VM Support FY26'!V99-'PREV LOCK'!V226)</f>
        <v>-</v>
      </c>
      <c r="W226" s="1999" t="str">
        <f>IF('VM Support FY26'!W99-'PREV LOCK'!W226=0,"-",'VM Support FY26'!W99-'PREV LOCK'!W226)</f>
        <v>-</v>
      </c>
      <c r="X226" s="2000" t="str">
        <f>IF('VM Support FY26'!X99-'PREV LOCK'!X226=0,"-",'VM Support FY26'!X99-'PREV LOCK'!X226)</f>
        <v>-</v>
      </c>
      <c r="Y226" s="1996" t="str">
        <f>IF('VM Support FY26'!Y99-'PREV LOCK'!Y226=0,"-",'VM Support FY26'!Y99-'PREV LOCK'!Y226)</f>
        <v>-</v>
      </c>
      <c r="Z226" s="1999" t="str">
        <f>IF('VM Support FY26'!Z99-'PREV LOCK'!Z226=0,"-",'VM Support FY26'!Z99-'PREV LOCK'!Z226)</f>
        <v>-</v>
      </c>
      <c r="AA226" s="2000" t="str">
        <f>IF('VM Support FY26'!AA99-'PREV LOCK'!AA226=0,"-",'VM Support FY26'!AA99-'PREV LOCK'!AA226)</f>
        <v>-</v>
      </c>
      <c r="AB226" s="1996" t="str">
        <f>IF('VM Support FY26'!AB99-'PREV LOCK'!AB226=0,"-",'VM Support FY26'!AB99-'PREV LOCK'!AB226)</f>
        <v>-</v>
      </c>
      <c r="AC226" s="1999" t="str">
        <f>IF('VM Support FY26'!AC99-'PREV LOCK'!AC226=0,"-",'VM Support FY26'!AC99-'PREV LOCK'!AC226)</f>
        <v>-</v>
      </c>
      <c r="AD226" s="2000" t="str">
        <f>IF('VM Support FY26'!AD99-'PREV LOCK'!AD226=0,"-",'VM Support FY26'!AD99-'PREV LOCK'!AD226)</f>
        <v>-</v>
      </c>
      <c r="AE226" s="1996" t="str">
        <f>IF('VM Support FY26'!AE99-'PREV LOCK'!AE226=0,"-",'VM Support FY26'!AE99-'PREV LOCK'!AE226)</f>
        <v>-</v>
      </c>
      <c r="AF226" s="1999" t="str">
        <f>IF('VM Support FY26'!AF99-'PREV LOCK'!AF226=0,"-",'VM Support FY26'!AF99-'PREV LOCK'!AF226)</f>
        <v>-</v>
      </c>
      <c r="AG226" s="2000" t="str">
        <f>IF('VM Support FY26'!AG99-'PREV LOCK'!AG226=0,"-",'VM Support FY26'!AG99-'PREV LOCK'!AG226)</f>
        <v>-</v>
      </c>
      <c r="AH226" s="1996" t="str">
        <f>IF('VM Support FY26'!AH99-'PREV LOCK'!AH226=0,"-",'VM Support FY26'!AH99-'PREV LOCK'!AH226)</f>
        <v>-</v>
      </c>
      <c r="AI226" s="1999" t="str">
        <f>IF('VM Support FY26'!AI99-'PREV LOCK'!AI226=0,"-",'VM Support FY26'!AI99-'PREV LOCK'!AI226)</f>
        <v>-</v>
      </c>
      <c r="AJ226" s="2000" t="str">
        <f>IF('VM Support FY26'!AJ99-'PREV LOCK'!AJ226=0,"-",'VM Support FY26'!AJ99-'PREV LOCK'!AJ226)</f>
        <v>-</v>
      </c>
      <c r="AK226" s="1996" t="str">
        <f>IF('VM Support FY26'!AK99-'PREV LOCK'!AK226=0,"-",'VM Support FY26'!AK99-'PREV LOCK'!AK226)</f>
        <v>-</v>
      </c>
      <c r="AL226" s="1999" t="str">
        <f>IF('VM Support FY26'!AL99-'PREV LOCK'!AL226=0,"-",'VM Support FY26'!AL99-'PREV LOCK'!AL226)</f>
        <v>-</v>
      </c>
      <c r="AM226" s="2000" t="str">
        <f>IF('VM Support FY26'!AM99-'PREV LOCK'!AM226=0,"-",'VM Support FY26'!AM99-'PREV LOCK'!AM226)</f>
        <v>-</v>
      </c>
      <c r="AN226" s="1996" t="str">
        <f>IF('VM Support FY26'!AN99-'PREV LOCK'!AN226=0,"-",'VM Support FY26'!AN99-'PREV LOCK'!AN226)</f>
        <v>-</v>
      </c>
      <c r="AO226" s="1999" t="str">
        <f>IF('VM Support FY26'!AO99-'PREV LOCK'!AO226=0,"-",'VM Support FY26'!AO99-'PREV LOCK'!AO226)</f>
        <v>-</v>
      </c>
      <c r="AP226" s="2000" t="str">
        <f>IF('VM Support FY26'!AP99-'PREV LOCK'!AP226=0,"-",'VM Support FY26'!AP99-'PREV LOCK'!AP226)</f>
        <v>-</v>
      </c>
      <c r="AQ226" s="1996" t="str">
        <f>IF('VM Support FY26'!AQ99-'PREV LOCK'!AQ226=0,"-",'VM Support FY26'!AQ99-'PREV LOCK'!AQ226)</f>
        <v>-</v>
      </c>
      <c r="AR226" s="1999" t="str">
        <f>IF('VM Support FY26'!AR99-'PREV LOCK'!AR226=0,"-",'VM Support FY26'!AR99-'PREV LOCK'!AR226)</f>
        <v>-</v>
      </c>
      <c r="AS226" s="2000" t="str">
        <f>IF('VM Support FY26'!AS99-'PREV LOCK'!AS226=0,"-",'VM Support FY26'!AS99-'PREV LOCK'!AS226)</f>
        <v>-</v>
      </c>
      <c r="AT226" s="1996" t="str">
        <f>IF('VM Support FY26'!AT99-'PREV LOCK'!AT226=0,"-",'VM Support FY26'!AT99-'PREV LOCK'!AT226)</f>
        <v>-</v>
      </c>
      <c r="AU226" s="1999" t="str">
        <f>IF('VM Support FY26'!AU99-'PREV LOCK'!AU226=0,"-",'VM Support FY26'!AU99-'PREV LOCK'!AU226)</f>
        <v>-</v>
      </c>
      <c r="AV226" s="2000" t="str">
        <f>IF('VM Support FY26'!AV99-'PREV LOCK'!AV226=0,"-",'VM Support FY26'!AV99-'PREV LOCK'!AV226)</f>
        <v>-</v>
      </c>
      <c r="AX226" s="145"/>
    </row>
    <row r="227" spans="4:50" ht="15.75" customHeight="1">
      <c r="D227" s="608" t="s">
        <v>253</v>
      </c>
      <c r="E227" s="2014" t="s">
        <v>188</v>
      </c>
      <c r="F227" s="218"/>
      <c r="G227" s="2017" t="s">
        <v>256</v>
      </c>
      <c r="H227" s="1714"/>
      <c r="I227" s="640"/>
      <c r="J227" s="1998" t="str">
        <f>IF('VM Support FY26'!J100-'PREV LOCK'!J227=0,"-",'VM Support FY26'!J100-'PREV LOCK'!J227)</f>
        <v>-</v>
      </c>
      <c r="K227" s="2003" t="str">
        <f>IF('VM Support FY26'!K100-'PREV LOCK'!K227=0,"-",'VM Support FY26'!K100-'PREV LOCK'!K227)</f>
        <v>-</v>
      </c>
      <c r="L227" s="2004" t="str">
        <f>IF('VM Support FY26'!L100-'PREV LOCK'!L227=0,"-",'VM Support FY26'!L100-'PREV LOCK'!L227)</f>
        <v>-</v>
      </c>
      <c r="M227" s="1998" t="str">
        <f>IF('VM Support FY26'!M100-'PREV LOCK'!M227=0,"-",'VM Support FY26'!M100-'PREV LOCK'!M227)</f>
        <v>-</v>
      </c>
      <c r="N227" s="2003" t="str">
        <f>IF('VM Support FY26'!N100-'PREV LOCK'!N227=0,"-",'VM Support FY26'!N100-'PREV LOCK'!N227)</f>
        <v>-</v>
      </c>
      <c r="O227" s="2004" t="str">
        <f>IF('VM Support FY26'!O100-'PREV LOCK'!O227=0,"-",'VM Support FY26'!O100-'PREV LOCK'!O227)</f>
        <v>-</v>
      </c>
      <c r="P227" s="1998" t="str">
        <f>IF('VM Support FY26'!P100-'PREV LOCK'!P227=0,"-",'VM Support FY26'!P100-'PREV LOCK'!P227)</f>
        <v>-</v>
      </c>
      <c r="Q227" s="2003" t="str">
        <f>IF('VM Support FY26'!Q100-'PREV LOCK'!Q227=0,"-",'VM Support FY26'!Q100-'PREV LOCK'!Q227)</f>
        <v>-</v>
      </c>
      <c r="R227" s="2004" t="str">
        <f>IF('VM Support FY26'!R100-'PREV LOCK'!R227=0,"-",'VM Support FY26'!R100-'PREV LOCK'!R227)</f>
        <v>-</v>
      </c>
      <c r="S227" s="1998" t="str">
        <f>IF('VM Support FY26'!S100-'PREV LOCK'!S227=0,"-",'VM Support FY26'!S100-'PREV LOCK'!S227)</f>
        <v>-</v>
      </c>
      <c r="T227" s="2003" t="str">
        <f>IF('VM Support FY26'!T100-'PREV LOCK'!T227=0,"-",'VM Support FY26'!T100-'PREV LOCK'!T227)</f>
        <v>-</v>
      </c>
      <c r="U227" s="2004" t="str">
        <f>IF('VM Support FY26'!U100-'PREV LOCK'!U227=0,"-",'VM Support FY26'!U100-'PREV LOCK'!U227)</f>
        <v>-</v>
      </c>
      <c r="V227" s="1998" t="str">
        <f>IF('VM Support FY26'!V100-'PREV LOCK'!V227=0,"-",'VM Support FY26'!V100-'PREV LOCK'!V227)</f>
        <v>-</v>
      </c>
      <c r="W227" s="2003" t="str">
        <f>IF('VM Support FY26'!W100-'PREV LOCK'!W227=0,"-",'VM Support FY26'!W100-'PREV LOCK'!W227)</f>
        <v>-</v>
      </c>
      <c r="X227" s="2004" t="str">
        <f>IF('VM Support FY26'!X100-'PREV LOCK'!X227=0,"-",'VM Support FY26'!X100-'PREV LOCK'!X227)</f>
        <v>-</v>
      </c>
      <c r="Y227" s="1998" t="str">
        <f>IF('VM Support FY26'!Y100-'PREV LOCK'!Y227=0,"-",'VM Support FY26'!Y100-'PREV LOCK'!Y227)</f>
        <v>-</v>
      </c>
      <c r="Z227" s="2003" t="str">
        <f>IF('VM Support FY26'!Z100-'PREV LOCK'!Z227=0,"-",'VM Support FY26'!Z100-'PREV LOCK'!Z227)</f>
        <v>-</v>
      </c>
      <c r="AA227" s="2004" t="str">
        <f>IF('VM Support FY26'!AA100-'PREV LOCK'!AA227=0,"-",'VM Support FY26'!AA100-'PREV LOCK'!AA227)</f>
        <v>-</v>
      </c>
      <c r="AB227" s="1998" t="str">
        <f>IF('VM Support FY26'!AB100-'PREV LOCK'!AB227=0,"-",'VM Support FY26'!AB100-'PREV LOCK'!AB227)</f>
        <v>-</v>
      </c>
      <c r="AC227" s="2003" t="str">
        <f>IF('VM Support FY26'!AC100-'PREV LOCK'!AC227=0,"-",'VM Support FY26'!AC100-'PREV LOCK'!AC227)</f>
        <v>-</v>
      </c>
      <c r="AD227" s="2004" t="str">
        <f>IF('VM Support FY26'!AD100-'PREV LOCK'!AD227=0,"-",'VM Support FY26'!AD100-'PREV LOCK'!AD227)</f>
        <v>-</v>
      </c>
      <c r="AE227" s="1998" t="str">
        <f>IF('VM Support FY26'!AE100-'PREV LOCK'!AE227=0,"-",'VM Support FY26'!AE100-'PREV LOCK'!AE227)</f>
        <v>-</v>
      </c>
      <c r="AF227" s="2003" t="str">
        <f>IF('VM Support FY26'!AF100-'PREV LOCK'!AF227=0,"-",'VM Support FY26'!AF100-'PREV LOCK'!AF227)</f>
        <v>-</v>
      </c>
      <c r="AG227" s="2004" t="str">
        <f>IF('VM Support FY26'!AG100-'PREV LOCK'!AG227=0,"-",'VM Support FY26'!AG100-'PREV LOCK'!AG227)</f>
        <v>-</v>
      </c>
      <c r="AH227" s="1998" t="str">
        <f>IF('VM Support FY26'!AH100-'PREV LOCK'!AH227=0,"-",'VM Support FY26'!AH100-'PREV LOCK'!AH227)</f>
        <v>-</v>
      </c>
      <c r="AI227" s="2003" t="str">
        <f>IF('VM Support FY26'!AI100-'PREV LOCK'!AI227=0,"-",'VM Support FY26'!AI100-'PREV LOCK'!AI227)</f>
        <v>-</v>
      </c>
      <c r="AJ227" s="2004" t="str">
        <f>IF('VM Support FY26'!AJ100-'PREV LOCK'!AJ227=0,"-",'VM Support FY26'!AJ100-'PREV LOCK'!AJ227)</f>
        <v>-</v>
      </c>
      <c r="AK227" s="1998" t="str">
        <f>IF('VM Support FY26'!AK100-'PREV LOCK'!AK227=0,"-",'VM Support FY26'!AK100-'PREV LOCK'!AK227)</f>
        <v>-</v>
      </c>
      <c r="AL227" s="2003" t="str">
        <f>IF('VM Support FY26'!AL100-'PREV LOCK'!AL227=0,"-",'VM Support FY26'!AL100-'PREV LOCK'!AL227)</f>
        <v>-</v>
      </c>
      <c r="AM227" s="2004" t="str">
        <f>IF('VM Support FY26'!AM100-'PREV LOCK'!AM227=0,"-",'VM Support FY26'!AM100-'PREV LOCK'!AM227)</f>
        <v>-</v>
      </c>
      <c r="AN227" s="1998" t="str">
        <f>IF('VM Support FY26'!AN100-'PREV LOCK'!AN227=0,"-",'VM Support FY26'!AN100-'PREV LOCK'!AN227)</f>
        <v>-</v>
      </c>
      <c r="AO227" s="2003" t="str">
        <f>IF('VM Support FY26'!AO100-'PREV LOCK'!AO227=0,"-",'VM Support FY26'!AO100-'PREV LOCK'!AO227)</f>
        <v>-</v>
      </c>
      <c r="AP227" s="2004" t="str">
        <f>IF('VM Support FY26'!AP100-'PREV LOCK'!AP227=0,"-",'VM Support FY26'!AP100-'PREV LOCK'!AP227)</f>
        <v>-</v>
      </c>
      <c r="AQ227" s="1998" t="str">
        <f>IF('VM Support FY26'!AQ100-'PREV LOCK'!AQ227=0,"-",'VM Support FY26'!AQ100-'PREV LOCK'!AQ227)</f>
        <v>-</v>
      </c>
      <c r="AR227" s="2003" t="str">
        <f>IF('VM Support FY26'!AR100-'PREV LOCK'!AR227=0,"-",'VM Support FY26'!AR100-'PREV LOCK'!AR227)</f>
        <v>-</v>
      </c>
      <c r="AS227" s="2004" t="str">
        <f>IF('VM Support FY26'!AS100-'PREV LOCK'!AS227=0,"-",'VM Support FY26'!AS100-'PREV LOCK'!AS227)</f>
        <v>-</v>
      </c>
      <c r="AT227" s="1998" t="str">
        <f>IF('VM Support FY26'!AT100-'PREV LOCK'!AT227=0,"-",'VM Support FY26'!AT100-'PREV LOCK'!AT227)</f>
        <v>-</v>
      </c>
      <c r="AU227" s="2003" t="str">
        <f>IF('VM Support FY26'!AU100-'PREV LOCK'!AU227=0,"-",'VM Support FY26'!AU100-'PREV LOCK'!AU227)</f>
        <v>-</v>
      </c>
      <c r="AV227" s="2004" t="str">
        <f>IF('VM Support FY26'!AV100-'PREV LOCK'!AV227=0,"-",'VM Support FY26'!AV100-'PREV LOCK'!AV227)</f>
        <v>-</v>
      </c>
      <c r="AX227" s="145"/>
    </row>
    <row r="228" spans="4:50" ht="15.75" customHeight="1">
      <c r="D228" s="1981"/>
      <c r="E228" s="1981"/>
      <c r="F228" s="1981"/>
      <c r="G228" s="1981"/>
      <c r="H228" s="1982"/>
      <c r="J228" s="1981"/>
      <c r="K228" s="1981"/>
      <c r="L228" s="1981"/>
      <c r="M228" s="1981"/>
      <c r="N228" s="1981"/>
      <c r="O228" s="1981"/>
      <c r="P228" s="1981"/>
      <c r="Q228" s="1981"/>
      <c r="R228" s="1981"/>
      <c r="S228" s="1981"/>
      <c r="T228" s="1981"/>
      <c r="U228" s="1981"/>
      <c r="V228" s="1981"/>
      <c r="W228" s="1981"/>
      <c r="X228" s="1981"/>
      <c r="Y228" s="1981"/>
      <c r="Z228" s="1981"/>
      <c r="AA228" s="1981"/>
      <c r="AB228" s="1981"/>
      <c r="AC228" s="1981"/>
      <c r="AD228" s="1981"/>
      <c r="AE228" s="1981"/>
      <c r="AF228" s="1981"/>
      <c r="AG228" s="1981"/>
      <c r="AH228" s="1981"/>
      <c r="AI228" s="1981"/>
      <c r="AJ228" s="1981"/>
      <c r="AK228" s="1981"/>
      <c r="AL228" s="1981"/>
      <c r="AM228" s="1981"/>
      <c r="AN228" s="1981"/>
      <c r="AO228" s="1981"/>
      <c r="AP228" s="1981"/>
      <c r="AQ228" s="1981"/>
      <c r="AX228" s="145"/>
    </row>
    <row r="229" spans="4:50" ht="15.75" customHeight="1">
      <c r="D229" s="1989" t="s">
        <v>253</v>
      </c>
      <c r="E229" s="1990" t="s">
        <v>257</v>
      </c>
      <c r="F229" s="1990"/>
      <c r="G229" s="1990"/>
      <c r="H229" s="1991"/>
      <c r="I229" s="2007"/>
      <c r="J229" s="2021" t="str">
        <f>IF('VM Support FY26'!J102-'PREV LOCK'!J229=0,"-",'VM Support FY26'!J102-'PREV LOCK'!J229)</f>
        <v>-</v>
      </c>
      <c r="K229" s="2022" t="str">
        <f>IF('VM Support FY26'!K102-'PREV LOCK'!K229=0,"-",'VM Support FY26'!K102-'PREV LOCK'!K229)</f>
        <v>-</v>
      </c>
      <c r="L229" s="2023" t="str">
        <f>IF('VM Support FY26'!L102-'PREV LOCK'!L229=0,"-",'VM Support FY26'!L102-'PREV LOCK'!L229)</f>
        <v>-</v>
      </c>
      <c r="M229" s="2021" t="str">
        <f>IF('VM Support FY26'!M102-'PREV LOCK'!M229=0,"-",'VM Support FY26'!M102-'PREV LOCK'!M229)</f>
        <v>-</v>
      </c>
      <c r="N229" s="2022" t="str">
        <f>IF('VM Support FY26'!N102-'PREV LOCK'!N229=0,"-",'VM Support FY26'!N102-'PREV LOCK'!N229)</f>
        <v>-</v>
      </c>
      <c r="O229" s="2023" t="str">
        <f>IF('VM Support FY26'!O102-'PREV LOCK'!O229=0,"-",'VM Support FY26'!O102-'PREV LOCK'!O229)</f>
        <v>-</v>
      </c>
      <c r="P229" s="2021" t="str">
        <f>IF('VM Support FY26'!P102-'PREV LOCK'!P229=0,"-",'VM Support FY26'!P102-'PREV LOCK'!P229)</f>
        <v>-</v>
      </c>
      <c r="Q229" s="2022" t="str">
        <f>IF('VM Support FY26'!Q102-'PREV LOCK'!Q229=0,"-",'VM Support FY26'!Q102-'PREV LOCK'!Q229)</f>
        <v>-</v>
      </c>
      <c r="R229" s="2023" t="str">
        <f>IF('VM Support FY26'!R102-'PREV LOCK'!R229=0,"-",'VM Support FY26'!R102-'PREV LOCK'!R229)</f>
        <v>-</v>
      </c>
      <c r="S229" s="2021" t="str">
        <f>IF('VM Support FY26'!S102-'PREV LOCK'!S229=0,"-",'VM Support FY26'!S102-'PREV LOCK'!S229)</f>
        <v>-</v>
      </c>
      <c r="T229" s="2022" t="str">
        <f>IF('VM Support FY26'!T102-'PREV LOCK'!T229=0,"-",'VM Support FY26'!T102-'PREV LOCK'!T229)</f>
        <v>-</v>
      </c>
      <c r="U229" s="2023" t="str">
        <f>IF('VM Support FY26'!U102-'PREV LOCK'!U229=0,"-",'VM Support FY26'!U102-'PREV LOCK'!U229)</f>
        <v>-</v>
      </c>
      <c r="V229" s="2021" t="str">
        <f>IF('VM Support FY26'!V102-'PREV LOCK'!V229=0,"-",'VM Support FY26'!V102-'PREV LOCK'!V229)</f>
        <v>-</v>
      </c>
      <c r="W229" s="2022" t="str">
        <f>IF('VM Support FY26'!W102-'PREV LOCK'!W229=0,"-",'VM Support FY26'!W102-'PREV LOCK'!W229)</f>
        <v>-</v>
      </c>
      <c r="X229" s="2023">
        <f>IF('VM Support FY26'!X102-'PREV LOCK'!X229=0,"-",'VM Support FY26'!X102-'PREV LOCK'!X229)</f>
        <v>173</v>
      </c>
      <c r="Y229" s="2021" t="str">
        <f>IF('VM Support FY26'!Y102-'PREV LOCK'!Y229=0,"-",'VM Support FY26'!Y102-'PREV LOCK'!Y229)</f>
        <v>-</v>
      </c>
      <c r="Z229" s="2022" t="str">
        <f>IF('VM Support FY26'!Z102-'PREV LOCK'!Z229=0,"-",'VM Support FY26'!Z102-'PREV LOCK'!Z229)</f>
        <v>-</v>
      </c>
      <c r="AA229" s="2023" t="str">
        <f>IF('VM Support FY26'!AA102-'PREV LOCK'!AA229=0,"-",'VM Support FY26'!AA102-'PREV LOCK'!AA229)</f>
        <v>-</v>
      </c>
      <c r="AB229" s="2021" t="str">
        <f>IF('VM Support FY26'!AB102-'PREV LOCK'!AB229=0,"-",'VM Support FY26'!AB102-'PREV LOCK'!AB229)</f>
        <v>-</v>
      </c>
      <c r="AC229" s="2022" t="str">
        <f>IF('VM Support FY26'!AC102-'PREV LOCK'!AC229=0,"-",'VM Support FY26'!AC102-'PREV LOCK'!AC229)</f>
        <v>-</v>
      </c>
      <c r="AD229" s="2023" t="str">
        <f>IF('VM Support FY26'!AD102-'PREV LOCK'!AD229=0,"-",'VM Support FY26'!AD102-'PREV LOCK'!AD229)</f>
        <v>-</v>
      </c>
      <c r="AE229" s="2021" t="str">
        <f>IF('VM Support FY26'!AE102-'PREV LOCK'!AE229=0,"-",'VM Support FY26'!AE102-'PREV LOCK'!AE229)</f>
        <v>-</v>
      </c>
      <c r="AF229" s="2022" t="str">
        <f>IF('VM Support FY26'!AF102-'PREV LOCK'!AF229=0,"-",'VM Support FY26'!AF102-'PREV LOCK'!AF229)</f>
        <v>-</v>
      </c>
      <c r="AG229" s="2023" t="str">
        <f>IF('VM Support FY26'!AG102-'PREV LOCK'!AG229=0,"-",'VM Support FY26'!AG102-'PREV LOCK'!AG229)</f>
        <v>-</v>
      </c>
      <c r="AH229" s="2021" t="str">
        <f>IF('VM Support FY26'!AH102-'PREV LOCK'!AH229=0,"-",'VM Support FY26'!AH102-'PREV LOCK'!AH229)</f>
        <v>-</v>
      </c>
      <c r="AI229" s="2022" t="str">
        <f>IF('VM Support FY26'!AI102-'PREV LOCK'!AI229=0,"-",'VM Support FY26'!AI102-'PREV LOCK'!AI229)</f>
        <v>-</v>
      </c>
      <c r="AJ229" s="2023" t="str">
        <f>IF('VM Support FY26'!AJ102-'PREV LOCK'!AJ229=0,"-",'VM Support FY26'!AJ102-'PREV LOCK'!AJ229)</f>
        <v>-</v>
      </c>
      <c r="AK229" s="2021" t="str">
        <f>IF('VM Support FY26'!AK102-'PREV LOCK'!AK229=0,"-",'VM Support FY26'!AK102-'PREV LOCK'!AK229)</f>
        <v>-</v>
      </c>
      <c r="AL229" s="2022" t="str">
        <f>IF('VM Support FY26'!AL102-'PREV LOCK'!AL229=0,"-",'VM Support FY26'!AL102-'PREV LOCK'!AL229)</f>
        <v>-</v>
      </c>
      <c r="AM229" s="2023" t="str">
        <f>IF('VM Support FY26'!AM102-'PREV LOCK'!AM229=0,"-",'VM Support FY26'!AM102-'PREV LOCK'!AM229)</f>
        <v>-</v>
      </c>
      <c r="AN229" s="2021" t="str">
        <f>IF('VM Support FY26'!AN102-'PREV LOCK'!AN229=0,"-",'VM Support FY26'!AN102-'PREV LOCK'!AN229)</f>
        <v>-</v>
      </c>
      <c r="AO229" s="2022" t="str">
        <f>IF('VM Support FY26'!AO102-'PREV LOCK'!AO229=0,"-",'VM Support FY26'!AO102-'PREV LOCK'!AO229)</f>
        <v>-</v>
      </c>
      <c r="AP229" s="2023" t="str">
        <f>IF('VM Support FY26'!AP102-'PREV LOCK'!AP229=0,"-",'VM Support FY26'!AP102-'PREV LOCK'!AP229)</f>
        <v>-</v>
      </c>
      <c r="AQ229" s="2021" t="str">
        <f>IF('VM Support FY26'!AQ102-'PREV LOCK'!AQ229=0,"-",'VM Support FY26'!AQ102-'PREV LOCK'!AQ229)</f>
        <v>-</v>
      </c>
      <c r="AR229" s="2022" t="str">
        <f>IF('VM Support FY26'!AR102-'PREV LOCK'!AR229=0,"-",'VM Support FY26'!AR102-'PREV LOCK'!AR229)</f>
        <v>-</v>
      </c>
      <c r="AS229" s="2023" t="str">
        <f>IF('VM Support FY26'!AS102-'PREV LOCK'!AS229=0,"-",'VM Support FY26'!AS102-'PREV LOCK'!AS229)</f>
        <v>-</v>
      </c>
      <c r="AT229" s="2021" t="str">
        <f>IF('VM Support FY26'!AT102-'PREV LOCK'!AT229=0,"-",'VM Support FY26'!AT102-'PREV LOCK'!AT229)</f>
        <v>-</v>
      </c>
      <c r="AU229" s="2022" t="str">
        <f>IF('VM Support FY26'!AU102-'PREV LOCK'!AU229=0,"-",'VM Support FY26'!AU102-'PREV LOCK'!AU229)</f>
        <v>-</v>
      </c>
      <c r="AV229" s="2023">
        <f>IF('VM Support FY26'!AV102-'PREV LOCK'!AV229=0,"-",'VM Support FY26'!AV102-'PREV LOCK'!AV229)</f>
        <v>173</v>
      </c>
      <c r="AX229" s="145"/>
    </row>
    <row r="230" spans="4:50" ht="15.75" customHeight="1">
      <c r="D230" s="1981"/>
      <c r="E230" s="1981"/>
      <c r="F230" s="1981"/>
      <c r="G230" s="1981"/>
      <c r="H230" s="1982"/>
      <c r="J230" s="1981"/>
      <c r="K230" s="1981"/>
      <c r="L230" s="1981"/>
      <c r="M230" s="1981"/>
      <c r="N230" s="1981"/>
      <c r="O230" s="1981"/>
      <c r="P230" s="1981"/>
      <c r="Q230" s="1981"/>
      <c r="R230" s="1981"/>
      <c r="S230" s="1981"/>
      <c r="T230" s="1981"/>
      <c r="U230" s="1981"/>
      <c r="V230" s="1981"/>
      <c r="W230" s="1981"/>
      <c r="X230" s="1981"/>
      <c r="Y230" s="1981"/>
      <c r="Z230" s="1981"/>
      <c r="AA230" s="1981"/>
      <c r="AB230" s="1981"/>
      <c r="AC230" s="1981"/>
      <c r="AD230" s="1981"/>
      <c r="AE230" s="1981"/>
      <c r="AF230" s="1981"/>
      <c r="AG230" s="1981"/>
      <c r="AH230" s="1981"/>
      <c r="AI230" s="1981"/>
      <c r="AJ230" s="1981"/>
      <c r="AK230" s="1981"/>
      <c r="AL230" s="1981"/>
      <c r="AM230" s="1981"/>
      <c r="AN230" s="1981"/>
      <c r="AO230" s="1981"/>
      <c r="AP230" s="1981"/>
      <c r="AQ230" s="1981"/>
      <c r="AX230" s="145"/>
    </row>
    <row r="231" spans="4:50" ht="15.75" customHeight="1">
      <c r="D231" s="1989" t="s">
        <v>253</v>
      </c>
      <c r="E231" s="1990" t="s">
        <v>258</v>
      </c>
      <c r="F231" s="1990"/>
      <c r="G231" s="1990"/>
      <c r="H231" s="1991"/>
      <c r="I231" s="1992"/>
      <c r="J231" s="2021" t="str">
        <f>IF('VM Support FY26'!J104-'PREV LOCK'!J231=0,"-",'VM Support FY26'!J104-'PREV LOCK'!J231)</f>
        <v>-</v>
      </c>
      <c r="K231" s="2022" t="str">
        <f>IF('VM Support FY26'!K104-'PREV LOCK'!K231=0,"-",'VM Support FY26'!K104-'PREV LOCK'!K231)</f>
        <v>-</v>
      </c>
      <c r="L231" s="2023" t="str">
        <f>IF('VM Support FY26'!L104-'PREV LOCK'!L231=0,"-",'VM Support FY26'!L104-'PREV LOCK'!L231)</f>
        <v>-</v>
      </c>
      <c r="M231" s="2021" t="str">
        <f>IF('VM Support FY26'!M104-'PREV LOCK'!M231=0,"-",'VM Support FY26'!M104-'PREV LOCK'!M231)</f>
        <v>-</v>
      </c>
      <c r="N231" s="2022" t="str">
        <f>IF('VM Support FY26'!N104-'PREV LOCK'!N231=0,"-",'VM Support FY26'!N104-'PREV LOCK'!N231)</f>
        <v>-</v>
      </c>
      <c r="O231" s="2023" t="str">
        <f>IF('VM Support FY26'!O104-'PREV LOCK'!O231=0,"-",'VM Support FY26'!O104-'PREV LOCK'!O231)</f>
        <v>-</v>
      </c>
      <c r="P231" s="2021" t="str">
        <f>IF('VM Support FY26'!P104-'PREV LOCK'!P231=0,"-",'VM Support FY26'!P104-'PREV LOCK'!P231)</f>
        <v>-</v>
      </c>
      <c r="Q231" s="2022" t="str">
        <f>IF('VM Support FY26'!Q104-'PREV LOCK'!Q231=0,"-",'VM Support FY26'!Q104-'PREV LOCK'!Q231)</f>
        <v>-</v>
      </c>
      <c r="R231" s="2023" t="str">
        <f>IF('VM Support FY26'!R104-'PREV LOCK'!R231=0,"-",'VM Support FY26'!R104-'PREV LOCK'!R231)</f>
        <v>-</v>
      </c>
      <c r="S231" s="2021" t="str">
        <f>IF('VM Support FY26'!S104-'PREV LOCK'!S231=0,"-",'VM Support FY26'!S104-'PREV LOCK'!S231)</f>
        <v>-</v>
      </c>
      <c r="T231" s="2022">
        <f>IF('VM Support FY26'!T104-'PREV LOCK'!T231=0,"-",'VM Support FY26'!T104-'PREV LOCK'!T231)</f>
        <v>-2</v>
      </c>
      <c r="U231" s="2023" t="str">
        <f>IF('VM Support FY26'!U104-'PREV LOCK'!U231=0,"-",'VM Support FY26'!U104-'PREV LOCK'!U231)</f>
        <v>-</v>
      </c>
      <c r="V231" s="2021" t="str">
        <f>IF('VM Support FY26'!V104-'PREV LOCK'!V231=0,"-",'VM Support FY26'!V104-'PREV LOCK'!V231)</f>
        <v>-</v>
      </c>
      <c r="W231" s="2022">
        <f>IF('VM Support FY26'!W104-'PREV LOCK'!W231=0,"-",'VM Support FY26'!W104-'PREV LOCK'!W231)</f>
        <v>-2</v>
      </c>
      <c r="X231" s="2023" t="str">
        <f>IF('VM Support FY26'!X104-'PREV LOCK'!X231=0,"-",'VM Support FY26'!X104-'PREV LOCK'!X231)</f>
        <v>-</v>
      </c>
      <c r="Y231" s="2021" t="str">
        <f>IF('VM Support FY26'!Y104-'PREV LOCK'!Y231=0,"-",'VM Support FY26'!Y104-'PREV LOCK'!Y231)</f>
        <v>-</v>
      </c>
      <c r="Z231" s="2022">
        <f>IF('VM Support FY26'!Z104-'PREV LOCK'!Z231=0,"-",'VM Support FY26'!Z104-'PREV LOCK'!Z231)</f>
        <v>-2</v>
      </c>
      <c r="AA231" s="2023" t="str">
        <f>IF('VM Support FY26'!AA104-'PREV LOCK'!AA231=0,"-",'VM Support FY26'!AA104-'PREV LOCK'!AA231)</f>
        <v>-</v>
      </c>
      <c r="AB231" s="2021" t="str">
        <f>IF('VM Support FY26'!AB104-'PREV LOCK'!AB231=0,"-",'VM Support FY26'!AB104-'PREV LOCK'!AB231)</f>
        <v>-</v>
      </c>
      <c r="AC231" s="2022">
        <f>IF('VM Support FY26'!AC104-'PREV LOCK'!AC231=0,"-",'VM Support FY26'!AC104-'PREV LOCK'!AC231)</f>
        <v>-2</v>
      </c>
      <c r="AD231" s="2023" t="str">
        <f>IF('VM Support FY26'!AD104-'PREV LOCK'!AD231=0,"-",'VM Support FY26'!AD104-'PREV LOCK'!AD231)</f>
        <v>-</v>
      </c>
      <c r="AE231" s="2021" t="str">
        <f>IF('VM Support FY26'!AE104-'PREV LOCK'!AE231=0,"-",'VM Support FY26'!AE104-'PREV LOCK'!AE231)</f>
        <v>-</v>
      </c>
      <c r="AF231" s="2022">
        <f>IF('VM Support FY26'!AF104-'PREV LOCK'!AF231=0,"-",'VM Support FY26'!AF104-'PREV LOCK'!AF231)</f>
        <v>-2</v>
      </c>
      <c r="AG231" s="2023" t="str">
        <f>IF('VM Support FY26'!AG104-'PREV LOCK'!AG231=0,"-",'VM Support FY26'!AG104-'PREV LOCK'!AG231)</f>
        <v>-</v>
      </c>
      <c r="AH231" s="2021" t="str">
        <f>IF('VM Support FY26'!AH104-'PREV LOCK'!AH231=0,"-",'VM Support FY26'!AH104-'PREV LOCK'!AH231)</f>
        <v>-</v>
      </c>
      <c r="AI231" s="2022">
        <f>IF('VM Support FY26'!AI104-'PREV LOCK'!AI231=0,"-",'VM Support FY26'!AI104-'PREV LOCK'!AI231)</f>
        <v>-2</v>
      </c>
      <c r="AJ231" s="2023" t="str">
        <f>IF('VM Support FY26'!AJ104-'PREV LOCK'!AJ231=0,"-",'VM Support FY26'!AJ104-'PREV LOCK'!AJ231)</f>
        <v>-</v>
      </c>
      <c r="AK231" s="2021" t="str">
        <f>IF('VM Support FY26'!AK104-'PREV LOCK'!AK231=0,"-",'VM Support FY26'!AK104-'PREV LOCK'!AK231)</f>
        <v>-</v>
      </c>
      <c r="AL231" s="2022">
        <f>IF('VM Support FY26'!AL104-'PREV LOCK'!AL231=0,"-",'VM Support FY26'!AL104-'PREV LOCK'!AL231)</f>
        <v>-2</v>
      </c>
      <c r="AM231" s="2023" t="str">
        <f>IF('VM Support FY26'!AM104-'PREV LOCK'!AM231=0,"-",'VM Support FY26'!AM104-'PREV LOCK'!AM231)</f>
        <v>-</v>
      </c>
      <c r="AN231" s="2021" t="str">
        <f>IF('VM Support FY26'!AN104-'PREV LOCK'!AN231=0,"-",'VM Support FY26'!AN104-'PREV LOCK'!AN231)</f>
        <v>-</v>
      </c>
      <c r="AO231" s="2022">
        <f>IF('VM Support FY26'!AO104-'PREV LOCK'!AO231=0,"-",'VM Support FY26'!AO104-'PREV LOCK'!AO231)</f>
        <v>-2</v>
      </c>
      <c r="AP231" s="2023" t="str">
        <f>IF('VM Support FY26'!AP104-'PREV LOCK'!AP231=0,"-",'VM Support FY26'!AP104-'PREV LOCK'!AP231)</f>
        <v>-</v>
      </c>
      <c r="AQ231" s="2021" t="str">
        <f>IF('VM Support FY26'!AQ104-'PREV LOCK'!AQ231=0,"-",'VM Support FY26'!AQ104-'PREV LOCK'!AQ231)</f>
        <v>-</v>
      </c>
      <c r="AR231" s="2022">
        <f>IF('VM Support FY26'!AR104-'PREV LOCK'!AR231=0,"-",'VM Support FY26'!AR104-'PREV LOCK'!AR231)</f>
        <v>-2</v>
      </c>
      <c r="AS231" s="2023" t="str">
        <f>IF('VM Support FY26'!AS104-'PREV LOCK'!AS231=0,"-",'VM Support FY26'!AS104-'PREV LOCK'!AS231)</f>
        <v>-</v>
      </c>
      <c r="AT231" s="2021" t="str">
        <f>IF('VM Support FY26'!AT104-'PREV LOCK'!AT231=0,"-",'VM Support FY26'!AT104-'PREV LOCK'!AT231)</f>
        <v>-</v>
      </c>
      <c r="AU231" s="2022">
        <f>IF('VM Support FY26'!AU104-'PREV LOCK'!AU231=0,"-",'VM Support FY26'!AU104-'PREV LOCK'!AU231)</f>
        <v>-18</v>
      </c>
      <c r="AV231" s="2023" t="str">
        <f>IF('VM Support FY26'!AV104-'PREV LOCK'!AV231=0,"-",'VM Support FY26'!AV104-'PREV LOCK'!AV231)</f>
        <v>-</v>
      </c>
      <c r="AX231" s="145"/>
    </row>
    <row r="232" spans="4:50" ht="15.75" customHeight="1">
      <c r="D232" s="1981"/>
      <c r="E232" s="1981"/>
      <c r="F232" s="1981"/>
      <c r="G232" s="1981"/>
      <c r="H232" s="1982"/>
      <c r="J232" s="1981"/>
      <c r="K232" s="1981"/>
      <c r="L232" s="1981"/>
      <c r="M232" s="1981"/>
      <c r="N232" s="1981"/>
      <c r="O232" s="1981"/>
      <c r="P232" s="1981"/>
      <c r="Q232" s="1981"/>
      <c r="R232" s="1981"/>
      <c r="S232" s="1981"/>
      <c r="T232" s="1981"/>
      <c r="U232" s="1981"/>
      <c r="V232" s="1981"/>
      <c r="W232" s="1981"/>
      <c r="X232" s="1981"/>
      <c r="Y232" s="1981"/>
      <c r="Z232" s="1981"/>
      <c r="AA232" s="1981"/>
      <c r="AB232" s="1981"/>
      <c r="AC232" s="1981"/>
      <c r="AD232" s="1981"/>
      <c r="AE232" s="1981"/>
      <c r="AF232" s="1981"/>
      <c r="AG232" s="1981"/>
      <c r="AH232" s="1981"/>
      <c r="AI232" s="1981"/>
      <c r="AJ232" s="1981"/>
      <c r="AK232" s="1981"/>
      <c r="AL232" s="1981"/>
      <c r="AM232" s="1981"/>
      <c r="AN232" s="1981"/>
      <c r="AO232" s="1981"/>
      <c r="AP232" s="1981"/>
      <c r="AQ232" s="1981"/>
      <c r="AX232" s="145"/>
    </row>
    <row r="233" spans="4:50" ht="15.75" customHeight="1">
      <c r="D233" s="1989" t="s">
        <v>253</v>
      </c>
      <c r="E233" s="1990" t="s">
        <v>259</v>
      </c>
      <c r="F233" s="1990"/>
      <c r="G233" s="1990"/>
      <c r="H233" s="1991"/>
      <c r="I233" s="1992"/>
      <c r="J233" s="2021" t="str">
        <f>IF('VM Support FY26'!J106-'PREV LOCK'!J233=0,"-",'VM Support FY26'!J106-'PREV LOCK'!J233)</f>
        <v>-</v>
      </c>
      <c r="K233" s="2022" t="str">
        <f>IF('VM Support FY26'!K106-'PREV LOCK'!K233=0,"-",'VM Support FY26'!K106-'PREV LOCK'!K233)</f>
        <v>-</v>
      </c>
      <c r="L233" s="2023" t="str">
        <f>IF('VM Support FY26'!L106-'PREV LOCK'!L233=0,"-",'VM Support FY26'!L106-'PREV LOCK'!L233)</f>
        <v>-</v>
      </c>
      <c r="M233" s="2021" t="str">
        <f>IF('VM Support FY26'!M106-'PREV LOCK'!M233=0,"-",'VM Support FY26'!M106-'PREV LOCK'!M233)</f>
        <v>-</v>
      </c>
      <c r="N233" s="2022" t="str">
        <f>IF('VM Support FY26'!N106-'PREV LOCK'!N233=0,"-",'VM Support FY26'!N106-'PREV LOCK'!N233)</f>
        <v>-</v>
      </c>
      <c r="O233" s="2023" t="str">
        <f>IF('VM Support FY26'!O106-'PREV LOCK'!O233=0,"-",'VM Support FY26'!O106-'PREV LOCK'!O233)</f>
        <v>-</v>
      </c>
      <c r="P233" s="2021" t="str">
        <f>IF('VM Support FY26'!P106-'PREV LOCK'!P233=0,"-",'VM Support FY26'!P106-'PREV LOCK'!P233)</f>
        <v>-</v>
      </c>
      <c r="Q233" s="2022" t="str">
        <f>IF('VM Support FY26'!Q106-'PREV LOCK'!Q233=0,"-",'VM Support FY26'!Q106-'PREV LOCK'!Q233)</f>
        <v>-</v>
      </c>
      <c r="R233" s="2023" t="str">
        <f>IF('VM Support FY26'!R106-'PREV LOCK'!R233=0,"-",'VM Support FY26'!R106-'PREV LOCK'!R233)</f>
        <v>-</v>
      </c>
      <c r="S233" s="2021" t="str">
        <f>IF('VM Support FY26'!S106-'PREV LOCK'!S233=0,"-",'VM Support FY26'!S106-'PREV LOCK'!S233)</f>
        <v>-</v>
      </c>
      <c r="T233" s="2022" t="str">
        <f>IF('VM Support FY26'!T106-'PREV LOCK'!T233=0,"-",'VM Support FY26'!T106-'PREV LOCK'!T233)</f>
        <v>-</v>
      </c>
      <c r="U233" s="2023" t="str">
        <f>IF('VM Support FY26'!U106-'PREV LOCK'!U233=0,"-",'VM Support FY26'!U106-'PREV LOCK'!U233)</f>
        <v>-</v>
      </c>
      <c r="V233" s="2021" t="str">
        <f>IF('VM Support FY26'!V106-'PREV LOCK'!V233=0,"-",'VM Support FY26'!V106-'PREV LOCK'!V233)</f>
        <v>-</v>
      </c>
      <c r="W233" s="2022" t="str">
        <f>IF('VM Support FY26'!W106-'PREV LOCK'!W233=0,"-",'VM Support FY26'!W106-'PREV LOCK'!W233)</f>
        <v>-</v>
      </c>
      <c r="X233" s="2023" t="str">
        <f>IF('VM Support FY26'!X106-'PREV LOCK'!X233=0,"-",'VM Support FY26'!X106-'PREV LOCK'!X233)</f>
        <v>-</v>
      </c>
      <c r="Y233" s="2021" t="str">
        <f>IF('VM Support FY26'!Y106-'PREV LOCK'!Y233=0,"-",'VM Support FY26'!Y106-'PREV LOCK'!Y233)</f>
        <v>-</v>
      </c>
      <c r="Z233" s="2022" t="str">
        <f>IF('VM Support FY26'!Z106-'PREV LOCK'!Z233=0,"-",'VM Support FY26'!Z106-'PREV LOCK'!Z233)</f>
        <v>-</v>
      </c>
      <c r="AA233" s="2023" t="str">
        <f>IF('VM Support FY26'!AA106-'PREV LOCK'!AA233=0,"-",'VM Support FY26'!AA106-'PREV LOCK'!AA233)</f>
        <v>-</v>
      </c>
      <c r="AB233" s="2021" t="str">
        <f>IF('VM Support FY26'!AB106-'PREV LOCK'!AB233=0,"-",'VM Support FY26'!AB106-'PREV LOCK'!AB233)</f>
        <v>-</v>
      </c>
      <c r="AC233" s="2022" t="str">
        <f>IF('VM Support FY26'!AC106-'PREV LOCK'!AC233=0,"-",'VM Support FY26'!AC106-'PREV LOCK'!AC233)</f>
        <v>-</v>
      </c>
      <c r="AD233" s="2023" t="str">
        <f>IF('VM Support FY26'!AD106-'PREV LOCK'!AD233=0,"-",'VM Support FY26'!AD106-'PREV LOCK'!AD233)</f>
        <v>-</v>
      </c>
      <c r="AE233" s="2021" t="str">
        <f>IF('VM Support FY26'!AE106-'PREV LOCK'!AE233=0,"-",'VM Support FY26'!AE106-'PREV LOCK'!AE233)</f>
        <v>-</v>
      </c>
      <c r="AF233" s="2022" t="str">
        <f>IF('VM Support FY26'!AF106-'PREV LOCK'!AF233=0,"-",'VM Support FY26'!AF106-'PREV LOCK'!AF233)</f>
        <v>-</v>
      </c>
      <c r="AG233" s="2023" t="str">
        <f>IF('VM Support FY26'!AG106-'PREV LOCK'!AG233=0,"-",'VM Support FY26'!AG106-'PREV LOCK'!AG233)</f>
        <v>-</v>
      </c>
      <c r="AH233" s="2021" t="str">
        <f>IF('VM Support FY26'!AH106-'PREV LOCK'!AH233=0,"-",'VM Support FY26'!AH106-'PREV LOCK'!AH233)</f>
        <v>-</v>
      </c>
      <c r="AI233" s="2022" t="str">
        <f>IF('VM Support FY26'!AI106-'PREV LOCK'!AI233=0,"-",'VM Support FY26'!AI106-'PREV LOCK'!AI233)</f>
        <v>-</v>
      </c>
      <c r="AJ233" s="2023" t="str">
        <f>IF('VM Support FY26'!AJ106-'PREV LOCK'!AJ233=0,"-",'VM Support FY26'!AJ106-'PREV LOCK'!AJ233)</f>
        <v>-</v>
      </c>
      <c r="AK233" s="2021" t="str">
        <f>IF('VM Support FY26'!AK106-'PREV LOCK'!AK233=0,"-",'VM Support FY26'!AK106-'PREV LOCK'!AK233)</f>
        <v>-</v>
      </c>
      <c r="AL233" s="2022" t="str">
        <f>IF('VM Support FY26'!AL106-'PREV LOCK'!AL233=0,"-",'VM Support FY26'!AL106-'PREV LOCK'!AL233)</f>
        <v>-</v>
      </c>
      <c r="AM233" s="2023" t="str">
        <f>IF('VM Support FY26'!AM106-'PREV LOCK'!AM233=0,"-",'VM Support FY26'!AM106-'PREV LOCK'!AM233)</f>
        <v>-</v>
      </c>
      <c r="AN233" s="2021" t="str">
        <f>IF('VM Support FY26'!AN106-'PREV LOCK'!AN233=0,"-",'VM Support FY26'!AN106-'PREV LOCK'!AN233)</f>
        <v>-</v>
      </c>
      <c r="AO233" s="2022" t="str">
        <f>IF('VM Support FY26'!AO106-'PREV LOCK'!AO233=0,"-",'VM Support FY26'!AO106-'PREV LOCK'!AO233)</f>
        <v>-</v>
      </c>
      <c r="AP233" s="2023" t="str">
        <f>IF('VM Support FY26'!AP106-'PREV LOCK'!AP233=0,"-",'VM Support FY26'!AP106-'PREV LOCK'!AP233)</f>
        <v>-</v>
      </c>
      <c r="AQ233" s="2021" t="str">
        <f>IF('VM Support FY26'!AQ106-'PREV LOCK'!AQ233=0,"-",'VM Support FY26'!AQ106-'PREV LOCK'!AQ233)</f>
        <v>-</v>
      </c>
      <c r="AR233" s="2022" t="str">
        <f>IF('VM Support FY26'!AR106-'PREV LOCK'!AR233=0,"-",'VM Support FY26'!AR106-'PREV LOCK'!AR233)</f>
        <v>-</v>
      </c>
      <c r="AS233" s="2023" t="str">
        <f>IF('VM Support FY26'!AS106-'PREV LOCK'!AS233=0,"-",'VM Support FY26'!AS106-'PREV LOCK'!AS233)</f>
        <v>-</v>
      </c>
      <c r="AT233" s="2021" t="str">
        <f>IF('VM Support FY26'!AT106-'PREV LOCK'!AT233=0,"-",'VM Support FY26'!AT106-'PREV LOCK'!AT233)</f>
        <v>-</v>
      </c>
      <c r="AU233" s="2022" t="str">
        <f>IF('VM Support FY26'!AU106-'PREV LOCK'!AU233=0,"-",'VM Support FY26'!AU106-'PREV LOCK'!AU233)</f>
        <v>-</v>
      </c>
      <c r="AV233" s="2023" t="str">
        <f>IF('VM Support FY26'!AV106-'PREV LOCK'!AV233=0,"-",'VM Support FY26'!AV106-'PREV LOCK'!AV233)</f>
        <v>-</v>
      </c>
      <c r="AX233" s="145"/>
    </row>
    <row r="234" spans="4:50" ht="15.75" customHeight="1">
      <c r="D234" s="1981"/>
      <c r="E234" s="1981"/>
      <c r="F234" s="1981"/>
      <c r="G234" s="1981"/>
      <c r="H234" s="1982"/>
      <c r="J234" s="1981"/>
      <c r="K234" s="1981"/>
      <c r="L234" s="1981"/>
      <c r="M234" s="1981"/>
      <c r="N234" s="1981"/>
      <c r="O234" s="1981"/>
      <c r="P234" s="1981"/>
      <c r="Q234" s="1981"/>
      <c r="R234" s="1981"/>
      <c r="S234" s="1981"/>
      <c r="T234" s="1981"/>
      <c r="U234" s="1981"/>
      <c r="V234" s="1981"/>
      <c r="W234" s="1981"/>
      <c r="X234" s="1981"/>
      <c r="Y234" s="1981"/>
      <c r="Z234" s="1981"/>
      <c r="AA234" s="1981"/>
      <c r="AB234" s="1981"/>
      <c r="AC234" s="1981"/>
      <c r="AD234" s="1981"/>
      <c r="AE234" s="1981"/>
      <c r="AF234" s="1981"/>
      <c r="AG234" s="1981"/>
      <c r="AH234" s="1981"/>
      <c r="AI234" s="1981"/>
      <c r="AJ234" s="1981"/>
      <c r="AK234" s="1981"/>
      <c r="AL234" s="1981"/>
      <c r="AM234" s="1981"/>
      <c r="AN234" s="1981"/>
      <c r="AO234" s="1981"/>
      <c r="AP234" s="1981"/>
      <c r="AQ234" s="1981"/>
      <c r="AX234" s="145"/>
    </row>
    <row r="235" spans="4:50" ht="15.75" customHeight="1">
      <c r="D235" s="1989" t="s">
        <v>253</v>
      </c>
      <c r="E235" s="1990" t="s">
        <v>35</v>
      </c>
      <c r="F235" s="1990"/>
      <c r="G235" s="1990" t="s">
        <v>260</v>
      </c>
      <c r="H235" s="1991">
        <v>3.3</v>
      </c>
      <c r="I235" s="1992"/>
      <c r="J235" s="2021" t="str">
        <f>IF('VM Support FY26'!J108-'PREV LOCK'!J235=0,"-",'VM Support FY26'!J108-'PREV LOCK'!J235)</f>
        <v>-</v>
      </c>
      <c r="K235" s="2022" t="str">
        <f>IF('VM Support FY26'!K108-'PREV LOCK'!K235=0,"-",'VM Support FY26'!K108-'PREV LOCK'!K235)</f>
        <v>-</v>
      </c>
      <c r="L235" s="2023" t="str">
        <f>IF('VM Support FY26'!L108-'PREV LOCK'!L235=0,"-",'VM Support FY26'!L108-'PREV LOCK'!L235)</f>
        <v>-</v>
      </c>
      <c r="M235" s="2021" t="str">
        <f>IF('VM Support FY26'!M108-'PREV LOCK'!M235=0,"-",'VM Support FY26'!M108-'PREV LOCK'!M235)</f>
        <v>-</v>
      </c>
      <c r="N235" s="2022" t="str">
        <f>IF('VM Support FY26'!N108-'PREV LOCK'!N235=0,"-",'VM Support FY26'!N108-'PREV LOCK'!N235)</f>
        <v>-</v>
      </c>
      <c r="O235" s="2023" t="str">
        <f>IF('VM Support FY26'!O108-'PREV LOCK'!O235=0,"-",'VM Support FY26'!O108-'PREV LOCK'!O235)</f>
        <v>-</v>
      </c>
      <c r="P235" s="2021" t="str">
        <f>IF('VM Support FY26'!P108-'PREV LOCK'!P235=0,"-",'VM Support FY26'!P108-'PREV LOCK'!P235)</f>
        <v>-</v>
      </c>
      <c r="Q235" s="2022" t="str">
        <f>IF('VM Support FY26'!Q108-'PREV LOCK'!Q235=0,"-",'VM Support FY26'!Q108-'PREV LOCK'!Q235)</f>
        <v>-</v>
      </c>
      <c r="R235" s="2023" t="str">
        <f>IF('VM Support FY26'!R108-'PREV LOCK'!R235=0,"-",'VM Support FY26'!R108-'PREV LOCK'!R235)</f>
        <v>-</v>
      </c>
      <c r="S235" s="2021" t="str">
        <f>IF('VM Support FY26'!S108-'PREV LOCK'!S235=0,"-",'VM Support FY26'!S108-'PREV LOCK'!S235)</f>
        <v>-</v>
      </c>
      <c r="T235" s="2022" t="str">
        <f>IF('VM Support FY26'!T108-'PREV LOCK'!T235=0,"-",'VM Support FY26'!T108-'PREV LOCK'!T235)</f>
        <v>-</v>
      </c>
      <c r="U235" s="2023" t="str">
        <f>IF('VM Support FY26'!U108-'PREV LOCK'!U235=0,"-",'VM Support FY26'!U108-'PREV LOCK'!U235)</f>
        <v>-</v>
      </c>
      <c r="V235" s="2021" t="str">
        <f>IF('VM Support FY26'!V108-'PREV LOCK'!V235=0,"-",'VM Support FY26'!V108-'PREV LOCK'!V235)</f>
        <v>-</v>
      </c>
      <c r="W235" s="2022" t="str">
        <f>IF('VM Support FY26'!W108-'PREV LOCK'!W235=0,"-",'VM Support FY26'!W108-'PREV LOCK'!W235)</f>
        <v>-</v>
      </c>
      <c r="X235" s="2023" t="str">
        <f>IF('VM Support FY26'!X108-'PREV LOCK'!X235=0,"-",'VM Support FY26'!X108-'PREV LOCK'!X235)</f>
        <v>-</v>
      </c>
      <c r="Y235" s="2021" t="str">
        <f>IF('VM Support FY26'!Y108-'PREV LOCK'!Y235=0,"-",'VM Support FY26'!Y108-'PREV LOCK'!Y235)</f>
        <v>-</v>
      </c>
      <c r="Z235" s="2022" t="str">
        <f>IF('VM Support FY26'!Z108-'PREV LOCK'!Z235=0,"-",'VM Support FY26'!Z108-'PREV LOCK'!Z235)</f>
        <v>-</v>
      </c>
      <c r="AA235" s="2023" t="str">
        <f>IF('VM Support FY26'!AA108-'PREV LOCK'!AA235=0,"-",'VM Support FY26'!AA108-'PREV LOCK'!AA235)</f>
        <v>-</v>
      </c>
      <c r="AB235" s="2021" t="str">
        <f>IF('VM Support FY26'!AB108-'PREV LOCK'!AB235=0,"-",'VM Support FY26'!AB108-'PREV LOCK'!AB235)</f>
        <v>-</v>
      </c>
      <c r="AC235" s="2022" t="str">
        <f>IF('VM Support FY26'!AC108-'PREV LOCK'!AC235=0,"-",'VM Support FY26'!AC108-'PREV LOCK'!AC235)</f>
        <v>-</v>
      </c>
      <c r="AD235" s="2023" t="str">
        <f>IF('VM Support FY26'!AD108-'PREV LOCK'!AD235=0,"-",'VM Support FY26'!AD108-'PREV LOCK'!AD235)</f>
        <v>-</v>
      </c>
      <c r="AE235" s="2021" t="str">
        <f>IF('VM Support FY26'!AE108-'PREV LOCK'!AE235=0,"-",'VM Support FY26'!AE108-'PREV LOCK'!AE235)</f>
        <v>-</v>
      </c>
      <c r="AF235" s="2022" t="str">
        <f>IF('VM Support FY26'!AF108-'PREV LOCK'!AF235=0,"-",'VM Support FY26'!AF108-'PREV LOCK'!AF235)</f>
        <v>-</v>
      </c>
      <c r="AG235" s="2023" t="str">
        <f>IF('VM Support FY26'!AG108-'PREV LOCK'!AG235=0,"-",'VM Support FY26'!AG108-'PREV LOCK'!AG235)</f>
        <v>-</v>
      </c>
      <c r="AH235" s="2021" t="str">
        <f>IF('VM Support FY26'!AH108-'PREV LOCK'!AH235=0,"-",'VM Support FY26'!AH108-'PREV LOCK'!AH235)</f>
        <v>-</v>
      </c>
      <c r="AI235" s="2022" t="str">
        <f>IF('VM Support FY26'!AI108-'PREV LOCK'!AI235=0,"-",'VM Support FY26'!AI108-'PREV LOCK'!AI235)</f>
        <v>-</v>
      </c>
      <c r="AJ235" s="2023" t="str">
        <f>IF('VM Support FY26'!AJ108-'PREV LOCK'!AJ235=0,"-",'VM Support FY26'!AJ108-'PREV LOCK'!AJ235)</f>
        <v>-</v>
      </c>
      <c r="AK235" s="2021" t="str">
        <f>IF('VM Support FY26'!AK108-'PREV LOCK'!AK235=0,"-",'VM Support FY26'!AK108-'PREV LOCK'!AK235)</f>
        <v>-</v>
      </c>
      <c r="AL235" s="2022" t="str">
        <f>IF('VM Support FY26'!AL108-'PREV LOCK'!AL235=0,"-",'VM Support FY26'!AL108-'PREV LOCK'!AL235)</f>
        <v>-</v>
      </c>
      <c r="AM235" s="2023" t="str">
        <f>IF('VM Support FY26'!AM108-'PREV LOCK'!AM235=0,"-",'VM Support FY26'!AM108-'PREV LOCK'!AM235)</f>
        <v>-</v>
      </c>
      <c r="AN235" s="2021" t="str">
        <f>IF('VM Support FY26'!AN108-'PREV LOCK'!AN235=0,"-",'VM Support FY26'!AN108-'PREV LOCK'!AN235)</f>
        <v>-</v>
      </c>
      <c r="AO235" s="2022" t="str">
        <f>IF('VM Support FY26'!AO108-'PREV LOCK'!AO235=0,"-",'VM Support FY26'!AO108-'PREV LOCK'!AO235)</f>
        <v>-</v>
      </c>
      <c r="AP235" s="2023" t="str">
        <f>IF('VM Support FY26'!AP108-'PREV LOCK'!AP235=0,"-",'VM Support FY26'!AP108-'PREV LOCK'!AP235)</f>
        <v>-</v>
      </c>
      <c r="AQ235" s="2021" t="str">
        <f>IF('VM Support FY26'!AQ108-'PREV LOCK'!AQ235=0,"-",'VM Support FY26'!AQ108-'PREV LOCK'!AQ235)</f>
        <v>-</v>
      </c>
      <c r="AR235" s="2022" t="str">
        <f>IF('VM Support FY26'!AR108-'PREV LOCK'!AR235=0,"-",'VM Support FY26'!AR108-'PREV LOCK'!AR235)</f>
        <v>-</v>
      </c>
      <c r="AS235" s="2023" t="str">
        <f>IF('VM Support FY26'!AS108-'PREV LOCK'!AS235=0,"-",'VM Support FY26'!AS108-'PREV LOCK'!AS235)</f>
        <v>-</v>
      </c>
      <c r="AT235" s="2021" t="str">
        <f>IF('VM Support FY26'!AT108-'PREV LOCK'!AT235=0,"-",'VM Support FY26'!AT108-'PREV LOCK'!AT235)</f>
        <v>-</v>
      </c>
      <c r="AU235" s="2022" t="str">
        <f>IF('VM Support FY26'!AU108-'PREV LOCK'!AU235=0,"-",'VM Support FY26'!AU108-'PREV LOCK'!AU235)</f>
        <v>-</v>
      </c>
      <c r="AV235" s="2023" t="str">
        <f>IF('VM Support FY26'!AV108-'PREV LOCK'!AV235=0,"-",'VM Support FY26'!AV108-'PREV LOCK'!AV235)</f>
        <v>-</v>
      </c>
      <c r="AX235" s="145"/>
    </row>
    <row r="236" spans="4:50" ht="15.75" customHeight="1">
      <c r="D236" s="1981"/>
      <c r="E236" s="1981"/>
      <c r="F236" s="1981"/>
      <c r="G236" s="1981"/>
      <c r="H236" s="1982"/>
      <c r="J236" s="1981"/>
      <c r="K236" s="1981"/>
      <c r="L236" s="1981"/>
      <c r="M236" s="1981"/>
      <c r="N236" s="1981"/>
      <c r="O236" s="1981"/>
      <c r="P236" s="1981"/>
      <c r="Q236" s="1981"/>
      <c r="R236" s="1981"/>
      <c r="S236" s="1981"/>
      <c r="T236" s="1981"/>
      <c r="U236" s="1981"/>
      <c r="V236" s="1981"/>
      <c r="W236" s="1981"/>
      <c r="X236" s="1981"/>
      <c r="Y236" s="1981"/>
      <c r="Z236" s="1981"/>
      <c r="AA236" s="1981"/>
      <c r="AB236" s="1981"/>
      <c r="AC236" s="1981"/>
      <c r="AD236" s="1981"/>
      <c r="AE236" s="1981"/>
      <c r="AF236" s="1981"/>
      <c r="AG236" s="1981"/>
      <c r="AH236" s="1981"/>
      <c r="AI236" s="1981"/>
      <c r="AJ236" s="1981"/>
      <c r="AK236" s="1981"/>
      <c r="AL236" s="1981"/>
      <c r="AM236" s="1981"/>
      <c r="AN236" s="1981"/>
      <c r="AO236" s="1981"/>
      <c r="AP236" s="1981"/>
      <c r="AQ236" s="1981"/>
      <c r="AX236" s="145"/>
    </row>
    <row r="237" spans="4:50" ht="15.75" customHeight="1">
      <c r="D237" s="1989" t="s">
        <v>253</v>
      </c>
      <c r="E237" s="1990" t="s">
        <v>261</v>
      </c>
      <c r="F237" s="1990"/>
      <c r="G237" s="1990"/>
      <c r="H237" s="1991"/>
      <c r="I237" s="1992"/>
      <c r="J237" s="2021" t="str">
        <f>IF('VM Support FY26'!J110-'PREV LOCK'!J237=0,"-",'VM Support FY26'!J110-'PREV LOCK'!J237)</f>
        <v>-</v>
      </c>
      <c r="K237" s="2022" t="str">
        <f>IF('VM Support FY26'!K110-'PREV LOCK'!K237=0,"-",'VM Support FY26'!K110-'PREV LOCK'!K237)</f>
        <v>-</v>
      </c>
      <c r="L237" s="2023" t="str">
        <f>IF('VM Support FY26'!L110-'PREV LOCK'!L237=0,"-",'VM Support FY26'!L110-'PREV LOCK'!L237)</f>
        <v>-</v>
      </c>
      <c r="M237" s="2021" t="str">
        <f>IF('VM Support FY26'!M110-'PREV LOCK'!M237=0,"-",'VM Support FY26'!M110-'PREV LOCK'!M237)</f>
        <v>-</v>
      </c>
      <c r="N237" s="2022" t="str">
        <f>IF('VM Support FY26'!N110-'PREV LOCK'!N237=0,"-",'VM Support FY26'!N110-'PREV LOCK'!N237)</f>
        <v>-</v>
      </c>
      <c r="O237" s="2023" t="str">
        <f>IF('VM Support FY26'!O110-'PREV LOCK'!O237=0,"-",'VM Support FY26'!O110-'PREV LOCK'!O237)</f>
        <v>-</v>
      </c>
      <c r="P237" s="2021" t="str">
        <f>IF('VM Support FY26'!P110-'PREV LOCK'!P237=0,"-",'VM Support FY26'!P110-'PREV LOCK'!P237)</f>
        <v>-</v>
      </c>
      <c r="Q237" s="2022" t="str">
        <f>IF('VM Support FY26'!Q110-'PREV LOCK'!Q237=0,"-",'VM Support FY26'!Q110-'PREV LOCK'!Q237)</f>
        <v>-</v>
      </c>
      <c r="R237" s="2023" t="str">
        <f>IF('VM Support FY26'!R110-'PREV LOCK'!R237=0,"-",'VM Support FY26'!R110-'PREV LOCK'!R237)</f>
        <v>-</v>
      </c>
      <c r="S237" s="2021" t="str">
        <f>IF('VM Support FY26'!S110-'PREV LOCK'!S237=0,"-",'VM Support FY26'!S110-'PREV LOCK'!S237)</f>
        <v>-</v>
      </c>
      <c r="T237" s="2022" t="str">
        <f>IF('VM Support FY26'!T110-'PREV LOCK'!T237=0,"-",'VM Support FY26'!T110-'PREV LOCK'!T237)</f>
        <v>-</v>
      </c>
      <c r="U237" s="2023" t="str">
        <f>IF('VM Support FY26'!U110-'PREV LOCK'!U237=0,"-",'VM Support FY26'!U110-'PREV LOCK'!U237)</f>
        <v>-</v>
      </c>
      <c r="V237" s="2021" t="str">
        <f>IF('VM Support FY26'!V110-'PREV LOCK'!V237=0,"-",'VM Support FY26'!V110-'PREV LOCK'!V237)</f>
        <v>-</v>
      </c>
      <c r="W237" s="2022" t="str">
        <f>IF('VM Support FY26'!W110-'PREV LOCK'!W237=0,"-",'VM Support FY26'!W110-'PREV LOCK'!W237)</f>
        <v>-</v>
      </c>
      <c r="X237" s="2023" t="str">
        <f>IF('VM Support FY26'!X110-'PREV LOCK'!X237=0,"-",'VM Support FY26'!X110-'PREV LOCK'!X237)</f>
        <v>-</v>
      </c>
      <c r="Y237" s="2021" t="str">
        <f>IF('VM Support FY26'!Y110-'PREV LOCK'!Y237=0,"-",'VM Support FY26'!Y110-'PREV LOCK'!Y237)</f>
        <v>-</v>
      </c>
      <c r="Z237" s="2022" t="str">
        <f>IF('VM Support FY26'!Z110-'PREV LOCK'!Z237=0,"-",'VM Support FY26'!Z110-'PREV LOCK'!Z237)</f>
        <v>-</v>
      </c>
      <c r="AA237" s="2023" t="str">
        <f>IF('VM Support FY26'!AA110-'PREV LOCK'!AA237=0,"-",'VM Support FY26'!AA110-'PREV LOCK'!AA237)</f>
        <v>-</v>
      </c>
      <c r="AB237" s="2021" t="str">
        <f>IF('VM Support FY26'!AB110-'PREV LOCK'!AB237=0,"-",'VM Support FY26'!AB110-'PREV LOCK'!AB237)</f>
        <v>-</v>
      </c>
      <c r="AC237" s="2022" t="str">
        <f>IF('VM Support FY26'!AC110-'PREV LOCK'!AC237=0,"-",'VM Support FY26'!AC110-'PREV LOCK'!AC237)</f>
        <v>-</v>
      </c>
      <c r="AD237" s="2023" t="str">
        <f>IF('VM Support FY26'!AD110-'PREV LOCK'!AD237=0,"-",'VM Support FY26'!AD110-'PREV LOCK'!AD237)</f>
        <v>-</v>
      </c>
      <c r="AE237" s="2021" t="str">
        <f>IF('VM Support FY26'!AE110-'PREV LOCK'!AE237=0,"-",'VM Support FY26'!AE110-'PREV LOCK'!AE237)</f>
        <v>-</v>
      </c>
      <c r="AF237" s="2022" t="str">
        <f>IF('VM Support FY26'!AF110-'PREV LOCK'!AF237=0,"-",'VM Support FY26'!AF110-'PREV LOCK'!AF237)</f>
        <v>-</v>
      </c>
      <c r="AG237" s="2023" t="str">
        <f>IF('VM Support FY26'!AG110-'PREV LOCK'!AG237=0,"-",'VM Support FY26'!AG110-'PREV LOCK'!AG237)</f>
        <v>-</v>
      </c>
      <c r="AH237" s="2021" t="str">
        <f>IF('VM Support FY26'!AH110-'PREV LOCK'!AH237=0,"-",'VM Support FY26'!AH110-'PREV LOCK'!AH237)</f>
        <v>-</v>
      </c>
      <c r="AI237" s="2022" t="str">
        <f>IF('VM Support FY26'!AI110-'PREV LOCK'!AI237=0,"-",'VM Support FY26'!AI110-'PREV LOCK'!AI237)</f>
        <v>-</v>
      </c>
      <c r="AJ237" s="2023" t="str">
        <f>IF('VM Support FY26'!AJ110-'PREV LOCK'!AJ237=0,"-",'VM Support FY26'!AJ110-'PREV LOCK'!AJ237)</f>
        <v>-</v>
      </c>
      <c r="AK237" s="2021" t="str">
        <f>IF('VM Support FY26'!AK110-'PREV LOCK'!AK237=0,"-",'VM Support FY26'!AK110-'PREV LOCK'!AK237)</f>
        <v>-</v>
      </c>
      <c r="AL237" s="2022" t="str">
        <f>IF('VM Support FY26'!AL110-'PREV LOCK'!AL237=0,"-",'VM Support FY26'!AL110-'PREV LOCK'!AL237)</f>
        <v>-</v>
      </c>
      <c r="AM237" s="2023" t="str">
        <f>IF('VM Support FY26'!AM110-'PREV LOCK'!AM237=0,"-",'VM Support FY26'!AM110-'PREV LOCK'!AM237)</f>
        <v>-</v>
      </c>
      <c r="AN237" s="2021" t="str">
        <f>IF('VM Support FY26'!AN110-'PREV LOCK'!AN237=0,"-",'VM Support FY26'!AN110-'PREV LOCK'!AN237)</f>
        <v>-</v>
      </c>
      <c r="AO237" s="2022" t="str">
        <f>IF('VM Support FY26'!AO110-'PREV LOCK'!AO237=0,"-",'VM Support FY26'!AO110-'PREV LOCK'!AO237)</f>
        <v>-</v>
      </c>
      <c r="AP237" s="2023" t="str">
        <f>IF('VM Support FY26'!AP110-'PREV LOCK'!AP237=0,"-",'VM Support FY26'!AP110-'PREV LOCK'!AP237)</f>
        <v>-</v>
      </c>
      <c r="AQ237" s="2021" t="str">
        <f>IF('VM Support FY26'!AQ110-'PREV LOCK'!AQ237=0,"-",'VM Support FY26'!AQ110-'PREV LOCK'!AQ237)</f>
        <v>-</v>
      </c>
      <c r="AR237" s="2022" t="str">
        <f>IF('VM Support FY26'!AR110-'PREV LOCK'!AR237=0,"-",'VM Support FY26'!AR110-'PREV LOCK'!AR237)</f>
        <v>-</v>
      </c>
      <c r="AS237" s="2023" t="str">
        <f>IF('VM Support FY26'!AS110-'PREV LOCK'!AS237=0,"-",'VM Support FY26'!AS110-'PREV LOCK'!AS237)</f>
        <v>-</v>
      </c>
      <c r="AT237" s="2021" t="str">
        <f>IF('VM Support FY26'!AT110-'PREV LOCK'!AT237=0,"-",'VM Support FY26'!AT110-'PREV LOCK'!AT237)</f>
        <v>-</v>
      </c>
      <c r="AU237" s="2022" t="str">
        <f>IF('VM Support FY26'!AU110-'PREV LOCK'!AU237=0,"-",'VM Support FY26'!AU110-'PREV LOCK'!AU237)</f>
        <v>-</v>
      </c>
      <c r="AV237" s="2023" t="str">
        <f>IF('VM Support FY26'!AV110-'PREV LOCK'!AV237=0,"-",'VM Support FY26'!AV110-'PREV LOCK'!AV237)</f>
        <v>-</v>
      </c>
      <c r="AX237" s="145"/>
    </row>
    <row r="238" spans="4:50" ht="15.75" customHeight="1">
      <c r="D238" s="1981"/>
      <c r="E238" s="1981"/>
      <c r="F238" s="1981"/>
      <c r="G238" s="1981"/>
      <c r="H238" s="1982"/>
      <c r="J238" s="1981"/>
      <c r="K238" s="1981"/>
      <c r="L238" s="1981"/>
      <c r="M238" s="1981"/>
      <c r="N238" s="1981"/>
      <c r="O238" s="1981"/>
      <c r="P238" s="1981"/>
      <c r="Q238" s="1981"/>
      <c r="R238" s="1981"/>
      <c r="S238" s="1981"/>
      <c r="T238" s="1981"/>
      <c r="U238" s="1981"/>
      <c r="V238" s="1981"/>
      <c r="W238" s="1981"/>
      <c r="X238" s="1981"/>
      <c r="Y238" s="1981"/>
      <c r="Z238" s="1981"/>
      <c r="AA238" s="1981"/>
      <c r="AB238" s="1981"/>
      <c r="AC238" s="1981"/>
      <c r="AD238" s="1981"/>
      <c r="AE238" s="1981"/>
      <c r="AF238" s="1981"/>
      <c r="AG238" s="1981"/>
      <c r="AH238" s="1981"/>
      <c r="AI238" s="1981"/>
      <c r="AJ238" s="1981"/>
      <c r="AK238" s="1981"/>
      <c r="AL238" s="1981"/>
      <c r="AM238" s="1981"/>
      <c r="AN238" s="1981"/>
      <c r="AO238" s="1981"/>
      <c r="AP238" s="1981"/>
      <c r="AQ238" s="1981"/>
      <c r="AX238" s="145"/>
    </row>
    <row r="239" spans="4:50" ht="15.75" customHeight="1">
      <c r="D239" s="1989" t="s">
        <v>253</v>
      </c>
      <c r="E239" s="1990" t="s">
        <v>262</v>
      </c>
      <c r="F239" s="2027" t="s">
        <v>210</v>
      </c>
      <c r="G239" s="1990" t="s">
        <v>22</v>
      </c>
      <c r="H239" s="1991"/>
      <c r="I239" s="1992"/>
      <c r="J239" s="2021" t="str">
        <f>IF('VM Support FY26'!J112-'PREV LOCK'!J239=0,"-",'VM Support FY26'!J112-'PREV LOCK'!J239)</f>
        <v>-</v>
      </c>
      <c r="K239" s="2022" t="str">
        <f>IF('VM Support FY26'!K112-'PREV LOCK'!K239=0,"-",'VM Support FY26'!K112-'PREV LOCK'!K239)</f>
        <v>-</v>
      </c>
      <c r="L239" s="2023" t="str">
        <f>IF('VM Support FY26'!L112-'PREV LOCK'!L239=0,"-",'VM Support FY26'!L112-'PREV LOCK'!L239)</f>
        <v>-</v>
      </c>
      <c r="M239" s="2021" t="str">
        <f>IF('VM Support FY26'!M112-'PREV LOCK'!M239=0,"-",'VM Support FY26'!M112-'PREV LOCK'!M239)</f>
        <v>-</v>
      </c>
      <c r="N239" s="2022" t="str">
        <f>IF('VM Support FY26'!N112-'PREV LOCK'!N239=0,"-",'VM Support FY26'!N112-'PREV LOCK'!N239)</f>
        <v>-</v>
      </c>
      <c r="O239" s="2023" t="str">
        <f>IF('VM Support FY26'!O112-'PREV LOCK'!O239=0,"-",'VM Support FY26'!O112-'PREV LOCK'!O239)</f>
        <v>-</v>
      </c>
      <c r="P239" s="2021" t="str">
        <f>IF('VM Support FY26'!P112-'PREV LOCK'!P239=0,"-",'VM Support FY26'!P112-'PREV LOCK'!P239)</f>
        <v>-</v>
      </c>
      <c r="Q239" s="2022" t="str">
        <f>IF('VM Support FY26'!Q112-'PREV LOCK'!Q239=0,"-",'VM Support FY26'!Q112-'PREV LOCK'!Q239)</f>
        <v>-</v>
      </c>
      <c r="R239" s="2023" t="str">
        <f>IF('VM Support FY26'!R112-'PREV LOCK'!R239=0,"-",'VM Support FY26'!R112-'PREV LOCK'!R239)</f>
        <v>-</v>
      </c>
      <c r="S239" s="2021">
        <f>IF('VM Support FY26'!S112-'PREV LOCK'!S239=0,"-",'VM Support FY26'!S112-'PREV LOCK'!S239)</f>
        <v>4000</v>
      </c>
      <c r="T239" s="2022">
        <f>IF('VM Support FY26'!T112-'PREV LOCK'!T239=0,"-",'VM Support FY26'!T112-'PREV LOCK'!T239)</f>
        <v>5</v>
      </c>
      <c r="U239" s="2023" t="str">
        <f>IF('VM Support FY26'!U112-'PREV LOCK'!U239=0,"-",'VM Support FY26'!U112-'PREV LOCK'!U239)</f>
        <v>-</v>
      </c>
      <c r="V239" s="2021">
        <f>IF('VM Support FY26'!V112-'PREV LOCK'!V239=0,"-",'VM Support FY26'!V112-'PREV LOCK'!V239)</f>
        <v>4000</v>
      </c>
      <c r="W239" s="2022">
        <f>IF('VM Support FY26'!W112-'PREV LOCK'!W239=0,"-",'VM Support FY26'!W112-'PREV LOCK'!W239)</f>
        <v>5</v>
      </c>
      <c r="X239" s="2023" t="str">
        <f>IF('VM Support FY26'!X112-'PREV LOCK'!X239=0,"-",'VM Support FY26'!X112-'PREV LOCK'!X239)</f>
        <v>-</v>
      </c>
      <c r="Y239" s="2021">
        <f>IF('VM Support FY26'!Y112-'PREV LOCK'!Y239=0,"-",'VM Support FY26'!Y112-'PREV LOCK'!Y239)</f>
        <v>4000</v>
      </c>
      <c r="Z239" s="2022">
        <f>IF('VM Support FY26'!Z112-'PREV LOCK'!Z239=0,"-",'VM Support FY26'!Z112-'PREV LOCK'!Z239)</f>
        <v>5</v>
      </c>
      <c r="AA239" s="2023" t="str">
        <f>IF('VM Support FY26'!AA112-'PREV LOCK'!AA239=0,"-",'VM Support FY26'!AA112-'PREV LOCK'!AA239)</f>
        <v>-</v>
      </c>
      <c r="AB239" s="2021">
        <f>IF('VM Support FY26'!AB112-'PREV LOCK'!AB239=0,"-",'VM Support FY26'!AB112-'PREV LOCK'!AB239)</f>
        <v>4000</v>
      </c>
      <c r="AC239" s="2022">
        <f>IF('VM Support FY26'!AC112-'PREV LOCK'!AC239=0,"-",'VM Support FY26'!AC112-'PREV LOCK'!AC239)</f>
        <v>5</v>
      </c>
      <c r="AD239" s="2023" t="str">
        <f>IF('VM Support FY26'!AD112-'PREV LOCK'!AD239=0,"-",'VM Support FY26'!AD112-'PREV LOCK'!AD239)</f>
        <v>-</v>
      </c>
      <c r="AE239" s="2021">
        <f>IF('VM Support FY26'!AE112-'PREV LOCK'!AE239=0,"-",'VM Support FY26'!AE112-'PREV LOCK'!AE239)</f>
        <v>4000</v>
      </c>
      <c r="AF239" s="2022">
        <f>IF('VM Support FY26'!AF112-'PREV LOCK'!AF239=0,"-",'VM Support FY26'!AF112-'PREV LOCK'!AF239)</f>
        <v>5</v>
      </c>
      <c r="AG239" s="2023" t="str">
        <f>IF('VM Support FY26'!AG112-'PREV LOCK'!AG239=0,"-",'VM Support FY26'!AG112-'PREV LOCK'!AG239)</f>
        <v>-</v>
      </c>
      <c r="AH239" s="2021">
        <f>IF('VM Support FY26'!AH112-'PREV LOCK'!AH239=0,"-",'VM Support FY26'!AH112-'PREV LOCK'!AH239)</f>
        <v>4000</v>
      </c>
      <c r="AI239" s="2022">
        <f>IF('VM Support FY26'!AI112-'PREV LOCK'!AI239=0,"-",'VM Support FY26'!AI112-'PREV LOCK'!AI239)</f>
        <v>5</v>
      </c>
      <c r="AJ239" s="2023" t="str">
        <f>IF('VM Support FY26'!AJ112-'PREV LOCK'!AJ239=0,"-",'VM Support FY26'!AJ112-'PREV LOCK'!AJ239)</f>
        <v>-</v>
      </c>
      <c r="AK239" s="2021">
        <f>IF('VM Support FY26'!AK112-'PREV LOCK'!AK239=0,"-",'VM Support FY26'!AK112-'PREV LOCK'!AK239)</f>
        <v>4000</v>
      </c>
      <c r="AL239" s="2022">
        <f>IF('VM Support FY26'!AL112-'PREV LOCK'!AL239=0,"-",'VM Support FY26'!AL112-'PREV LOCK'!AL239)</f>
        <v>5</v>
      </c>
      <c r="AM239" s="2023" t="str">
        <f>IF('VM Support FY26'!AM112-'PREV LOCK'!AM239=0,"-",'VM Support FY26'!AM112-'PREV LOCK'!AM239)</f>
        <v>-</v>
      </c>
      <c r="AN239" s="2021">
        <f>IF('VM Support FY26'!AN112-'PREV LOCK'!AN239=0,"-",'VM Support FY26'!AN112-'PREV LOCK'!AN239)</f>
        <v>4000</v>
      </c>
      <c r="AO239" s="2022">
        <f>IF('VM Support FY26'!AO112-'PREV LOCK'!AO239=0,"-",'VM Support FY26'!AO112-'PREV LOCK'!AO239)</f>
        <v>5</v>
      </c>
      <c r="AP239" s="2023" t="str">
        <f>IF('VM Support FY26'!AP112-'PREV LOCK'!AP239=0,"-",'VM Support FY26'!AP112-'PREV LOCK'!AP239)</f>
        <v>-</v>
      </c>
      <c r="AQ239" s="2021">
        <f>IF('VM Support FY26'!AQ112-'PREV LOCK'!AQ239=0,"-",'VM Support FY26'!AQ112-'PREV LOCK'!AQ239)</f>
        <v>4000</v>
      </c>
      <c r="AR239" s="2022">
        <f>IF('VM Support FY26'!AR112-'PREV LOCK'!AR239=0,"-",'VM Support FY26'!AR112-'PREV LOCK'!AR239)</f>
        <v>5</v>
      </c>
      <c r="AS239" s="2023" t="str">
        <f>IF('VM Support FY26'!AS112-'PREV LOCK'!AS239=0,"-",'VM Support FY26'!AS112-'PREV LOCK'!AS239)</f>
        <v>-</v>
      </c>
      <c r="AT239" s="2021">
        <f>IF('VM Support FY26'!AT112-'PREV LOCK'!AT239=0,"-",'VM Support FY26'!AT112-'PREV LOCK'!AT239)</f>
        <v>36000</v>
      </c>
      <c r="AU239" s="2022">
        <f>IF('VM Support FY26'!AU112-'PREV LOCK'!AU239=0,"-",'VM Support FY26'!AU112-'PREV LOCK'!AU239)</f>
        <v>45</v>
      </c>
      <c r="AV239" s="2023" t="str">
        <f>IF('VM Support FY26'!AV112-'PREV LOCK'!AV239=0,"-",'VM Support FY26'!AV112-'PREV LOCK'!AV239)</f>
        <v>-</v>
      </c>
      <c r="AX239" s="145"/>
    </row>
    <row r="240" spans="4:50" ht="15.75" customHeight="1">
      <c r="D240" s="1981"/>
      <c r="E240" s="1981"/>
      <c r="F240" s="1981"/>
      <c r="G240" s="1981"/>
      <c r="H240" s="1982"/>
      <c r="J240" s="1981"/>
      <c r="K240" s="1981"/>
      <c r="L240" s="1981"/>
      <c r="M240" s="1981"/>
      <c r="N240" s="1981"/>
      <c r="O240" s="1981"/>
      <c r="P240" s="1981"/>
      <c r="Q240" s="1981"/>
      <c r="R240" s="1981"/>
      <c r="S240" s="1981"/>
      <c r="T240" s="1981"/>
      <c r="U240" s="1981"/>
      <c r="V240" s="1981"/>
      <c r="W240" s="1981"/>
      <c r="X240" s="1981"/>
      <c r="Y240" s="1981"/>
      <c r="Z240" s="1981"/>
      <c r="AA240" s="1981"/>
      <c r="AB240" s="1981"/>
      <c r="AC240" s="1981"/>
      <c r="AD240" s="1981"/>
      <c r="AE240" s="1981"/>
      <c r="AF240" s="1981"/>
      <c r="AG240" s="1981"/>
      <c r="AH240" s="1981"/>
      <c r="AI240" s="1981"/>
      <c r="AJ240" s="1981"/>
      <c r="AK240" s="1981"/>
      <c r="AL240" s="1981"/>
      <c r="AM240" s="1981"/>
      <c r="AN240" s="1981"/>
      <c r="AO240" s="1981"/>
      <c r="AP240" s="1981"/>
      <c r="AQ240" s="1981"/>
      <c r="AX240" s="145"/>
    </row>
    <row r="241" spans="4:50" ht="15.75" customHeight="1">
      <c r="D241" s="1989" t="s">
        <v>253</v>
      </c>
      <c r="E241" s="1990" t="s">
        <v>263</v>
      </c>
      <c r="F241" s="2403" t="s">
        <v>264</v>
      </c>
      <c r="G241" s="1990" t="s">
        <v>171</v>
      </c>
      <c r="H241" s="1991"/>
      <c r="I241" s="1992"/>
      <c r="J241" s="2021" t="str">
        <f>IF('VM Support FY26'!J114-'PREV LOCK'!J241=0,"-",'VM Support FY26'!J114-'PREV LOCK'!J241)</f>
        <v>-</v>
      </c>
      <c r="K241" s="2022" t="str">
        <f>IF('VM Support FY26'!K114-'PREV LOCK'!K241=0,"-",'VM Support FY26'!K114-'PREV LOCK'!K241)</f>
        <v>-</v>
      </c>
      <c r="L241" s="2023" t="str">
        <f>IF('VM Support FY26'!L114-'PREV LOCK'!L241=0,"-",'VM Support FY26'!L114-'PREV LOCK'!L241)</f>
        <v>-</v>
      </c>
      <c r="M241" s="2021" t="str">
        <f>IF('VM Support FY26'!M114-'PREV LOCK'!M241=0,"-",'VM Support FY26'!M114-'PREV LOCK'!M241)</f>
        <v>-</v>
      </c>
      <c r="N241" s="2022" t="str">
        <f>IF('VM Support FY26'!N114-'PREV LOCK'!N241=0,"-",'VM Support FY26'!N114-'PREV LOCK'!N241)</f>
        <v>-</v>
      </c>
      <c r="O241" s="2023" t="str">
        <f>IF('VM Support FY26'!O114-'PREV LOCK'!O241=0,"-",'VM Support FY26'!O114-'PREV LOCK'!O241)</f>
        <v>-</v>
      </c>
      <c r="P241" s="2021" t="str">
        <f>IF('VM Support FY26'!P114-'PREV LOCK'!P241=0,"-",'VM Support FY26'!P114-'PREV LOCK'!P241)</f>
        <v>-</v>
      </c>
      <c r="Q241" s="2022" t="str">
        <f>IF('VM Support FY26'!Q114-'PREV LOCK'!Q241=0,"-",'VM Support FY26'!Q114-'PREV LOCK'!Q241)</f>
        <v>-</v>
      </c>
      <c r="R241" s="2023" t="str">
        <f>IF('VM Support FY26'!R114-'PREV LOCK'!R241=0,"-",'VM Support FY26'!R114-'PREV LOCK'!R241)</f>
        <v>-</v>
      </c>
      <c r="S241" s="2021" t="str">
        <f>IF('VM Support FY26'!S114-'PREV LOCK'!S241=0,"-",'VM Support FY26'!S114-'PREV LOCK'!S241)</f>
        <v>-</v>
      </c>
      <c r="T241" s="2022" t="str">
        <f>IF('VM Support FY26'!T114-'PREV LOCK'!T241=0,"-",'VM Support FY26'!T114-'PREV LOCK'!T241)</f>
        <v>-</v>
      </c>
      <c r="U241" s="2023" t="str">
        <f>IF('VM Support FY26'!U114-'PREV LOCK'!U241=0,"-",'VM Support FY26'!U114-'PREV LOCK'!U241)</f>
        <v>-</v>
      </c>
      <c r="V241" s="2021" t="str">
        <f>IF('VM Support FY26'!V114-'PREV LOCK'!V241=0,"-",'VM Support FY26'!V114-'PREV LOCK'!V241)</f>
        <v>-</v>
      </c>
      <c r="W241" s="2022" t="str">
        <f>IF('VM Support FY26'!W114-'PREV LOCK'!W241=0,"-",'VM Support FY26'!W114-'PREV LOCK'!W241)</f>
        <v>-</v>
      </c>
      <c r="X241" s="2023" t="str">
        <f>IF('VM Support FY26'!X114-'PREV LOCK'!X241=0,"-",'VM Support FY26'!X114-'PREV LOCK'!X241)</f>
        <v>-</v>
      </c>
      <c r="Y241" s="2021" t="str">
        <f>IF('VM Support FY26'!Y114-'PREV LOCK'!Y241=0,"-",'VM Support FY26'!Y114-'PREV LOCK'!Y241)</f>
        <v>-</v>
      </c>
      <c r="Z241" s="2022" t="str">
        <f>IF('VM Support FY26'!Z114-'PREV LOCK'!Z241=0,"-",'VM Support FY26'!Z114-'PREV LOCK'!Z241)</f>
        <v>-</v>
      </c>
      <c r="AA241" s="2023" t="str">
        <f>IF('VM Support FY26'!AA114-'PREV LOCK'!AA241=0,"-",'VM Support FY26'!AA114-'PREV LOCK'!AA241)</f>
        <v>-</v>
      </c>
      <c r="AB241" s="2021" t="str">
        <f>IF('VM Support FY26'!AB114-'PREV LOCK'!AB241=0,"-",'VM Support FY26'!AB114-'PREV LOCK'!AB241)</f>
        <v>-</v>
      </c>
      <c r="AC241" s="2022" t="str">
        <f>IF('VM Support FY26'!AC114-'PREV LOCK'!AC241=0,"-",'VM Support FY26'!AC114-'PREV LOCK'!AC241)</f>
        <v>-</v>
      </c>
      <c r="AD241" s="2023" t="str">
        <f>IF('VM Support FY26'!AD114-'PREV LOCK'!AD241=0,"-",'VM Support FY26'!AD114-'PREV LOCK'!AD241)</f>
        <v>-</v>
      </c>
      <c r="AE241" s="2021" t="str">
        <f>IF('VM Support FY26'!AE114-'PREV LOCK'!AE241=0,"-",'VM Support FY26'!AE114-'PREV LOCK'!AE241)</f>
        <v>-</v>
      </c>
      <c r="AF241" s="2022" t="str">
        <f>IF('VM Support FY26'!AF114-'PREV LOCK'!AF241=0,"-",'VM Support FY26'!AF114-'PREV LOCK'!AF241)</f>
        <v>-</v>
      </c>
      <c r="AG241" s="2023" t="str">
        <f>IF('VM Support FY26'!AG114-'PREV LOCK'!AG241=0,"-",'VM Support FY26'!AG114-'PREV LOCK'!AG241)</f>
        <v>-</v>
      </c>
      <c r="AH241" s="2021" t="str">
        <f>IF('VM Support FY26'!AH114-'PREV LOCK'!AH241=0,"-",'VM Support FY26'!AH114-'PREV LOCK'!AH241)</f>
        <v>-</v>
      </c>
      <c r="AI241" s="2022" t="str">
        <f>IF('VM Support FY26'!AI114-'PREV LOCK'!AI241=0,"-",'VM Support FY26'!AI114-'PREV LOCK'!AI241)</f>
        <v>-</v>
      </c>
      <c r="AJ241" s="2023" t="str">
        <f>IF('VM Support FY26'!AJ114-'PREV LOCK'!AJ241=0,"-",'VM Support FY26'!AJ114-'PREV LOCK'!AJ241)</f>
        <v>-</v>
      </c>
      <c r="AK241" s="2021" t="str">
        <f>IF('VM Support FY26'!AK114-'PREV LOCK'!AK241=0,"-",'VM Support FY26'!AK114-'PREV LOCK'!AK241)</f>
        <v>-</v>
      </c>
      <c r="AL241" s="2022" t="str">
        <f>IF('VM Support FY26'!AL114-'PREV LOCK'!AL241=0,"-",'VM Support FY26'!AL114-'PREV LOCK'!AL241)</f>
        <v>-</v>
      </c>
      <c r="AM241" s="2023" t="str">
        <f>IF('VM Support FY26'!AM114-'PREV LOCK'!AM241=0,"-",'VM Support FY26'!AM114-'PREV LOCK'!AM241)</f>
        <v>-</v>
      </c>
      <c r="AN241" s="2021" t="str">
        <f>IF('VM Support FY26'!AN114-'PREV LOCK'!AN241=0,"-",'VM Support FY26'!AN114-'PREV LOCK'!AN241)</f>
        <v>-</v>
      </c>
      <c r="AO241" s="2022" t="str">
        <f>IF('VM Support FY26'!AO114-'PREV LOCK'!AO241=0,"-",'VM Support FY26'!AO114-'PREV LOCK'!AO241)</f>
        <v>-</v>
      </c>
      <c r="AP241" s="2023" t="str">
        <f>IF('VM Support FY26'!AP114-'PREV LOCK'!AP241=0,"-",'VM Support FY26'!AP114-'PREV LOCK'!AP241)</f>
        <v>-</v>
      </c>
      <c r="AQ241" s="2021" t="str">
        <f>IF('VM Support FY26'!AQ114-'PREV LOCK'!AQ241=0,"-",'VM Support FY26'!AQ114-'PREV LOCK'!AQ241)</f>
        <v>-</v>
      </c>
      <c r="AR241" s="2022" t="str">
        <f>IF('VM Support FY26'!AR114-'PREV LOCK'!AR241=0,"-",'VM Support FY26'!AR114-'PREV LOCK'!AR241)</f>
        <v>-</v>
      </c>
      <c r="AS241" s="2023" t="str">
        <f>IF('VM Support FY26'!AS114-'PREV LOCK'!AS241=0,"-",'VM Support FY26'!AS114-'PREV LOCK'!AS241)</f>
        <v>-</v>
      </c>
      <c r="AT241" s="2021" t="str">
        <f>IF('VM Support FY26'!AT114-'PREV LOCK'!AT241=0,"-",'VM Support FY26'!AT114-'PREV LOCK'!AT241)</f>
        <v>-</v>
      </c>
      <c r="AU241" s="2022" t="str">
        <f>IF('VM Support FY26'!AU114-'PREV LOCK'!AU241=0,"-",'VM Support FY26'!AU114-'PREV LOCK'!AU241)</f>
        <v>-</v>
      </c>
      <c r="AV241" s="2023" t="str">
        <f>IF('VM Support FY26'!AV114-'PREV LOCK'!AV241=0,"-",'VM Support FY26'!AV114-'PREV LOCK'!AV241)</f>
        <v>-</v>
      </c>
      <c r="AX241" s="145"/>
    </row>
    <row r="242" spans="4:50" ht="15.75" customHeight="1">
      <c r="D242" s="1981"/>
      <c r="E242" s="1981"/>
      <c r="F242" s="1981"/>
      <c r="G242" s="1981"/>
      <c r="H242" s="1982"/>
      <c r="J242" s="1981"/>
      <c r="K242" s="1981"/>
      <c r="L242" s="1981"/>
      <c r="M242" s="1981"/>
      <c r="N242" s="1981"/>
      <c r="O242" s="1981"/>
      <c r="P242" s="1981"/>
      <c r="Q242" s="1981"/>
      <c r="R242" s="1981"/>
      <c r="S242" s="1981"/>
      <c r="T242" s="1981"/>
      <c r="U242" s="1981"/>
      <c r="V242" s="1981"/>
      <c r="W242" s="1981"/>
      <c r="X242" s="1981"/>
      <c r="Y242" s="1981"/>
      <c r="Z242" s="1981"/>
      <c r="AA242" s="1981"/>
      <c r="AB242" s="1981"/>
      <c r="AC242" s="1981"/>
      <c r="AD242" s="1981"/>
      <c r="AE242" s="1981"/>
      <c r="AF242" s="1981"/>
      <c r="AG242" s="1981"/>
      <c r="AH242" s="1981"/>
      <c r="AI242" s="1981"/>
      <c r="AJ242" s="1981"/>
      <c r="AK242" s="1981"/>
      <c r="AL242" s="1981"/>
      <c r="AM242" s="1981"/>
      <c r="AN242" s="1981"/>
      <c r="AO242" s="1981"/>
      <c r="AP242" s="1981"/>
      <c r="AQ242" s="1981"/>
      <c r="AX242" s="145"/>
    </row>
    <row r="243" spans="4:50" ht="15.75" customHeight="1">
      <c r="D243" s="2441"/>
      <c r="E243" s="2373" t="s">
        <v>593</v>
      </c>
      <c r="F243" s="2373"/>
      <c r="G243" s="2373"/>
      <c r="H243" s="1975"/>
      <c r="I243" s="1976"/>
      <c r="J243" s="2442" t="str">
        <f>IF('VM Support FY26'!J116-'PREV LOCK'!J243=0,"-",'VM Support FY26'!J116-'PREV LOCK'!J243)</f>
        <v>-</v>
      </c>
      <c r="K243" s="2443" t="str">
        <f>IF('VM Support FY26'!K116-'PREV LOCK'!K243=0,"-",'VM Support FY26'!K116-'PREV LOCK'!K243)</f>
        <v>-</v>
      </c>
      <c r="L243" s="2444" t="str">
        <f>IF('VM Support FY26'!L116-'PREV LOCK'!L243=0,"-",'VM Support FY26'!L116-'PREV LOCK'!L243)</f>
        <v>-</v>
      </c>
      <c r="M243" s="2442" t="str">
        <f>IF('VM Support FY26'!M116-'PREV LOCK'!M243=0,"-",'VM Support FY26'!M116-'PREV LOCK'!M243)</f>
        <v>-</v>
      </c>
      <c r="N243" s="2443" t="str">
        <f>IF('VM Support FY26'!N116-'PREV LOCK'!N243=0,"-",'VM Support FY26'!N116-'PREV LOCK'!N243)</f>
        <v>-</v>
      </c>
      <c r="O243" s="2444" t="str">
        <f>IF('VM Support FY26'!O116-'PREV LOCK'!O243=0,"-",'VM Support FY26'!O116-'PREV LOCK'!O243)</f>
        <v>-</v>
      </c>
      <c r="P243" s="2442" t="str">
        <f>IF('VM Support FY26'!P116-'PREV LOCK'!P243=0,"-",'VM Support FY26'!P116-'PREV LOCK'!P243)</f>
        <v>-</v>
      </c>
      <c r="Q243" s="2443" t="str">
        <f>IF('VM Support FY26'!Q116-'PREV LOCK'!Q243=0,"-",'VM Support FY26'!Q116-'PREV LOCK'!Q243)</f>
        <v>-</v>
      </c>
      <c r="R243" s="2444" t="str">
        <f>IF('VM Support FY26'!R116-'PREV LOCK'!R243=0,"-",'VM Support FY26'!R116-'PREV LOCK'!R243)</f>
        <v>-</v>
      </c>
      <c r="S243" s="2442">
        <f>IF('VM Support FY26'!S116-'PREV LOCK'!S243=0,"-",'VM Support FY26'!S116-'PREV LOCK'!S243)</f>
        <v>660</v>
      </c>
      <c r="T243" s="2443" t="str">
        <f>IF('VM Support FY26'!T116-'PREV LOCK'!T243=0,"-",'VM Support FY26'!T116-'PREV LOCK'!T243)</f>
        <v>-</v>
      </c>
      <c r="U243" s="2444" t="str">
        <f>IF('VM Support FY26'!U116-'PREV LOCK'!U243=0,"-",'VM Support FY26'!U116-'PREV LOCK'!U243)</f>
        <v>-</v>
      </c>
      <c r="V243" s="2442">
        <f>IF('VM Support FY26'!V116-'PREV LOCK'!V243=0,"-",'VM Support FY26'!V116-'PREV LOCK'!V243)</f>
        <v>1860</v>
      </c>
      <c r="W243" s="2443" t="str">
        <f>IF('VM Support FY26'!W116-'PREV LOCK'!W243=0,"-",'VM Support FY26'!W116-'PREV LOCK'!W243)</f>
        <v>-</v>
      </c>
      <c r="X243" s="2444" t="str">
        <f>IF('VM Support FY26'!X116-'PREV LOCK'!X243=0,"-",'VM Support FY26'!X116-'PREV LOCK'!X243)</f>
        <v>-</v>
      </c>
      <c r="Y243" s="2442">
        <f>IF('VM Support FY26'!Y116-'PREV LOCK'!Y243=0,"-",'VM Support FY26'!Y116-'PREV LOCK'!Y243)</f>
        <v>1970</v>
      </c>
      <c r="Z243" s="2443" t="str">
        <f>IF('VM Support FY26'!Z116-'PREV LOCK'!Z243=0,"-",'VM Support FY26'!Z116-'PREV LOCK'!Z243)</f>
        <v>-</v>
      </c>
      <c r="AA243" s="2444" t="str">
        <f>IF('VM Support FY26'!AA116-'PREV LOCK'!AA243=0,"-",'VM Support FY26'!AA116-'PREV LOCK'!AA243)</f>
        <v>-</v>
      </c>
      <c r="AB243" s="2442" t="str">
        <f>IF('VM Support FY26'!AB116-'PREV LOCK'!AB243=0,"-",'VM Support FY26'!AB116-'PREV LOCK'!AB243)</f>
        <v>-</v>
      </c>
      <c r="AC243" s="2443" t="str">
        <f>IF('VM Support FY26'!AC116-'PREV LOCK'!AC243=0,"-",'VM Support FY26'!AC116-'PREV LOCK'!AC243)</f>
        <v>-</v>
      </c>
      <c r="AD243" s="2444" t="str">
        <f>IF('VM Support FY26'!AD116-'PREV LOCK'!AD243=0,"-",'VM Support FY26'!AD116-'PREV LOCK'!AD243)</f>
        <v>-</v>
      </c>
      <c r="AE243" s="2442" t="str">
        <f>IF('VM Support FY26'!AE116-'PREV LOCK'!AE243=0,"-",'VM Support FY26'!AE116-'PREV LOCK'!AE243)</f>
        <v>-</v>
      </c>
      <c r="AF243" s="2443" t="str">
        <f>IF('VM Support FY26'!AF116-'PREV LOCK'!AF243=0,"-",'VM Support FY26'!AF116-'PREV LOCK'!AF243)</f>
        <v>-</v>
      </c>
      <c r="AG243" s="2444" t="str">
        <f>IF('VM Support FY26'!AG116-'PREV LOCK'!AG243=0,"-",'VM Support FY26'!AG116-'PREV LOCK'!AG243)</f>
        <v>-</v>
      </c>
      <c r="AH243" s="2442" t="str">
        <f>IF('VM Support FY26'!AH116-'PREV LOCK'!AH243=0,"-",'VM Support FY26'!AH116-'PREV LOCK'!AH243)</f>
        <v>-</v>
      </c>
      <c r="AI243" s="2443" t="str">
        <f>IF('VM Support FY26'!AI116-'PREV LOCK'!AI243=0,"-",'VM Support FY26'!AI116-'PREV LOCK'!AI243)</f>
        <v>-</v>
      </c>
      <c r="AJ243" s="2444" t="str">
        <f>IF('VM Support FY26'!AJ116-'PREV LOCK'!AJ243=0,"-",'VM Support FY26'!AJ116-'PREV LOCK'!AJ243)</f>
        <v>-</v>
      </c>
      <c r="AK243" s="2442" t="str">
        <f>IF('VM Support FY26'!AK116-'PREV LOCK'!AK243=0,"-",'VM Support FY26'!AK116-'PREV LOCK'!AK243)</f>
        <v>-</v>
      </c>
      <c r="AL243" s="2443" t="str">
        <f>IF('VM Support FY26'!AL116-'PREV LOCK'!AL243=0,"-",'VM Support FY26'!AL116-'PREV LOCK'!AL243)</f>
        <v>-</v>
      </c>
      <c r="AM243" s="2444" t="str">
        <f>IF('VM Support FY26'!AM116-'PREV LOCK'!AM243=0,"-",'VM Support FY26'!AM116-'PREV LOCK'!AM243)</f>
        <v>-</v>
      </c>
      <c r="AN243" s="2442" t="str">
        <f>IF('VM Support FY26'!AN116-'PREV LOCK'!AN243=0,"-",'VM Support FY26'!AN116-'PREV LOCK'!AN243)</f>
        <v>-</v>
      </c>
      <c r="AO243" s="2443" t="str">
        <f>IF('VM Support FY26'!AO116-'PREV LOCK'!AO243=0,"-",'VM Support FY26'!AO116-'PREV LOCK'!AO243)</f>
        <v>-</v>
      </c>
      <c r="AP243" s="2444" t="str">
        <f>IF('VM Support FY26'!AP116-'PREV LOCK'!AP243=0,"-",'VM Support FY26'!AP116-'PREV LOCK'!AP243)</f>
        <v>-</v>
      </c>
      <c r="AQ243" s="2442" t="str">
        <f>IF('VM Support FY26'!AQ116-'PREV LOCK'!AQ243=0,"-",'VM Support FY26'!AQ116-'PREV LOCK'!AQ243)</f>
        <v>-</v>
      </c>
      <c r="AR243" s="2443" t="str">
        <f>IF('VM Support FY26'!AR116-'PREV LOCK'!AR243=0,"-",'VM Support FY26'!AR116-'PREV LOCK'!AR243)</f>
        <v>-</v>
      </c>
      <c r="AS243" s="2444" t="str">
        <f>IF('VM Support FY26'!AS116-'PREV LOCK'!AS243=0,"-",'VM Support FY26'!AS116-'PREV LOCK'!AS243)</f>
        <v>-</v>
      </c>
      <c r="AT243" s="2442">
        <f>IF('VM Support FY26'!AT116-'PREV LOCK'!AT243=0,"-",'VM Support FY26'!AT116-'PREV LOCK'!AT243)</f>
        <v>4490</v>
      </c>
      <c r="AU243" s="2443" t="str">
        <f>IF('VM Support FY26'!AU116-'PREV LOCK'!AU243=0,"-",'VM Support FY26'!AU116-'PREV LOCK'!AU243)</f>
        <v>-</v>
      </c>
      <c r="AV243" s="2444" t="str">
        <f>IF('VM Support FY26'!AV116-'PREV LOCK'!AV243=0,"-",'VM Support FY26'!AV116-'PREV LOCK'!AV243)</f>
        <v>-</v>
      </c>
      <c r="AX243" s="145"/>
    </row>
    <row r="244" spans="4:50" ht="15.75" customHeight="1">
      <c r="D244" s="2490"/>
      <c r="E244" s="2491" t="s">
        <v>594</v>
      </c>
      <c r="F244" s="2491"/>
      <c r="G244" s="2491"/>
      <c r="H244" s="2492"/>
      <c r="I244" s="2493"/>
      <c r="J244" s="2494" t="str">
        <f>IF('VM Support FY26'!J117-'PREV LOCK'!J244=0,"-",'VM Support FY26'!J117-'PREV LOCK'!J244)</f>
        <v>-</v>
      </c>
      <c r="K244" s="2495" t="str">
        <f>IF('VM Support FY26'!K117-'PREV LOCK'!K244=0,"-",'VM Support FY26'!K117-'PREV LOCK'!K244)</f>
        <v>-</v>
      </c>
      <c r="L244" s="2496" t="str">
        <f>IF('VM Support FY26'!L117-'PREV LOCK'!L244=0,"-",'VM Support FY26'!L117-'PREV LOCK'!L244)</f>
        <v>-</v>
      </c>
      <c r="M244" s="2494" t="str">
        <f>IF('VM Support FY26'!M117-'PREV LOCK'!M244=0,"-",'VM Support FY26'!M117-'PREV LOCK'!M244)</f>
        <v>-</v>
      </c>
      <c r="N244" s="2495" t="str">
        <f>IF('VM Support FY26'!N117-'PREV LOCK'!N244=0,"-",'VM Support FY26'!N117-'PREV LOCK'!N244)</f>
        <v>-</v>
      </c>
      <c r="O244" s="2496" t="str">
        <f>IF('VM Support FY26'!O117-'PREV LOCK'!O244=0,"-",'VM Support FY26'!O117-'PREV LOCK'!O244)</f>
        <v>-</v>
      </c>
      <c r="P244" s="2494" t="str">
        <f>IF('VM Support FY26'!P117-'PREV LOCK'!P244=0,"-",'VM Support FY26'!P117-'PREV LOCK'!P244)</f>
        <v>-</v>
      </c>
      <c r="Q244" s="2495" t="str">
        <f>IF('VM Support FY26'!Q117-'PREV LOCK'!Q244=0,"-",'VM Support FY26'!Q117-'PREV LOCK'!Q244)</f>
        <v>-</v>
      </c>
      <c r="R244" s="2496" t="str">
        <f>IF('VM Support FY26'!R117-'PREV LOCK'!R244=0,"-",'VM Support FY26'!R117-'PREV LOCK'!R244)</f>
        <v>-</v>
      </c>
      <c r="S244" s="2494" t="str">
        <f>IF('VM Support FY26'!S117-'PREV LOCK'!S244=0,"-",'VM Support FY26'!S117-'PREV LOCK'!S244)</f>
        <v>-</v>
      </c>
      <c r="T244" s="2495" t="str">
        <f>IF('VM Support FY26'!T117-'PREV LOCK'!T244=0,"-",'VM Support FY26'!T117-'PREV LOCK'!T244)</f>
        <v>-</v>
      </c>
      <c r="U244" s="2496" t="str">
        <f>IF('VM Support FY26'!U117-'PREV LOCK'!U244=0,"-",'VM Support FY26'!U117-'PREV LOCK'!U244)</f>
        <v>-</v>
      </c>
      <c r="V244" s="2494" t="str">
        <f>IF('VM Support FY26'!V117-'PREV LOCK'!V244=0,"-",'VM Support FY26'!V117-'PREV LOCK'!V244)</f>
        <v>-</v>
      </c>
      <c r="W244" s="2495" t="str">
        <f>IF('VM Support FY26'!W117-'PREV LOCK'!W244=0,"-",'VM Support FY26'!W117-'PREV LOCK'!W244)</f>
        <v>-</v>
      </c>
      <c r="X244" s="2496" t="str">
        <f>IF('VM Support FY26'!X117-'PREV LOCK'!X244=0,"-",'VM Support FY26'!X117-'PREV LOCK'!X244)</f>
        <v>-</v>
      </c>
      <c r="Y244" s="2494">
        <f>IF('VM Support FY26'!Y117-'PREV LOCK'!Y244=0,"-",'VM Support FY26'!Y117-'PREV LOCK'!Y244)</f>
        <v>160</v>
      </c>
      <c r="Z244" s="2495" t="str">
        <f>IF('VM Support FY26'!Z117-'PREV LOCK'!Z244=0,"-",'VM Support FY26'!Z117-'PREV LOCK'!Z244)</f>
        <v>-</v>
      </c>
      <c r="AA244" s="2496" t="str">
        <f>IF('VM Support FY26'!AA117-'PREV LOCK'!AA244=0,"-",'VM Support FY26'!AA117-'PREV LOCK'!AA244)</f>
        <v>-</v>
      </c>
      <c r="AB244" s="2494" t="str">
        <f>IF('VM Support FY26'!AB117-'PREV LOCK'!AB244=0,"-",'VM Support FY26'!AB117-'PREV LOCK'!AB244)</f>
        <v>-</v>
      </c>
      <c r="AC244" s="2495" t="str">
        <f>IF('VM Support FY26'!AC117-'PREV LOCK'!AC244=0,"-",'VM Support FY26'!AC117-'PREV LOCK'!AC244)</f>
        <v>-</v>
      </c>
      <c r="AD244" s="2496" t="str">
        <f>IF('VM Support FY26'!AD117-'PREV LOCK'!AD244=0,"-",'VM Support FY26'!AD117-'PREV LOCK'!AD244)</f>
        <v>-</v>
      </c>
      <c r="AE244" s="2494" t="str">
        <f>IF('VM Support FY26'!AE117-'PREV LOCK'!AE244=0,"-",'VM Support FY26'!AE117-'PREV LOCK'!AE244)</f>
        <v>-</v>
      </c>
      <c r="AF244" s="2495" t="str">
        <f>IF('VM Support FY26'!AF117-'PREV LOCK'!AF244=0,"-",'VM Support FY26'!AF117-'PREV LOCK'!AF244)</f>
        <v>-</v>
      </c>
      <c r="AG244" s="2496" t="str">
        <f>IF('VM Support FY26'!AG117-'PREV LOCK'!AG244=0,"-",'VM Support FY26'!AG117-'PREV LOCK'!AG244)</f>
        <v>-</v>
      </c>
      <c r="AH244" s="2494" t="str">
        <f>IF('VM Support FY26'!AH117-'PREV LOCK'!AH244=0,"-",'VM Support FY26'!AH117-'PREV LOCK'!AH244)</f>
        <v>-</v>
      </c>
      <c r="AI244" s="2495" t="str">
        <f>IF('VM Support FY26'!AI117-'PREV LOCK'!AI244=0,"-",'VM Support FY26'!AI117-'PREV LOCK'!AI244)</f>
        <v>-</v>
      </c>
      <c r="AJ244" s="2496" t="str">
        <f>IF('VM Support FY26'!AJ117-'PREV LOCK'!AJ244=0,"-",'VM Support FY26'!AJ117-'PREV LOCK'!AJ244)</f>
        <v>-</v>
      </c>
      <c r="AK244" s="2494" t="str">
        <f>IF('VM Support FY26'!AK117-'PREV LOCK'!AK244=0,"-",'VM Support FY26'!AK117-'PREV LOCK'!AK244)</f>
        <v>-</v>
      </c>
      <c r="AL244" s="2495" t="str">
        <f>IF('VM Support FY26'!AL117-'PREV LOCK'!AL244=0,"-",'VM Support FY26'!AL117-'PREV LOCK'!AL244)</f>
        <v>-</v>
      </c>
      <c r="AM244" s="2496" t="str">
        <f>IF('VM Support FY26'!AM117-'PREV LOCK'!AM244=0,"-",'VM Support FY26'!AM117-'PREV LOCK'!AM244)</f>
        <v>-</v>
      </c>
      <c r="AN244" s="2494" t="str">
        <f>IF('VM Support FY26'!AN117-'PREV LOCK'!AN244=0,"-",'VM Support FY26'!AN117-'PREV LOCK'!AN244)</f>
        <v>-</v>
      </c>
      <c r="AO244" s="2495" t="str">
        <f>IF('VM Support FY26'!AO117-'PREV LOCK'!AO244=0,"-",'VM Support FY26'!AO117-'PREV LOCK'!AO244)</f>
        <v>-</v>
      </c>
      <c r="AP244" s="2496" t="str">
        <f>IF('VM Support FY26'!AP117-'PREV LOCK'!AP244=0,"-",'VM Support FY26'!AP117-'PREV LOCK'!AP244)</f>
        <v>-</v>
      </c>
      <c r="AQ244" s="2494" t="str">
        <f>IF('VM Support FY26'!AQ117-'PREV LOCK'!AQ244=0,"-",'VM Support FY26'!AQ117-'PREV LOCK'!AQ244)</f>
        <v>-</v>
      </c>
      <c r="AR244" s="2495" t="str">
        <f>IF('VM Support FY26'!AR117-'PREV LOCK'!AR244=0,"-",'VM Support FY26'!AR117-'PREV LOCK'!AR244)</f>
        <v>-</v>
      </c>
      <c r="AS244" s="2496" t="str">
        <f>IF('VM Support FY26'!AS117-'PREV LOCK'!AS244=0,"-",'VM Support FY26'!AS117-'PREV LOCK'!AS244)</f>
        <v>-</v>
      </c>
      <c r="AT244" s="2494">
        <f>IF('VM Support FY26'!AT117-'PREV LOCK'!AT244=0,"-",'VM Support FY26'!AT117-'PREV LOCK'!AT244)</f>
        <v>160</v>
      </c>
      <c r="AU244" s="2495" t="str">
        <f>IF('VM Support FY26'!AU117-'PREV LOCK'!AU244=0,"-",'VM Support FY26'!AU117-'PREV LOCK'!AU244)</f>
        <v>-</v>
      </c>
      <c r="AV244" s="2496" t="str">
        <f>IF('VM Support FY26'!AV117-'PREV LOCK'!AV244=0,"-",'VM Support FY26'!AV117-'PREV LOCK'!AV244)</f>
        <v>-</v>
      </c>
      <c r="AX244" s="145"/>
    </row>
    <row r="245" spans="4:50" ht="15.75" customHeight="1">
      <c r="AX245" s="145"/>
    </row>
    <row r="246" spans="4:50" ht="15.75" customHeight="1">
      <c r="AX246" s="145"/>
    </row>
    <row r="247" spans="4:50" ht="15.75" customHeight="1">
      <c r="D247" s="2926" t="s">
        <v>267</v>
      </c>
      <c r="E247" s="2927" t="s">
        <v>225</v>
      </c>
      <c r="F247" s="2927"/>
      <c r="G247" s="2927" t="s">
        <v>225</v>
      </c>
      <c r="H247" s="2927" t="s">
        <v>225</v>
      </c>
      <c r="I247" s="2928"/>
      <c r="J247" s="1097"/>
      <c r="K247" s="1098">
        <v>45748</v>
      </c>
      <c r="L247" s="1100"/>
      <c r="M247" s="1097"/>
      <c r="N247" s="1098">
        <v>45778</v>
      </c>
      <c r="O247" s="1100"/>
      <c r="P247" s="1097"/>
      <c r="Q247" s="1098">
        <v>45809</v>
      </c>
      <c r="R247" s="1100"/>
      <c r="S247" s="1097"/>
      <c r="T247" s="1098">
        <v>45839</v>
      </c>
      <c r="U247" s="1100"/>
      <c r="V247" s="1097"/>
      <c r="W247" s="1098">
        <v>45870</v>
      </c>
      <c r="X247" s="1100"/>
      <c r="Y247" s="1097"/>
      <c r="Z247" s="1098">
        <v>45901</v>
      </c>
      <c r="AA247" s="1100"/>
      <c r="AB247" s="1097"/>
      <c r="AC247" s="1098">
        <v>45931</v>
      </c>
      <c r="AD247" s="1100"/>
      <c r="AE247" s="1097"/>
      <c r="AF247" s="1098">
        <v>45962</v>
      </c>
      <c r="AG247" s="1100"/>
      <c r="AH247" s="1097"/>
      <c r="AI247" s="1098">
        <v>45992</v>
      </c>
      <c r="AJ247" s="1100"/>
      <c r="AK247" s="1097"/>
      <c r="AL247" s="1098">
        <v>46023</v>
      </c>
      <c r="AM247" s="1100"/>
      <c r="AN247" s="1097"/>
      <c r="AO247" s="1098">
        <v>46054</v>
      </c>
      <c r="AP247" s="1100"/>
      <c r="AQ247" s="1097"/>
      <c r="AR247" s="1098">
        <v>46082</v>
      </c>
      <c r="AS247" s="1100"/>
      <c r="AT247" s="1097"/>
      <c r="AU247" s="1098"/>
      <c r="AV247" s="1100"/>
      <c r="AX247" s="145"/>
    </row>
    <row r="248" spans="4:50" ht="15.75" customHeight="1">
      <c r="D248" s="1888" t="s">
        <v>5</v>
      </c>
      <c r="E248" s="1980" t="s">
        <v>206</v>
      </c>
      <c r="F248" s="1980"/>
      <c r="G248" s="1125" t="s">
        <v>6</v>
      </c>
      <c r="H248" s="1126" t="s">
        <v>7</v>
      </c>
      <c r="I248" s="1127"/>
      <c r="J248" s="1128" t="s">
        <v>9</v>
      </c>
      <c r="K248" s="1129"/>
      <c r="L248" s="1889"/>
      <c r="M248" s="1128" t="s">
        <v>9</v>
      </c>
      <c r="N248" s="1129"/>
      <c r="O248" s="1889"/>
      <c r="P248" s="1128" t="s">
        <v>9</v>
      </c>
      <c r="Q248" s="1129"/>
      <c r="R248" s="1890"/>
      <c r="S248" s="1128" t="s">
        <v>9</v>
      </c>
      <c r="T248" s="1129"/>
      <c r="U248" s="1889"/>
      <c r="V248" s="1128" t="s">
        <v>9</v>
      </c>
      <c r="W248" s="1129"/>
      <c r="X248" s="1889"/>
      <c r="Y248" s="1128" t="s">
        <v>9</v>
      </c>
      <c r="Z248" s="1129"/>
      <c r="AA248" s="1889"/>
      <c r="AB248" s="1128" t="s">
        <v>9</v>
      </c>
      <c r="AC248" s="1129"/>
      <c r="AD248" s="1889"/>
      <c r="AE248" s="1128" t="s">
        <v>9</v>
      </c>
      <c r="AF248" s="1129"/>
      <c r="AG248" s="1889"/>
      <c r="AH248" s="1128" t="s">
        <v>9</v>
      </c>
      <c r="AI248" s="1129"/>
      <c r="AJ248" s="1889"/>
      <c r="AK248" s="1128" t="s">
        <v>9</v>
      </c>
      <c r="AL248" s="1129"/>
      <c r="AM248" s="1889"/>
      <c r="AN248" s="1128" t="s">
        <v>9</v>
      </c>
      <c r="AO248" s="1129"/>
      <c r="AP248" s="1889"/>
      <c r="AQ248" s="1128" t="s">
        <v>9</v>
      </c>
      <c r="AR248" s="1129"/>
      <c r="AS248" s="1889"/>
      <c r="AT248" s="1840"/>
      <c r="AU248" s="1129"/>
      <c r="AV248" s="1842"/>
      <c r="AX248" s="145"/>
    </row>
    <row r="249" spans="4:50" ht="15.75" customHeight="1">
      <c r="D249" s="359" t="s">
        <v>208</v>
      </c>
      <c r="E249" s="360" t="s">
        <v>268</v>
      </c>
      <c r="F249" s="360"/>
      <c r="G249" s="360" t="s">
        <v>52</v>
      </c>
      <c r="H249" s="361"/>
      <c r="I249" s="362"/>
      <c r="J249" s="1996" t="str">
        <f>IF('VM Support FY26'!J122-'PREV LOCK'!J249=0,"-",'VM Support FY26'!J122-'PREV LOCK'!J249)</f>
        <v>-</v>
      </c>
      <c r="K249" s="1999" t="str">
        <f>IF('VM Support FY26'!K122-'PREV LOCK'!K249=0,"-",'VM Support FY26'!K122-'PREV LOCK'!K249)</f>
        <v>-</v>
      </c>
      <c r="L249" s="2000" t="str">
        <f>IF('VM Support FY26'!L122-'PREV LOCK'!L249=0,"-",'VM Support FY26'!L122-'PREV LOCK'!L249)</f>
        <v>-</v>
      </c>
      <c r="M249" s="1996" t="str">
        <f>IF('VM Support FY26'!M122-'PREV LOCK'!M249=0,"-",'VM Support FY26'!M122-'PREV LOCK'!M249)</f>
        <v>-</v>
      </c>
      <c r="N249" s="1999" t="str">
        <f>IF('VM Support FY26'!N122-'PREV LOCK'!N249=0,"-",'VM Support FY26'!N122-'PREV LOCK'!N249)</f>
        <v>-</v>
      </c>
      <c r="O249" s="2000" t="str">
        <f>IF('VM Support FY26'!O122-'PREV LOCK'!O249=0,"-",'VM Support FY26'!O122-'PREV LOCK'!O249)</f>
        <v>-</v>
      </c>
      <c r="P249" s="1996" t="str">
        <f>IF('VM Support FY26'!P122-'PREV LOCK'!P249=0,"-",'VM Support FY26'!P122-'PREV LOCK'!P249)</f>
        <v>-</v>
      </c>
      <c r="Q249" s="1999" t="str">
        <f>IF('VM Support FY26'!Q122-'PREV LOCK'!Q249=0,"-",'VM Support FY26'!Q122-'PREV LOCK'!Q249)</f>
        <v>-</v>
      </c>
      <c r="R249" s="2000" t="str">
        <f>IF('VM Support FY26'!R122-'PREV LOCK'!R249=0,"-",'VM Support FY26'!R122-'PREV LOCK'!R249)</f>
        <v>-</v>
      </c>
      <c r="S249" s="1996">
        <f>IF('VM Support FY26'!S122-'PREV LOCK'!S249=0,"-",'VM Support FY26'!S122-'PREV LOCK'!S249)</f>
        <v>-2000</v>
      </c>
      <c r="T249" s="1999">
        <f>IF('VM Support FY26'!T122-'PREV LOCK'!T249=0,"-",'VM Support FY26'!T122-'PREV LOCK'!T249)</f>
        <v>-3</v>
      </c>
      <c r="U249" s="2000">
        <f>IF('VM Support FY26'!U122-'PREV LOCK'!U249=0,"-",'VM Support FY26'!U122-'PREV LOCK'!U249)</f>
        <v>-4596</v>
      </c>
      <c r="V249" s="1996">
        <f>IF('VM Support FY26'!V122-'PREV LOCK'!V249=0,"-",'VM Support FY26'!V122-'PREV LOCK'!V249)</f>
        <v>-750</v>
      </c>
      <c r="W249" s="1999">
        <f>IF('VM Support FY26'!W122-'PREV LOCK'!W249=0,"-",'VM Support FY26'!W122-'PREV LOCK'!W249)</f>
        <v>-1</v>
      </c>
      <c r="X249" s="2000">
        <f>IF('VM Support FY26'!X122-'PREV LOCK'!X249=0,"-",'VM Support FY26'!X122-'PREV LOCK'!X249)</f>
        <v>-4419</v>
      </c>
      <c r="Y249" s="1996">
        <f>IF('VM Support FY26'!Y122-'PREV LOCK'!Y249=0,"-",'VM Support FY26'!Y122-'PREV LOCK'!Y249)</f>
        <v>-250</v>
      </c>
      <c r="Z249" s="1999" t="str">
        <f>IF('VM Support FY26'!Z122-'PREV LOCK'!Z249=0,"-",'VM Support FY26'!Z122-'PREV LOCK'!Z249)</f>
        <v>-</v>
      </c>
      <c r="AA249" s="2000">
        <f>IF('VM Support FY26'!AA122-'PREV LOCK'!AA249=0,"-",'VM Support FY26'!AA122-'PREV LOCK'!AA249)</f>
        <v>-4419</v>
      </c>
      <c r="AB249" s="1996">
        <f>IF('VM Support FY26'!AB122-'PREV LOCK'!AB249=0,"-",'VM Support FY26'!AB122-'PREV LOCK'!AB249)</f>
        <v>-2000</v>
      </c>
      <c r="AC249" s="1999">
        <f>IF('VM Support FY26'!AC122-'PREV LOCK'!AC249=0,"-",'VM Support FY26'!AC122-'PREV LOCK'!AC249)</f>
        <v>-3</v>
      </c>
      <c r="AD249" s="2000">
        <f>IF('VM Support FY26'!AD122-'PREV LOCK'!AD249=0,"-",'VM Support FY26'!AD122-'PREV LOCK'!AD249)</f>
        <v>-5126</v>
      </c>
      <c r="AE249" s="1996">
        <f>IF('VM Support FY26'!AE122-'PREV LOCK'!AE249=0,"-",'VM Support FY26'!AE122-'PREV LOCK'!AE249)</f>
        <v>-2000</v>
      </c>
      <c r="AF249" s="1999">
        <f>IF('VM Support FY26'!AF122-'PREV LOCK'!AF249=0,"-",'VM Support FY26'!AF122-'PREV LOCK'!AF249)</f>
        <v>-3</v>
      </c>
      <c r="AG249" s="2000">
        <f>IF('VM Support FY26'!AG122-'PREV LOCK'!AG249=0,"-",'VM Support FY26'!AG122-'PREV LOCK'!AG249)</f>
        <v>-5126</v>
      </c>
      <c r="AH249" s="1996">
        <f>IF('VM Support FY26'!AH122-'PREV LOCK'!AH249=0,"-",'VM Support FY26'!AH122-'PREV LOCK'!AH249)</f>
        <v>-2000</v>
      </c>
      <c r="AI249" s="1999">
        <f>IF('VM Support FY26'!AI122-'PREV LOCK'!AI249=0,"-",'VM Support FY26'!AI122-'PREV LOCK'!AI249)</f>
        <v>-3</v>
      </c>
      <c r="AJ249" s="2000">
        <f>IF('VM Support FY26'!AJ122-'PREV LOCK'!AJ249=0,"-",'VM Support FY26'!AJ122-'PREV LOCK'!AJ249)</f>
        <v>-4773</v>
      </c>
      <c r="AK249" s="1996">
        <f>IF('VM Support FY26'!AK122-'PREV LOCK'!AK249=0,"-",'VM Support FY26'!AK122-'PREV LOCK'!AK249)</f>
        <v>-2000</v>
      </c>
      <c r="AL249" s="1999">
        <f>IF('VM Support FY26'!AL122-'PREV LOCK'!AL249=0,"-",'VM Support FY26'!AL122-'PREV LOCK'!AL249)</f>
        <v>-3</v>
      </c>
      <c r="AM249" s="2000">
        <f>IF('VM Support FY26'!AM122-'PREV LOCK'!AM249=0,"-",'VM Support FY26'!AM122-'PREV LOCK'!AM249)</f>
        <v>-4949</v>
      </c>
      <c r="AN249" s="1996">
        <f>IF('VM Support FY26'!AN122-'PREV LOCK'!AN249=0,"-",'VM Support FY26'!AN122-'PREV LOCK'!AN249)</f>
        <v>-2000</v>
      </c>
      <c r="AO249" s="1999">
        <f>IF('VM Support FY26'!AO122-'PREV LOCK'!AO249=0,"-",'VM Support FY26'!AO122-'PREV LOCK'!AO249)</f>
        <v>-3</v>
      </c>
      <c r="AP249" s="2000">
        <f>IF('VM Support FY26'!AP122-'PREV LOCK'!AP249=0,"-",'VM Support FY26'!AP122-'PREV LOCK'!AP249)</f>
        <v>-5126</v>
      </c>
      <c r="AQ249" s="1996">
        <f>IF('VM Support FY26'!AQ122-'PREV LOCK'!AQ249=0,"-",'VM Support FY26'!AQ122-'PREV LOCK'!AQ249)</f>
        <v>-2000</v>
      </c>
      <c r="AR249" s="1999">
        <f>IF('VM Support FY26'!AR122-'PREV LOCK'!AR249=0,"-",'VM Support FY26'!AR122-'PREV LOCK'!AR249)</f>
        <v>-3</v>
      </c>
      <c r="AS249" s="2000">
        <f>IF('VM Support FY26'!AS122-'PREV LOCK'!AS249=0,"-",'VM Support FY26'!AS122-'PREV LOCK'!AS249)</f>
        <v>-4949</v>
      </c>
      <c r="AT249" s="1996">
        <f>IF('VM Support FY26'!AT122-'PREV LOCK'!AT249=0,"-",'VM Support FY26'!AT122-'PREV LOCK'!AT249)</f>
        <v>-15000</v>
      </c>
      <c r="AU249" s="1999">
        <f>IF('VM Support FY26'!AU122-'PREV LOCK'!AU249=0,"-",'VM Support FY26'!AU122-'PREV LOCK'!AU249)</f>
        <v>-22</v>
      </c>
      <c r="AV249" s="2000">
        <f>IF('VM Support FY26'!AV122-'PREV LOCK'!AV249=0,"-",'VM Support FY26'!AV122-'PREV LOCK'!AV249)</f>
        <v>-43483</v>
      </c>
      <c r="AX249" s="145"/>
    </row>
    <row r="250" spans="4:50" ht="15.75" customHeight="1">
      <c r="D250" s="608" t="s">
        <v>208</v>
      </c>
      <c r="E250" s="282" t="s">
        <v>268</v>
      </c>
      <c r="F250" s="282"/>
      <c r="G250" s="282" t="s">
        <v>22</v>
      </c>
      <c r="H250" s="281"/>
      <c r="I250" s="203"/>
      <c r="J250" s="1998" t="str">
        <f>IF('VM Support FY26'!J123-'PREV LOCK'!J250=0,"-",'VM Support FY26'!J123-'PREV LOCK'!J250)</f>
        <v>-</v>
      </c>
      <c r="K250" s="2003" t="str">
        <f>IF('VM Support FY26'!K123-'PREV LOCK'!K250=0,"-",'VM Support FY26'!K123-'PREV LOCK'!K250)</f>
        <v>-</v>
      </c>
      <c r="L250" s="2004" t="str">
        <f>IF('VM Support FY26'!L123-'PREV LOCK'!L250=0,"-",'VM Support FY26'!L123-'PREV LOCK'!L250)</f>
        <v>-</v>
      </c>
      <c r="M250" s="1998" t="str">
        <f>IF('VM Support FY26'!M123-'PREV LOCK'!M250=0,"-",'VM Support FY26'!M123-'PREV LOCK'!M250)</f>
        <v>-</v>
      </c>
      <c r="N250" s="2003" t="str">
        <f>IF('VM Support FY26'!N123-'PREV LOCK'!N250=0,"-",'VM Support FY26'!N123-'PREV LOCK'!N250)</f>
        <v>-</v>
      </c>
      <c r="O250" s="2004" t="str">
        <f>IF('VM Support FY26'!O123-'PREV LOCK'!O250=0,"-",'VM Support FY26'!O123-'PREV LOCK'!O250)</f>
        <v>-</v>
      </c>
      <c r="P250" s="1998" t="str">
        <f>IF('VM Support FY26'!P123-'PREV LOCK'!P250=0,"-",'VM Support FY26'!P123-'PREV LOCK'!P250)</f>
        <v>-</v>
      </c>
      <c r="Q250" s="2003" t="str">
        <f>IF('VM Support FY26'!Q123-'PREV LOCK'!Q250=0,"-",'VM Support FY26'!Q123-'PREV LOCK'!Q250)</f>
        <v>-</v>
      </c>
      <c r="R250" s="2004" t="str">
        <f>IF('VM Support FY26'!R123-'PREV LOCK'!R250=0,"-",'VM Support FY26'!R123-'PREV LOCK'!R250)</f>
        <v>-</v>
      </c>
      <c r="S250" s="1998" t="str">
        <f>IF('VM Support FY26'!S123-'PREV LOCK'!S250=0,"-",'VM Support FY26'!S123-'PREV LOCK'!S250)</f>
        <v>-</v>
      </c>
      <c r="T250" s="2003" t="str">
        <f>IF('VM Support FY26'!T123-'PREV LOCK'!T250=0,"-",'VM Support FY26'!T123-'PREV LOCK'!T250)</f>
        <v>-</v>
      </c>
      <c r="U250" s="2004">
        <f>IF('VM Support FY26'!U123-'PREV LOCK'!U250=0,"-",'VM Support FY26'!U123-'PREV LOCK'!U250)</f>
        <v>-100</v>
      </c>
      <c r="V250" s="1998" t="str">
        <f>IF('VM Support FY26'!V123-'PREV LOCK'!V250=0,"-",'VM Support FY26'!V123-'PREV LOCK'!V250)</f>
        <v>-</v>
      </c>
      <c r="W250" s="2003" t="str">
        <f>IF('VM Support FY26'!W123-'PREV LOCK'!W250=0,"-",'VM Support FY26'!W123-'PREV LOCK'!W250)</f>
        <v>-</v>
      </c>
      <c r="X250" s="2004">
        <f>IF('VM Support FY26'!X123-'PREV LOCK'!X250=0,"-",'VM Support FY26'!X123-'PREV LOCK'!X250)</f>
        <v>-117</v>
      </c>
      <c r="Y250" s="1998" t="str">
        <f>IF('VM Support FY26'!Y123-'PREV LOCK'!Y250=0,"-",'VM Support FY26'!Y123-'PREV LOCK'!Y250)</f>
        <v>-</v>
      </c>
      <c r="Z250" s="2003" t="str">
        <f>IF('VM Support FY26'!Z123-'PREV LOCK'!Z250=0,"-",'VM Support FY26'!Z123-'PREV LOCK'!Z250)</f>
        <v>-</v>
      </c>
      <c r="AA250" s="2004">
        <f>IF('VM Support FY26'!AA123-'PREV LOCK'!AA250=0,"-",'VM Support FY26'!AA123-'PREV LOCK'!AA250)</f>
        <v>-142</v>
      </c>
      <c r="AB250" s="1998" t="str">
        <f>IF('VM Support FY26'!AB123-'PREV LOCK'!AB250=0,"-",'VM Support FY26'!AB123-'PREV LOCK'!AB250)</f>
        <v>-</v>
      </c>
      <c r="AC250" s="2003" t="str">
        <f>IF('VM Support FY26'!AC123-'PREV LOCK'!AC250=0,"-",'VM Support FY26'!AC123-'PREV LOCK'!AC250)</f>
        <v>-</v>
      </c>
      <c r="AD250" s="2004">
        <f>IF('VM Support FY26'!AD123-'PREV LOCK'!AD250=0,"-",'VM Support FY26'!AD123-'PREV LOCK'!AD250)</f>
        <v>-150</v>
      </c>
      <c r="AE250" s="1998" t="str">
        <f>IF('VM Support FY26'!AE123-'PREV LOCK'!AE250=0,"-",'VM Support FY26'!AE123-'PREV LOCK'!AE250)</f>
        <v>-</v>
      </c>
      <c r="AF250" s="2003" t="str">
        <f>IF('VM Support FY26'!AF123-'PREV LOCK'!AF250=0,"-",'VM Support FY26'!AF123-'PREV LOCK'!AF250)</f>
        <v>-</v>
      </c>
      <c r="AG250" s="2004">
        <f>IF('VM Support FY26'!AG123-'PREV LOCK'!AG250=0,"-",'VM Support FY26'!AG123-'PREV LOCK'!AG250)</f>
        <v>-159</v>
      </c>
      <c r="AH250" s="1998" t="str">
        <f>IF('VM Support FY26'!AH123-'PREV LOCK'!AH250=0,"-",'VM Support FY26'!AH123-'PREV LOCK'!AH250)</f>
        <v>-</v>
      </c>
      <c r="AI250" s="2003">
        <f>IF('VM Support FY26'!AI123-'PREV LOCK'!AI250=0,"-",'VM Support FY26'!AI123-'PREV LOCK'!AI250)</f>
        <v>1</v>
      </c>
      <c r="AJ250" s="2004">
        <f>IF('VM Support FY26'!AJ123-'PREV LOCK'!AJ250=0,"-",'VM Support FY26'!AJ123-'PREV LOCK'!AJ250)</f>
        <v>-167</v>
      </c>
      <c r="AK250" s="1998" t="str">
        <f>IF('VM Support FY26'!AK123-'PREV LOCK'!AK250=0,"-",'VM Support FY26'!AK123-'PREV LOCK'!AK250)</f>
        <v>-</v>
      </c>
      <c r="AL250" s="2003">
        <f>IF('VM Support FY26'!AL123-'PREV LOCK'!AL250=0,"-",'VM Support FY26'!AL123-'PREV LOCK'!AL250)</f>
        <v>0.89999999999999991</v>
      </c>
      <c r="AM250" s="2004">
        <f>IF('VM Support FY26'!AM123-'PREV LOCK'!AM250=0,"-",'VM Support FY26'!AM123-'PREV LOCK'!AM250)</f>
        <v>-184</v>
      </c>
      <c r="AN250" s="1998" t="str">
        <f>IF('VM Support FY26'!AN123-'PREV LOCK'!AN250=0,"-",'VM Support FY26'!AN123-'PREV LOCK'!AN250)</f>
        <v>-</v>
      </c>
      <c r="AO250" s="2003">
        <f>IF('VM Support FY26'!AO123-'PREV LOCK'!AO250=0,"-",'VM Support FY26'!AO123-'PREV LOCK'!AO250)</f>
        <v>0.8</v>
      </c>
      <c r="AP250" s="2004">
        <f>IF('VM Support FY26'!AP123-'PREV LOCK'!AP250=0,"-",'VM Support FY26'!AP123-'PREV LOCK'!AP250)</f>
        <v>-201</v>
      </c>
      <c r="AQ250" s="1998" t="str">
        <f>IF('VM Support FY26'!AQ123-'PREV LOCK'!AQ250=0,"-",'VM Support FY26'!AQ123-'PREV LOCK'!AQ250)</f>
        <v>-</v>
      </c>
      <c r="AR250" s="2003">
        <f>IF('VM Support FY26'!AR123-'PREV LOCK'!AR250=0,"-",'VM Support FY26'!AR123-'PREV LOCK'!AR250)</f>
        <v>1</v>
      </c>
      <c r="AS250" s="2004">
        <f>IF('VM Support FY26'!AS123-'PREV LOCK'!AS250=0,"-",'VM Support FY26'!AS123-'PREV LOCK'!AS250)</f>
        <v>-167</v>
      </c>
      <c r="AT250" s="1998" t="str">
        <f>IF('VM Support FY26'!AT123-'PREV LOCK'!AT250=0,"-",'VM Support FY26'!AT123-'PREV LOCK'!AT250)</f>
        <v>-</v>
      </c>
      <c r="AU250" s="2003">
        <f>IF('VM Support FY26'!AU123-'PREV LOCK'!AU250=0,"-",'VM Support FY26'!AU123-'PREV LOCK'!AU250)</f>
        <v>3.7000000000000011</v>
      </c>
      <c r="AV250" s="2004">
        <f>IF('VM Support FY26'!AV123-'PREV LOCK'!AV250=0,"-",'VM Support FY26'!AV123-'PREV LOCK'!AV250)</f>
        <v>-1387</v>
      </c>
      <c r="AX250" s="145"/>
    </row>
    <row r="251" spans="4:50" ht="15.75" customHeight="1">
      <c r="J251" s="146"/>
      <c r="K251" s="146"/>
      <c r="L251" s="146"/>
      <c r="M251" s="146"/>
      <c r="N251" s="146"/>
      <c r="O251" s="146"/>
      <c r="P251" s="146"/>
      <c r="Q251" s="146"/>
      <c r="R251" s="146"/>
      <c r="S251" s="146"/>
      <c r="T251" s="146"/>
      <c r="U251" s="146"/>
      <c r="V251" s="146"/>
      <c r="W251" s="146"/>
      <c r="X251" s="146"/>
      <c r="Y251" s="146"/>
      <c r="Z251" s="146"/>
      <c r="AA251" s="146"/>
      <c r="AB251" s="146"/>
      <c r="AC251" s="146"/>
      <c r="AD251" s="146"/>
      <c r="AE251" s="146"/>
      <c r="AF251" s="146"/>
      <c r="AG251" s="146"/>
      <c r="AH251" s="146"/>
      <c r="AI251" s="146"/>
      <c r="AJ251" s="146"/>
      <c r="AK251" s="146"/>
      <c r="AL251" s="146"/>
      <c r="AM251" s="146"/>
      <c r="AN251" s="146"/>
      <c r="AO251" s="146"/>
      <c r="AP251" s="146"/>
      <c r="AQ251" s="146"/>
      <c r="AX251" s="145"/>
    </row>
    <row r="252" spans="4:50" ht="15.75" customHeight="1">
      <c r="J252" s="146"/>
      <c r="K252" s="146"/>
      <c r="L252" s="146"/>
      <c r="M252" s="146"/>
      <c r="N252" s="146"/>
      <c r="O252" s="146"/>
      <c r="P252" s="146"/>
      <c r="Q252" s="146"/>
      <c r="R252" s="146"/>
      <c r="S252" s="146"/>
      <c r="T252" s="146"/>
      <c r="U252" s="146"/>
      <c r="V252" s="146"/>
      <c r="W252" s="146"/>
      <c r="X252" s="146"/>
      <c r="Y252" s="146"/>
      <c r="Z252" s="146"/>
      <c r="AA252" s="146"/>
      <c r="AB252" s="146"/>
      <c r="AC252" s="146"/>
      <c r="AD252" s="146"/>
      <c r="AE252" s="146"/>
      <c r="AF252" s="146"/>
      <c r="AG252" s="146"/>
      <c r="AH252" s="146"/>
      <c r="AI252" s="146"/>
      <c r="AJ252" s="146"/>
      <c r="AK252" s="146"/>
      <c r="AL252" s="146"/>
      <c r="AM252" s="146"/>
      <c r="AN252" s="146"/>
      <c r="AO252" s="146"/>
      <c r="AP252" s="146"/>
      <c r="AQ252" s="146"/>
      <c r="AX252" s="145"/>
    </row>
    <row r="253" spans="4:50" ht="15.75" customHeight="1">
      <c r="J253" s="146"/>
      <c r="K253" s="146"/>
      <c r="L253" s="146"/>
      <c r="M253" s="146"/>
      <c r="N253" s="146"/>
      <c r="O253" s="146"/>
      <c r="P253" s="146"/>
      <c r="Q253" s="146"/>
      <c r="R253" s="146"/>
      <c r="S253" s="146"/>
      <c r="T253" s="146"/>
      <c r="U253" s="146"/>
      <c r="V253" s="146"/>
      <c r="W253" s="146"/>
      <c r="X253" s="146"/>
      <c r="Y253" s="146"/>
      <c r="Z253" s="146"/>
      <c r="AA253" s="146"/>
      <c r="AB253" s="146"/>
      <c r="AC253" s="146"/>
      <c r="AD253" s="146"/>
      <c r="AE253" s="146"/>
      <c r="AF253" s="146"/>
      <c r="AG253" s="146"/>
      <c r="AH253" s="146"/>
      <c r="AI253" s="146"/>
      <c r="AJ253" s="146"/>
      <c r="AK253" s="146"/>
      <c r="AL253" s="146"/>
      <c r="AM253" s="146"/>
      <c r="AN253" s="146"/>
      <c r="AO253" s="146"/>
      <c r="AP253" s="146"/>
      <c r="AQ253" s="146"/>
      <c r="AX253" s="145"/>
    </row>
    <row r="254" spans="4:50" ht="15.75" customHeight="1">
      <c r="D254" s="2926" t="s">
        <v>269</v>
      </c>
      <c r="E254" s="2927" t="s">
        <v>225</v>
      </c>
      <c r="F254" s="2927"/>
      <c r="G254" s="2927" t="s">
        <v>225</v>
      </c>
      <c r="H254" s="2927" t="s">
        <v>225</v>
      </c>
      <c r="I254" s="2928"/>
      <c r="J254" s="1097"/>
      <c r="K254" s="1098">
        <v>45748</v>
      </c>
      <c r="L254" s="1100"/>
      <c r="M254" s="1097"/>
      <c r="N254" s="1098">
        <v>45778</v>
      </c>
      <c r="O254" s="1100"/>
      <c r="P254" s="1097"/>
      <c r="Q254" s="1098">
        <v>45809</v>
      </c>
      <c r="R254" s="1100"/>
      <c r="S254" s="1097"/>
      <c r="T254" s="1098">
        <v>45839</v>
      </c>
      <c r="U254" s="1100"/>
      <c r="V254" s="1097"/>
      <c r="W254" s="1098">
        <v>45870</v>
      </c>
      <c r="X254" s="1100"/>
      <c r="Y254" s="1097"/>
      <c r="Z254" s="1098">
        <v>45901</v>
      </c>
      <c r="AA254" s="1100"/>
      <c r="AB254" s="1097"/>
      <c r="AC254" s="1098">
        <v>45931</v>
      </c>
      <c r="AD254" s="1100"/>
      <c r="AE254" s="1097"/>
      <c r="AF254" s="1098">
        <v>45962</v>
      </c>
      <c r="AG254" s="1100"/>
      <c r="AH254" s="1097"/>
      <c r="AI254" s="1098">
        <v>45992</v>
      </c>
      <c r="AJ254" s="1100"/>
      <c r="AK254" s="1097"/>
      <c r="AL254" s="1098">
        <v>46023</v>
      </c>
      <c r="AM254" s="1100"/>
      <c r="AN254" s="1097"/>
      <c r="AO254" s="1098">
        <v>46054</v>
      </c>
      <c r="AP254" s="1100"/>
      <c r="AQ254" s="1097"/>
      <c r="AR254" s="1098">
        <v>46082</v>
      </c>
      <c r="AS254" s="1100"/>
      <c r="AT254" s="1097"/>
      <c r="AU254" s="1098"/>
      <c r="AV254" s="1100"/>
      <c r="AX254" s="145"/>
    </row>
    <row r="255" spans="4:50" ht="15.75" customHeight="1">
      <c r="D255" s="1888" t="s">
        <v>5</v>
      </c>
      <c r="E255" s="1980" t="s">
        <v>206</v>
      </c>
      <c r="F255" s="1980"/>
      <c r="G255" s="1125" t="s">
        <v>6</v>
      </c>
      <c r="H255" s="1126" t="s">
        <v>7</v>
      </c>
      <c r="I255" s="1127"/>
      <c r="J255" s="1128" t="s">
        <v>9</v>
      </c>
      <c r="K255" s="1129" t="s">
        <v>10</v>
      </c>
      <c r="L255" s="1889"/>
      <c r="M255" s="1128" t="s">
        <v>9</v>
      </c>
      <c r="N255" s="1129" t="s">
        <v>10</v>
      </c>
      <c r="O255" s="1889"/>
      <c r="P255" s="1128" t="s">
        <v>9</v>
      </c>
      <c r="Q255" s="1129"/>
      <c r="R255" s="1890"/>
      <c r="S255" s="1128" t="s">
        <v>9</v>
      </c>
      <c r="T255" s="1129"/>
      <c r="U255" s="1889"/>
      <c r="V255" s="1128" t="s">
        <v>9</v>
      </c>
      <c r="W255" s="1129"/>
      <c r="X255" s="1889"/>
      <c r="Y255" s="1128" t="s">
        <v>9</v>
      </c>
      <c r="Z255" s="1129"/>
      <c r="AA255" s="1889"/>
      <c r="AB255" s="1128" t="s">
        <v>9</v>
      </c>
      <c r="AC255" s="1129"/>
      <c r="AD255" s="1889"/>
      <c r="AE255" s="1128" t="s">
        <v>9</v>
      </c>
      <c r="AF255" s="1129"/>
      <c r="AG255" s="1889"/>
      <c r="AH255" s="1128" t="s">
        <v>9</v>
      </c>
      <c r="AI255" s="1129"/>
      <c r="AJ255" s="1889"/>
      <c r="AK255" s="1128" t="s">
        <v>9</v>
      </c>
      <c r="AL255" s="1129"/>
      <c r="AM255" s="1889"/>
      <c r="AN255" s="1128" t="s">
        <v>9</v>
      </c>
      <c r="AO255" s="1129"/>
      <c r="AP255" s="1889"/>
      <c r="AQ255" s="1128" t="s">
        <v>9</v>
      </c>
      <c r="AR255" s="1129"/>
      <c r="AS255" s="1889"/>
      <c r="AT255" s="1840"/>
      <c r="AU255" s="1129"/>
      <c r="AV255" s="1842"/>
      <c r="AX255" s="145"/>
    </row>
    <row r="256" spans="4:50" ht="15.75" customHeight="1">
      <c r="D256" s="359" t="s">
        <v>208</v>
      </c>
      <c r="E256" s="360" t="s">
        <v>270</v>
      </c>
      <c r="F256" s="360" t="s">
        <v>210</v>
      </c>
      <c r="G256" s="360" t="s">
        <v>171</v>
      </c>
      <c r="H256" s="361"/>
      <c r="I256" s="362"/>
      <c r="J256" s="1996" t="str">
        <f>IF('VM Support FY26'!J129-'PREV LOCK'!J256=0,"-",'VM Support FY26'!J129-'PREV LOCK'!J256)</f>
        <v>-</v>
      </c>
      <c r="K256" s="1999" t="str">
        <f>IF('VM Support FY26'!K129-'PREV LOCK'!K256=0,"-",'VM Support FY26'!K129-'PREV LOCK'!K256)</f>
        <v>-</v>
      </c>
      <c r="L256" s="2000" t="str">
        <f>IF('VM Support FY26'!L129-'PREV LOCK'!L256=0,"-",'VM Support FY26'!L129-'PREV LOCK'!L256)</f>
        <v>-</v>
      </c>
      <c r="M256" s="1996" t="str">
        <f>IF('VM Support FY26'!M129-'PREV LOCK'!M256=0,"-",'VM Support FY26'!M129-'PREV LOCK'!M256)</f>
        <v>-</v>
      </c>
      <c r="N256" s="1999" t="str">
        <f>IF('VM Support FY26'!N129-'PREV LOCK'!N256=0,"-",'VM Support FY26'!N129-'PREV LOCK'!N256)</f>
        <v>-</v>
      </c>
      <c r="O256" s="2000" t="str">
        <f>IF('VM Support FY26'!O129-'PREV LOCK'!O256=0,"-",'VM Support FY26'!O129-'PREV LOCK'!O256)</f>
        <v>-</v>
      </c>
      <c r="P256" s="1996" t="str">
        <f>IF('VM Support FY26'!P129-'PREV LOCK'!P256=0,"-",'VM Support FY26'!P129-'PREV LOCK'!P256)</f>
        <v>-</v>
      </c>
      <c r="Q256" s="1999" t="str">
        <f>IF('VM Support FY26'!Q129-'PREV LOCK'!Q256=0,"-",'VM Support FY26'!Q129-'PREV LOCK'!Q256)</f>
        <v>-</v>
      </c>
      <c r="R256" s="2000" t="str">
        <f>IF('VM Support FY26'!R129-'PREV LOCK'!R256=0,"-",'VM Support FY26'!R129-'PREV LOCK'!R256)</f>
        <v>-</v>
      </c>
      <c r="S256" s="1996" t="str">
        <f>IF('VM Support FY26'!S129-'PREV LOCK'!S256=0,"-",'VM Support FY26'!S129-'PREV LOCK'!S256)</f>
        <v>-</v>
      </c>
      <c r="T256" s="1999" t="str">
        <f>IF('VM Support FY26'!T129-'PREV LOCK'!T256=0,"-",'VM Support FY26'!T129-'PREV LOCK'!T256)</f>
        <v>-</v>
      </c>
      <c r="U256" s="2000" t="str">
        <f>IF('VM Support FY26'!U129-'PREV LOCK'!U256=0,"-",'VM Support FY26'!U129-'PREV LOCK'!U256)</f>
        <v>-</v>
      </c>
      <c r="V256" s="1996" t="str">
        <f>IF('VM Support FY26'!V129-'PREV LOCK'!V256=0,"-",'VM Support FY26'!V129-'PREV LOCK'!V256)</f>
        <v>-</v>
      </c>
      <c r="W256" s="1999" t="str">
        <f>IF('VM Support FY26'!W129-'PREV LOCK'!W256=0,"-",'VM Support FY26'!W129-'PREV LOCK'!W256)</f>
        <v>-</v>
      </c>
      <c r="X256" s="2000" t="str">
        <f>IF('VM Support FY26'!X129-'PREV LOCK'!X256=0,"-",'VM Support FY26'!X129-'PREV LOCK'!X256)</f>
        <v>-</v>
      </c>
      <c r="Y256" s="1996" t="str">
        <f>IF('VM Support FY26'!Y129-'PREV LOCK'!Y256=0,"-",'VM Support FY26'!Y129-'PREV LOCK'!Y256)</f>
        <v>-</v>
      </c>
      <c r="Z256" s="1999" t="str">
        <f>IF('VM Support FY26'!Z129-'PREV LOCK'!Z256=0,"-",'VM Support FY26'!Z129-'PREV LOCK'!Z256)</f>
        <v>-</v>
      </c>
      <c r="AA256" s="2000" t="str">
        <f>IF('VM Support FY26'!AA129-'PREV LOCK'!AA256=0,"-",'VM Support FY26'!AA129-'PREV LOCK'!AA256)</f>
        <v>-</v>
      </c>
      <c r="AB256" s="1996" t="str">
        <f>IF('VM Support FY26'!AB129-'PREV LOCK'!AB256=0,"-",'VM Support FY26'!AB129-'PREV LOCK'!AB256)</f>
        <v>-</v>
      </c>
      <c r="AC256" s="1999" t="str">
        <f>IF('VM Support FY26'!AC129-'PREV LOCK'!AC256=0,"-",'VM Support FY26'!AC129-'PREV LOCK'!AC256)</f>
        <v>-</v>
      </c>
      <c r="AD256" s="2000" t="str">
        <f>IF('VM Support FY26'!AD129-'PREV LOCK'!AD256=0,"-",'VM Support FY26'!AD129-'PREV LOCK'!AD256)</f>
        <v>-</v>
      </c>
      <c r="AE256" s="1996" t="str">
        <f>IF('VM Support FY26'!AE129-'PREV LOCK'!AE256=0,"-",'VM Support FY26'!AE129-'PREV LOCK'!AE256)</f>
        <v>-</v>
      </c>
      <c r="AF256" s="1999" t="str">
        <f>IF('VM Support FY26'!AF129-'PREV LOCK'!AF256=0,"-",'VM Support FY26'!AF129-'PREV LOCK'!AF256)</f>
        <v>-</v>
      </c>
      <c r="AG256" s="2000" t="str">
        <f>IF('VM Support FY26'!AG129-'PREV LOCK'!AG256=0,"-",'VM Support FY26'!AG129-'PREV LOCK'!AG256)</f>
        <v>-</v>
      </c>
      <c r="AH256" s="1996" t="str">
        <f>IF('VM Support FY26'!AH129-'PREV LOCK'!AH256=0,"-",'VM Support FY26'!AH129-'PREV LOCK'!AH256)</f>
        <v>-</v>
      </c>
      <c r="AI256" s="1999" t="str">
        <f>IF('VM Support FY26'!AI129-'PREV LOCK'!AI256=0,"-",'VM Support FY26'!AI129-'PREV LOCK'!AI256)</f>
        <v>-</v>
      </c>
      <c r="AJ256" s="2000" t="str">
        <f>IF('VM Support FY26'!AJ129-'PREV LOCK'!AJ256=0,"-",'VM Support FY26'!AJ129-'PREV LOCK'!AJ256)</f>
        <v>-</v>
      </c>
      <c r="AK256" s="1996" t="str">
        <f>IF('VM Support FY26'!AK129-'PREV LOCK'!AK256=0,"-",'VM Support FY26'!AK129-'PREV LOCK'!AK256)</f>
        <v>-</v>
      </c>
      <c r="AL256" s="1999" t="str">
        <f>IF('VM Support FY26'!AL129-'PREV LOCK'!AL256=0,"-",'VM Support FY26'!AL129-'PREV LOCK'!AL256)</f>
        <v>-</v>
      </c>
      <c r="AM256" s="2000" t="str">
        <f>IF('VM Support FY26'!AM129-'PREV LOCK'!AM256=0,"-",'VM Support FY26'!AM129-'PREV LOCK'!AM256)</f>
        <v>-</v>
      </c>
      <c r="AN256" s="1996" t="str">
        <f>IF('VM Support FY26'!AN129-'PREV LOCK'!AN256=0,"-",'VM Support FY26'!AN129-'PREV LOCK'!AN256)</f>
        <v>-</v>
      </c>
      <c r="AO256" s="1999" t="str">
        <f>IF('VM Support FY26'!AO129-'PREV LOCK'!AO256=0,"-",'VM Support FY26'!AO129-'PREV LOCK'!AO256)</f>
        <v>-</v>
      </c>
      <c r="AP256" s="2000" t="str">
        <f>IF('VM Support FY26'!AP129-'PREV LOCK'!AP256=0,"-",'VM Support FY26'!AP129-'PREV LOCK'!AP256)</f>
        <v>-</v>
      </c>
      <c r="AQ256" s="1996" t="str">
        <f>IF('VM Support FY26'!AQ129-'PREV LOCK'!AQ256=0,"-",'VM Support FY26'!AQ129-'PREV LOCK'!AQ256)</f>
        <v>-</v>
      </c>
      <c r="AR256" s="1999" t="str">
        <f>IF('VM Support FY26'!AR129-'PREV LOCK'!AR256=0,"-",'VM Support FY26'!AR129-'PREV LOCK'!AR256)</f>
        <v>-</v>
      </c>
      <c r="AS256" s="2000" t="str">
        <f>IF('VM Support FY26'!AS129-'PREV LOCK'!AS256=0,"-",'VM Support FY26'!AS129-'PREV LOCK'!AS256)</f>
        <v>-</v>
      </c>
      <c r="AT256" s="1996" t="str">
        <f>IF('VM Support FY26'!AT129-'PREV LOCK'!AT256=0,"-",'VM Support FY26'!AT129-'PREV LOCK'!AT256)</f>
        <v>-</v>
      </c>
      <c r="AU256" s="1999" t="str">
        <f>IF('VM Support FY26'!AU129-'PREV LOCK'!AU256=0,"-",'VM Support FY26'!AU129-'PREV LOCK'!AU256)</f>
        <v>-</v>
      </c>
      <c r="AV256" s="2000" t="str">
        <f>IF('VM Support FY26'!AV129-'PREV LOCK'!AV256=0,"-",'VM Support FY26'!AV129-'PREV LOCK'!AV256)</f>
        <v>-</v>
      </c>
      <c r="AX256" s="145"/>
    </row>
    <row r="257" spans="4:50" ht="15.75" customHeight="1">
      <c r="D257" s="286" t="s">
        <v>208</v>
      </c>
      <c r="E257" s="155" t="s">
        <v>270</v>
      </c>
      <c r="F257" s="155" t="s">
        <v>210</v>
      </c>
      <c r="G257" s="155" t="s">
        <v>22</v>
      </c>
      <c r="H257" s="225"/>
      <c r="I257" s="208"/>
      <c r="J257" s="1997" t="str">
        <f>IF('VM Support FY26'!J130-'PREV LOCK'!J257=0,"-",'VM Support FY26'!J130-'PREV LOCK'!J257)</f>
        <v>-</v>
      </c>
      <c r="K257" s="2001" t="str">
        <f>IF('VM Support FY26'!K130-'PREV LOCK'!K257=0,"-",'VM Support FY26'!K130-'PREV LOCK'!K257)</f>
        <v>-</v>
      </c>
      <c r="L257" s="2002" t="str">
        <f>IF('VM Support FY26'!L130-'PREV LOCK'!L257=0,"-",'VM Support FY26'!L130-'PREV LOCK'!L257)</f>
        <v>-</v>
      </c>
      <c r="M257" s="1997" t="str">
        <f>IF('VM Support FY26'!M130-'PREV LOCK'!M257=0,"-",'VM Support FY26'!M130-'PREV LOCK'!M257)</f>
        <v>-</v>
      </c>
      <c r="N257" s="2001" t="str">
        <f>IF('VM Support FY26'!N130-'PREV LOCK'!N257=0,"-",'VM Support FY26'!N130-'PREV LOCK'!N257)</f>
        <v>-</v>
      </c>
      <c r="O257" s="2002" t="str">
        <f>IF('VM Support FY26'!O130-'PREV LOCK'!O257=0,"-",'VM Support FY26'!O130-'PREV LOCK'!O257)</f>
        <v>-</v>
      </c>
      <c r="P257" s="1997" t="str">
        <f>IF('VM Support FY26'!P130-'PREV LOCK'!P257=0,"-",'VM Support FY26'!P130-'PREV LOCK'!P257)</f>
        <v>-</v>
      </c>
      <c r="Q257" s="2001" t="str">
        <f>IF('VM Support FY26'!Q130-'PREV LOCK'!Q257=0,"-",'VM Support FY26'!Q130-'PREV LOCK'!Q257)</f>
        <v>-</v>
      </c>
      <c r="R257" s="2002" t="str">
        <f>IF('VM Support FY26'!R130-'PREV LOCK'!R257=0,"-",'VM Support FY26'!R130-'PREV LOCK'!R257)</f>
        <v>-</v>
      </c>
      <c r="S257" s="1997" t="str">
        <f>IF('VM Support FY26'!S130-'PREV LOCK'!S257=0,"-",'VM Support FY26'!S130-'PREV LOCK'!S257)</f>
        <v>-</v>
      </c>
      <c r="T257" s="2001" t="str">
        <f>IF('VM Support FY26'!T130-'PREV LOCK'!T257=0,"-",'VM Support FY26'!T130-'PREV LOCK'!T257)</f>
        <v>-</v>
      </c>
      <c r="U257" s="2002" t="str">
        <f>IF('VM Support FY26'!U130-'PREV LOCK'!U257=0,"-",'VM Support FY26'!U130-'PREV LOCK'!U257)</f>
        <v>-</v>
      </c>
      <c r="V257" s="1997" t="str">
        <f>IF('VM Support FY26'!V130-'PREV LOCK'!V257=0,"-",'VM Support FY26'!V130-'PREV LOCK'!V257)</f>
        <v>-</v>
      </c>
      <c r="W257" s="2001" t="str">
        <f>IF('VM Support FY26'!W130-'PREV LOCK'!W257=0,"-",'VM Support FY26'!W130-'PREV LOCK'!W257)</f>
        <v>-</v>
      </c>
      <c r="X257" s="2002" t="str">
        <f>IF('VM Support FY26'!X130-'PREV LOCK'!X257=0,"-",'VM Support FY26'!X130-'PREV LOCK'!X257)</f>
        <v>-</v>
      </c>
      <c r="Y257" s="1997" t="str">
        <f>IF('VM Support FY26'!Y130-'PREV LOCK'!Y257=0,"-",'VM Support FY26'!Y130-'PREV LOCK'!Y257)</f>
        <v>-</v>
      </c>
      <c r="Z257" s="2001" t="str">
        <f>IF('VM Support FY26'!Z130-'PREV LOCK'!Z257=0,"-",'VM Support FY26'!Z130-'PREV LOCK'!Z257)</f>
        <v>-</v>
      </c>
      <c r="AA257" s="2002" t="str">
        <f>IF('VM Support FY26'!AA130-'PREV LOCK'!AA257=0,"-",'VM Support FY26'!AA130-'PREV LOCK'!AA257)</f>
        <v>-</v>
      </c>
      <c r="AB257" s="1997" t="str">
        <f>IF('VM Support FY26'!AB130-'PREV LOCK'!AB257=0,"-",'VM Support FY26'!AB130-'PREV LOCK'!AB257)</f>
        <v>-</v>
      </c>
      <c r="AC257" s="2001" t="str">
        <f>IF('VM Support FY26'!AC130-'PREV LOCK'!AC257=0,"-",'VM Support FY26'!AC130-'PREV LOCK'!AC257)</f>
        <v>-</v>
      </c>
      <c r="AD257" s="2002" t="str">
        <f>IF('VM Support FY26'!AD130-'PREV LOCK'!AD257=0,"-",'VM Support FY26'!AD130-'PREV LOCK'!AD257)</f>
        <v>-</v>
      </c>
      <c r="AE257" s="1997" t="str">
        <f>IF('VM Support FY26'!AE130-'PREV LOCK'!AE257=0,"-",'VM Support FY26'!AE130-'PREV LOCK'!AE257)</f>
        <v>-</v>
      </c>
      <c r="AF257" s="2001" t="str">
        <f>IF('VM Support FY26'!AF130-'PREV LOCK'!AF257=0,"-",'VM Support FY26'!AF130-'PREV LOCK'!AF257)</f>
        <v>-</v>
      </c>
      <c r="AG257" s="2002" t="str">
        <f>IF('VM Support FY26'!AG130-'PREV LOCK'!AG257=0,"-",'VM Support FY26'!AG130-'PREV LOCK'!AG257)</f>
        <v>-</v>
      </c>
      <c r="AH257" s="1997" t="str">
        <f>IF('VM Support FY26'!AH130-'PREV LOCK'!AH257=0,"-",'VM Support FY26'!AH130-'PREV LOCK'!AH257)</f>
        <v>-</v>
      </c>
      <c r="AI257" s="2001" t="str">
        <f>IF('VM Support FY26'!AI130-'PREV LOCK'!AI257=0,"-",'VM Support FY26'!AI130-'PREV LOCK'!AI257)</f>
        <v>-</v>
      </c>
      <c r="AJ257" s="2002" t="str">
        <f>IF('VM Support FY26'!AJ130-'PREV LOCK'!AJ257=0,"-",'VM Support FY26'!AJ130-'PREV LOCK'!AJ257)</f>
        <v>-</v>
      </c>
      <c r="AK257" s="1997" t="str">
        <f>IF('VM Support FY26'!AK130-'PREV LOCK'!AK257=0,"-",'VM Support FY26'!AK130-'PREV LOCK'!AK257)</f>
        <v>-</v>
      </c>
      <c r="AL257" s="2001" t="str">
        <f>IF('VM Support FY26'!AL130-'PREV LOCK'!AL257=0,"-",'VM Support FY26'!AL130-'PREV LOCK'!AL257)</f>
        <v>-</v>
      </c>
      <c r="AM257" s="2002" t="str">
        <f>IF('VM Support FY26'!AM130-'PREV LOCK'!AM257=0,"-",'VM Support FY26'!AM130-'PREV LOCK'!AM257)</f>
        <v>-</v>
      </c>
      <c r="AN257" s="1997" t="str">
        <f>IF('VM Support FY26'!AN130-'PREV LOCK'!AN257=0,"-",'VM Support FY26'!AN130-'PREV LOCK'!AN257)</f>
        <v>-</v>
      </c>
      <c r="AO257" s="2001" t="str">
        <f>IF('VM Support FY26'!AO130-'PREV LOCK'!AO257=0,"-",'VM Support FY26'!AO130-'PREV LOCK'!AO257)</f>
        <v>-</v>
      </c>
      <c r="AP257" s="2002" t="str">
        <f>IF('VM Support FY26'!AP130-'PREV LOCK'!AP257=0,"-",'VM Support FY26'!AP130-'PREV LOCK'!AP257)</f>
        <v>-</v>
      </c>
      <c r="AQ257" s="1997" t="str">
        <f>IF('VM Support FY26'!AQ130-'PREV LOCK'!AQ257=0,"-",'VM Support FY26'!AQ130-'PREV LOCK'!AQ257)</f>
        <v>-</v>
      </c>
      <c r="AR257" s="2001" t="str">
        <f>IF('VM Support FY26'!AR130-'PREV LOCK'!AR257=0,"-",'VM Support FY26'!AR130-'PREV LOCK'!AR257)</f>
        <v>-</v>
      </c>
      <c r="AS257" s="2002" t="str">
        <f>IF('VM Support FY26'!AS130-'PREV LOCK'!AS257=0,"-",'VM Support FY26'!AS130-'PREV LOCK'!AS257)</f>
        <v>-</v>
      </c>
      <c r="AT257" s="1997" t="str">
        <f>IF('VM Support FY26'!AT130-'PREV LOCK'!AT257=0,"-",'VM Support FY26'!AT130-'PREV LOCK'!AT257)</f>
        <v>-</v>
      </c>
      <c r="AU257" s="2001" t="str">
        <f>IF('VM Support FY26'!AU130-'PREV LOCK'!AU257=0,"-",'VM Support FY26'!AU130-'PREV LOCK'!AU257)</f>
        <v>-</v>
      </c>
      <c r="AV257" s="2002" t="str">
        <f>IF('VM Support FY26'!AV130-'PREV LOCK'!AV257=0,"-",'VM Support FY26'!AV130-'PREV LOCK'!AV257)</f>
        <v>-</v>
      </c>
      <c r="AX257" s="145"/>
    </row>
    <row r="258" spans="4:50" ht="15.75" customHeight="1">
      <c r="D258" s="286" t="s">
        <v>135</v>
      </c>
      <c r="E258" s="155" t="s">
        <v>271</v>
      </c>
      <c r="F258" s="155" t="s">
        <v>210</v>
      </c>
      <c r="G258" s="155" t="s">
        <v>171</v>
      </c>
      <c r="H258" s="225"/>
      <c r="I258" s="208"/>
      <c r="J258" s="1997" t="str">
        <f>IF('VM Support FY26'!J131-'PREV LOCK'!J258=0,"-",'VM Support FY26'!J131-'PREV LOCK'!J258)</f>
        <v>-</v>
      </c>
      <c r="K258" s="2001" t="str">
        <f>IF('VM Support FY26'!K131-'PREV LOCK'!K258=0,"-",'VM Support FY26'!K131-'PREV LOCK'!K258)</f>
        <v>-</v>
      </c>
      <c r="L258" s="2002" t="str">
        <f>IF('VM Support FY26'!L131-'PREV LOCK'!L258=0,"-",'VM Support FY26'!L131-'PREV LOCK'!L258)</f>
        <v>-</v>
      </c>
      <c r="M258" s="1997" t="str">
        <f>IF('VM Support FY26'!M131-'PREV LOCK'!M258=0,"-",'VM Support FY26'!M131-'PREV LOCK'!M258)</f>
        <v>-</v>
      </c>
      <c r="N258" s="2001" t="str">
        <f>IF('VM Support FY26'!N131-'PREV LOCK'!N258=0,"-",'VM Support FY26'!N131-'PREV LOCK'!N258)</f>
        <v>-</v>
      </c>
      <c r="O258" s="2002" t="str">
        <f>IF('VM Support FY26'!O131-'PREV LOCK'!O258=0,"-",'VM Support FY26'!O131-'PREV LOCK'!O258)</f>
        <v>-</v>
      </c>
      <c r="P258" s="1997" t="str">
        <f>IF('VM Support FY26'!P131-'PREV LOCK'!P258=0,"-",'VM Support FY26'!P131-'PREV LOCK'!P258)</f>
        <v>-</v>
      </c>
      <c r="Q258" s="2001" t="str">
        <f>IF('VM Support FY26'!Q131-'PREV LOCK'!Q258=0,"-",'VM Support FY26'!Q131-'PREV LOCK'!Q258)</f>
        <v>-</v>
      </c>
      <c r="R258" s="2002" t="str">
        <f>IF('VM Support FY26'!R131-'PREV LOCK'!R258=0,"-",'VM Support FY26'!R131-'PREV LOCK'!R258)</f>
        <v>-</v>
      </c>
      <c r="S258" s="1997" t="str">
        <f>IF('VM Support FY26'!S131-'PREV LOCK'!S258=0,"-",'VM Support FY26'!S131-'PREV LOCK'!S258)</f>
        <v>-</v>
      </c>
      <c r="T258" s="2001" t="str">
        <f>IF('VM Support FY26'!T131-'PREV LOCK'!T258=0,"-",'VM Support FY26'!T131-'PREV LOCK'!T258)</f>
        <v>-</v>
      </c>
      <c r="U258" s="2002" t="str">
        <f>IF('VM Support FY26'!U131-'PREV LOCK'!U258=0,"-",'VM Support FY26'!U131-'PREV LOCK'!U258)</f>
        <v>-</v>
      </c>
      <c r="V258" s="1997" t="str">
        <f>IF('VM Support FY26'!V131-'PREV LOCK'!V258=0,"-",'VM Support FY26'!V131-'PREV LOCK'!V258)</f>
        <v>-</v>
      </c>
      <c r="W258" s="2001" t="str">
        <f>IF('VM Support FY26'!W131-'PREV LOCK'!W258=0,"-",'VM Support FY26'!W131-'PREV LOCK'!W258)</f>
        <v>-</v>
      </c>
      <c r="X258" s="2002" t="str">
        <f>IF('VM Support FY26'!X131-'PREV LOCK'!X258=0,"-",'VM Support FY26'!X131-'PREV LOCK'!X258)</f>
        <v>-</v>
      </c>
      <c r="Y258" s="1997" t="str">
        <f>IF('VM Support FY26'!Y131-'PREV LOCK'!Y258=0,"-",'VM Support FY26'!Y131-'PREV LOCK'!Y258)</f>
        <v>-</v>
      </c>
      <c r="Z258" s="2001" t="str">
        <f>IF('VM Support FY26'!Z131-'PREV LOCK'!Z258=0,"-",'VM Support FY26'!Z131-'PREV LOCK'!Z258)</f>
        <v>-</v>
      </c>
      <c r="AA258" s="2002" t="str">
        <f>IF('VM Support FY26'!AA131-'PREV LOCK'!AA258=0,"-",'VM Support FY26'!AA131-'PREV LOCK'!AA258)</f>
        <v>-</v>
      </c>
      <c r="AB258" s="1997" t="str">
        <f>IF('VM Support FY26'!AB131-'PREV LOCK'!AB258=0,"-",'VM Support FY26'!AB131-'PREV LOCK'!AB258)</f>
        <v>-</v>
      </c>
      <c r="AC258" s="2001" t="str">
        <f>IF('VM Support FY26'!AC131-'PREV LOCK'!AC258=0,"-",'VM Support FY26'!AC131-'PREV LOCK'!AC258)</f>
        <v>-</v>
      </c>
      <c r="AD258" s="2002" t="str">
        <f>IF('VM Support FY26'!AD131-'PREV LOCK'!AD258=0,"-",'VM Support FY26'!AD131-'PREV LOCK'!AD258)</f>
        <v>-</v>
      </c>
      <c r="AE258" s="1997" t="str">
        <f>IF('VM Support FY26'!AE131-'PREV LOCK'!AE258=0,"-",'VM Support FY26'!AE131-'PREV LOCK'!AE258)</f>
        <v>-</v>
      </c>
      <c r="AF258" s="2001" t="str">
        <f>IF('VM Support FY26'!AF131-'PREV LOCK'!AF258=0,"-",'VM Support FY26'!AF131-'PREV LOCK'!AF258)</f>
        <v>-</v>
      </c>
      <c r="AG258" s="2002" t="str">
        <f>IF('VM Support FY26'!AG131-'PREV LOCK'!AG258=0,"-",'VM Support FY26'!AG131-'PREV LOCK'!AG258)</f>
        <v>-</v>
      </c>
      <c r="AH258" s="1997" t="str">
        <f>IF('VM Support FY26'!AH131-'PREV LOCK'!AH258=0,"-",'VM Support FY26'!AH131-'PREV LOCK'!AH258)</f>
        <v>-</v>
      </c>
      <c r="AI258" s="2001" t="str">
        <f>IF('VM Support FY26'!AI131-'PREV LOCK'!AI258=0,"-",'VM Support FY26'!AI131-'PREV LOCK'!AI258)</f>
        <v>-</v>
      </c>
      <c r="AJ258" s="2002" t="str">
        <f>IF('VM Support FY26'!AJ131-'PREV LOCK'!AJ258=0,"-",'VM Support FY26'!AJ131-'PREV LOCK'!AJ258)</f>
        <v>-</v>
      </c>
      <c r="AK258" s="1997" t="str">
        <f>IF('VM Support FY26'!AK131-'PREV LOCK'!AK258=0,"-",'VM Support FY26'!AK131-'PREV LOCK'!AK258)</f>
        <v>-</v>
      </c>
      <c r="AL258" s="2001" t="str">
        <f>IF('VM Support FY26'!AL131-'PREV LOCK'!AL258=0,"-",'VM Support FY26'!AL131-'PREV LOCK'!AL258)</f>
        <v>-</v>
      </c>
      <c r="AM258" s="2002" t="str">
        <f>IF('VM Support FY26'!AM131-'PREV LOCK'!AM258=0,"-",'VM Support FY26'!AM131-'PREV LOCK'!AM258)</f>
        <v>-</v>
      </c>
      <c r="AN258" s="1997" t="str">
        <f>IF('VM Support FY26'!AN131-'PREV LOCK'!AN258=0,"-",'VM Support FY26'!AN131-'PREV LOCK'!AN258)</f>
        <v>-</v>
      </c>
      <c r="AO258" s="2001" t="str">
        <f>IF('VM Support FY26'!AO131-'PREV LOCK'!AO258=0,"-",'VM Support FY26'!AO131-'PREV LOCK'!AO258)</f>
        <v>-</v>
      </c>
      <c r="AP258" s="2002" t="str">
        <f>IF('VM Support FY26'!AP131-'PREV LOCK'!AP258=0,"-",'VM Support FY26'!AP131-'PREV LOCK'!AP258)</f>
        <v>-</v>
      </c>
      <c r="AQ258" s="1997" t="str">
        <f>IF('VM Support FY26'!AQ131-'PREV LOCK'!AQ258=0,"-",'VM Support FY26'!AQ131-'PREV LOCK'!AQ258)</f>
        <v>-</v>
      </c>
      <c r="AR258" s="2001" t="str">
        <f>IF('VM Support FY26'!AR131-'PREV LOCK'!AR258=0,"-",'VM Support FY26'!AR131-'PREV LOCK'!AR258)</f>
        <v>-</v>
      </c>
      <c r="AS258" s="2002" t="str">
        <f>IF('VM Support FY26'!AS131-'PREV LOCK'!AS258=0,"-",'VM Support FY26'!AS131-'PREV LOCK'!AS258)</f>
        <v>-</v>
      </c>
      <c r="AT258" s="1997" t="str">
        <f>IF('VM Support FY26'!AT131-'PREV LOCK'!AT258=0,"-",'VM Support FY26'!AT131-'PREV LOCK'!AT258)</f>
        <v>-</v>
      </c>
      <c r="AU258" s="2001" t="str">
        <f>IF('VM Support FY26'!AU131-'PREV LOCK'!AU258=0,"-",'VM Support FY26'!AU131-'PREV LOCK'!AU258)</f>
        <v>-</v>
      </c>
      <c r="AV258" s="2002" t="str">
        <f>IF('VM Support FY26'!AV131-'PREV LOCK'!AV258=0,"-",'VM Support FY26'!AV131-'PREV LOCK'!AV258)</f>
        <v>-</v>
      </c>
      <c r="AX258" s="145"/>
    </row>
    <row r="259" spans="4:50" ht="15.75" customHeight="1">
      <c r="D259" s="286" t="s">
        <v>135</v>
      </c>
      <c r="E259" s="155" t="s">
        <v>272</v>
      </c>
      <c r="F259" s="155" t="s">
        <v>210</v>
      </c>
      <c r="G259" s="155" t="s">
        <v>111</v>
      </c>
      <c r="H259" s="225"/>
      <c r="I259" s="208"/>
      <c r="J259" s="1997" t="str">
        <f>IF('VM Support FY26'!J132-'PREV LOCK'!J259=0,"-",'VM Support FY26'!J132-'PREV LOCK'!J259)</f>
        <v>-</v>
      </c>
      <c r="K259" s="2001" t="str">
        <f>IF('VM Support FY26'!K132-'PREV LOCK'!K259=0,"-",'VM Support FY26'!K132-'PREV LOCK'!K259)</f>
        <v>-</v>
      </c>
      <c r="L259" s="2002" t="str">
        <f>IF('VM Support FY26'!L132-'PREV LOCK'!L259=0,"-",'VM Support FY26'!L132-'PREV LOCK'!L259)</f>
        <v>-</v>
      </c>
      <c r="M259" s="1997" t="str">
        <f>IF('VM Support FY26'!M132-'PREV LOCK'!M259=0,"-",'VM Support FY26'!M132-'PREV LOCK'!M259)</f>
        <v>-</v>
      </c>
      <c r="N259" s="2001" t="str">
        <f>IF('VM Support FY26'!N132-'PREV LOCK'!N259=0,"-",'VM Support FY26'!N132-'PREV LOCK'!N259)</f>
        <v>-</v>
      </c>
      <c r="O259" s="2002" t="str">
        <f>IF('VM Support FY26'!O132-'PREV LOCK'!O259=0,"-",'VM Support FY26'!O132-'PREV LOCK'!O259)</f>
        <v>-</v>
      </c>
      <c r="P259" s="1997" t="str">
        <f>IF('VM Support FY26'!P132-'PREV LOCK'!P259=0,"-",'VM Support FY26'!P132-'PREV LOCK'!P259)</f>
        <v>-</v>
      </c>
      <c r="Q259" s="2001" t="str">
        <f>IF('VM Support FY26'!Q132-'PREV LOCK'!Q259=0,"-",'VM Support FY26'!Q132-'PREV LOCK'!Q259)</f>
        <v>-</v>
      </c>
      <c r="R259" s="2002" t="str">
        <f>IF('VM Support FY26'!R132-'PREV LOCK'!R259=0,"-",'VM Support FY26'!R132-'PREV LOCK'!R259)</f>
        <v>-</v>
      </c>
      <c r="S259" s="1997" t="str">
        <f>IF('VM Support FY26'!S132-'PREV LOCK'!S259=0,"-",'VM Support FY26'!S132-'PREV LOCK'!S259)</f>
        <v>-</v>
      </c>
      <c r="T259" s="2001" t="str">
        <f>IF('VM Support FY26'!T132-'PREV LOCK'!T259=0,"-",'VM Support FY26'!T132-'PREV LOCK'!T259)</f>
        <v>-</v>
      </c>
      <c r="U259" s="2002" t="str">
        <f>IF('VM Support FY26'!U132-'PREV LOCK'!U259=0,"-",'VM Support FY26'!U132-'PREV LOCK'!U259)</f>
        <v>-</v>
      </c>
      <c r="V259" s="1997" t="str">
        <f>IF('VM Support FY26'!V132-'PREV LOCK'!V259=0,"-",'VM Support FY26'!V132-'PREV LOCK'!V259)</f>
        <v>-</v>
      </c>
      <c r="W259" s="2001" t="str">
        <f>IF('VM Support FY26'!W132-'PREV LOCK'!W259=0,"-",'VM Support FY26'!W132-'PREV LOCK'!W259)</f>
        <v>-</v>
      </c>
      <c r="X259" s="2002" t="str">
        <f>IF('VM Support FY26'!X132-'PREV LOCK'!X259=0,"-",'VM Support FY26'!X132-'PREV LOCK'!X259)</f>
        <v>-</v>
      </c>
      <c r="Y259" s="1997" t="str">
        <f>IF('VM Support FY26'!Y132-'PREV LOCK'!Y259=0,"-",'VM Support FY26'!Y132-'PREV LOCK'!Y259)</f>
        <v>-</v>
      </c>
      <c r="Z259" s="2001" t="str">
        <f>IF('VM Support FY26'!Z132-'PREV LOCK'!Z259=0,"-",'VM Support FY26'!Z132-'PREV LOCK'!Z259)</f>
        <v>-</v>
      </c>
      <c r="AA259" s="2002" t="str">
        <f>IF('VM Support FY26'!AA132-'PREV LOCK'!AA259=0,"-",'VM Support FY26'!AA132-'PREV LOCK'!AA259)</f>
        <v>-</v>
      </c>
      <c r="AB259" s="1997" t="str">
        <f>IF('VM Support FY26'!AB132-'PREV LOCK'!AB259=0,"-",'VM Support FY26'!AB132-'PREV LOCK'!AB259)</f>
        <v>-</v>
      </c>
      <c r="AC259" s="2001" t="str">
        <f>IF('VM Support FY26'!AC132-'PREV LOCK'!AC259=0,"-",'VM Support FY26'!AC132-'PREV LOCK'!AC259)</f>
        <v>-</v>
      </c>
      <c r="AD259" s="2002" t="str">
        <f>IF('VM Support FY26'!AD132-'PREV LOCK'!AD259=0,"-",'VM Support FY26'!AD132-'PREV LOCK'!AD259)</f>
        <v>-</v>
      </c>
      <c r="AE259" s="1997" t="str">
        <f>IF('VM Support FY26'!AE132-'PREV LOCK'!AE259=0,"-",'VM Support FY26'!AE132-'PREV LOCK'!AE259)</f>
        <v>-</v>
      </c>
      <c r="AF259" s="2001" t="str">
        <f>IF('VM Support FY26'!AF132-'PREV LOCK'!AF259=0,"-",'VM Support FY26'!AF132-'PREV LOCK'!AF259)</f>
        <v>-</v>
      </c>
      <c r="AG259" s="2002" t="str">
        <f>IF('VM Support FY26'!AG132-'PREV LOCK'!AG259=0,"-",'VM Support FY26'!AG132-'PREV LOCK'!AG259)</f>
        <v>-</v>
      </c>
      <c r="AH259" s="1997" t="str">
        <f>IF('VM Support FY26'!AH132-'PREV LOCK'!AH259=0,"-",'VM Support FY26'!AH132-'PREV LOCK'!AH259)</f>
        <v>-</v>
      </c>
      <c r="AI259" s="2001" t="str">
        <f>IF('VM Support FY26'!AI132-'PREV LOCK'!AI259=0,"-",'VM Support FY26'!AI132-'PREV LOCK'!AI259)</f>
        <v>-</v>
      </c>
      <c r="AJ259" s="2002" t="str">
        <f>IF('VM Support FY26'!AJ132-'PREV LOCK'!AJ259=0,"-",'VM Support FY26'!AJ132-'PREV LOCK'!AJ259)</f>
        <v>-</v>
      </c>
      <c r="AK259" s="1997" t="str">
        <f>IF('VM Support FY26'!AK132-'PREV LOCK'!AK259=0,"-",'VM Support FY26'!AK132-'PREV LOCK'!AK259)</f>
        <v>-</v>
      </c>
      <c r="AL259" s="2001" t="str">
        <f>IF('VM Support FY26'!AL132-'PREV LOCK'!AL259=0,"-",'VM Support FY26'!AL132-'PREV LOCK'!AL259)</f>
        <v>-</v>
      </c>
      <c r="AM259" s="2002" t="str">
        <f>IF('VM Support FY26'!AM132-'PREV LOCK'!AM259=0,"-",'VM Support FY26'!AM132-'PREV LOCK'!AM259)</f>
        <v>-</v>
      </c>
      <c r="AN259" s="1997" t="str">
        <f>IF('VM Support FY26'!AN132-'PREV LOCK'!AN259=0,"-",'VM Support FY26'!AN132-'PREV LOCK'!AN259)</f>
        <v>-</v>
      </c>
      <c r="AO259" s="2001" t="str">
        <f>IF('VM Support FY26'!AO132-'PREV LOCK'!AO259=0,"-",'VM Support FY26'!AO132-'PREV LOCK'!AO259)</f>
        <v>-</v>
      </c>
      <c r="AP259" s="2002" t="str">
        <f>IF('VM Support FY26'!AP132-'PREV LOCK'!AP259=0,"-",'VM Support FY26'!AP132-'PREV LOCK'!AP259)</f>
        <v>-</v>
      </c>
      <c r="AQ259" s="1997" t="str">
        <f>IF('VM Support FY26'!AQ132-'PREV LOCK'!AQ259=0,"-",'VM Support FY26'!AQ132-'PREV LOCK'!AQ259)</f>
        <v>-</v>
      </c>
      <c r="AR259" s="2001" t="str">
        <f>IF('VM Support FY26'!AR132-'PREV LOCK'!AR259=0,"-",'VM Support FY26'!AR132-'PREV LOCK'!AR259)</f>
        <v>-</v>
      </c>
      <c r="AS259" s="2002" t="str">
        <f>IF('VM Support FY26'!AS132-'PREV LOCK'!AS259=0,"-",'VM Support FY26'!AS132-'PREV LOCK'!AS259)</f>
        <v>-</v>
      </c>
      <c r="AT259" s="1997" t="str">
        <f>IF('VM Support FY26'!AT132-'PREV LOCK'!AT259=0,"-",'VM Support FY26'!AT132-'PREV LOCK'!AT259)</f>
        <v>-</v>
      </c>
      <c r="AU259" s="2001" t="str">
        <f>IF('VM Support FY26'!AU132-'PREV LOCK'!AU259=0,"-",'VM Support FY26'!AU132-'PREV LOCK'!AU259)</f>
        <v>-</v>
      </c>
      <c r="AV259" s="2002" t="str">
        <f>IF('VM Support FY26'!AV132-'PREV LOCK'!AV259=0,"-",'VM Support FY26'!AV132-'PREV LOCK'!AV259)</f>
        <v>-</v>
      </c>
      <c r="AX259" s="145"/>
    </row>
    <row r="260" spans="4:50" ht="15.75" customHeight="1">
      <c r="D260" s="608" t="s">
        <v>273</v>
      </c>
      <c r="E260" s="282" t="s">
        <v>274</v>
      </c>
      <c r="F260" s="282" t="s">
        <v>210</v>
      </c>
      <c r="G260" s="282" t="s">
        <v>275</v>
      </c>
      <c r="H260" s="281"/>
      <c r="I260" s="203"/>
      <c r="J260" s="1998" t="str">
        <f>IF('VM Support FY26'!J133-'PREV LOCK'!J260=0,"-",'VM Support FY26'!J133-'PREV LOCK'!J260)</f>
        <v>-</v>
      </c>
      <c r="K260" s="2003" t="str">
        <f>IF('VM Support FY26'!K133-'PREV LOCK'!K260=0,"-",'VM Support FY26'!K133-'PREV LOCK'!K260)</f>
        <v>-</v>
      </c>
      <c r="L260" s="2004" t="str">
        <f>IF('VM Support FY26'!L133-'PREV LOCK'!L260=0,"-",'VM Support FY26'!L133-'PREV LOCK'!L260)</f>
        <v>-</v>
      </c>
      <c r="M260" s="1998" t="str">
        <f>IF('VM Support FY26'!M133-'PREV LOCK'!M260=0,"-",'VM Support FY26'!M133-'PREV LOCK'!M260)</f>
        <v>-</v>
      </c>
      <c r="N260" s="2003" t="str">
        <f>IF('VM Support FY26'!N133-'PREV LOCK'!N260=0,"-",'VM Support FY26'!N133-'PREV LOCK'!N260)</f>
        <v>-</v>
      </c>
      <c r="O260" s="2004" t="str">
        <f>IF('VM Support FY26'!O133-'PREV LOCK'!O260=0,"-",'VM Support FY26'!O133-'PREV LOCK'!O260)</f>
        <v>-</v>
      </c>
      <c r="P260" s="1998" t="str">
        <f>IF('VM Support FY26'!P133-'PREV LOCK'!P260=0,"-",'VM Support FY26'!P133-'PREV LOCK'!P260)</f>
        <v>-</v>
      </c>
      <c r="Q260" s="2003" t="str">
        <f>IF('VM Support FY26'!Q133-'PREV LOCK'!Q260=0,"-",'VM Support FY26'!Q133-'PREV LOCK'!Q260)</f>
        <v>-</v>
      </c>
      <c r="R260" s="2004" t="str">
        <f>IF('VM Support FY26'!R133-'PREV LOCK'!R260=0,"-",'VM Support FY26'!R133-'PREV LOCK'!R260)</f>
        <v>-</v>
      </c>
      <c r="S260" s="1998" t="str">
        <f>IF('VM Support FY26'!S133-'PREV LOCK'!S260=0,"-",'VM Support FY26'!S133-'PREV LOCK'!S260)</f>
        <v>-</v>
      </c>
      <c r="T260" s="2003" t="str">
        <f>IF('VM Support FY26'!T133-'PREV LOCK'!T260=0,"-",'VM Support FY26'!T133-'PREV LOCK'!T260)</f>
        <v>-</v>
      </c>
      <c r="U260" s="2004" t="str">
        <f>IF('VM Support FY26'!U133-'PREV LOCK'!U260=0,"-",'VM Support FY26'!U133-'PREV LOCK'!U260)</f>
        <v>-</v>
      </c>
      <c r="V260" s="1998" t="str">
        <f>IF('VM Support FY26'!V133-'PREV LOCK'!V260=0,"-",'VM Support FY26'!V133-'PREV LOCK'!V260)</f>
        <v>-</v>
      </c>
      <c r="W260" s="2003" t="str">
        <f>IF('VM Support FY26'!W133-'PREV LOCK'!W260=0,"-",'VM Support FY26'!W133-'PREV LOCK'!W260)</f>
        <v>-</v>
      </c>
      <c r="X260" s="2004" t="str">
        <f>IF('VM Support FY26'!X133-'PREV LOCK'!X260=0,"-",'VM Support FY26'!X133-'PREV LOCK'!X260)</f>
        <v>-</v>
      </c>
      <c r="Y260" s="1998" t="str">
        <f>IF('VM Support FY26'!Y133-'PREV LOCK'!Y260=0,"-",'VM Support FY26'!Y133-'PREV LOCK'!Y260)</f>
        <v>-</v>
      </c>
      <c r="Z260" s="2003" t="str">
        <f>IF('VM Support FY26'!Z133-'PREV LOCK'!Z260=0,"-",'VM Support FY26'!Z133-'PREV LOCK'!Z260)</f>
        <v>-</v>
      </c>
      <c r="AA260" s="2004" t="str">
        <f>IF('VM Support FY26'!AA133-'PREV LOCK'!AA260=0,"-",'VM Support FY26'!AA133-'PREV LOCK'!AA260)</f>
        <v>-</v>
      </c>
      <c r="AB260" s="1998" t="str">
        <f>IF('VM Support FY26'!AB133-'PREV LOCK'!AB260=0,"-",'VM Support FY26'!AB133-'PREV LOCK'!AB260)</f>
        <v>-</v>
      </c>
      <c r="AC260" s="2003" t="str">
        <f>IF('VM Support FY26'!AC133-'PREV LOCK'!AC260=0,"-",'VM Support FY26'!AC133-'PREV LOCK'!AC260)</f>
        <v>-</v>
      </c>
      <c r="AD260" s="2004" t="str">
        <f>IF('VM Support FY26'!AD133-'PREV LOCK'!AD260=0,"-",'VM Support FY26'!AD133-'PREV LOCK'!AD260)</f>
        <v>-</v>
      </c>
      <c r="AE260" s="1998" t="str">
        <f>IF('VM Support FY26'!AE133-'PREV LOCK'!AE260=0,"-",'VM Support FY26'!AE133-'PREV LOCK'!AE260)</f>
        <v>-</v>
      </c>
      <c r="AF260" s="2003" t="str">
        <f>IF('VM Support FY26'!AF133-'PREV LOCK'!AF260=0,"-",'VM Support FY26'!AF133-'PREV LOCK'!AF260)</f>
        <v>-</v>
      </c>
      <c r="AG260" s="2004" t="str">
        <f>IF('VM Support FY26'!AG133-'PREV LOCK'!AG260=0,"-",'VM Support FY26'!AG133-'PREV LOCK'!AG260)</f>
        <v>-</v>
      </c>
      <c r="AH260" s="1998" t="str">
        <f>IF('VM Support FY26'!AH133-'PREV LOCK'!AH260=0,"-",'VM Support FY26'!AH133-'PREV LOCK'!AH260)</f>
        <v>-</v>
      </c>
      <c r="AI260" s="2003" t="str">
        <f>IF('VM Support FY26'!AI133-'PREV LOCK'!AI260=0,"-",'VM Support FY26'!AI133-'PREV LOCK'!AI260)</f>
        <v>-</v>
      </c>
      <c r="AJ260" s="2004" t="str">
        <f>IF('VM Support FY26'!AJ133-'PREV LOCK'!AJ260=0,"-",'VM Support FY26'!AJ133-'PREV LOCK'!AJ260)</f>
        <v>-</v>
      </c>
      <c r="AK260" s="1998" t="str">
        <f>IF('VM Support FY26'!AK133-'PREV LOCK'!AK260=0,"-",'VM Support FY26'!AK133-'PREV LOCK'!AK260)</f>
        <v>-</v>
      </c>
      <c r="AL260" s="2003" t="str">
        <f>IF('VM Support FY26'!AL133-'PREV LOCK'!AL260=0,"-",'VM Support FY26'!AL133-'PREV LOCK'!AL260)</f>
        <v>-</v>
      </c>
      <c r="AM260" s="2004" t="str">
        <f>IF('VM Support FY26'!AM133-'PREV LOCK'!AM260=0,"-",'VM Support FY26'!AM133-'PREV LOCK'!AM260)</f>
        <v>-</v>
      </c>
      <c r="AN260" s="1998" t="str">
        <f>IF('VM Support FY26'!AN133-'PREV LOCK'!AN260=0,"-",'VM Support FY26'!AN133-'PREV LOCK'!AN260)</f>
        <v>-</v>
      </c>
      <c r="AO260" s="2003" t="str">
        <f>IF('VM Support FY26'!AO133-'PREV LOCK'!AO260=0,"-",'VM Support FY26'!AO133-'PREV LOCK'!AO260)</f>
        <v>-</v>
      </c>
      <c r="AP260" s="2004" t="str">
        <f>IF('VM Support FY26'!AP133-'PREV LOCK'!AP260=0,"-",'VM Support FY26'!AP133-'PREV LOCK'!AP260)</f>
        <v>-</v>
      </c>
      <c r="AQ260" s="1998" t="str">
        <f>IF('VM Support FY26'!AQ133-'PREV LOCK'!AQ260=0,"-",'VM Support FY26'!AQ133-'PREV LOCK'!AQ260)</f>
        <v>-</v>
      </c>
      <c r="AR260" s="2003" t="str">
        <f>IF('VM Support FY26'!AR133-'PREV LOCK'!AR260=0,"-",'VM Support FY26'!AR133-'PREV LOCK'!AR260)</f>
        <v>-</v>
      </c>
      <c r="AS260" s="2004" t="str">
        <f>IF('VM Support FY26'!AS133-'PREV LOCK'!AS260=0,"-",'VM Support FY26'!AS133-'PREV LOCK'!AS260)</f>
        <v>-</v>
      </c>
      <c r="AT260" s="1998" t="str">
        <f>IF('VM Support FY26'!AT133-'PREV LOCK'!AT260=0,"-",'VM Support FY26'!AT133-'PREV LOCK'!AT260)</f>
        <v>-</v>
      </c>
      <c r="AU260" s="2003" t="str">
        <f>IF('VM Support FY26'!AU133-'PREV LOCK'!AU260=0,"-",'VM Support FY26'!AU133-'PREV LOCK'!AU260)</f>
        <v>-</v>
      </c>
      <c r="AV260" s="2004" t="str">
        <f>IF('VM Support FY26'!AV133-'PREV LOCK'!AV260=0,"-",'VM Support FY26'!AV133-'PREV LOCK'!AV260)</f>
        <v>-</v>
      </c>
      <c r="AX260" s="145"/>
    </row>
    <row r="261" spans="4:50" ht="15.75" customHeight="1">
      <c r="D261" s="1993"/>
      <c r="E261" s="1993"/>
      <c r="F261" s="1993"/>
      <c r="G261" s="1993"/>
      <c r="H261" s="1981"/>
      <c r="J261" s="1994"/>
      <c r="K261" s="1994"/>
      <c r="L261" s="1994"/>
      <c r="M261" s="1994"/>
      <c r="N261" s="1994"/>
      <c r="O261" s="1994"/>
      <c r="P261" s="1994"/>
      <c r="Q261" s="1994"/>
      <c r="R261" s="1994"/>
      <c r="S261" s="1994"/>
      <c r="T261" s="1994"/>
      <c r="U261" s="1994"/>
      <c r="V261" s="1994"/>
      <c r="W261" s="1994"/>
      <c r="X261" s="1994"/>
      <c r="Y261" s="1994"/>
      <c r="Z261" s="1994"/>
      <c r="AA261" s="1994"/>
      <c r="AB261" s="1994"/>
      <c r="AC261" s="1994"/>
      <c r="AD261" s="1994"/>
      <c r="AE261" s="1994"/>
      <c r="AF261" s="1994"/>
      <c r="AG261" s="1994"/>
      <c r="AH261" s="1994"/>
      <c r="AI261" s="1994"/>
      <c r="AJ261" s="1994"/>
      <c r="AK261" s="1994"/>
      <c r="AL261" s="1994"/>
      <c r="AM261" s="1994"/>
      <c r="AN261" s="1994"/>
      <c r="AO261" s="1994"/>
      <c r="AP261" s="1994"/>
      <c r="AQ261" s="1994"/>
      <c r="AX261" s="145"/>
    </row>
    <row r="262" spans="4:50" ht="15.75" customHeight="1">
      <c r="D262" s="359" t="s">
        <v>276</v>
      </c>
      <c r="E262" s="360" t="s">
        <v>277</v>
      </c>
      <c r="F262" s="360" t="s">
        <v>210</v>
      </c>
      <c r="G262" s="2018" t="s">
        <v>278</v>
      </c>
      <c r="H262" s="361"/>
      <c r="I262" s="362"/>
      <c r="J262" s="1996" t="str">
        <f>IF('VM Support FY26'!J135-'PREV LOCK'!J262=0,"-",'VM Support FY26'!J135-'PREV LOCK'!J262)</f>
        <v>-</v>
      </c>
      <c r="K262" s="1999" t="str">
        <f>IF('VM Support FY26'!K135-'PREV LOCK'!K262=0,"-",'VM Support FY26'!K135-'PREV LOCK'!K262)</f>
        <v>-</v>
      </c>
      <c r="L262" s="2000" t="str">
        <f>IF('VM Support FY26'!L135-'PREV LOCK'!L262=0,"-",'VM Support FY26'!L135-'PREV LOCK'!L262)</f>
        <v>-</v>
      </c>
      <c r="M262" s="1996" t="str">
        <f>IF('VM Support FY26'!M135-'PREV LOCK'!M262=0,"-",'VM Support FY26'!M135-'PREV LOCK'!M262)</f>
        <v>-</v>
      </c>
      <c r="N262" s="1999" t="str">
        <f>IF('VM Support FY26'!N135-'PREV LOCK'!N262=0,"-",'VM Support FY26'!N135-'PREV LOCK'!N262)</f>
        <v>-</v>
      </c>
      <c r="O262" s="2000" t="str">
        <f>IF('VM Support FY26'!O135-'PREV LOCK'!O262=0,"-",'VM Support FY26'!O135-'PREV LOCK'!O262)</f>
        <v>-</v>
      </c>
      <c r="P262" s="1996" t="str">
        <f>IF('VM Support FY26'!P135-'PREV LOCK'!P262=0,"-",'VM Support FY26'!P135-'PREV LOCK'!P262)</f>
        <v>-</v>
      </c>
      <c r="Q262" s="1999" t="str">
        <f>IF('VM Support FY26'!Q135-'PREV LOCK'!Q262=0,"-",'VM Support FY26'!Q135-'PREV LOCK'!Q262)</f>
        <v>-</v>
      </c>
      <c r="R262" s="2000" t="str">
        <f>IF('VM Support FY26'!R135-'PREV LOCK'!R262=0,"-",'VM Support FY26'!R135-'PREV LOCK'!R262)</f>
        <v>-</v>
      </c>
      <c r="S262" s="1996" t="str">
        <f>IF('VM Support FY26'!S135-'PREV LOCK'!S262=0,"-",'VM Support FY26'!S135-'PREV LOCK'!S262)</f>
        <v>-</v>
      </c>
      <c r="T262" s="1999" t="str">
        <f>IF('VM Support FY26'!T135-'PREV LOCK'!T262=0,"-",'VM Support FY26'!T135-'PREV LOCK'!T262)</f>
        <v>-</v>
      </c>
      <c r="U262" s="2000" t="str">
        <f>IF('VM Support FY26'!U135-'PREV LOCK'!U262=0,"-",'VM Support FY26'!U135-'PREV LOCK'!U262)</f>
        <v>-</v>
      </c>
      <c r="V262" s="1996" t="str">
        <f>IF('VM Support FY26'!V135-'PREV LOCK'!V262=0,"-",'VM Support FY26'!V135-'PREV LOCK'!V262)</f>
        <v>-</v>
      </c>
      <c r="W262" s="1999" t="str">
        <f>IF('VM Support FY26'!W135-'PREV LOCK'!W262=0,"-",'VM Support FY26'!W135-'PREV LOCK'!W262)</f>
        <v>-</v>
      </c>
      <c r="X262" s="2000" t="str">
        <f>IF('VM Support FY26'!X135-'PREV LOCK'!X262=0,"-",'VM Support FY26'!X135-'PREV LOCK'!X262)</f>
        <v>-</v>
      </c>
      <c r="Y262" s="1996" t="str">
        <f>IF('VM Support FY26'!Y135-'PREV LOCK'!Y262=0,"-",'VM Support FY26'!Y135-'PREV LOCK'!Y262)</f>
        <v>-</v>
      </c>
      <c r="Z262" s="1999" t="str">
        <f>IF('VM Support FY26'!Z135-'PREV LOCK'!Z262=0,"-",'VM Support FY26'!Z135-'PREV LOCK'!Z262)</f>
        <v>-</v>
      </c>
      <c r="AA262" s="2000" t="str">
        <f>IF('VM Support FY26'!AA135-'PREV LOCK'!AA262=0,"-",'VM Support FY26'!AA135-'PREV LOCK'!AA262)</f>
        <v>-</v>
      </c>
      <c r="AB262" s="1996" t="str">
        <f>IF('VM Support FY26'!AB135-'PREV LOCK'!AB262=0,"-",'VM Support FY26'!AB135-'PREV LOCK'!AB262)</f>
        <v>-</v>
      </c>
      <c r="AC262" s="1999" t="str">
        <f>IF('VM Support FY26'!AC135-'PREV LOCK'!AC262=0,"-",'VM Support FY26'!AC135-'PREV LOCK'!AC262)</f>
        <v>-</v>
      </c>
      <c r="AD262" s="2000" t="str">
        <f>IF('VM Support FY26'!AD135-'PREV LOCK'!AD262=0,"-",'VM Support FY26'!AD135-'PREV LOCK'!AD262)</f>
        <v>-</v>
      </c>
      <c r="AE262" s="1996" t="str">
        <f>IF('VM Support FY26'!AE135-'PREV LOCK'!AE262=0,"-",'VM Support FY26'!AE135-'PREV LOCK'!AE262)</f>
        <v>-</v>
      </c>
      <c r="AF262" s="1999" t="str">
        <f>IF('VM Support FY26'!AF135-'PREV LOCK'!AF262=0,"-",'VM Support FY26'!AF135-'PREV LOCK'!AF262)</f>
        <v>-</v>
      </c>
      <c r="AG262" s="2000" t="str">
        <f>IF('VM Support FY26'!AG135-'PREV LOCK'!AG262=0,"-",'VM Support FY26'!AG135-'PREV LOCK'!AG262)</f>
        <v>-</v>
      </c>
      <c r="AH262" s="1996" t="str">
        <f>IF('VM Support FY26'!AH135-'PREV LOCK'!AH262=0,"-",'VM Support FY26'!AH135-'PREV LOCK'!AH262)</f>
        <v>-</v>
      </c>
      <c r="AI262" s="1999" t="str">
        <f>IF('VM Support FY26'!AI135-'PREV LOCK'!AI262=0,"-",'VM Support FY26'!AI135-'PREV LOCK'!AI262)</f>
        <v>-</v>
      </c>
      <c r="AJ262" s="2000" t="str">
        <f>IF('VM Support FY26'!AJ135-'PREV LOCK'!AJ262=0,"-",'VM Support FY26'!AJ135-'PREV LOCK'!AJ262)</f>
        <v>-</v>
      </c>
      <c r="AK262" s="1996" t="str">
        <f>IF('VM Support FY26'!AK135-'PREV LOCK'!AK262=0,"-",'VM Support FY26'!AK135-'PREV LOCK'!AK262)</f>
        <v>-</v>
      </c>
      <c r="AL262" s="1999" t="str">
        <f>IF('VM Support FY26'!AL135-'PREV LOCK'!AL262=0,"-",'VM Support FY26'!AL135-'PREV LOCK'!AL262)</f>
        <v>-</v>
      </c>
      <c r="AM262" s="2000" t="str">
        <f>IF('VM Support FY26'!AM135-'PREV LOCK'!AM262=0,"-",'VM Support FY26'!AM135-'PREV LOCK'!AM262)</f>
        <v>-</v>
      </c>
      <c r="AN262" s="1996" t="str">
        <f>IF('VM Support FY26'!AN135-'PREV LOCK'!AN262=0,"-",'VM Support FY26'!AN135-'PREV LOCK'!AN262)</f>
        <v>-</v>
      </c>
      <c r="AO262" s="1999" t="str">
        <f>IF('VM Support FY26'!AO135-'PREV LOCK'!AO262=0,"-",'VM Support FY26'!AO135-'PREV LOCK'!AO262)</f>
        <v>-</v>
      </c>
      <c r="AP262" s="2000" t="str">
        <f>IF('VM Support FY26'!AP135-'PREV LOCK'!AP262=0,"-",'VM Support FY26'!AP135-'PREV LOCK'!AP262)</f>
        <v>-</v>
      </c>
      <c r="AQ262" s="1996" t="str">
        <f>IF('VM Support FY26'!AQ135-'PREV LOCK'!AQ262=0,"-",'VM Support FY26'!AQ135-'PREV LOCK'!AQ262)</f>
        <v>-</v>
      </c>
      <c r="AR262" s="1999" t="str">
        <f>IF('VM Support FY26'!AR135-'PREV LOCK'!AR262=0,"-",'VM Support FY26'!AR135-'PREV LOCK'!AR262)</f>
        <v>-</v>
      </c>
      <c r="AS262" s="2000" t="str">
        <f>IF('VM Support FY26'!AS135-'PREV LOCK'!AS262=0,"-",'VM Support FY26'!AS135-'PREV LOCK'!AS262)</f>
        <v>-</v>
      </c>
      <c r="AT262" s="1996" t="str">
        <f>IF('VM Support FY26'!AT135-'PREV LOCK'!AT262=0,"-",'VM Support FY26'!AT135-'PREV LOCK'!AT262)</f>
        <v>-</v>
      </c>
      <c r="AU262" s="1999" t="str">
        <f>IF('VM Support FY26'!AU135-'PREV LOCK'!AU262=0,"-",'VM Support FY26'!AU135-'PREV LOCK'!AU262)</f>
        <v>-</v>
      </c>
      <c r="AV262" s="2000" t="str">
        <f>IF('VM Support FY26'!AV135-'PREV LOCK'!AV262=0,"-",'VM Support FY26'!AV135-'PREV LOCK'!AV262)</f>
        <v>-</v>
      </c>
      <c r="AX262" s="145"/>
    </row>
    <row r="263" spans="4:50" ht="15.75" customHeight="1">
      <c r="D263" s="286" t="s">
        <v>276</v>
      </c>
      <c r="E263" s="155" t="s">
        <v>279</v>
      </c>
      <c r="F263" s="155" t="s">
        <v>210</v>
      </c>
      <c r="G263" s="2019" t="s">
        <v>278</v>
      </c>
      <c r="H263" s="225" t="s">
        <v>225</v>
      </c>
      <c r="I263" s="208"/>
      <c r="J263" s="1997" t="str">
        <f>IF('VM Support FY26'!J136-'PREV LOCK'!J263=0,"-",'VM Support FY26'!J136-'PREV LOCK'!J263)</f>
        <v>-</v>
      </c>
      <c r="K263" s="2001" t="str">
        <f>IF('VM Support FY26'!K136-'PREV LOCK'!K263=0,"-",'VM Support FY26'!K136-'PREV LOCK'!K263)</f>
        <v>-</v>
      </c>
      <c r="L263" s="2002" t="str">
        <f>IF('VM Support FY26'!L136-'PREV LOCK'!L263=0,"-",'VM Support FY26'!L136-'PREV LOCK'!L263)</f>
        <v>-</v>
      </c>
      <c r="M263" s="1997" t="str">
        <f>IF('VM Support FY26'!M136-'PREV LOCK'!M263=0,"-",'VM Support FY26'!M136-'PREV LOCK'!M263)</f>
        <v>-</v>
      </c>
      <c r="N263" s="2001" t="str">
        <f>IF('VM Support FY26'!N136-'PREV LOCK'!N263=0,"-",'VM Support FY26'!N136-'PREV LOCK'!N263)</f>
        <v>-</v>
      </c>
      <c r="O263" s="2002" t="str">
        <f>IF('VM Support FY26'!O136-'PREV LOCK'!O263=0,"-",'VM Support FY26'!O136-'PREV LOCK'!O263)</f>
        <v>-</v>
      </c>
      <c r="P263" s="1997" t="str">
        <f>IF('VM Support FY26'!P136-'PREV LOCK'!P263=0,"-",'VM Support FY26'!P136-'PREV LOCK'!P263)</f>
        <v>-</v>
      </c>
      <c r="Q263" s="2001" t="str">
        <f>IF('VM Support FY26'!Q136-'PREV LOCK'!Q263=0,"-",'VM Support FY26'!Q136-'PREV LOCK'!Q263)</f>
        <v>-</v>
      </c>
      <c r="R263" s="2002" t="str">
        <f>IF('VM Support FY26'!R136-'PREV LOCK'!R263=0,"-",'VM Support FY26'!R136-'PREV LOCK'!R263)</f>
        <v>-</v>
      </c>
      <c r="S263" s="1997" t="str">
        <f>IF('VM Support FY26'!S136-'PREV LOCK'!S263=0,"-",'VM Support FY26'!S136-'PREV LOCK'!S263)</f>
        <v>-</v>
      </c>
      <c r="T263" s="2001" t="str">
        <f>IF('VM Support FY26'!T136-'PREV LOCK'!T263=0,"-",'VM Support FY26'!T136-'PREV LOCK'!T263)</f>
        <v>-</v>
      </c>
      <c r="U263" s="2002" t="str">
        <f>IF('VM Support FY26'!U136-'PREV LOCK'!U263=0,"-",'VM Support FY26'!U136-'PREV LOCK'!U263)</f>
        <v>-</v>
      </c>
      <c r="V263" s="1997" t="str">
        <f>IF('VM Support FY26'!V136-'PREV LOCK'!V263=0,"-",'VM Support FY26'!V136-'PREV LOCK'!V263)</f>
        <v>-</v>
      </c>
      <c r="W263" s="2001" t="str">
        <f>IF('VM Support FY26'!W136-'PREV LOCK'!W263=0,"-",'VM Support FY26'!W136-'PREV LOCK'!W263)</f>
        <v>-</v>
      </c>
      <c r="X263" s="2002" t="str">
        <f>IF('VM Support FY26'!X136-'PREV LOCK'!X263=0,"-",'VM Support FY26'!X136-'PREV LOCK'!X263)</f>
        <v>-</v>
      </c>
      <c r="Y263" s="1997" t="str">
        <f>IF('VM Support FY26'!Y136-'PREV LOCK'!Y263=0,"-",'VM Support FY26'!Y136-'PREV LOCK'!Y263)</f>
        <v>-</v>
      </c>
      <c r="Z263" s="2001" t="str">
        <f>IF('VM Support FY26'!Z136-'PREV LOCK'!Z263=0,"-",'VM Support FY26'!Z136-'PREV LOCK'!Z263)</f>
        <v>-</v>
      </c>
      <c r="AA263" s="2002" t="str">
        <f>IF('VM Support FY26'!AA136-'PREV LOCK'!AA263=0,"-",'VM Support FY26'!AA136-'PREV LOCK'!AA263)</f>
        <v>-</v>
      </c>
      <c r="AB263" s="1997" t="str">
        <f>IF('VM Support FY26'!AB136-'PREV LOCK'!AB263=0,"-",'VM Support FY26'!AB136-'PREV LOCK'!AB263)</f>
        <v>-</v>
      </c>
      <c r="AC263" s="2001" t="str">
        <f>IF('VM Support FY26'!AC136-'PREV LOCK'!AC263=0,"-",'VM Support FY26'!AC136-'PREV LOCK'!AC263)</f>
        <v>-</v>
      </c>
      <c r="AD263" s="2002" t="str">
        <f>IF('VM Support FY26'!AD136-'PREV LOCK'!AD263=0,"-",'VM Support FY26'!AD136-'PREV LOCK'!AD263)</f>
        <v>-</v>
      </c>
      <c r="AE263" s="1997" t="str">
        <f>IF('VM Support FY26'!AE136-'PREV LOCK'!AE263=0,"-",'VM Support FY26'!AE136-'PREV LOCK'!AE263)</f>
        <v>-</v>
      </c>
      <c r="AF263" s="2001" t="str">
        <f>IF('VM Support FY26'!AF136-'PREV LOCK'!AF263=0,"-",'VM Support FY26'!AF136-'PREV LOCK'!AF263)</f>
        <v>-</v>
      </c>
      <c r="AG263" s="2002" t="str">
        <f>IF('VM Support FY26'!AG136-'PREV LOCK'!AG263=0,"-",'VM Support FY26'!AG136-'PREV LOCK'!AG263)</f>
        <v>-</v>
      </c>
      <c r="AH263" s="1997" t="str">
        <f>IF('VM Support FY26'!AH136-'PREV LOCK'!AH263=0,"-",'VM Support FY26'!AH136-'PREV LOCK'!AH263)</f>
        <v>-</v>
      </c>
      <c r="AI263" s="2001" t="str">
        <f>IF('VM Support FY26'!AI136-'PREV LOCK'!AI263=0,"-",'VM Support FY26'!AI136-'PREV LOCK'!AI263)</f>
        <v>-</v>
      </c>
      <c r="AJ263" s="2002" t="str">
        <f>IF('VM Support FY26'!AJ136-'PREV LOCK'!AJ263=0,"-",'VM Support FY26'!AJ136-'PREV LOCK'!AJ263)</f>
        <v>-</v>
      </c>
      <c r="AK263" s="1997" t="str">
        <f>IF('VM Support FY26'!AK136-'PREV LOCK'!AK263=0,"-",'VM Support FY26'!AK136-'PREV LOCK'!AK263)</f>
        <v>-</v>
      </c>
      <c r="AL263" s="2001" t="str">
        <f>IF('VM Support FY26'!AL136-'PREV LOCK'!AL263=0,"-",'VM Support FY26'!AL136-'PREV LOCK'!AL263)</f>
        <v>-</v>
      </c>
      <c r="AM263" s="2002" t="str">
        <f>IF('VM Support FY26'!AM136-'PREV LOCK'!AM263=0,"-",'VM Support FY26'!AM136-'PREV LOCK'!AM263)</f>
        <v>-</v>
      </c>
      <c r="AN263" s="1997" t="str">
        <f>IF('VM Support FY26'!AN136-'PREV LOCK'!AN263=0,"-",'VM Support FY26'!AN136-'PREV LOCK'!AN263)</f>
        <v>-</v>
      </c>
      <c r="AO263" s="2001" t="str">
        <f>IF('VM Support FY26'!AO136-'PREV LOCK'!AO263=0,"-",'VM Support FY26'!AO136-'PREV LOCK'!AO263)</f>
        <v>-</v>
      </c>
      <c r="AP263" s="2002" t="str">
        <f>IF('VM Support FY26'!AP136-'PREV LOCK'!AP263=0,"-",'VM Support FY26'!AP136-'PREV LOCK'!AP263)</f>
        <v>-</v>
      </c>
      <c r="AQ263" s="1997" t="str">
        <f>IF('VM Support FY26'!AQ136-'PREV LOCK'!AQ263=0,"-",'VM Support FY26'!AQ136-'PREV LOCK'!AQ263)</f>
        <v>-</v>
      </c>
      <c r="AR263" s="2001" t="str">
        <f>IF('VM Support FY26'!AR136-'PREV LOCK'!AR263=0,"-",'VM Support FY26'!AR136-'PREV LOCK'!AR263)</f>
        <v>-</v>
      </c>
      <c r="AS263" s="2002" t="str">
        <f>IF('VM Support FY26'!AS136-'PREV LOCK'!AS263=0,"-",'VM Support FY26'!AS136-'PREV LOCK'!AS263)</f>
        <v>-</v>
      </c>
      <c r="AT263" s="1997" t="str">
        <f>IF('VM Support FY26'!AT136-'PREV LOCK'!AT263=0,"-",'VM Support FY26'!AT136-'PREV LOCK'!AT263)</f>
        <v>-</v>
      </c>
      <c r="AU263" s="2001" t="str">
        <f>IF('VM Support FY26'!AU136-'PREV LOCK'!AU263=0,"-",'VM Support FY26'!AU136-'PREV LOCK'!AU263)</f>
        <v>-</v>
      </c>
      <c r="AV263" s="2002" t="str">
        <f>IF('VM Support FY26'!AV136-'PREV LOCK'!AV263=0,"-",'VM Support FY26'!AV136-'PREV LOCK'!AV263)</f>
        <v>-</v>
      </c>
      <c r="AX263" s="145"/>
    </row>
    <row r="264" spans="4:50" ht="15.75" customHeight="1">
      <c r="D264" s="608" t="s">
        <v>276</v>
      </c>
      <c r="E264" s="282" t="s">
        <v>280</v>
      </c>
      <c r="F264" s="282" t="s">
        <v>210</v>
      </c>
      <c r="G264" s="2020" t="s">
        <v>278</v>
      </c>
      <c r="H264" s="281"/>
      <c r="I264" s="203"/>
      <c r="J264" s="1997" t="str">
        <f>IF('VM Support FY26'!J137-'PREV LOCK'!J264=0,"-",'VM Support FY26'!J137-'PREV LOCK'!J264)</f>
        <v>-</v>
      </c>
      <c r="K264" s="2001" t="str">
        <f>IF('VM Support FY26'!K137-'PREV LOCK'!K264=0,"-",'VM Support FY26'!K137-'PREV LOCK'!K264)</f>
        <v>-</v>
      </c>
      <c r="L264" s="2002" t="str">
        <f>IF('VM Support FY26'!L137-'PREV LOCK'!L264=0,"-",'VM Support FY26'!L137-'PREV LOCK'!L264)</f>
        <v>-</v>
      </c>
      <c r="M264" s="1997" t="str">
        <f>IF('VM Support FY26'!M137-'PREV LOCK'!M264=0,"-",'VM Support FY26'!M137-'PREV LOCK'!M264)</f>
        <v>-</v>
      </c>
      <c r="N264" s="2001" t="str">
        <f>IF('VM Support FY26'!N137-'PREV LOCK'!N264=0,"-",'VM Support FY26'!N137-'PREV LOCK'!N264)</f>
        <v>-</v>
      </c>
      <c r="O264" s="2002" t="str">
        <f>IF('VM Support FY26'!O137-'PREV LOCK'!O264=0,"-",'VM Support FY26'!O137-'PREV LOCK'!O264)</f>
        <v>-</v>
      </c>
      <c r="P264" s="1997" t="str">
        <f>IF('VM Support FY26'!P137-'PREV LOCK'!P264=0,"-",'VM Support FY26'!P137-'PREV LOCK'!P264)</f>
        <v>-</v>
      </c>
      <c r="Q264" s="2001" t="str">
        <f>IF('VM Support FY26'!Q137-'PREV LOCK'!Q264=0,"-",'VM Support FY26'!Q137-'PREV LOCK'!Q264)</f>
        <v>-</v>
      </c>
      <c r="R264" s="2002" t="str">
        <f>IF('VM Support FY26'!R137-'PREV LOCK'!R264=0,"-",'VM Support FY26'!R137-'PREV LOCK'!R264)</f>
        <v>-</v>
      </c>
      <c r="S264" s="1997" t="str">
        <f>IF('VM Support FY26'!S137-'PREV LOCK'!S264=0,"-",'VM Support FY26'!S137-'PREV LOCK'!S264)</f>
        <v>-</v>
      </c>
      <c r="T264" s="2001" t="str">
        <f>IF('VM Support FY26'!T137-'PREV LOCK'!T264=0,"-",'VM Support FY26'!T137-'PREV LOCK'!T264)</f>
        <v>-</v>
      </c>
      <c r="U264" s="2002" t="str">
        <f>IF('VM Support FY26'!U137-'PREV LOCK'!U264=0,"-",'VM Support FY26'!U137-'PREV LOCK'!U264)</f>
        <v>-</v>
      </c>
      <c r="V264" s="1997" t="str">
        <f>IF('VM Support FY26'!V137-'PREV LOCK'!V264=0,"-",'VM Support FY26'!V137-'PREV LOCK'!V264)</f>
        <v>-</v>
      </c>
      <c r="W264" s="2001" t="str">
        <f>IF('VM Support FY26'!W137-'PREV LOCK'!W264=0,"-",'VM Support FY26'!W137-'PREV LOCK'!W264)</f>
        <v>-</v>
      </c>
      <c r="X264" s="2002" t="str">
        <f>IF('VM Support FY26'!X137-'PREV LOCK'!X264=0,"-",'VM Support FY26'!X137-'PREV LOCK'!X264)</f>
        <v>-</v>
      </c>
      <c r="Y264" s="1997" t="str">
        <f>IF('VM Support FY26'!Y137-'PREV LOCK'!Y264=0,"-",'VM Support FY26'!Y137-'PREV LOCK'!Y264)</f>
        <v>-</v>
      </c>
      <c r="Z264" s="2001" t="str">
        <f>IF('VM Support FY26'!Z137-'PREV LOCK'!Z264=0,"-",'VM Support FY26'!Z137-'PREV LOCK'!Z264)</f>
        <v>-</v>
      </c>
      <c r="AA264" s="2002" t="str">
        <f>IF('VM Support FY26'!AA137-'PREV LOCK'!AA264=0,"-",'VM Support FY26'!AA137-'PREV LOCK'!AA264)</f>
        <v>-</v>
      </c>
      <c r="AB264" s="1997" t="str">
        <f>IF('VM Support FY26'!AB137-'PREV LOCK'!AB264=0,"-",'VM Support FY26'!AB137-'PREV LOCK'!AB264)</f>
        <v>-</v>
      </c>
      <c r="AC264" s="2001" t="str">
        <f>IF('VM Support FY26'!AC137-'PREV LOCK'!AC264=0,"-",'VM Support FY26'!AC137-'PREV LOCK'!AC264)</f>
        <v>-</v>
      </c>
      <c r="AD264" s="2002" t="str">
        <f>IF('VM Support FY26'!AD137-'PREV LOCK'!AD264=0,"-",'VM Support FY26'!AD137-'PREV LOCK'!AD264)</f>
        <v>-</v>
      </c>
      <c r="AE264" s="1997" t="str">
        <f>IF('VM Support FY26'!AE137-'PREV LOCK'!AE264=0,"-",'VM Support FY26'!AE137-'PREV LOCK'!AE264)</f>
        <v>-</v>
      </c>
      <c r="AF264" s="2001" t="str">
        <f>IF('VM Support FY26'!AF137-'PREV LOCK'!AF264=0,"-",'VM Support FY26'!AF137-'PREV LOCK'!AF264)</f>
        <v>-</v>
      </c>
      <c r="AG264" s="2002" t="str">
        <f>IF('VM Support FY26'!AG137-'PREV LOCK'!AG264=0,"-",'VM Support FY26'!AG137-'PREV LOCK'!AG264)</f>
        <v>-</v>
      </c>
      <c r="AH264" s="1997" t="str">
        <f>IF('VM Support FY26'!AH137-'PREV LOCK'!AH264=0,"-",'VM Support FY26'!AH137-'PREV LOCK'!AH264)</f>
        <v>-</v>
      </c>
      <c r="AI264" s="2001" t="str">
        <f>IF('VM Support FY26'!AI137-'PREV LOCK'!AI264=0,"-",'VM Support FY26'!AI137-'PREV LOCK'!AI264)</f>
        <v>-</v>
      </c>
      <c r="AJ264" s="2002" t="str">
        <f>IF('VM Support FY26'!AJ137-'PREV LOCK'!AJ264=0,"-",'VM Support FY26'!AJ137-'PREV LOCK'!AJ264)</f>
        <v>-</v>
      </c>
      <c r="AK264" s="1997" t="str">
        <f>IF('VM Support FY26'!AK137-'PREV LOCK'!AK264=0,"-",'VM Support FY26'!AK137-'PREV LOCK'!AK264)</f>
        <v>-</v>
      </c>
      <c r="AL264" s="2001" t="str">
        <f>IF('VM Support FY26'!AL137-'PREV LOCK'!AL264=0,"-",'VM Support FY26'!AL137-'PREV LOCK'!AL264)</f>
        <v>-</v>
      </c>
      <c r="AM264" s="2002" t="str">
        <f>IF('VM Support FY26'!AM137-'PREV LOCK'!AM264=0,"-",'VM Support FY26'!AM137-'PREV LOCK'!AM264)</f>
        <v>-</v>
      </c>
      <c r="AN264" s="1997" t="str">
        <f>IF('VM Support FY26'!AN137-'PREV LOCK'!AN264=0,"-",'VM Support FY26'!AN137-'PREV LOCK'!AN264)</f>
        <v>-</v>
      </c>
      <c r="AO264" s="2001" t="str">
        <f>IF('VM Support FY26'!AO137-'PREV LOCK'!AO264=0,"-",'VM Support FY26'!AO137-'PREV LOCK'!AO264)</f>
        <v>-</v>
      </c>
      <c r="AP264" s="2002" t="str">
        <f>IF('VM Support FY26'!AP137-'PREV LOCK'!AP264=0,"-",'VM Support FY26'!AP137-'PREV LOCK'!AP264)</f>
        <v>-</v>
      </c>
      <c r="AQ264" s="1997" t="str">
        <f>IF('VM Support FY26'!AQ137-'PREV LOCK'!AQ264=0,"-",'VM Support FY26'!AQ137-'PREV LOCK'!AQ264)</f>
        <v>-</v>
      </c>
      <c r="AR264" s="2001" t="str">
        <f>IF('VM Support FY26'!AR137-'PREV LOCK'!AR264=0,"-",'VM Support FY26'!AR137-'PREV LOCK'!AR264)</f>
        <v>-</v>
      </c>
      <c r="AS264" s="2002" t="str">
        <f>IF('VM Support FY26'!AS137-'PREV LOCK'!AS264=0,"-",'VM Support FY26'!AS137-'PREV LOCK'!AS264)</f>
        <v>-</v>
      </c>
      <c r="AT264" s="1997" t="str">
        <f>IF('VM Support FY26'!AT137-'PREV LOCK'!AT264=0,"-",'VM Support FY26'!AT137-'PREV LOCK'!AT264)</f>
        <v>-</v>
      </c>
      <c r="AU264" s="2001" t="str">
        <f>IF('VM Support FY26'!AU137-'PREV LOCK'!AU264=0,"-",'VM Support FY26'!AU137-'PREV LOCK'!AU264)</f>
        <v>-</v>
      </c>
      <c r="AV264" s="2002" t="str">
        <f>IF('VM Support FY26'!AV137-'PREV LOCK'!AV264=0,"-",'VM Support FY26'!AV137-'PREV LOCK'!AV264)</f>
        <v>-</v>
      </c>
      <c r="AX264" s="145"/>
    </row>
    <row r="265" spans="4:50" ht="15.75" customHeight="1">
      <c r="D265" s="1924"/>
      <c r="E265" s="1925" t="s">
        <v>281</v>
      </c>
      <c r="F265" s="1925"/>
      <c r="G265" s="1925"/>
      <c r="H265" s="1926"/>
      <c r="I265" s="2008"/>
      <c r="J265" s="2024" t="str">
        <f>IF('VM Support FY26'!J138-'PREV LOCK'!J265=0,"-",'VM Support FY26'!J138-'PREV LOCK'!J265)</f>
        <v>-</v>
      </c>
      <c r="K265" s="2025" t="str">
        <f>IF('VM Support FY26'!K138-'PREV LOCK'!K265=0,"-",'VM Support FY26'!K138-'PREV LOCK'!K265)</f>
        <v>-</v>
      </c>
      <c r="L265" s="2026" t="str">
        <f>IF('VM Support FY26'!L138-'PREV LOCK'!L265=0,"-",'VM Support FY26'!L138-'PREV LOCK'!L265)</f>
        <v>-</v>
      </c>
      <c r="M265" s="2024" t="str">
        <f>IF('VM Support FY26'!M138-'PREV LOCK'!M265=0,"-",'VM Support FY26'!M138-'PREV LOCK'!M265)</f>
        <v>-</v>
      </c>
      <c r="N265" s="2025" t="str">
        <f>IF('VM Support FY26'!N138-'PREV LOCK'!N265=0,"-",'VM Support FY26'!N138-'PREV LOCK'!N265)</f>
        <v>-</v>
      </c>
      <c r="O265" s="2026" t="str">
        <f>IF('VM Support FY26'!O138-'PREV LOCK'!O265=0,"-",'VM Support FY26'!O138-'PREV LOCK'!O265)</f>
        <v>-</v>
      </c>
      <c r="P265" s="2024" t="str">
        <f>IF('VM Support FY26'!P138-'PREV LOCK'!P265=0,"-",'VM Support FY26'!P138-'PREV LOCK'!P265)</f>
        <v>-</v>
      </c>
      <c r="Q265" s="2025" t="str">
        <f>IF('VM Support FY26'!Q138-'PREV LOCK'!Q265=0,"-",'VM Support FY26'!Q138-'PREV LOCK'!Q265)</f>
        <v>-</v>
      </c>
      <c r="R265" s="2026" t="str">
        <f>IF('VM Support FY26'!R138-'PREV LOCK'!R265=0,"-",'VM Support FY26'!R138-'PREV LOCK'!R265)</f>
        <v>-</v>
      </c>
      <c r="S265" s="2024" t="str">
        <f>IF('VM Support FY26'!S138-'PREV LOCK'!S265=0,"-",'VM Support FY26'!S138-'PREV LOCK'!S265)</f>
        <v>-</v>
      </c>
      <c r="T265" s="2025" t="str">
        <f>IF('VM Support FY26'!T138-'PREV LOCK'!T265=0,"-",'VM Support FY26'!T138-'PREV LOCK'!T265)</f>
        <v>-</v>
      </c>
      <c r="U265" s="2026" t="str">
        <f>IF('VM Support FY26'!U138-'PREV LOCK'!U265=0,"-",'VM Support FY26'!U138-'PREV LOCK'!U265)</f>
        <v>-</v>
      </c>
      <c r="V265" s="2024" t="str">
        <f>IF('VM Support FY26'!V138-'PREV LOCK'!V265=0,"-",'VM Support FY26'!V138-'PREV LOCK'!V265)</f>
        <v>-</v>
      </c>
      <c r="W265" s="2025" t="str">
        <f>IF('VM Support FY26'!W138-'PREV LOCK'!W265=0,"-",'VM Support FY26'!W138-'PREV LOCK'!W265)</f>
        <v>-</v>
      </c>
      <c r="X265" s="2026" t="str">
        <f>IF('VM Support FY26'!X138-'PREV LOCK'!X265=0,"-",'VM Support FY26'!X138-'PREV LOCK'!X265)</f>
        <v>-</v>
      </c>
      <c r="Y265" s="2024" t="str">
        <f>IF('VM Support FY26'!Y138-'PREV LOCK'!Y265=0,"-",'VM Support FY26'!Y138-'PREV LOCK'!Y265)</f>
        <v>-</v>
      </c>
      <c r="Z265" s="2025" t="str">
        <f>IF('VM Support FY26'!Z138-'PREV LOCK'!Z265=0,"-",'VM Support FY26'!Z138-'PREV LOCK'!Z265)</f>
        <v>-</v>
      </c>
      <c r="AA265" s="2026" t="str">
        <f>IF('VM Support FY26'!AA138-'PREV LOCK'!AA265=0,"-",'VM Support FY26'!AA138-'PREV LOCK'!AA265)</f>
        <v>-</v>
      </c>
      <c r="AB265" s="2024" t="str">
        <f>IF('VM Support FY26'!AB138-'PREV LOCK'!AB265=0,"-",'VM Support FY26'!AB138-'PREV LOCK'!AB265)</f>
        <v>-</v>
      </c>
      <c r="AC265" s="2025" t="str">
        <f>IF('VM Support FY26'!AC138-'PREV LOCK'!AC265=0,"-",'VM Support FY26'!AC138-'PREV LOCK'!AC265)</f>
        <v>-</v>
      </c>
      <c r="AD265" s="2026" t="str">
        <f>IF('VM Support FY26'!AD138-'PREV LOCK'!AD265=0,"-",'VM Support FY26'!AD138-'PREV LOCK'!AD265)</f>
        <v>-</v>
      </c>
      <c r="AE265" s="2024" t="str">
        <f>IF('VM Support FY26'!AE138-'PREV LOCK'!AE265=0,"-",'VM Support FY26'!AE138-'PREV LOCK'!AE265)</f>
        <v>-</v>
      </c>
      <c r="AF265" s="2025" t="str">
        <f>IF('VM Support FY26'!AF138-'PREV LOCK'!AF265=0,"-",'VM Support FY26'!AF138-'PREV LOCK'!AF265)</f>
        <v>-</v>
      </c>
      <c r="AG265" s="2026" t="str">
        <f>IF('VM Support FY26'!AG138-'PREV LOCK'!AG265=0,"-",'VM Support FY26'!AG138-'PREV LOCK'!AG265)</f>
        <v>-</v>
      </c>
      <c r="AH265" s="2024" t="str">
        <f>IF('VM Support FY26'!AH138-'PREV LOCK'!AH265=0,"-",'VM Support FY26'!AH138-'PREV LOCK'!AH265)</f>
        <v>-</v>
      </c>
      <c r="AI265" s="2025" t="str">
        <f>IF('VM Support FY26'!AI138-'PREV LOCK'!AI265=0,"-",'VM Support FY26'!AI138-'PREV LOCK'!AI265)</f>
        <v>-</v>
      </c>
      <c r="AJ265" s="2026" t="str">
        <f>IF('VM Support FY26'!AJ138-'PREV LOCK'!AJ265=0,"-",'VM Support FY26'!AJ138-'PREV LOCK'!AJ265)</f>
        <v>-</v>
      </c>
      <c r="AK265" s="2024" t="str">
        <f>IF('VM Support FY26'!AK138-'PREV LOCK'!AK265=0,"-",'VM Support FY26'!AK138-'PREV LOCK'!AK265)</f>
        <v>-</v>
      </c>
      <c r="AL265" s="2025" t="str">
        <f>IF('VM Support FY26'!AL138-'PREV LOCK'!AL265=0,"-",'VM Support FY26'!AL138-'PREV LOCK'!AL265)</f>
        <v>-</v>
      </c>
      <c r="AM265" s="2026" t="str">
        <f>IF('VM Support FY26'!AM138-'PREV LOCK'!AM265=0,"-",'VM Support FY26'!AM138-'PREV LOCK'!AM265)</f>
        <v>-</v>
      </c>
      <c r="AN265" s="2024" t="str">
        <f>IF('VM Support FY26'!AN138-'PREV LOCK'!AN265=0,"-",'VM Support FY26'!AN138-'PREV LOCK'!AN265)</f>
        <v>-</v>
      </c>
      <c r="AO265" s="2025" t="str">
        <f>IF('VM Support FY26'!AO138-'PREV LOCK'!AO265=0,"-",'VM Support FY26'!AO138-'PREV LOCK'!AO265)</f>
        <v>-</v>
      </c>
      <c r="AP265" s="2026" t="str">
        <f>IF('VM Support FY26'!AP138-'PREV LOCK'!AP265=0,"-",'VM Support FY26'!AP138-'PREV LOCK'!AP265)</f>
        <v>-</v>
      </c>
      <c r="AQ265" s="2024" t="str">
        <f>IF('VM Support FY26'!AQ138-'PREV LOCK'!AQ265=0,"-",'VM Support FY26'!AQ138-'PREV LOCK'!AQ265)</f>
        <v>-</v>
      </c>
      <c r="AR265" s="2025" t="str">
        <f>IF('VM Support FY26'!AR138-'PREV LOCK'!AR265=0,"-",'VM Support FY26'!AR138-'PREV LOCK'!AR265)</f>
        <v>-</v>
      </c>
      <c r="AS265" s="2026" t="str">
        <f>IF('VM Support FY26'!AS138-'PREV LOCK'!AS265=0,"-",'VM Support FY26'!AS138-'PREV LOCK'!AS265)</f>
        <v>-</v>
      </c>
      <c r="AT265" s="2024" t="str">
        <f>IF('VM Support FY26'!AT138-'PREV LOCK'!AT265=0,"-",'VM Support FY26'!AT138-'PREV LOCK'!AT265)</f>
        <v>-</v>
      </c>
      <c r="AU265" s="2025" t="str">
        <f>IF('VM Support FY26'!AU138-'PREV LOCK'!AU265=0,"-",'VM Support FY26'!AU138-'PREV LOCK'!AU265)</f>
        <v>-</v>
      </c>
      <c r="AV265" s="2026" t="str">
        <f>IF('VM Support FY26'!AV138-'PREV LOCK'!AV265=0,"-",'VM Support FY26'!AV138-'PREV LOCK'!AV265)</f>
        <v>-</v>
      </c>
      <c r="AX265" s="145"/>
    </row>
    <row r="266" spans="4:50" ht="15.75" customHeight="1">
      <c r="AX266" s="145"/>
    </row>
    <row r="267" spans="4:50" ht="15.75" customHeight="1">
      <c r="D267" s="359" t="s">
        <v>276</v>
      </c>
      <c r="E267" s="360" t="s">
        <v>282</v>
      </c>
      <c r="F267" s="360" t="s">
        <v>210</v>
      </c>
      <c r="G267" s="360" t="s">
        <v>275</v>
      </c>
      <c r="H267" s="361"/>
      <c r="I267" s="362"/>
      <c r="J267" s="1996" t="str">
        <f>IF('VM Support FY26'!J140-'PREV LOCK'!J267=0,"-",'VM Support FY26'!J140-'PREV LOCK'!J267)</f>
        <v>-</v>
      </c>
      <c r="K267" s="1999" t="str">
        <f>IF('VM Support FY26'!K140-'PREV LOCK'!K267=0,"-",'VM Support FY26'!K140-'PREV LOCK'!K267)</f>
        <v>-</v>
      </c>
      <c r="L267" s="2000" t="str">
        <f>IF('VM Support FY26'!L140-'PREV LOCK'!L267=0,"-",'VM Support FY26'!L140-'PREV LOCK'!L267)</f>
        <v>-</v>
      </c>
      <c r="M267" s="1996" t="str">
        <f>IF('VM Support FY26'!M140-'PREV LOCK'!M267=0,"-",'VM Support FY26'!M140-'PREV LOCK'!M267)</f>
        <v>-</v>
      </c>
      <c r="N267" s="1999" t="str">
        <f>IF('VM Support FY26'!N140-'PREV LOCK'!N267=0,"-",'VM Support FY26'!N140-'PREV LOCK'!N267)</f>
        <v>-</v>
      </c>
      <c r="O267" s="2000" t="str">
        <f>IF('VM Support FY26'!O140-'PREV LOCK'!O267=0,"-",'VM Support FY26'!O140-'PREV LOCK'!O267)</f>
        <v>-</v>
      </c>
      <c r="P267" s="1996" t="str">
        <f>IF('VM Support FY26'!P140-'PREV LOCK'!P267=0,"-",'VM Support FY26'!P140-'PREV LOCK'!P267)</f>
        <v>-</v>
      </c>
      <c r="Q267" s="1999" t="str">
        <f>IF('VM Support FY26'!Q140-'PREV LOCK'!Q267=0,"-",'VM Support FY26'!Q140-'PREV LOCK'!Q267)</f>
        <v>-</v>
      </c>
      <c r="R267" s="2000" t="str">
        <f>IF('VM Support FY26'!R140-'PREV LOCK'!R267=0,"-",'VM Support FY26'!R140-'PREV LOCK'!R267)</f>
        <v>-</v>
      </c>
      <c r="S267" s="1996" t="str">
        <f>IF('VM Support FY26'!S140-'PREV LOCK'!S267=0,"-",'VM Support FY26'!S140-'PREV LOCK'!S267)</f>
        <v>-</v>
      </c>
      <c r="T267" s="1999" t="str">
        <f>IF('VM Support FY26'!T140-'PREV LOCK'!T267=0,"-",'VM Support FY26'!T140-'PREV LOCK'!T267)</f>
        <v>-</v>
      </c>
      <c r="U267" s="2000" t="str">
        <f>IF('VM Support FY26'!U140-'PREV LOCK'!U267=0,"-",'VM Support FY26'!U140-'PREV LOCK'!U267)</f>
        <v>-</v>
      </c>
      <c r="V267" s="1996" t="str">
        <f>IF('VM Support FY26'!V140-'PREV LOCK'!V267=0,"-",'VM Support FY26'!V140-'PREV LOCK'!V267)</f>
        <v>-</v>
      </c>
      <c r="W267" s="1999" t="str">
        <f>IF('VM Support FY26'!W140-'PREV LOCK'!W267=0,"-",'VM Support FY26'!W140-'PREV LOCK'!W267)</f>
        <v>-</v>
      </c>
      <c r="X267" s="2000" t="str">
        <f>IF('VM Support FY26'!X140-'PREV LOCK'!X267=0,"-",'VM Support FY26'!X140-'PREV LOCK'!X267)</f>
        <v>-</v>
      </c>
      <c r="Y267" s="1996" t="str">
        <f>IF('VM Support FY26'!Y140-'PREV LOCK'!Y267=0,"-",'VM Support FY26'!Y140-'PREV LOCK'!Y267)</f>
        <v>-</v>
      </c>
      <c r="Z267" s="1999" t="str">
        <f>IF('VM Support FY26'!Z140-'PREV LOCK'!Z267=0,"-",'VM Support FY26'!Z140-'PREV LOCK'!Z267)</f>
        <v>-</v>
      </c>
      <c r="AA267" s="2000" t="str">
        <f>IF('VM Support FY26'!AA140-'PREV LOCK'!AA267=0,"-",'VM Support FY26'!AA140-'PREV LOCK'!AA267)</f>
        <v>-</v>
      </c>
      <c r="AB267" s="1996" t="str">
        <f>IF('VM Support FY26'!AB140-'PREV LOCK'!AB267=0,"-",'VM Support FY26'!AB140-'PREV LOCK'!AB267)</f>
        <v>-</v>
      </c>
      <c r="AC267" s="1999" t="str">
        <f>IF('VM Support FY26'!AC140-'PREV LOCK'!AC267=0,"-",'VM Support FY26'!AC140-'PREV LOCK'!AC267)</f>
        <v>-</v>
      </c>
      <c r="AD267" s="2000" t="str">
        <f>IF('VM Support FY26'!AD140-'PREV LOCK'!AD267=0,"-",'VM Support FY26'!AD140-'PREV LOCK'!AD267)</f>
        <v>-</v>
      </c>
      <c r="AE267" s="1996" t="str">
        <f>IF('VM Support FY26'!AE140-'PREV LOCK'!AE267=0,"-",'VM Support FY26'!AE140-'PREV LOCK'!AE267)</f>
        <v>-</v>
      </c>
      <c r="AF267" s="1999" t="str">
        <f>IF('VM Support FY26'!AF140-'PREV LOCK'!AF267=0,"-",'VM Support FY26'!AF140-'PREV LOCK'!AF267)</f>
        <v>-</v>
      </c>
      <c r="AG267" s="2000" t="str">
        <f>IF('VM Support FY26'!AG140-'PREV LOCK'!AG267=0,"-",'VM Support FY26'!AG140-'PREV LOCK'!AG267)</f>
        <v>-</v>
      </c>
      <c r="AH267" s="1996" t="str">
        <f>IF('VM Support FY26'!AH140-'PREV LOCK'!AH267=0,"-",'VM Support FY26'!AH140-'PREV LOCK'!AH267)</f>
        <v>-</v>
      </c>
      <c r="AI267" s="1999" t="str">
        <f>IF('VM Support FY26'!AI140-'PREV LOCK'!AI267=0,"-",'VM Support FY26'!AI140-'PREV LOCK'!AI267)</f>
        <v>-</v>
      </c>
      <c r="AJ267" s="2000" t="str">
        <f>IF('VM Support FY26'!AJ140-'PREV LOCK'!AJ267=0,"-",'VM Support FY26'!AJ140-'PREV LOCK'!AJ267)</f>
        <v>-</v>
      </c>
      <c r="AK267" s="1996" t="str">
        <f>IF('VM Support FY26'!AK140-'PREV LOCK'!AK267=0,"-",'VM Support FY26'!AK140-'PREV LOCK'!AK267)</f>
        <v>-</v>
      </c>
      <c r="AL267" s="1999" t="str">
        <f>IF('VM Support FY26'!AL140-'PREV LOCK'!AL267=0,"-",'VM Support FY26'!AL140-'PREV LOCK'!AL267)</f>
        <v>-</v>
      </c>
      <c r="AM267" s="2000" t="str">
        <f>IF('VM Support FY26'!AM140-'PREV LOCK'!AM267=0,"-",'VM Support FY26'!AM140-'PREV LOCK'!AM267)</f>
        <v>-</v>
      </c>
      <c r="AN267" s="1996" t="str">
        <f>IF('VM Support FY26'!AN140-'PREV LOCK'!AN267=0,"-",'VM Support FY26'!AN140-'PREV LOCK'!AN267)</f>
        <v>-</v>
      </c>
      <c r="AO267" s="1999" t="str">
        <f>IF('VM Support FY26'!AO140-'PREV LOCK'!AO267=0,"-",'VM Support FY26'!AO140-'PREV LOCK'!AO267)</f>
        <v>-</v>
      </c>
      <c r="AP267" s="2000" t="str">
        <f>IF('VM Support FY26'!AP140-'PREV LOCK'!AP267=0,"-",'VM Support FY26'!AP140-'PREV LOCK'!AP267)</f>
        <v>-</v>
      </c>
      <c r="AQ267" s="1996" t="str">
        <f>IF('VM Support FY26'!AQ140-'PREV LOCK'!AQ267=0,"-",'VM Support FY26'!AQ140-'PREV LOCK'!AQ267)</f>
        <v>-</v>
      </c>
      <c r="AR267" s="1999" t="str">
        <f>IF('VM Support FY26'!AR140-'PREV LOCK'!AR267=0,"-",'VM Support FY26'!AR140-'PREV LOCK'!AR267)</f>
        <v>-</v>
      </c>
      <c r="AS267" s="2000" t="str">
        <f>IF('VM Support FY26'!AS140-'PREV LOCK'!AS267=0,"-",'VM Support FY26'!AS140-'PREV LOCK'!AS267)</f>
        <v>-</v>
      </c>
      <c r="AT267" s="1996" t="str">
        <f>IF('VM Support FY26'!AT140-'PREV LOCK'!AT267=0,"-",'VM Support FY26'!AT140-'PREV LOCK'!AT267)</f>
        <v>-</v>
      </c>
      <c r="AU267" s="1999" t="str">
        <f>IF('VM Support FY26'!AU140-'PREV LOCK'!AU267=0,"-",'VM Support FY26'!AU140-'PREV LOCK'!AU267)</f>
        <v>-</v>
      </c>
      <c r="AV267" s="2000" t="str">
        <f>IF('VM Support FY26'!AV140-'PREV LOCK'!AV267=0,"-",'VM Support FY26'!AV140-'PREV LOCK'!AV267)</f>
        <v>-</v>
      </c>
      <c r="AX267" s="145"/>
    </row>
    <row r="268" spans="4:50" ht="15.75" customHeight="1">
      <c r="D268" s="286" t="s">
        <v>276</v>
      </c>
      <c r="E268" s="155" t="s">
        <v>283</v>
      </c>
      <c r="F268" s="155" t="s">
        <v>210</v>
      </c>
      <c r="G268" s="155" t="s">
        <v>275</v>
      </c>
      <c r="H268" s="225" t="s">
        <v>225</v>
      </c>
      <c r="I268" s="208"/>
      <c r="J268" s="1997" t="str">
        <f>IF('VM Support FY26'!J141-'PREV LOCK'!J268=0,"-",'VM Support FY26'!J141-'PREV LOCK'!J268)</f>
        <v>-</v>
      </c>
      <c r="K268" s="2001" t="str">
        <f>IF('VM Support FY26'!K141-'PREV LOCK'!K268=0,"-",'VM Support FY26'!K141-'PREV LOCK'!K268)</f>
        <v>-</v>
      </c>
      <c r="L268" s="2002" t="str">
        <f>IF('VM Support FY26'!L141-'PREV LOCK'!L268=0,"-",'VM Support FY26'!L141-'PREV LOCK'!L268)</f>
        <v>-</v>
      </c>
      <c r="M268" s="1997" t="str">
        <f>IF('VM Support FY26'!M141-'PREV LOCK'!M268=0,"-",'VM Support FY26'!M141-'PREV LOCK'!M268)</f>
        <v>-</v>
      </c>
      <c r="N268" s="2001" t="str">
        <f>IF('VM Support FY26'!N141-'PREV LOCK'!N268=0,"-",'VM Support FY26'!N141-'PREV LOCK'!N268)</f>
        <v>-</v>
      </c>
      <c r="O268" s="2002" t="str">
        <f>IF('VM Support FY26'!O141-'PREV LOCK'!O268=0,"-",'VM Support FY26'!O141-'PREV LOCK'!O268)</f>
        <v>-</v>
      </c>
      <c r="P268" s="1997" t="str">
        <f>IF('VM Support FY26'!P141-'PREV LOCK'!P268=0,"-",'VM Support FY26'!P141-'PREV LOCK'!P268)</f>
        <v>-</v>
      </c>
      <c r="Q268" s="2001" t="str">
        <f>IF('VM Support FY26'!Q141-'PREV LOCK'!Q268=0,"-",'VM Support FY26'!Q141-'PREV LOCK'!Q268)</f>
        <v>-</v>
      </c>
      <c r="R268" s="2002" t="str">
        <f>IF('VM Support FY26'!R141-'PREV LOCK'!R268=0,"-",'VM Support FY26'!R141-'PREV LOCK'!R268)</f>
        <v>-</v>
      </c>
      <c r="S268" s="1997" t="str">
        <f>IF('VM Support FY26'!S141-'PREV LOCK'!S268=0,"-",'VM Support FY26'!S141-'PREV LOCK'!S268)</f>
        <v>-</v>
      </c>
      <c r="T268" s="2001" t="str">
        <f>IF('VM Support FY26'!T141-'PREV LOCK'!T268=0,"-",'VM Support FY26'!T141-'PREV LOCK'!T268)</f>
        <v>-</v>
      </c>
      <c r="U268" s="2002" t="str">
        <f>IF('VM Support FY26'!U141-'PREV LOCK'!U268=0,"-",'VM Support FY26'!U141-'PREV LOCK'!U268)</f>
        <v>-</v>
      </c>
      <c r="V268" s="1997" t="str">
        <f>IF('VM Support FY26'!V141-'PREV LOCK'!V268=0,"-",'VM Support FY26'!V141-'PREV LOCK'!V268)</f>
        <v>-</v>
      </c>
      <c r="W268" s="2001" t="str">
        <f>IF('VM Support FY26'!W141-'PREV LOCK'!W268=0,"-",'VM Support FY26'!W141-'PREV LOCK'!W268)</f>
        <v>-</v>
      </c>
      <c r="X268" s="2002" t="str">
        <f>IF('VM Support FY26'!X141-'PREV LOCK'!X268=0,"-",'VM Support FY26'!X141-'PREV LOCK'!X268)</f>
        <v>-</v>
      </c>
      <c r="Y268" s="1997" t="str">
        <f>IF('VM Support FY26'!Y141-'PREV LOCK'!Y268=0,"-",'VM Support FY26'!Y141-'PREV LOCK'!Y268)</f>
        <v>-</v>
      </c>
      <c r="Z268" s="2001" t="str">
        <f>IF('VM Support FY26'!Z141-'PREV LOCK'!Z268=0,"-",'VM Support FY26'!Z141-'PREV LOCK'!Z268)</f>
        <v>-</v>
      </c>
      <c r="AA268" s="2002" t="str">
        <f>IF('VM Support FY26'!AA141-'PREV LOCK'!AA268=0,"-",'VM Support FY26'!AA141-'PREV LOCK'!AA268)</f>
        <v>-</v>
      </c>
      <c r="AB268" s="1997" t="str">
        <f>IF('VM Support FY26'!AB141-'PREV LOCK'!AB268=0,"-",'VM Support FY26'!AB141-'PREV LOCK'!AB268)</f>
        <v>-</v>
      </c>
      <c r="AC268" s="2001" t="str">
        <f>IF('VM Support FY26'!AC141-'PREV LOCK'!AC268=0,"-",'VM Support FY26'!AC141-'PREV LOCK'!AC268)</f>
        <v>-</v>
      </c>
      <c r="AD268" s="2002" t="str">
        <f>IF('VM Support FY26'!AD141-'PREV LOCK'!AD268=0,"-",'VM Support FY26'!AD141-'PREV LOCK'!AD268)</f>
        <v>-</v>
      </c>
      <c r="AE268" s="1997" t="str">
        <f>IF('VM Support FY26'!AE141-'PREV LOCK'!AE268=0,"-",'VM Support FY26'!AE141-'PREV LOCK'!AE268)</f>
        <v>-</v>
      </c>
      <c r="AF268" s="2001" t="str">
        <f>IF('VM Support FY26'!AF141-'PREV LOCK'!AF268=0,"-",'VM Support FY26'!AF141-'PREV LOCK'!AF268)</f>
        <v>-</v>
      </c>
      <c r="AG268" s="2002" t="str">
        <f>IF('VM Support FY26'!AG141-'PREV LOCK'!AG268=0,"-",'VM Support FY26'!AG141-'PREV LOCK'!AG268)</f>
        <v>-</v>
      </c>
      <c r="AH268" s="1997" t="str">
        <f>IF('VM Support FY26'!AH141-'PREV LOCK'!AH268=0,"-",'VM Support FY26'!AH141-'PREV LOCK'!AH268)</f>
        <v>-</v>
      </c>
      <c r="AI268" s="2001" t="str">
        <f>IF('VM Support FY26'!AI141-'PREV LOCK'!AI268=0,"-",'VM Support FY26'!AI141-'PREV LOCK'!AI268)</f>
        <v>-</v>
      </c>
      <c r="AJ268" s="2002" t="str">
        <f>IF('VM Support FY26'!AJ141-'PREV LOCK'!AJ268=0,"-",'VM Support FY26'!AJ141-'PREV LOCK'!AJ268)</f>
        <v>-</v>
      </c>
      <c r="AK268" s="1997" t="str">
        <f>IF('VM Support FY26'!AK141-'PREV LOCK'!AK268=0,"-",'VM Support FY26'!AK141-'PREV LOCK'!AK268)</f>
        <v>-</v>
      </c>
      <c r="AL268" s="2001" t="str">
        <f>IF('VM Support FY26'!AL141-'PREV LOCK'!AL268=0,"-",'VM Support FY26'!AL141-'PREV LOCK'!AL268)</f>
        <v>-</v>
      </c>
      <c r="AM268" s="2002" t="str">
        <f>IF('VM Support FY26'!AM141-'PREV LOCK'!AM268=0,"-",'VM Support FY26'!AM141-'PREV LOCK'!AM268)</f>
        <v>-</v>
      </c>
      <c r="AN268" s="1997" t="str">
        <f>IF('VM Support FY26'!AN141-'PREV LOCK'!AN268=0,"-",'VM Support FY26'!AN141-'PREV LOCK'!AN268)</f>
        <v>-</v>
      </c>
      <c r="AO268" s="2001" t="str">
        <f>IF('VM Support FY26'!AO141-'PREV LOCK'!AO268=0,"-",'VM Support FY26'!AO141-'PREV LOCK'!AO268)</f>
        <v>-</v>
      </c>
      <c r="AP268" s="2002" t="str">
        <f>IF('VM Support FY26'!AP141-'PREV LOCK'!AP268=0,"-",'VM Support FY26'!AP141-'PREV LOCK'!AP268)</f>
        <v>-</v>
      </c>
      <c r="AQ268" s="1997" t="str">
        <f>IF('VM Support FY26'!AQ141-'PREV LOCK'!AQ268=0,"-",'VM Support FY26'!AQ141-'PREV LOCK'!AQ268)</f>
        <v>-</v>
      </c>
      <c r="AR268" s="2001" t="str">
        <f>IF('VM Support FY26'!AR141-'PREV LOCK'!AR268=0,"-",'VM Support FY26'!AR141-'PREV LOCK'!AR268)</f>
        <v>-</v>
      </c>
      <c r="AS268" s="2002" t="str">
        <f>IF('VM Support FY26'!AS141-'PREV LOCK'!AS268=0,"-",'VM Support FY26'!AS141-'PREV LOCK'!AS268)</f>
        <v>-</v>
      </c>
      <c r="AT268" s="1997" t="str">
        <f>IF('VM Support FY26'!AT141-'PREV LOCK'!AT268=0,"-",'VM Support FY26'!AT141-'PREV LOCK'!AT268)</f>
        <v>-</v>
      </c>
      <c r="AU268" s="2001" t="str">
        <f>IF('VM Support FY26'!AU141-'PREV LOCK'!AU268=0,"-",'VM Support FY26'!AU141-'PREV LOCK'!AU268)</f>
        <v>-</v>
      </c>
      <c r="AV268" s="2002" t="str">
        <f>IF('VM Support FY26'!AV141-'PREV LOCK'!AV268=0,"-",'VM Support FY26'!AV141-'PREV LOCK'!AV268)</f>
        <v>-</v>
      </c>
      <c r="AX268" s="145"/>
    </row>
    <row r="269" spans="4:50" ht="15.75" customHeight="1">
      <c r="D269" s="608" t="s">
        <v>276</v>
      </c>
      <c r="E269" s="282" t="s">
        <v>284</v>
      </c>
      <c r="F269" s="282" t="s">
        <v>210</v>
      </c>
      <c r="G269" s="282" t="s">
        <v>275</v>
      </c>
      <c r="H269" s="281"/>
      <c r="I269" s="203"/>
      <c r="J269" s="1997" t="str">
        <f>IF('VM Support FY26'!J142-'PREV LOCK'!J269=0,"-",'VM Support FY26'!J142-'PREV LOCK'!J269)</f>
        <v>-</v>
      </c>
      <c r="K269" s="2001" t="str">
        <f>IF('VM Support FY26'!K142-'PREV LOCK'!K269=0,"-",'VM Support FY26'!K142-'PREV LOCK'!K269)</f>
        <v>-</v>
      </c>
      <c r="L269" s="2002" t="str">
        <f>IF('VM Support FY26'!L142-'PREV LOCK'!L269=0,"-",'VM Support FY26'!L142-'PREV LOCK'!L269)</f>
        <v>-</v>
      </c>
      <c r="M269" s="1997" t="str">
        <f>IF('VM Support FY26'!M142-'PREV LOCK'!M269=0,"-",'VM Support FY26'!M142-'PREV LOCK'!M269)</f>
        <v>-</v>
      </c>
      <c r="N269" s="2001" t="str">
        <f>IF('VM Support FY26'!N142-'PREV LOCK'!N269=0,"-",'VM Support FY26'!N142-'PREV LOCK'!N269)</f>
        <v>-</v>
      </c>
      <c r="O269" s="2002" t="str">
        <f>IF('VM Support FY26'!O142-'PREV LOCK'!O269=0,"-",'VM Support FY26'!O142-'PREV LOCK'!O269)</f>
        <v>-</v>
      </c>
      <c r="P269" s="1997" t="str">
        <f>IF('VM Support FY26'!P142-'PREV LOCK'!P269=0,"-",'VM Support FY26'!P142-'PREV LOCK'!P269)</f>
        <v>-</v>
      </c>
      <c r="Q269" s="2001" t="str">
        <f>IF('VM Support FY26'!Q142-'PREV LOCK'!Q269=0,"-",'VM Support FY26'!Q142-'PREV LOCK'!Q269)</f>
        <v>-</v>
      </c>
      <c r="R269" s="2002" t="str">
        <f>IF('VM Support FY26'!R142-'PREV LOCK'!R269=0,"-",'VM Support FY26'!R142-'PREV LOCK'!R269)</f>
        <v>-</v>
      </c>
      <c r="S269" s="1997" t="str">
        <f>IF('VM Support FY26'!S142-'PREV LOCK'!S269=0,"-",'VM Support FY26'!S142-'PREV LOCK'!S269)</f>
        <v>-</v>
      </c>
      <c r="T269" s="2001" t="str">
        <f>IF('VM Support FY26'!T142-'PREV LOCK'!T269=0,"-",'VM Support FY26'!T142-'PREV LOCK'!T269)</f>
        <v>-</v>
      </c>
      <c r="U269" s="2002" t="str">
        <f>IF('VM Support FY26'!U142-'PREV LOCK'!U269=0,"-",'VM Support FY26'!U142-'PREV LOCK'!U269)</f>
        <v>-</v>
      </c>
      <c r="V269" s="1997" t="str">
        <f>IF('VM Support FY26'!V142-'PREV LOCK'!V269=0,"-",'VM Support FY26'!V142-'PREV LOCK'!V269)</f>
        <v>-</v>
      </c>
      <c r="W269" s="2001" t="str">
        <f>IF('VM Support FY26'!W142-'PREV LOCK'!W269=0,"-",'VM Support FY26'!W142-'PREV LOCK'!W269)</f>
        <v>-</v>
      </c>
      <c r="X269" s="2002" t="str">
        <f>IF('VM Support FY26'!X142-'PREV LOCK'!X269=0,"-",'VM Support FY26'!X142-'PREV LOCK'!X269)</f>
        <v>-</v>
      </c>
      <c r="Y269" s="1997" t="str">
        <f>IF('VM Support FY26'!Y142-'PREV LOCK'!Y269=0,"-",'VM Support FY26'!Y142-'PREV LOCK'!Y269)</f>
        <v>-</v>
      </c>
      <c r="Z269" s="2001" t="str">
        <f>IF('VM Support FY26'!Z142-'PREV LOCK'!Z269=0,"-",'VM Support FY26'!Z142-'PREV LOCK'!Z269)</f>
        <v>-</v>
      </c>
      <c r="AA269" s="2002" t="str">
        <f>IF('VM Support FY26'!AA142-'PREV LOCK'!AA269=0,"-",'VM Support FY26'!AA142-'PREV LOCK'!AA269)</f>
        <v>-</v>
      </c>
      <c r="AB269" s="1997" t="str">
        <f>IF('VM Support FY26'!AB142-'PREV LOCK'!AB269=0,"-",'VM Support FY26'!AB142-'PREV LOCK'!AB269)</f>
        <v>-</v>
      </c>
      <c r="AC269" s="2001" t="str">
        <f>IF('VM Support FY26'!AC142-'PREV LOCK'!AC269=0,"-",'VM Support FY26'!AC142-'PREV LOCK'!AC269)</f>
        <v>-</v>
      </c>
      <c r="AD269" s="2002" t="str">
        <f>IF('VM Support FY26'!AD142-'PREV LOCK'!AD269=0,"-",'VM Support FY26'!AD142-'PREV LOCK'!AD269)</f>
        <v>-</v>
      </c>
      <c r="AE269" s="1997" t="str">
        <f>IF('VM Support FY26'!AE142-'PREV LOCK'!AE269=0,"-",'VM Support FY26'!AE142-'PREV LOCK'!AE269)</f>
        <v>-</v>
      </c>
      <c r="AF269" s="2001" t="str">
        <f>IF('VM Support FY26'!AF142-'PREV LOCK'!AF269=0,"-",'VM Support FY26'!AF142-'PREV LOCK'!AF269)</f>
        <v>-</v>
      </c>
      <c r="AG269" s="2002" t="str">
        <f>IF('VM Support FY26'!AG142-'PREV LOCK'!AG269=0,"-",'VM Support FY26'!AG142-'PREV LOCK'!AG269)</f>
        <v>-</v>
      </c>
      <c r="AH269" s="1997" t="str">
        <f>IF('VM Support FY26'!AH142-'PREV LOCK'!AH269=0,"-",'VM Support FY26'!AH142-'PREV LOCK'!AH269)</f>
        <v>-</v>
      </c>
      <c r="AI269" s="2001" t="str">
        <f>IF('VM Support FY26'!AI142-'PREV LOCK'!AI269=0,"-",'VM Support FY26'!AI142-'PREV LOCK'!AI269)</f>
        <v>-</v>
      </c>
      <c r="AJ269" s="2002" t="str">
        <f>IF('VM Support FY26'!AJ142-'PREV LOCK'!AJ269=0,"-",'VM Support FY26'!AJ142-'PREV LOCK'!AJ269)</f>
        <v>-</v>
      </c>
      <c r="AK269" s="1997" t="str">
        <f>IF('VM Support FY26'!AK142-'PREV LOCK'!AK269=0,"-",'VM Support FY26'!AK142-'PREV LOCK'!AK269)</f>
        <v>-</v>
      </c>
      <c r="AL269" s="2001" t="str">
        <f>IF('VM Support FY26'!AL142-'PREV LOCK'!AL269=0,"-",'VM Support FY26'!AL142-'PREV LOCK'!AL269)</f>
        <v>-</v>
      </c>
      <c r="AM269" s="2002" t="str">
        <f>IF('VM Support FY26'!AM142-'PREV LOCK'!AM269=0,"-",'VM Support FY26'!AM142-'PREV LOCK'!AM269)</f>
        <v>-</v>
      </c>
      <c r="AN269" s="1997" t="str">
        <f>IF('VM Support FY26'!AN142-'PREV LOCK'!AN269=0,"-",'VM Support FY26'!AN142-'PREV LOCK'!AN269)</f>
        <v>-</v>
      </c>
      <c r="AO269" s="2001" t="str">
        <f>IF('VM Support FY26'!AO142-'PREV LOCK'!AO269=0,"-",'VM Support FY26'!AO142-'PREV LOCK'!AO269)</f>
        <v>-</v>
      </c>
      <c r="AP269" s="2002" t="str">
        <f>IF('VM Support FY26'!AP142-'PREV LOCK'!AP269=0,"-",'VM Support FY26'!AP142-'PREV LOCK'!AP269)</f>
        <v>-</v>
      </c>
      <c r="AQ269" s="1997" t="str">
        <f>IF('VM Support FY26'!AQ142-'PREV LOCK'!AQ269=0,"-",'VM Support FY26'!AQ142-'PREV LOCK'!AQ269)</f>
        <v>-</v>
      </c>
      <c r="AR269" s="2001" t="str">
        <f>IF('VM Support FY26'!AR142-'PREV LOCK'!AR269=0,"-",'VM Support FY26'!AR142-'PREV LOCK'!AR269)</f>
        <v>-</v>
      </c>
      <c r="AS269" s="2002" t="str">
        <f>IF('VM Support FY26'!AS142-'PREV LOCK'!AS269=0,"-",'VM Support FY26'!AS142-'PREV LOCK'!AS269)</f>
        <v>-</v>
      </c>
      <c r="AT269" s="1997" t="str">
        <f>IF('VM Support FY26'!AT142-'PREV LOCK'!AT269=0,"-",'VM Support FY26'!AT142-'PREV LOCK'!AT269)</f>
        <v>-</v>
      </c>
      <c r="AU269" s="2001" t="str">
        <f>IF('VM Support FY26'!AU142-'PREV LOCK'!AU269=0,"-",'VM Support FY26'!AU142-'PREV LOCK'!AU269)</f>
        <v>-</v>
      </c>
      <c r="AV269" s="2002" t="str">
        <f>IF('VM Support FY26'!AV142-'PREV LOCK'!AV269=0,"-",'VM Support FY26'!AV142-'PREV LOCK'!AV269)</f>
        <v>-</v>
      </c>
      <c r="AX269" s="145"/>
    </row>
    <row r="270" spans="4:50" ht="15.75" customHeight="1">
      <c r="D270" s="1924"/>
      <c r="E270" s="1925" t="s">
        <v>285</v>
      </c>
      <c r="F270" s="1925"/>
      <c r="G270" s="1925"/>
      <c r="H270" s="1926"/>
      <c r="I270" s="1927"/>
      <c r="J270" s="2024" t="str">
        <f>IF('VM Support FY26'!J143-'PREV LOCK'!J270=0,"-",'VM Support FY26'!J143-'PREV LOCK'!J270)</f>
        <v>-</v>
      </c>
      <c r="K270" s="2025" t="str">
        <f>IF('VM Support FY26'!K143-'PREV LOCK'!K270=0,"-",'VM Support FY26'!K143-'PREV LOCK'!K270)</f>
        <v>-</v>
      </c>
      <c r="L270" s="2026" t="str">
        <f>IF('VM Support FY26'!L143-'PREV LOCK'!L270=0,"-",'VM Support FY26'!L143-'PREV LOCK'!L270)</f>
        <v>-</v>
      </c>
      <c r="M270" s="2024" t="str">
        <f>IF('VM Support FY26'!M143-'PREV LOCK'!M270=0,"-",'VM Support FY26'!M143-'PREV LOCK'!M270)</f>
        <v>-</v>
      </c>
      <c r="N270" s="2025" t="str">
        <f>IF('VM Support FY26'!N143-'PREV LOCK'!N270=0,"-",'VM Support FY26'!N143-'PREV LOCK'!N270)</f>
        <v>-</v>
      </c>
      <c r="O270" s="2026" t="str">
        <f>IF('VM Support FY26'!O143-'PREV LOCK'!O270=0,"-",'VM Support FY26'!O143-'PREV LOCK'!O270)</f>
        <v>-</v>
      </c>
      <c r="P270" s="2024" t="str">
        <f>IF('VM Support FY26'!P143-'PREV LOCK'!P270=0,"-",'VM Support FY26'!P143-'PREV LOCK'!P270)</f>
        <v>-</v>
      </c>
      <c r="Q270" s="2025" t="str">
        <f>IF('VM Support FY26'!Q143-'PREV LOCK'!Q270=0,"-",'VM Support FY26'!Q143-'PREV LOCK'!Q270)</f>
        <v>-</v>
      </c>
      <c r="R270" s="2026" t="str">
        <f>IF('VM Support FY26'!R143-'PREV LOCK'!R270=0,"-",'VM Support FY26'!R143-'PREV LOCK'!R270)</f>
        <v>-</v>
      </c>
      <c r="S270" s="2024" t="str">
        <f>IF('VM Support FY26'!S143-'PREV LOCK'!S270=0,"-",'VM Support FY26'!S143-'PREV LOCK'!S270)</f>
        <v>-</v>
      </c>
      <c r="T270" s="2025" t="str">
        <f>IF('VM Support FY26'!T143-'PREV LOCK'!T270=0,"-",'VM Support FY26'!T143-'PREV LOCK'!T270)</f>
        <v>-</v>
      </c>
      <c r="U270" s="2026" t="str">
        <f>IF('VM Support FY26'!U143-'PREV LOCK'!U270=0,"-",'VM Support FY26'!U143-'PREV LOCK'!U270)</f>
        <v>-</v>
      </c>
      <c r="V270" s="2024" t="str">
        <f>IF('VM Support FY26'!V143-'PREV LOCK'!V270=0,"-",'VM Support FY26'!V143-'PREV LOCK'!V270)</f>
        <v>-</v>
      </c>
      <c r="W270" s="2025" t="str">
        <f>IF('VM Support FY26'!W143-'PREV LOCK'!W270=0,"-",'VM Support FY26'!W143-'PREV LOCK'!W270)</f>
        <v>-</v>
      </c>
      <c r="X270" s="2026" t="str">
        <f>IF('VM Support FY26'!X143-'PREV LOCK'!X270=0,"-",'VM Support FY26'!X143-'PREV LOCK'!X270)</f>
        <v>-</v>
      </c>
      <c r="Y270" s="2024" t="str">
        <f>IF('VM Support FY26'!Y143-'PREV LOCK'!Y270=0,"-",'VM Support FY26'!Y143-'PREV LOCK'!Y270)</f>
        <v>-</v>
      </c>
      <c r="Z270" s="2025" t="str">
        <f>IF('VM Support FY26'!Z143-'PREV LOCK'!Z270=0,"-",'VM Support FY26'!Z143-'PREV LOCK'!Z270)</f>
        <v>-</v>
      </c>
      <c r="AA270" s="2026" t="str">
        <f>IF('VM Support FY26'!AA143-'PREV LOCK'!AA270=0,"-",'VM Support FY26'!AA143-'PREV LOCK'!AA270)</f>
        <v>-</v>
      </c>
      <c r="AB270" s="2024" t="str">
        <f>IF('VM Support FY26'!AB143-'PREV LOCK'!AB270=0,"-",'VM Support FY26'!AB143-'PREV LOCK'!AB270)</f>
        <v>-</v>
      </c>
      <c r="AC270" s="2025" t="str">
        <f>IF('VM Support FY26'!AC143-'PREV LOCK'!AC270=0,"-",'VM Support FY26'!AC143-'PREV LOCK'!AC270)</f>
        <v>-</v>
      </c>
      <c r="AD270" s="2026" t="str">
        <f>IF('VM Support FY26'!AD143-'PREV LOCK'!AD270=0,"-",'VM Support FY26'!AD143-'PREV LOCK'!AD270)</f>
        <v>-</v>
      </c>
      <c r="AE270" s="2024" t="str">
        <f>IF('VM Support FY26'!AE143-'PREV LOCK'!AE270=0,"-",'VM Support FY26'!AE143-'PREV LOCK'!AE270)</f>
        <v>-</v>
      </c>
      <c r="AF270" s="2025" t="str">
        <f>IF('VM Support FY26'!AF143-'PREV LOCK'!AF270=0,"-",'VM Support FY26'!AF143-'PREV LOCK'!AF270)</f>
        <v>-</v>
      </c>
      <c r="AG270" s="2026" t="str">
        <f>IF('VM Support FY26'!AG143-'PREV LOCK'!AG270=0,"-",'VM Support FY26'!AG143-'PREV LOCK'!AG270)</f>
        <v>-</v>
      </c>
      <c r="AH270" s="2024" t="str">
        <f>IF('VM Support FY26'!AH143-'PREV LOCK'!AH270=0,"-",'VM Support FY26'!AH143-'PREV LOCK'!AH270)</f>
        <v>-</v>
      </c>
      <c r="AI270" s="2025" t="str">
        <f>IF('VM Support FY26'!AI143-'PREV LOCK'!AI270=0,"-",'VM Support FY26'!AI143-'PREV LOCK'!AI270)</f>
        <v>-</v>
      </c>
      <c r="AJ270" s="2026" t="str">
        <f>IF('VM Support FY26'!AJ143-'PREV LOCK'!AJ270=0,"-",'VM Support FY26'!AJ143-'PREV LOCK'!AJ270)</f>
        <v>-</v>
      </c>
      <c r="AK270" s="2024" t="str">
        <f>IF('VM Support FY26'!AK143-'PREV LOCK'!AK270=0,"-",'VM Support FY26'!AK143-'PREV LOCK'!AK270)</f>
        <v>-</v>
      </c>
      <c r="AL270" s="2025" t="str">
        <f>IF('VM Support FY26'!AL143-'PREV LOCK'!AL270=0,"-",'VM Support FY26'!AL143-'PREV LOCK'!AL270)</f>
        <v>-</v>
      </c>
      <c r="AM270" s="2026" t="str">
        <f>IF('VM Support FY26'!AM143-'PREV LOCK'!AM270=0,"-",'VM Support FY26'!AM143-'PREV LOCK'!AM270)</f>
        <v>-</v>
      </c>
      <c r="AN270" s="2024" t="str">
        <f>IF('VM Support FY26'!AN143-'PREV LOCK'!AN270=0,"-",'VM Support FY26'!AN143-'PREV LOCK'!AN270)</f>
        <v>-</v>
      </c>
      <c r="AO270" s="2025" t="str">
        <f>IF('VM Support FY26'!AO143-'PREV LOCK'!AO270=0,"-",'VM Support FY26'!AO143-'PREV LOCK'!AO270)</f>
        <v>-</v>
      </c>
      <c r="AP270" s="2026" t="str">
        <f>IF('VM Support FY26'!AP143-'PREV LOCK'!AP270=0,"-",'VM Support FY26'!AP143-'PREV LOCK'!AP270)</f>
        <v>-</v>
      </c>
      <c r="AQ270" s="2024" t="str">
        <f>IF('VM Support FY26'!AQ143-'PREV LOCK'!AQ270=0,"-",'VM Support FY26'!AQ143-'PREV LOCK'!AQ270)</f>
        <v>-</v>
      </c>
      <c r="AR270" s="2025" t="str">
        <f>IF('VM Support FY26'!AR143-'PREV LOCK'!AR270=0,"-",'VM Support FY26'!AR143-'PREV LOCK'!AR270)</f>
        <v>-</v>
      </c>
      <c r="AS270" s="2026" t="str">
        <f>IF('VM Support FY26'!AS143-'PREV LOCK'!AS270=0,"-",'VM Support FY26'!AS143-'PREV LOCK'!AS270)</f>
        <v>-</v>
      </c>
      <c r="AT270" s="2024" t="str">
        <f>IF('VM Support FY26'!AT143-'PREV LOCK'!AT270=0,"-",'VM Support FY26'!AT143-'PREV LOCK'!AT270)</f>
        <v>-</v>
      </c>
      <c r="AU270" s="2025" t="str">
        <f>IF('VM Support FY26'!AU143-'PREV LOCK'!AU270=0,"-",'VM Support FY26'!AU143-'PREV LOCK'!AU270)</f>
        <v>-</v>
      </c>
      <c r="AV270" s="2026" t="str">
        <f>IF('VM Support FY26'!AV143-'PREV LOCK'!AV270=0,"-",'VM Support FY26'!AV143-'PREV LOCK'!AV270)</f>
        <v>-</v>
      </c>
      <c r="AX270" s="145"/>
    </row>
    <row r="271" spans="4:50" ht="15.75" customHeight="1">
      <c r="AX271" s="145"/>
    </row>
    <row r="272" spans="4:50" ht="15.75" customHeight="1">
      <c r="AX272" s="145"/>
    </row>
    <row r="273" spans="31:50" ht="15.75" customHeight="1">
      <c r="AE273" s="318"/>
      <c r="AX273" s="145"/>
    </row>
    <row r="274" spans="31:50" ht="15.75" customHeight="1">
      <c r="AX274" s="145"/>
    </row>
    <row r="275" spans="31:50" ht="15.75" customHeight="1">
      <c r="AX275" s="145"/>
    </row>
    <row r="276" spans="31:50" ht="15.75" customHeight="1"/>
    <row r="277" spans="31:50" ht="15.75" customHeight="1"/>
    <row r="278" spans="31:50" ht="15.75" customHeight="1"/>
    <row r="279" spans="31:50" ht="15.75" customHeight="1"/>
    <row r="280" spans="31:50" ht="15.75" customHeight="1"/>
    <row r="281" spans="31:50" ht="15.75" customHeight="1"/>
    <row r="282" spans="31:50" ht="15.75" customHeight="1"/>
    <row r="283" spans="31:50" ht="15.75" customHeight="1"/>
    <row r="284" spans="31:50" ht="15.75" customHeight="1"/>
    <row r="285" spans="31:50" ht="15.75" customHeight="1"/>
    <row r="286" spans="31:50" ht="15.75" customHeight="1"/>
    <row r="287" spans="31:50" ht="15.75" customHeight="1"/>
    <row r="288" spans="31:50"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sheetProtection algorithmName="SHA-512" hashValue="6R51ePSBIaCbyJuSGg1TgUfyKokjNzdMOCvfDqTzeCip2tGqrzIhUFeRa4XQ5ShuJmvOl10LJibzrO4W5P2HoA==" saltValue="cGYB9t0AGtYzV5IGwkNWyg==" spinCount="100000" sheet="1" objects="1" scenarios="1"/>
  <mergeCells count="14">
    <mergeCell ref="D74:I74"/>
    <mergeCell ref="AY3:AZ3"/>
    <mergeCell ref="D43:I43"/>
    <mergeCell ref="D49:G49"/>
    <mergeCell ref="D55:G55"/>
    <mergeCell ref="D57:I57"/>
    <mergeCell ref="D247:I247"/>
    <mergeCell ref="D254:I254"/>
    <mergeCell ref="D82:I82"/>
    <mergeCell ref="D86:I86"/>
    <mergeCell ref="D105:I105"/>
    <mergeCell ref="D116:I116"/>
    <mergeCell ref="D128:I128"/>
    <mergeCell ref="D172:I172"/>
  </mergeCells>
  <conditionalFormatting sqref="J173:AV242 J255:AV270 J248:AV253 J245:AV246 J130:AV171">
    <cfRule type="iconSet" priority="2">
      <iconSet iconSet="3Arrows">
        <cfvo type="percent" val="0"/>
        <cfvo type="num" val="0"/>
        <cfvo type="num" val="1"/>
      </iconSet>
    </cfRule>
  </conditionalFormatting>
  <conditionalFormatting sqref="J243:AV244">
    <cfRule type="expression" dxfId="3" priority="1">
      <formula>IF(J243=J243,FALSE,TRUE)</formula>
    </cfRule>
  </conditionalFormatting>
  <pageMargins left="0.7" right="0.7" top="0.75" bottom="0.75" header="0" footer="0"/>
  <pageSetup orientation="landscape"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D7CF2-A1EA-428E-B180-03D3B36E04A7}">
  <sheetPr>
    <tabColor rgb="FFFF0000"/>
  </sheetPr>
  <dimension ref="A1:BT955"/>
  <sheetViews>
    <sheetView showGridLines="0" topLeftCell="C155" zoomScale="85" zoomScaleNormal="85" workbookViewId="0">
      <selection activeCell="G219" sqref="G219"/>
    </sheetView>
  </sheetViews>
  <sheetFormatPr baseColWidth="10" defaultColWidth="14.5" defaultRowHeight="15" customHeight="1"/>
  <cols>
    <col min="1" max="2" width="14.5" style="145" hidden="1" customWidth="1"/>
    <col min="3" max="3" width="2.6640625" style="145" customWidth="1"/>
    <col min="4" max="4" width="16.6640625" style="145" customWidth="1"/>
    <col min="5" max="5" width="51.5" style="145" customWidth="1"/>
    <col min="6" max="6" width="9.1640625" style="145" customWidth="1"/>
    <col min="7" max="7" width="10" style="145" customWidth="1"/>
    <col min="8" max="8" width="7.5" style="146" hidden="1" customWidth="1"/>
    <col min="9" max="9" width="14.5" style="146" hidden="1" customWidth="1"/>
    <col min="10" max="15" width="11.6640625" style="145" customWidth="1"/>
    <col min="16" max="16" width="11.1640625" style="145" customWidth="1"/>
    <col min="17" max="48" width="11.6640625" style="145" customWidth="1"/>
    <col min="49" max="49" width="14.5" style="145" customWidth="1"/>
    <col min="50" max="50" width="14.5" style="146" customWidth="1"/>
    <col min="51" max="54" width="14.5" style="145" customWidth="1"/>
    <col min="55" max="16384" width="14.5" style="145"/>
  </cols>
  <sheetData>
    <row r="1" spans="1:52" s="146" customFormat="1" ht="18" customHeight="1">
      <c r="A1" s="150" t="s">
        <v>0</v>
      </c>
      <c r="B1" s="164">
        <v>168</v>
      </c>
      <c r="C1" s="2860"/>
      <c r="D1" s="1057"/>
      <c r="E1" s="1057"/>
      <c r="F1" s="1058"/>
      <c r="G1" s="1058"/>
      <c r="H1" s="1059"/>
      <c r="I1" s="1058"/>
      <c r="J1" s="1097"/>
      <c r="K1" s="1098">
        <v>45383</v>
      </c>
      <c r="L1" s="1100"/>
      <c r="M1" s="1097"/>
      <c r="N1" s="1098">
        <v>45413</v>
      </c>
      <c r="O1" s="1100"/>
      <c r="P1" s="1097"/>
      <c r="Q1" s="1098">
        <v>45444</v>
      </c>
      <c r="R1" s="1100"/>
      <c r="S1" s="1097"/>
      <c r="T1" s="1098">
        <v>45474</v>
      </c>
      <c r="U1" s="1100"/>
      <c r="V1" s="1097"/>
      <c r="W1" s="1098">
        <v>45505</v>
      </c>
      <c r="X1" s="1100"/>
      <c r="Y1" s="1097"/>
      <c r="Z1" s="1098">
        <v>45536</v>
      </c>
      <c r="AA1" s="1100"/>
      <c r="AB1" s="1097"/>
      <c r="AC1" s="1098">
        <v>45566</v>
      </c>
      <c r="AD1" s="1100"/>
      <c r="AE1" s="1097"/>
      <c r="AF1" s="1098">
        <v>45597</v>
      </c>
      <c r="AG1" s="1100"/>
      <c r="AH1" s="1097"/>
      <c r="AI1" s="1098">
        <v>45627</v>
      </c>
      <c r="AJ1" s="1100"/>
      <c r="AK1" s="1097"/>
      <c r="AL1" s="1098">
        <v>45658</v>
      </c>
      <c r="AM1" s="1100"/>
      <c r="AN1" s="1097"/>
      <c r="AO1" s="1098">
        <v>45689</v>
      </c>
      <c r="AP1" s="1100"/>
      <c r="AQ1" s="1097"/>
      <c r="AR1" s="1098">
        <v>45717</v>
      </c>
      <c r="AS1" s="1100"/>
      <c r="AT1" s="1097"/>
      <c r="AU1" s="1098" t="s">
        <v>2</v>
      </c>
      <c r="AV1" s="1100"/>
    </row>
    <row r="2" spans="1:52" hidden="1">
      <c r="A2" s="150" t="s">
        <v>3</v>
      </c>
      <c r="B2" s="156">
        <v>0.8</v>
      </c>
      <c r="D2" s="1124" t="s">
        <v>4</v>
      </c>
      <c r="E2" s="1125" t="s">
        <v>5</v>
      </c>
      <c r="F2" s="1125"/>
      <c r="G2" s="1125" t="s">
        <v>6</v>
      </c>
      <c r="H2" s="1126" t="s">
        <v>7</v>
      </c>
      <c r="I2" s="1127" t="s">
        <v>8</v>
      </c>
      <c r="J2" s="1840" t="s">
        <v>9</v>
      </c>
      <c r="K2" s="1129" t="s">
        <v>10</v>
      </c>
      <c r="L2" s="1841" t="s">
        <v>11</v>
      </c>
      <c r="M2" s="1840" t="s">
        <v>9</v>
      </c>
      <c r="N2" s="1129" t="s">
        <v>10</v>
      </c>
      <c r="O2" s="1841" t="s">
        <v>11</v>
      </c>
      <c r="P2" s="1840" t="s">
        <v>9</v>
      </c>
      <c r="Q2" s="1129" t="s">
        <v>10</v>
      </c>
      <c r="R2" s="1841" t="s">
        <v>11</v>
      </c>
      <c r="S2" s="1840" t="s">
        <v>9</v>
      </c>
      <c r="T2" s="1129" t="s">
        <v>10</v>
      </c>
      <c r="U2" s="1841" t="s">
        <v>11</v>
      </c>
      <c r="V2" s="1840" t="s">
        <v>9</v>
      </c>
      <c r="W2" s="1129" t="s">
        <v>10</v>
      </c>
      <c r="X2" s="1841" t="s">
        <v>11</v>
      </c>
      <c r="Y2" s="1840" t="s">
        <v>9</v>
      </c>
      <c r="Z2" s="1129" t="s">
        <v>10</v>
      </c>
      <c r="AA2" s="1841" t="s">
        <v>11</v>
      </c>
      <c r="AB2" s="1840" t="s">
        <v>9</v>
      </c>
      <c r="AC2" s="1129" t="s">
        <v>10</v>
      </c>
      <c r="AD2" s="1841" t="s">
        <v>11</v>
      </c>
      <c r="AE2" s="1840" t="s">
        <v>9</v>
      </c>
      <c r="AF2" s="1129" t="s">
        <v>10</v>
      </c>
      <c r="AG2" s="1841" t="s">
        <v>11</v>
      </c>
      <c r="AH2" s="1840" t="s">
        <v>9</v>
      </c>
      <c r="AI2" s="1129" t="s">
        <v>10</v>
      </c>
      <c r="AJ2" s="1841" t="s">
        <v>11</v>
      </c>
      <c r="AK2" s="1840" t="s">
        <v>9</v>
      </c>
      <c r="AL2" s="1129" t="s">
        <v>12</v>
      </c>
      <c r="AM2" s="1841" t="s">
        <v>11</v>
      </c>
      <c r="AN2" s="1840" t="s">
        <v>9</v>
      </c>
      <c r="AO2" s="1129" t="s">
        <v>12</v>
      </c>
      <c r="AP2" s="1841" t="s">
        <v>11</v>
      </c>
      <c r="AQ2" s="1840" t="s">
        <v>9</v>
      </c>
      <c r="AR2" s="1129" t="s">
        <v>12</v>
      </c>
      <c r="AS2" s="1841" t="s">
        <v>11</v>
      </c>
      <c r="AT2" s="1840" t="s">
        <v>9</v>
      </c>
      <c r="AU2" s="1129" t="s">
        <v>12</v>
      </c>
      <c r="AV2" s="1842" t="s">
        <v>11</v>
      </c>
    </row>
    <row r="3" spans="1:52" ht="15" hidden="1" customHeight="1">
      <c r="A3" s="150" t="s">
        <v>13</v>
      </c>
      <c r="B3" s="164">
        <v>60</v>
      </c>
      <c r="D3" s="353" t="s">
        <v>23</v>
      </c>
      <c r="E3" s="294" t="s">
        <v>47</v>
      </c>
      <c r="F3" s="294"/>
      <c r="G3" s="294" t="s">
        <v>48</v>
      </c>
      <c r="H3" s="293">
        <v>10</v>
      </c>
      <c r="I3" s="351">
        <v>600</v>
      </c>
      <c r="J3" s="1843">
        <v>5900</v>
      </c>
      <c r="K3" s="351"/>
      <c r="L3" s="352">
        <v>1203</v>
      </c>
      <c r="M3" s="1843">
        <v>5900</v>
      </c>
      <c r="N3" s="351"/>
      <c r="O3" s="352">
        <v>1203</v>
      </c>
      <c r="P3" s="1843">
        <v>4800</v>
      </c>
      <c r="Q3" s="351"/>
      <c r="R3" s="350">
        <v>1337</v>
      </c>
      <c r="S3" s="1843">
        <v>4800</v>
      </c>
      <c r="T3" s="351"/>
      <c r="U3" s="350">
        <v>1253</v>
      </c>
      <c r="V3" s="1843">
        <v>4000</v>
      </c>
      <c r="W3" s="290"/>
      <c r="X3" s="291">
        <v>1393</v>
      </c>
      <c r="Y3" s="1843">
        <v>4000</v>
      </c>
      <c r="Z3" s="351"/>
      <c r="AA3" s="350">
        <v>1471</v>
      </c>
      <c r="AB3" s="1843">
        <v>4300</v>
      </c>
      <c r="AC3" s="290"/>
      <c r="AD3" s="291">
        <v>1448</v>
      </c>
      <c r="AE3" s="1843">
        <v>4500</v>
      </c>
      <c r="AF3" s="351"/>
      <c r="AG3" s="350">
        <v>1448</v>
      </c>
      <c r="AH3" s="1843">
        <v>6600</v>
      </c>
      <c r="AI3" s="290"/>
      <c r="AJ3" s="291">
        <v>1448</v>
      </c>
      <c r="AK3" s="1843">
        <v>7300</v>
      </c>
      <c r="AL3" s="351"/>
      <c r="AM3" s="350">
        <v>1615</v>
      </c>
      <c r="AN3" s="1843">
        <v>7000</v>
      </c>
      <c r="AO3" s="290"/>
      <c r="AP3" s="291">
        <v>1448</v>
      </c>
      <c r="AQ3" s="1843">
        <v>7300</v>
      </c>
      <c r="AR3" s="290"/>
      <c r="AS3" s="291">
        <v>1526</v>
      </c>
      <c r="AT3" s="1843">
        <v>66400</v>
      </c>
      <c r="AU3" s="290"/>
      <c r="AV3" s="349">
        <v>16793</v>
      </c>
      <c r="AW3" s="2858"/>
      <c r="AX3" s="419"/>
      <c r="AY3" s="2924" t="s">
        <v>49</v>
      </c>
      <c r="AZ3" s="2925"/>
    </row>
    <row r="4" spans="1:52" ht="16" hidden="1">
      <c r="A4" s="150" t="s">
        <v>11</v>
      </c>
      <c r="B4" s="164">
        <v>153</v>
      </c>
      <c r="D4" s="341" t="s">
        <v>23</v>
      </c>
      <c r="E4" s="155" t="s">
        <v>47</v>
      </c>
      <c r="F4" s="155"/>
      <c r="G4" s="155" t="s">
        <v>22</v>
      </c>
      <c r="H4" s="225">
        <v>15</v>
      </c>
      <c r="I4" s="224">
        <v>900</v>
      </c>
      <c r="J4" s="1109">
        <v>7700</v>
      </c>
      <c r="K4" s="224"/>
      <c r="L4" s="223">
        <v>2143</v>
      </c>
      <c r="M4" s="1109">
        <v>7500</v>
      </c>
      <c r="N4" s="224"/>
      <c r="O4" s="223">
        <v>2364</v>
      </c>
      <c r="P4" s="1109">
        <v>8200</v>
      </c>
      <c r="Q4" s="339"/>
      <c r="R4" s="445">
        <v>2146</v>
      </c>
      <c r="S4" s="1109">
        <v>7900</v>
      </c>
      <c r="T4" s="339"/>
      <c r="U4" s="445">
        <v>2139</v>
      </c>
      <c r="V4" s="1109">
        <v>7700</v>
      </c>
      <c r="W4" s="288"/>
      <c r="X4" s="338">
        <v>1930</v>
      </c>
      <c r="Y4" s="1109">
        <v>6700</v>
      </c>
      <c r="Z4" s="339"/>
      <c r="AA4" s="445">
        <v>1843</v>
      </c>
      <c r="AB4" s="1109">
        <v>6500</v>
      </c>
      <c r="AC4" s="288"/>
      <c r="AD4" s="338">
        <v>1838</v>
      </c>
      <c r="AE4" s="1109">
        <v>6200</v>
      </c>
      <c r="AF4" s="339"/>
      <c r="AG4" s="445">
        <v>2176</v>
      </c>
      <c r="AH4" s="1109">
        <v>7000</v>
      </c>
      <c r="AI4" s="288"/>
      <c r="AJ4" s="338">
        <v>2141</v>
      </c>
      <c r="AK4" s="1109">
        <v>8000</v>
      </c>
      <c r="AL4" s="339"/>
      <c r="AM4" s="445">
        <v>2423</v>
      </c>
      <c r="AN4" s="1109">
        <v>7300</v>
      </c>
      <c r="AO4" s="288"/>
      <c r="AP4" s="338">
        <v>2211</v>
      </c>
      <c r="AQ4" s="1109">
        <v>7700</v>
      </c>
      <c r="AR4" s="288"/>
      <c r="AS4" s="338">
        <v>2340</v>
      </c>
      <c r="AT4" s="1109">
        <v>88400</v>
      </c>
      <c r="AU4" s="221"/>
      <c r="AV4" s="220">
        <v>25694</v>
      </c>
      <c r="AY4" s="373" t="s">
        <v>20</v>
      </c>
      <c r="AZ4" s="374">
        <v>0.7</v>
      </c>
    </row>
    <row r="5" spans="1:52" ht="16" hidden="1">
      <c r="D5" s="341" t="s">
        <v>23</v>
      </c>
      <c r="E5" s="155" t="s">
        <v>50</v>
      </c>
      <c r="F5" s="155"/>
      <c r="G5" s="155" t="s">
        <v>16</v>
      </c>
      <c r="H5" s="225">
        <v>12</v>
      </c>
      <c r="I5" s="224">
        <v>720</v>
      </c>
      <c r="J5" s="1109">
        <v>1680</v>
      </c>
      <c r="K5" s="224"/>
      <c r="L5" s="223">
        <v>409</v>
      </c>
      <c r="M5" s="1109">
        <v>1680</v>
      </c>
      <c r="N5" s="224"/>
      <c r="O5" s="223">
        <v>409</v>
      </c>
      <c r="P5" s="1109">
        <v>1650</v>
      </c>
      <c r="Q5" s="339"/>
      <c r="R5" s="445">
        <v>425</v>
      </c>
      <c r="S5" s="1109">
        <v>1590</v>
      </c>
      <c r="T5" s="339"/>
      <c r="U5" s="445">
        <v>367</v>
      </c>
      <c r="V5" s="1109">
        <v>1500</v>
      </c>
      <c r="W5" s="288"/>
      <c r="X5" s="338">
        <v>421</v>
      </c>
      <c r="Y5" s="1109">
        <v>1350</v>
      </c>
      <c r="Z5" s="339"/>
      <c r="AA5" s="445">
        <v>430</v>
      </c>
      <c r="AB5" s="1109">
        <v>1440</v>
      </c>
      <c r="AC5" s="288"/>
      <c r="AD5" s="338">
        <v>438</v>
      </c>
      <c r="AE5" s="1109">
        <v>1500</v>
      </c>
      <c r="AF5" s="339"/>
      <c r="AG5" s="445">
        <v>438</v>
      </c>
      <c r="AH5" s="1109">
        <v>1770</v>
      </c>
      <c r="AI5" s="288"/>
      <c r="AJ5" s="338">
        <v>421</v>
      </c>
      <c r="AK5" s="1109">
        <v>2010</v>
      </c>
      <c r="AL5" s="339"/>
      <c r="AM5" s="445">
        <v>457</v>
      </c>
      <c r="AN5" s="1109">
        <v>1860</v>
      </c>
      <c r="AO5" s="288"/>
      <c r="AP5" s="338">
        <v>421</v>
      </c>
      <c r="AQ5" s="1109">
        <v>1950</v>
      </c>
      <c r="AR5" s="288"/>
      <c r="AS5" s="338">
        <v>381</v>
      </c>
      <c r="AT5" s="1109">
        <v>19980</v>
      </c>
      <c r="AU5" s="221"/>
      <c r="AV5" s="220">
        <v>5017</v>
      </c>
      <c r="AX5" s="419"/>
      <c r="AY5" s="371" t="s">
        <v>23</v>
      </c>
      <c r="AZ5" s="372">
        <v>0.3</v>
      </c>
    </row>
    <row r="6" spans="1:52" ht="16" hidden="1">
      <c r="D6" s="341" t="s">
        <v>23</v>
      </c>
      <c r="E6" s="155" t="s">
        <v>51</v>
      </c>
      <c r="F6" s="155"/>
      <c r="G6" s="155" t="s">
        <v>52</v>
      </c>
      <c r="H6" s="288">
        <v>10</v>
      </c>
      <c r="I6" s="224">
        <v>600</v>
      </c>
      <c r="J6" s="1109">
        <v>14000</v>
      </c>
      <c r="K6" s="224"/>
      <c r="L6" s="223">
        <v>4412</v>
      </c>
      <c r="M6" s="1109">
        <v>0</v>
      </c>
      <c r="N6" s="224"/>
      <c r="O6" s="223">
        <v>3151</v>
      </c>
      <c r="P6" s="1109">
        <v>0</v>
      </c>
      <c r="Q6" s="339"/>
      <c r="R6" s="445">
        <v>3073</v>
      </c>
      <c r="S6" s="1109">
        <v>0</v>
      </c>
      <c r="T6" s="339"/>
      <c r="U6" s="445">
        <v>2994</v>
      </c>
      <c r="V6" s="1109">
        <v>0</v>
      </c>
      <c r="W6" s="288"/>
      <c r="X6" s="338">
        <v>3061</v>
      </c>
      <c r="Y6" s="1109">
        <v>0</v>
      </c>
      <c r="Z6" s="339"/>
      <c r="AA6" s="445">
        <v>2978</v>
      </c>
      <c r="AB6" s="1109">
        <v>0</v>
      </c>
      <c r="AC6" s="288"/>
      <c r="AD6" s="338">
        <v>3061</v>
      </c>
      <c r="AE6" s="1109">
        <v>0</v>
      </c>
      <c r="AF6" s="339"/>
      <c r="AG6" s="445">
        <v>3144</v>
      </c>
      <c r="AH6" s="1109">
        <v>0</v>
      </c>
      <c r="AI6" s="288"/>
      <c r="AJ6" s="338">
        <v>3309</v>
      </c>
      <c r="AK6" s="1109">
        <v>0</v>
      </c>
      <c r="AL6" s="339"/>
      <c r="AM6" s="445">
        <v>3939</v>
      </c>
      <c r="AN6" s="1109">
        <v>0</v>
      </c>
      <c r="AO6" s="288"/>
      <c r="AP6" s="338">
        <v>3144</v>
      </c>
      <c r="AQ6" s="1109">
        <v>0</v>
      </c>
      <c r="AR6" s="288"/>
      <c r="AS6" s="338">
        <v>3624</v>
      </c>
      <c r="AT6" s="1109">
        <v>14000</v>
      </c>
      <c r="AU6" s="221"/>
      <c r="AV6" s="220">
        <v>39890</v>
      </c>
    </row>
    <row r="7" spans="1:52" ht="16" hidden="1">
      <c r="D7" s="348" t="s">
        <v>23</v>
      </c>
      <c r="E7" s="155" t="s">
        <v>53</v>
      </c>
      <c r="F7" s="155"/>
      <c r="G7" s="155" t="s">
        <v>52</v>
      </c>
      <c r="H7" s="288">
        <v>10</v>
      </c>
      <c r="I7" s="224">
        <v>600</v>
      </c>
      <c r="J7" s="1109">
        <v>0</v>
      </c>
      <c r="K7" s="224"/>
      <c r="L7" s="223">
        <v>0</v>
      </c>
      <c r="M7" s="1109">
        <v>0</v>
      </c>
      <c r="N7" s="224"/>
      <c r="O7" s="223">
        <v>0</v>
      </c>
      <c r="P7" s="1109">
        <v>0</v>
      </c>
      <c r="Q7" s="446"/>
      <c r="R7" s="447">
        <v>357</v>
      </c>
      <c r="S7" s="1109">
        <v>0</v>
      </c>
      <c r="T7" s="446"/>
      <c r="U7" s="447">
        <v>374</v>
      </c>
      <c r="V7" s="1109">
        <v>0</v>
      </c>
      <c r="W7" s="288"/>
      <c r="X7" s="338">
        <v>315</v>
      </c>
      <c r="Y7" s="1109">
        <v>0</v>
      </c>
      <c r="Z7" s="446"/>
      <c r="AA7" s="447">
        <v>340</v>
      </c>
      <c r="AB7" s="1109">
        <v>0</v>
      </c>
      <c r="AC7" s="288"/>
      <c r="AD7" s="338">
        <v>364</v>
      </c>
      <c r="AE7" s="1109">
        <v>0</v>
      </c>
      <c r="AF7" s="446"/>
      <c r="AG7" s="447">
        <v>388</v>
      </c>
      <c r="AH7" s="1109">
        <v>0</v>
      </c>
      <c r="AI7" s="288"/>
      <c r="AJ7" s="338">
        <v>388</v>
      </c>
      <c r="AK7" s="1109">
        <v>0</v>
      </c>
      <c r="AL7" s="446"/>
      <c r="AM7" s="447">
        <v>404</v>
      </c>
      <c r="AN7" s="1109">
        <v>0</v>
      </c>
      <c r="AO7" s="288"/>
      <c r="AP7" s="338">
        <v>346</v>
      </c>
      <c r="AQ7" s="1109">
        <v>0</v>
      </c>
      <c r="AR7" s="288"/>
      <c r="AS7" s="338">
        <v>346</v>
      </c>
      <c r="AT7" s="1109">
        <v>0</v>
      </c>
      <c r="AU7" s="284"/>
      <c r="AV7" s="347">
        <v>3622</v>
      </c>
    </row>
    <row r="8" spans="1:52" ht="16" hidden="1">
      <c r="D8" s="346" t="s">
        <v>23</v>
      </c>
      <c r="E8" s="294" t="s">
        <v>54</v>
      </c>
      <c r="F8" s="294"/>
      <c r="G8" s="294" t="s">
        <v>16</v>
      </c>
      <c r="H8" s="293">
        <v>30</v>
      </c>
      <c r="I8" s="293">
        <v>1800</v>
      </c>
      <c r="J8" s="1843">
        <v>9000</v>
      </c>
      <c r="K8" s="293"/>
      <c r="L8" s="345">
        <v>6016</v>
      </c>
      <c r="M8" s="1843">
        <v>8750</v>
      </c>
      <c r="N8" s="293"/>
      <c r="O8" s="345">
        <v>5849</v>
      </c>
      <c r="P8" s="1843">
        <v>9000</v>
      </c>
      <c r="Q8" s="292"/>
      <c r="R8" s="448">
        <v>6016</v>
      </c>
      <c r="S8" s="1843">
        <v>9250</v>
      </c>
      <c r="T8" s="292"/>
      <c r="U8" s="448">
        <v>6183</v>
      </c>
      <c r="V8" s="1843">
        <v>8750</v>
      </c>
      <c r="W8" s="617"/>
      <c r="X8" s="618">
        <v>5682</v>
      </c>
      <c r="Y8" s="1843">
        <v>8500</v>
      </c>
      <c r="Z8" s="292"/>
      <c r="AA8" s="448">
        <v>5515</v>
      </c>
      <c r="AB8" s="1843">
        <v>8000</v>
      </c>
      <c r="AC8" s="617"/>
      <c r="AD8" s="618">
        <v>5348</v>
      </c>
      <c r="AE8" s="1843">
        <v>7500</v>
      </c>
      <c r="AF8" s="292"/>
      <c r="AG8" s="448">
        <v>5013</v>
      </c>
      <c r="AH8" s="1843">
        <v>7500</v>
      </c>
      <c r="AI8" s="617"/>
      <c r="AJ8" s="618">
        <v>5013</v>
      </c>
      <c r="AK8" s="1843">
        <v>8000</v>
      </c>
      <c r="AL8" s="292"/>
      <c r="AM8" s="448">
        <v>5348</v>
      </c>
      <c r="AN8" s="1843">
        <v>7500</v>
      </c>
      <c r="AO8" s="617"/>
      <c r="AP8" s="618">
        <v>5013</v>
      </c>
      <c r="AQ8" s="1843">
        <v>7750</v>
      </c>
      <c r="AR8" s="617"/>
      <c r="AS8" s="618">
        <v>5180</v>
      </c>
      <c r="AT8" s="1843">
        <v>99500</v>
      </c>
      <c r="AU8" s="343"/>
      <c r="AV8" s="1844">
        <v>66176</v>
      </c>
      <c r="AX8" s="419"/>
    </row>
    <row r="9" spans="1:52" ht="16" hidden="1">
      <c r="D9" s="341" t="s">
        <v>23</v>
      </c>
      <c r="E9" s="155" t="s">
        <v>54</v>
      </c>
      <c r="F9" s="155"/>
      <c r="G9" s="155" t="s">
        <v>56</v>
      </c>
      <c r="H9" s="225">
        <v>50</v>
      </c>
      <c r="I9" s="339">
        <v>3000</v>
      </c>
      <c r="J9" s="1109">
        <v>4200</v>
      </c>
      <c r="K9" s="339"/>
      <c r="L9" s="340">
        <v>3165</v>
      </c>
      <c r="M9" s="1109">
        <v>4000</v>
      </c>
      <c r="N9" s="339"/>
      <c r="O9" s="340">
        <v>3014</v>
      </c>
      <c r="P9" s="1109">
        <v>3900</v>
      </c>
      <c r="Q9" s="309"/>
      <c r="R9" s="449">
        <v>2939</v>
      </c>
      <c r="S9" s="1109">
        <v>3900</v>
      </c>
      <c r="T9" s="309"/>
      <c r="U9" s="449">
        <v>2939</v>
      </c>
      <c r="V9" s="1109">
        <v>4000</v>
      </c>
      <c r="W9" s="619"/>
      <c r="X9" s="620">
        <v>3014</v>
      </c>
      <c r="Y9" s="1109">
        <v>4000</v>
      </c>
      <c r="Z9" s="309"/>
      <c r="AA9" s="449">
        <v>3014</v>
      </c>
      <c r="AB9" s="1109">
        <v>4100</v>
      </c>
      <c r="AC9" s="619"/>
      <c r="AD9" s="620">
        <v>3090</v>
      </c>
      <c r="AE9" s="1109">
        <v>4200</v>
      </c>
      <c r="AF9" s="309"/>
      <c r="AG9" s="449">
        <v>3165</v>
      </c>
      <c r="AH9" s="1109">
        <v>4000</v>
      </c>
      <c r="AI9" s="619"/>
      <c r="AJ9" s="620">
        <v>3014</v>
      </c>
      <c r="AK9" s="1109">
        <v>4300</v>
      </c>
      <c r="AL9" s="309"/>
      <c r="AM9" s="449">
        <v>3241</v>
      </c>
      <c r="AN9" s="1109">
        <v>4200</v>
      </c>
      <c r="AO9" s="619"/>
      <c r="AP9" s="620">
        <v>3165</v>
      </c>
      <c r="AQ9" s="1109">
        <v>4200</v>
      </c>
      <c r="AR9" s="619"/>
      <c r="AS9" s="620">
        <v>3165</v>
      </c>
      <c r="AT9" s="1109">
        <v>49000</v>
      </c>
      <c r="AU9" s="288"/>
      <c r="AV9" s="1845">
        <v>36925</v>
      </c>
    </row>
    <row r="10" spans="1:52" ht="16" hidden="1">
      <c r="D10" s="341" t="s">
        <v>23</v>
      </c>
      <c r="E10" s="155" t="s">
        <v>57</v>
      </c>
      <c r="F10" s="155"/>
      <c r="G10" s="155" t="s">
        <v>16</v>
      </c>
      <c r="H10" s="225">
        <v>30</v>
      </c>
      <c r="I10" s="339">
        <v>1800</v>
      </c>
      <c r="J10" s="1109">
        <v>7500</v>
      </c>
      <c r="K10" s="339"/>
      <c r="L10" s="340">
        <v>5013</v>
      </c>
      <c r="M10" s="1109">
        <v>7250</v>
      </c>
      <c r="N10" s="339"/>
      <c r="O10" s="340">
        <v>4846</v>
      </c>
      <c r="P10" s="1109">
        <v>6800</v>
      </c>
      <c r="Q10" s="309"/>
      <c r="R10" s="449">
        <v>4545</v>
      </c>
      <c r="S10" s="1109">
        <v>6750</v>
      </c>
      <c r="T10" s="309"/>
      <c r="U10" s="449">
        <v>4512</v>
      </c>
      <c r="V10" s="1109">
        <v>6750</v>
      </c>
      <c r="W10" s="619"/>
      <c r="X10" s="620">
        <v>4178</v>
      </c>
      <c r="Y10" s="1109">
        <v>6500</v>
      </c>
      <c r="Z10" s="309"/>
      <c r="AA10" s="449">
        <v>4178</v>
      </c>
      <c r="AB10" s="1109">
        <v>6500</v>
      </c>
      <c r="AC10" s="619"/>
      <c r="AD10" s="620">
        <v>4345</v>
      </c>
      <c r="AE10" s="1109">
        <v>6500</v>
      </c>
      <c r="AF10" s="309"/>
      <c r="AG10" s="449">
        <v>4345</v>
      </c>
      <c r="AH10" s="1109">
        <v>6250</v>
      </c>
      <c r="AI10" s="619"/>
      <c r="AJ10" s="620">
        <v>4178</v>
      </c>
      <c r="AK10" s="1109">
        <v>6250</v>
      </c>
      <c r="AL10" s="309"/>
      <c r="AM10" s="449">
        <v>4178</v>
      </c>
      <c r="AN10" s="1109">
        <v>5750</v>
      </c>
      <c r="AO10" s="619"/>
      <c r="AP10" s="620">
        <v>3844</v>
      </c>
      <c r="AQ10" s="1109">
        <v>6000</v>
      </c>
      <c r="AR10" s="619"/>
      <c r="AS10" s="620">
        <v>4011</v>
      </c>
      <c r="AT10" s="1109">
        <v>78800</v>
      </c>
      <c r="AU10" s="288"/>
      <c r="AV10" s="1845">
        <v>52173</v>
      </c>
      <c r="AX10" s="419"/>
    </row>
    <row r="11" spans="1:52" ht="16" hidden="1">
      <c r="A11" s="150" t="s">
        <v>0</v>
      </c>
      <c r="B11" s="164">
        <v>165</v>
      </c>
      <c r="D11" s="337" t="s">
        <v>23</v>
      </c>
      <c r="E11" s="148" t="s">
        <v>57</v>
      </c>
      <c r="F11" s="148"/>
      <c r="G11" s="148" t="s">
        <v>56</v>
      </c>
      <c r="H11" s="336">
        <v>50</v>
      </c>
      <c r="I11" s="334">
        <v>3000</v>
      </c>
      <c r="J11" s="1136">
        <v>4200</v>
      </c>
      <c r="K11" s="334"/>
      <c r="L11" s="335">
        <v>3165</v>
      </c>
      <c r="M11" s="1136">
        <v>4000</v>
      </c>
      <c r="N11" s="334"/>
      <c r="O11" s="335">
        <v>3014</v>
      </c>
      <c r="P11" s="1136">
        <v>3900</v>
      </c>
      <c r="Q11" s="450"/>
      <c r="R11" s="451">
        <v>2939</v>
      </c>
      <c r="S11" s="1136">
        <v>3900</v>
      </c>
      <c r="T11" s="450"/>
      <c r="U11" s="451">
        <v>2939</v>
      </c>
      <c r="V11" s="1136">
        <v>4000</v>
      </c>
      <c r="W11" s="621"/>
      <c r="X11" s="622">
        <v>3014</v>
      </c>
      <c r="Y11" s="1136">
        <v>4000</v>
      </c>
      <c r="Z11" s="450"/>
      <c r="AA11" s="451">
        <v>3014</v>
      </c>
      <c r="AB11" s="1136">
        <v>4100</v>
      </c>
      <c r="AC11" s="621"/>
      <c r="AD11" s="622">
        <v>3090</v>
      </c>
      <c r="AE11" s="1136">
        <v>4200</v>
      </c>
      <c r="AF11" s="450"/>
      <c r="AG11" s="451">
        <v>3165</v>
      </c>
      <c r="AH11" s="1136">
        <v>4000</v>
      </c>
      <c r="AI11" s="621"/>
      <c r="AJ11" s="622">
        <v>3014</v>
      </c>
      <c r="AK11" s="1136">
        <v>4300</v>
      </c>
      <c r="AL11" s="450"/>
      <c r="AM11" s="451">
        <v>3241</v>
      </c>
      <c r="AN11" s="1136">
        <v>4200</v>
      </c>
      <c r="AO11" s="621"/>
      <c r="AP11" s="622">
        <v>3165</v>
      </c>
      <c r="AQ11" s="1136">
        <v>4200</v>
      </c>
      <c r="AR11" s="621"/>
      <c r="AS11" s="622">
        <v>3165</v>
      </c>
      <c r="AT11" s="1136">
        <v>49000</v>
      </c>
      <c r="AU11" s="333"/>
      <c r="AV11" s="1846">
        <v>36925</v>
      </c>
    </row>
    <row r="12" spans="1:52" hidden="1">
      <c r="A12" s="150" t="s">
        <v>34</v>
      </c>
      <c r="B12" s="156">
        <v>0.12</v>
      </c>
      <c r="D12" s="175" t="s">
        <v>20</v>
      </c>
      <c r="E12" s="294" t="s">
        <v>58</v>
      </c>
      <c r="F12" s="294"/>
      <c r="G12" s="209" t="s">
        <v>16</v>
      </c>
      <c r="H12" s="209">
        <v>12</v>
      </c>
      <c r="I12" s="207">
        <v>720</v>
      </c>
      <c r="J12" s="1121">
        <v>3919.9999999999995</v>
      </c>
      <c r="K12" s="207"/>
      <c r="L12" s="206">
        <v>955</v>
      </c>
      <c r="M12" s="1121">
        <v>3919.9999999999995</v>
      </c>
      <c r="N12" s="207"/>
      <c r="O12" s="206">
        <v>955</v>
      </c>
      <c r="P12" s="1121">
        <v>3849.9999999999995</v>
      </c>
      <c r="Q12" s="292"/>
      <c r="R12" s="448">
        <v>992</v>
      </c>
      <c r="S12" s="1121">
        <v>3709.9999999999995</v>
      </c>
      <c r="T12" s="292"/>
      <c r="U12" s="448">
        <v>857</v>
      </c>
      <c r="V12" s="1121">
        <v>3500</v>
      </c>
      <c r="W12" s="344"/>
      <c r="X12" s="428">
        <v>983</v>
      </c>
      <c r="Y12" s="1121">
        <v>3150</v>
      </c>
      <c r="Z12" s="292"/>
      <c r="AA12" s="448">
        <v>1002</v>
      </c>
      <c r="AB12" s="1121">
        <v>3360</v>
      </c>
      <c r="AC12" s="344"/>
      <c r="AD12" s="428">
        <v>1022</v>
      </c>
      <c r="AE12" s="1121">
        <v>3500</v>
      </c>
      <c r="AF12" s="292"/>
      <c r="AG12" s="448">
        <v>1022</v>
      </c>
      <c r="AH12" s="1121">
        <v>4130</v>
      </c>
      <c r="AI12" s="344"/>
      <c r="AJ12" s="428">
        <v>983</v>
      </c>
      <c r="AK12" s="1121">
        <v>4690</v>
      </c>
      <c r="AL12" s="292"/>
      <c r="AM12" s="448">
        <v>1067</v>
      </c>
      <c r="AN12" s="1121">
        <v>4340</v>
      </c>
      <c r="AO12" s="344"/>
      <c r="AP12" s="428">
        <v>983</v>
      </c>
      <c r="AQ12" s="1121">
        <v>4550</v>
      </c>
      <c r="AR12" s="344"/>
      <c r="AS12" s="428">
        <v>889</v>
      </c>
      <c r="AT12" s="1121">
        <v>46620</v>
      </c>
      <c r="AU12" s="252"/>
      <c r="AV12" s="1847">
        <v>11710</v>
      </c>
      <c r="AX12" s="419"/>
    </row>
    <row r="13" spans="1:52" hidden="1">
      <c r="A13" s="150" t="s">
        <v>37</v>
      </c>
      <c r="B13" s="1848">
        <v>0.85</v>
      </c>
      <c r="D13" s="170" t="s">
        <v>20</v>
      </c>
      <c r="E13" s="155" t="s">
        <v>59</v>
      </c>
      <c r="F13" s="155"/>
      <c r="G13" s="169" t="s">
        <v>16</v>
      </c>
      <c r="H13" s="168">
        <v>11</v>
      </c>
      <c r="I13" s="328">
        <v>660</v>
      </c>
      <c r="J13" s="1849">
        <v>4800</v>
      </c>
      <c r="K13" s="328"/>
      <c r="L13" s="327">
        <v>1176</v>
      </c>
      <c r="M13" s="1849">
        <v>4300</v>
      </c>
      <c r="N13" s="328"/>
      <c r="O13" s="327">
        <v>1054</v>
      </c>
      <c r="P13" s="1849">
        <v>4500</v>
      </c>
      <c r="Q13" s="375"/>
      <c r="R13" s="369">
        <v>1077</v>
      </c>
      <c r="S13" s="1849">
        <v>3700</v>
      </c>
      <c r="T13" s="309"/>
      <c r="U13" s="449">
        <v>1144</v>
      </c>
      <c r="V13" s="1849">
        <v>3800</v>
      </c>
      <c r="W13" s="288"/>
      <c r="X13" s="338">
        <v>1149</v>
      </c>
      <c r="Y13" s="1849">
        <v>3400</v>
      </c>
      <c r="Z13" s="309"/>
      <c r="AA13" s="449">
        <v>1125</v>
      </c>
      <c r="AB13" s="1849">
        <v>3300</v>
      </c>
      <c r="AC13" s="288"/>
      <c r="AD13" s="338">
        <v>1149</v>
      </c>
      <c r="AE13" s="1849">
        <v>3600</v>
      </c>
      <c r="AF13" s="309"/>
      <c r="AG13" s="449">
        <v>1198</v>
      </c>
      <c r="AH13" s="1849">
        <v>3900</v>
      </c>
      <c r="AI13" s="288"/>
      <c r="AJ13" s="338">
        <v>1271</v>
      </c>
      <c r="AK13" s="1849">
        <v>4200</v>
      </c>
      <c r="AL13" s="309"/>
      <c r="AM13" s="449">
        <v>1345</v>
      </c>
      <c r="AN13" s="1849">
        <v>4000</v>
      </c>
      <c r="AO13" s="288"/>
      <c r="AP13" s="338">
        <v>1247</v>
      </c>
      <c r="AQ13" s="1849">
        <v>4200</v>
      </c>
      <c r="AR13" s="288"/>
      <c r="AS13" s="338">
        <v>1284</v>
      </c>
      <c r="AT13" s="1849">
        <v>47700</v>
      </c>
      <c r="AU13" s="165"/>
      <c r="AV13" s="1850">
        <v>14219</v>
      </c>
      <c r="AX13" s="419"/>
    </row>
    <row r="14" spans="1:52" hidden="1">
      <c r="D14" s="170" t="s">
        <v>20</v>
      </c>
      <c r="E14" s="155" t="s">
        <v>59</v>
      </c>
      <c r="F14" s="155"/>
      <c r="G14" s="169" t="s">
        <v>22</v>
      </c>
      <c r="H14" s="168">
        <v>20</v>
      </c>
      <c r="I14" s="328">
        <v>1200</v>
      </c>
      <c r="J14" s="1849">
        <v>3350</v>
      </c>
      <c r="K14" s="328"/>
      <c r="L14" s="327">
        <v>1493</v>
      </c>
      <c r="M14" s="1849">
        <v>3600</v>
      </c>
      <c r="N14" s="328"/>
      <c r="O14" s="327">
        <v>1604</v>
      </c>
      <c r="P14" s="1849">
        <v>2900</v>
      </c>
      <c r="Q14" s="375"/>
      <c r="R14" s="369">
        <v>1423</v>
      </c>
      <c r="S14" s="1849">
        <v>2800</v>
      </c>
      <c r="T14" s="375"/>
      <c r="U14" s="369">
        <v>1498</v>
      </c>
      <c r="V14" s="1849">
        <v>2700</v>
      </c>
      <c r="W14" s="165"/>
      <c r="X14" s="166">
        <v>1334</v>
      </c>
      <c r="Y14" s="1849">
        <v>2800</v>
      </c>
      <c r="Z14" s="375"/>
      <c r="AA14" s="369">
        <v>1397</v>
      </c>
      <c r="AB14" s="1849">
        <v>2800</v>
      </c>
      <c r="AC14" s="165"/>
      <c r="AD14" s="166">
        <v>1482</v>
      </c>
      <c r="AE14" s="1849">
        <v>2700</v>
      </c>
      <c r="AF14" s="375"/>
      <c r="AG14" s="369">
        <v>1482</v>
      </c>
      <c r="AH14" s="1849">
        <v>2500</v>
      </c>
      <c r="AI14" s="165"/>
      <c r="AJ14" s="166">
        <v>1482</v>
      </c>
      <c r="AK14" s="1849">
        <v>2900</v>
      </c>
      <c r="AL14" s="375"/>
      <c r="AM14" s="369">
        <v>1556</v>
      </c>
      <c r="AN14" s="1849">
        <v>2800</v>
      </c>
      <c r="AO14" s="165"/>
      <c r="AP14" s="166">
        <v>1482</v>
      </c>
      <c r="AQ14" s="1849">
        <v>2800</v>
      </c>
      <c r="AR14" s="165"/>
      <c r="AS14" s="166">
        <v>1467</v>
      </c>
      <c r="AT14" s="1849">
        <v>34650</v>
      </c>
      <c r="AU14" s="165"/>
      <c r="AV14" s="1850">
        <v>17700</v>
      </c>
    </row>
    <row r="15" spans="1:52" hidden="1">
      <c r="D15" s="170" t="s">
        <v>20</v>
      </c>
      <c r="E15" s="155" t="s">
        <v>60</v>
      </c>
      <c r="F15" s="155"/>
      <c r="G15" s="169" t="s">
        <v>52</v>
      </c>
      <c r="H15" s="168">
        <v>8</v>
      </c>
      <c r="I15" s="328">
        <v>480</v>
      </c>
      <c r="J15" s="1849">
        <v>500</v>
      </c>
      <c r="K15" s="328"/>
      <c r="L15" s="327">
        <v>67</v>
      </c>
      <c r="M15" s="1849">
        <v>500</v>
      </c>
      <c r="N15" s="328"/>
      <c r="O15" s="327">
        <v>67</v>
      </c>
      <c r="P15" s="1849">
        <v>500</v>
      </c>
      <c r="Q15" s="375"/>
      <c r="R15" s="369">
        <v>67</v>
      </c>
      <c r="S15" s="1849">
        <v>500</v>
      </c>
      <c r="T15" s="375"/>
      <c r="U15" s="369">
        <v>67</v>
      </c>
      <c r="V15" s="1849">
        <v>500</v>
      </c>
      <c r="W15" s="165"/>
      <c r="X15" s="166">
        <v>67</v>
      </c>
      <c r="Y15" s="1849">
        <v>500</v>
      </c>
      <c r="Z15" s="375"/>
      <c r="AA15" s="369">
        <v>67</v>
      </c>
      <c r="AB15" s="1849">
        <v>500</v>
      </c>
      <c r="AC15" s="165"/>
      <c r="AD15" s="166">
        <v>67</v>
      </c>
      <c r="AE15" s="1849">
        <v>500</v>
      </c>
      <c r="AF15" s="375"/>
      <c r="AG15" s="369">
        <v>67</v>
      </c>
      <c r="AH15" s="1849">
        <v>500</v>
      </c>
      <c r="AI15" s="165"/>
      <c r="AJ15" s="166">
        <v>67</v>
      </c>
      <c r="AK15" s="1849">
        <v>500</v>
      </c>
      <c r="AL15" s="375"/>
      <c r="AM15" s="369">
        <v>67</v>
      </c>
      <c r="AN15" s="1849">
        <v>500</v>
      </c>
      <c r="AO15" s="165"/>
      <c r="AP15" s="166">
        <v>67</v>
      </c>
      <c r="AQ15" s="1849">
        <v>500</v>
      </c>
      <c r="AR15" s="165"/>
      <c r="AS15" s="166">
        <v>67</v>
      </c>
      <c r="AT15" s="1849">
        <v>6000</v>
      </c>
      <c r="AU15" s="165"/>
      <c r="AV15" s="1850">
        <v>804</v>
      </c>
    </row>
    <row r="16" spans="1:52" hidden="1">
      <c r="D16" s="170" t="s">
        <v>20</v>
      </c>
      <c r="E16" s="155" t="s">
        <v>61</v>
      </c>
      <c r="F16" s="155"/>
      <c r="G16" s="169" t="s">
        <v>52</v>
      </c>
      <c r="H16" s="168">
        <v>8</v>
      </c>
      <c r="I16" s="328">
        <v>480</v>
      </c>
      <c r="J16" s="1849">
        <v>2500</v>
      </c>
      <c r="K16" s="328"/>
      <c r="L16" s="327">
        <v>333</v>
      </c>
      <c r="M16" s="1849">
        <v>2500</v>
      </c>
      <c r="N16" s="328"/>
      <c r="O16" s="327">
        <v>333</v>
      </c>
      <c r="P16" s="1849">
        <v>2500</v>
      </c>
      <c r="Q16" s="375"/>
      <c r="R16" s="369">
        <v>333</v>
      </c>
      <c r="S16" s="1849">
        <v>2500</v>
      </c>
      <c r="T16" s="375"/>
      <c r="U16" s="369">
        <v>333</v>
      </c>
      <c r="V16" s="1849">
        <v>2500</v>
      </c>
      <c r="W16" s="165"/>
      <c r="X16" s="166">
        <v>333</v>
      </c>
      <c r="Y16" s="1849">
        <v>2500</v>
      </c>
      <c r="Z16" s="375"/>
      <c r="AA16" s="369">
        <v>333</v>
      </c>
      <c r="AB16" s="1849">
        <v>2500</v>
      </c>
      <c r="AC16" s="165"/>
      <c r="AD16" s="166">
        <v>333</v>
      </c>
      <c r="AE16" s="1849">
        <v>2500</v>
      </c>
      <c r="AF16" s="375"/>
      <c r="AG16" s="369">
        <v>333</v>
      </c>
      <c r="AH16" s="1849">
        <v>2500</v>
      </c>
      <c r="AI16" s="165"/>
      <c r="AJ16" s="166">
        <v>333</v>
      </c>
      <c r="AK16" s="1849">
        <v>2500</v>
      </c>
      <c r="AL16" s="375"/>
      <c r="AM16" s="369">
        <v>333</v>
      </c>
      <c r="AN16" s="1849">
        <v>2500</v>
      </c>
      <c r="AO16" s="165"/>
      <c r="AP16" s="166">
        <v>333</v>
      </c>
      <c r="AQ16" s="1849">
        <v>2500</v>
      </c>
      <c r="AR16" s="165"/>
      <c r="AS16" s="166">
        <v>333</v>
      </c>
      <c r="AT16" s="1849">
        <v>30000</v>
      </c>
      <c r="AU16" s="165"/>
      <c r="AV16" s="1850">
        <v>3996</v>
      </c>
    </row>
    <row r="17" spans="4:50" hidden="1">
      <c r="D17" s="170" t="s">
        <v>20</v>
      </c>
      <c r="E17" s="155" t="s">
        <v>62</v>
      </c>
      <c r="F17" s="155"/>
      <c r="G17" s="169" t="s">
        <v>52</v>
      </c>
      <c r="H17" s="168">
        <v>10</v>
      </c>
      <c r="I17" s="328">
        <v>600</v>
      </c>
      <c r="J17" s="1849">
        <v>3000</v>
      </c>
      <c r="K17" s="328"/>
      <c r="L17" s="327">
        <v>668</v>
      </c>
      <c r="M17" s="1849">
        <v>0</v>
      </c>
      <c r="N17" s="328"/>
      <c r="O17" s="327">
        <v>780</v>
      </c>
      <c r="P17" s="1849">
        <v>0</v>
      </c>
      <c r="Q17" s="375"/>
      <c r="R17" s="369">
        <v>818</v>
      </c>
      <c r="S17" s="1849">
        <v>0</v>
      </c>
      <c r="T17" s="375"/>
      <c r="U17" s="369">
        <v>651</v>
      </c>
      <c r="V17" s="1849">
        <v>0</v>
      </c>
      <c r="W17" s="165"/>
      <c r="X17" s="166">
        <v>643</v>
      </c>
      <c r="Y17" s="1849">
        <v>0</v>
      </c>
      <c r="Z17" s="375"/>
      <c r="AA17" s="369">
        <v>702</v>
      </c>
      <c r="AB17" s="1849">
        <v>0</v>
      </c>
      <c r="AC17" s="165"/>
      <c r="AD17" s="166">
        <v>702</v>
      </c>
      <c r="AE17" s="1849">
        <v>0</v>
      </c>
      <c r="AF17" s="375"/>
      <c r="AG17" s="369">
        <v>760</v>
      </c>
      <c r="AH17" s="1849">
        <v>0</v>
      </c>
      <c r="AI17" s="165"/>
      <c r="AJ17" s="166">
        <v>702</v>
      </c>
      <c r="AK17" s="1849">
        <v>0</v>
      </c>
      <c r="AL17" s="375"/>
      <c r="AM17" s="369">
        <v>778</v>
      </c>
      <c r="AN17" s="1849">
        <v>0</v>
      </c>
      <c r="AO17" s="165"/>
      <c r="AP17" s="166">
        <v>611</v>
      </c>
      <c r="AQ17" s="1849">
        <v>0</v>
      </c>
      <c r="AR17" s="165"/>
      <c r="AS17" s="166">
        <v>611</v>
      </c>
      <c r="AT17" s="1849">
        <v>3000</v>
      </c>
      <c r="AU17" s="165"/>
      <c r="AV17" s="1850">
        <v>8426</v>
      </c>
    </row>
    <row r="18" spans="4:50" hidden="1">
      <c r="D18" s="170" t="s">
        <v>20</v>
      </c>
      <c r="E18" s="155" t="s">
        <v>63</v>
      </c>
      <c r="F18" s="155"/>
      <c r="G18" s="169" t="s">
        <v>56</v>
      </c>
      <c r="H18" s="168">
        <v>31</v>
      </c>
      <c r="I18" s="328">
        <v>1860</v>
      </c>
      <c r="J18" s="1849">
        <v>2400</v>
      </c>
      <c r="K18" s="328"/>
      <c r="L18" s="327">
        <v>1658</v>
      </c>
      <c r="M18" s="1849">
        <v>2300</v>
      </c>
      <c r="N18" s="328"/>
      <c r="O18" s="327">
        <v>1589</v>
      </c>
      <c r="P18" s="1849">
        <v>2250</v>
      </c>
      <c r="Q18" s="375"/>
      <c r="R18" s="369">
        <v>1569</v>
      </c>
      <c r="S18" s="1849">
        <v>2200</v>
      </c>
      <c r="T18" s="375"/>
      <c r="U18" s="369">
        <v>1506</v>
      </c>
      <c r="V18" s="1849">
        <v>2200</v>
      </c>
      <c r="W18" s="165"/>
      <c r="X18" s="166">
        <v>1813</v>
      </c>
      <c r="Y18" s="1849">
        <v>2300</v>
      </c>
      <c r="Z18" s="375"/>
      <c r="AA18" s="369">
        <v>1886</v>
      </c>
      <c r="AB18" s="1849">
        <v>2450</v>
      </c>
      <c r="AC18" s="165"/>
      <c r="AD18" s="166">
        <v>1958</v>
      </c>
      <c r="AE18" s="1849">
        <v>2600</v>
      </c>
      <c r="AF18" s="375"/>
      <c r="AG18" s="369">
        <v>1995</v>
      </c>
      <c r="AH18" s="1849">
        <v>2550</v>
      </c>
      <c r="AI18" s="165"/>
      <c r="AJ18" s="166">
        <v>2176</v>
      </c>
      <c r="AK18" s="1849">
        <v>2800</v>
      </c>
      <c r="AL18" s="375"/>
      <c r="AM18" s="369">
        <v>2067</v>
      </c>
      <c r="AN18" s="1849">
        <v>2600</v>
      </c>
      <c r="AO18" s="165"/>
      <c r="AP18" s="166">
        <v>1723</v>
      </c>
      <c r="AQ18" s="1849">
        <v>2400</v>
      </c>
      <c r="AR18" s="165"/>
      <c r="AS18" s="166">
        <v>1723</v>
      </c>
      <c r="AT18" s="1849">
        <v>29050</v>
      </c>
      <c r="AU18" s="165"/>
      <c r="AV18" s="1850">
        <v>21663</v>
      </c>
    </row>
    <row r="19" spans="4:50" hidden="1">
      <c r="D19" s="170" t="s">
        <v>20</v>
      </c>
      <c r="E19" s="155" t="s">
        <v>64</v>
      </c>
      <c r="F19" s="155"/>
      <c r="G19" s="169" t="s">
        <v>52</v>
      </c>
      <c r="H19" s="168">
        <v>10</v>
      </c>
      <c r="I19" s="328">
        <v>600</v>
      </c>
      <c r="J19" s="1849">
        <v>450</v>
      </c>
      <c r="K19" s="328"/>
      <c r="L19" s="327">
        <v>520</v>
      </c>
      <c r="M19" s="1849">
        <v>400</v>
      </c>
      <c r="N19" s="328"/>
      <c r="O19" s="327">
        <v>520</v>
      </c>
      <c r="P19" s="1849">
        <v>350</v>
      </c>
      <c r="Q19" s="375"/>
      <c r="R19" s="369">
        <v>520</v>
      </c>
      <c r="S19" s="1849">
        <v>450</v>
      </c>
      <c r="T19" s="375"/>
      <c r="U19" s="369">
        <v>520</v>
      </c>
      <c r="V19" s="1849">
        <v>500</v>
      </c>
      <c r="W19" s="165"/>
      <c r="X19" s="166">
        <v>520</v>
      </c>
      <c r="Y19" s="1849">
        <v>450</v>
      </c>
      <c r="Z19" s="375"/>
      <c r="AA19" s="369">
        <v>520</v>
      </c>
      <c r="AB19" s="1849">
        <v>400</v>
      </c>
      <c r="AC19" s="165"/>
      <c r="AD19" s="166">
        <v>520</v>
      </c>
      <c r="AE19" s="1849">
        <v>425</v>
      </c>
      <c r="AF19" s="375"/>
      <c r="AG19" s="369">
        <v>520</v>
      </c>
      <c r="AH19" s="1849">
        <v>400</v>
      </c>
      <c r="AI19" s="165"/>
      <c r="AJ19" s="166">
        <v>520</v>
      </c>
      <c r="AK19" s="1849">
        <v>550</v>
      </c>
      <c r="AL19" s="375"/>
      <c r="AM19" s="369">
        <v>520</v>
      </c>
      <c r="AN19" s="1849">
        <v>550</v>
      </c>
      <c r="AO19" s="165"/>
      <c r="AP19" s="166">
        <v>520</v>
      </c>
      <c r="AQ19" s="1849">
        <v>475</v>
      </c>
      <c r="AR19" s="165"/>
      <c r="AS19" s="166">
        <v>520</v>
      </c>
      <c r="AT19" s="1849">
        <v>5400</v>
      </c>
      <c r="AU19" s="165"/>
      <c r="AV19" s="1850">
        <v>6240</v>
      </c>
    </row>
    <row r="20" spans="4:50" hidden="1">
      <c r="D20" s="170" t="s">
        <v>20</v>
      </c>
      <c r="E20" s="155" t="s">
        <v>65</v>
      </c>
      <c r="F20" s="155"/>
      <c r="G20" s="169" t="s">
        <v>52</v>
      </c>
      <c r="H20" s="168">
        <v>10</v>
      </c>
      <c r="I20" s="328">
        <v>600</v>
      </c>
      <c r="J20" s="1849">
        <v>3700</v>
      </c>
      <c r="K20" s="328"/>
      <c r="L20" s="327">
        <v>520</v>
      </c>
      <c r="M20" s="1849">
        <v>0</v>
      </c>
      <c r="N20" s="328"/>
      <c r="O20" s="327">
        <v>520</v>
      </c>
      <c r="P20" s="1849">
        <v>0</v>
      </c>
      <c r="Q20" s="375"/>
      <c r="R20" s="327">
        <v>551</v>
      </c>
      <c r="S20" s="1109">
        <v>0</v>
      </c>
      <c r="T20" s="375"/>
      <c r="U20" s="369">
        <v>503</v>
      </c>
      <c r="V20" s="1109">
        <v>0</v>
      </c>
      <c r="W20" s="165"/>
      <c r="X20" s="166">
        <v>433</v>
      </c>
      <c r="Y20" s="1109">
        <v>0</v>
      </c>
      <c r="Z20" s="375"/>
      <c r="AA20" s="369">
        <v>449</v>
      </c>
      <c r="AB20" s="1109">
        <v>0</v>
      </c>
      <c r="AC20" s="165"/>
      <c r="AD20" s="166">
        <v>410</v>
      </c>
      <c r="AE20" s="1109">
        <v>0</v>
      </c>
      <c r="AF20" s="375"/>
      <c r="AG20" s="369">
        <v>410</v>
      </c>
      <c r="AH20" s="1109">
        <v>0</v>
      </c>
      <c r="AI20" s="165"/>
      <c r="AJ20" s="166">
        <v>394</v>
      </c>
      <c r="AK20" s="1109">
        <v>0</v>
      </c>
      <c r="AL20" s="375"/>
      <c r="AM20" s="369">
        <v>473</v>
      </c>
      <c r="AN20" s="1109">
        <v>0</v>
      </c>
      <c r="AO20" s="165"/>
      <c r="AP20" s="166">
        <v>378</v>
      </c>
      <c r="AQ20" s="1109">
        <v>0</v>
      </c>
      <c r="AR20" s="165"/>
      <c r="AS20" s="166">
        <v>433</v>
      </c>
      <c r="AT20" s="1849">
        <v>3700</v>
      </c>
      <c r="AU20" s="165"/>
      <c r="AV20" s="1850">
        <v>5474</v>
      </c>
    </row>
    <row r="21" spans="4:50" ht="15.75" hidden="1" customHeight="1">
      <c r="D21" s="170" t="s">
        <v>20</v>
      </c>
      <c r="E21" s="155" t="s">
        <v>66</v>
      </c>
      <c r="F21" s="155"/>
      <c r="G21" s="169" t="s">
        <v>22</v>
      </c>
      <c r="H21" s="168">
        <v>20</v>
      </c>
      <c r="I21" s="328">
        <v>1200</v>
      </c>
      <c r="J21" s="1849">
        <v>3100</v>
      </c>
      <c r="K21" s="328"/>
      <c r="L21" s="327">
        <v>1381</v>
      </c>
      <c r="M21" s="1849">
        <v>3000</v>
      </c>
      <c r="N21" s="328"/>
      <c r="O21" s="327">
        <v>1337</v>
      </c>
      <c r="P21" s="1849">
        <v>3000</v>
      </c>
      <c r="Q21" s="375"/>
      <c r="R21" s="369">
        <v>1122</v>
      </c>
      <c r="S21" s="1849">
        <v>2900</v>
      </c>
      <c r="T21" s="375"/>
      <c r="U21" s="369">
        <v>1140</v>
      </c>
      <c r="V21" s="1849">
        <v>2800</v>
      </c>
      <c r="W21" s="165"/>
      <c r="X21" s="166">
        <v>1334</v>
      </c>
      <c r="Y21" s="1849">
        <v>2900</v>
      </c>
      <c r="Z21" s="375"/>
      <c r="AA21" s="369">
        <v>1467</v>
      </c>
      <c r="AB21" s="1849">
        <v>2900</v>
      </c>
      <c r="AC21" s="165"/>
      <c r="AD21" s="166">
        <v>1512</v>
      </c>
      <c r="AE21" s="1849">
        <v>2800</v>
      </c>
      <c r="AF21" s="375"/>
      <c r="AG21" s="369">
        <v>1378</v>
      </c>
      <c r="AH21" s="1849">
        <v>2600</v>
      </c>
      <c r="AI21" s="165"/>
      <c r="AJ21" s="166">
        <v>1334</v>
      </c>
      <c r="AK21" s="1849">
        <v>3000</v>
      </c>
      <c r="AL21" s="375"/>
      <c r="AM21" s="369">
        <v>1482</v>
      </c>
      <c r="AN21" s="1849">
        <v>2900</v>
      </c>
      <c r="AO21" s="165"/>
      <c r="AP21" s="166">
        <v>1467</v>
      </c>
      <c r="AQ21" s="1849">
        <v>2900</v>
      </c>
      <c r="AR21" s="165"/>
      <c r="AS21" s="166">
        <v>1482</v>
      </c>
      <c r="AT21" s="1849">
        <v>34800</v>
      </c>
      <c r="AU21" s="165"/>
      <c r="AV21" s="1850">
        <v>16436</v>
      </c>
    </row>
    <row r="22" spans="4:50" ht="15.75" hidden="1" customHeight="1">
      <c r="D22" s="170" t="s">
        <v>20</v>
      </c>
      <c r="E22" s="169" t="s">
        <v>66</v>
      </c>
      <c r="F22" s="169"/>
      <c r="G22" s="169" t="s">
        <v>52</v>
      </c>
      <c r="H22" s="168">
        <v>10</v>
      </c>
      <c r="I22" s="328">
        <v>600</v>
      </c>
      <c r="J22" s="1849">
        <v>3800</v>
      </c>
      <c r="K22" s="328"/>
      <c r="L22" s="327">
        <v>659</v>
      </c>
      <c r="M22" s="1849">
        <v>0</v>
      </c>
      <c r="N22" s="328"/>
      <c r="O22" s="327">
        <v>624</v>
      </c>
      <c r="P22" s="1849">
        <v>0</v>
      </c>
      <c r="Q22" s="375"/>
      <c r="R22" s="369">
        <v>659</v>
      </c>
      <c r="S22" s="1849">
        <v>0</v>
      </c>
      <c r="T22" s="375"/>
      <c r="U22" s="369">
        <v>700</v>
      </c>
      <c r="V22" s="1849">
        <v>0</v>
      </c>
      <c r="W22" s="165"/>
      <c r="X22" s="166">
        <v>675</v>
      </c>
      <c r="Y22" s="1849">
        <v>0</v>
      </c>
      <c r="Z22" s="375"/>
      <c r="AA22" s="369">
        <v>700</v>
      </c>
      <c r="AB22" s="1849">
        <v>0</v>
      </c>
      <c r="AC22" s="165"/>
      <c r="AD22" s="166">
        <v>741</v>
      </c>
      <c r="AE22" s="1849">
        <v>0</v>
      </c>
      <c r="AF22" s="375"/>
      <c r="AG22" s="369">
        <v>782</v>
      </c>
      <c r="AH22" s="1849">
        <v>0</v>
      </c>
      <c r="AI22" s="165"/>
      <c r="AJ22" s="166">
        <v>782</v>
      </c>
      <c r="AK22" s="1849">
        <v>0</v>
      </c>
      <c r="AL22" s="375"/>
      <c r="AM22" s="369">
        <v>823</v>
      </c>
      <c r="AN22" s="1849">
        <v>0</v>
      </c>
      <c r="AO22" s="165"/>
      <c r="AP22" s="166">
        <v>741</v>
      </c>
      <c r="AQ22" s="1849">
        <v>0</v>
      </c>
      <c r="AR22" s="165"/>
      <c r="AS22" s="166">
        <v>741</v>
      </c>
      <c r="AT22" s="1849">
        <v>3800</v>
      </c>
      <c r="AU22" s="165"/>
      <c r="AV22" s="1850">
        <v>8627</v>
      </c>
    </row>
    <row r="23" spans="4:50" ht="15.75" hidden="1" customHeight="1">
      <c r="D23" s="330" t="s">
        <v>20</v>
      </c>
      <c r="E23" s="204" t="s">
        <v>66</v>
      </c>
      <c r="F23" s="204"/>
      <c r="G23" s="204" t="s">
        <v>16</v>
      </c>
      <c r="H23" s="329">
        <v>16</v>
      </c>
      <c r="I23" s="200">
        <v>960</v>
      </c>
      <c r="J23" s="1122">
        <v>5000</v>
      </c>
      <c r="K23" s="200"/>
      <c r="L23" s="199">
        <v>1783</v>
      </c>
      <c r="M23" s="1122">
        <v>4900</v>
      </c>
      <c r="N23" s="200"/>
      <c r="O23" s="199">
        <v>1747</v>
      </c>
      <c r="P23" s="1122">
        <v>4700</v>
      </c>
      <c r="Q23" s="376"/>
      <c r="R23" s="370">
        <v>1711</v>
      </c>
      <c r="S23" s="1122">
        <v>3900</v>
      </c>
      <c r="T23" s="376"/>
      <c r="U23" s="370">
        <v>1872</v>
      </c>
      <c r="V23" s="1122">
        <v>4000</v>
      </c>
      <c r="W23" s="197"/>
      <c r="X23" s="198">
        <v>1591</v>
      </c>
      <c r="Y23" s="1122">
        <v>3600</v>
      </c>
      <c r="Z23" s="376"/>
      <c r="AA23" s="370">
        <v>1647</v>
      </c>
      <c r="AB23" s="1122">
        <v>3500</v>
      </c>
      <c r="AC23" s="197"/>
      <c r="AD23" s="198">
        <v>1722</v>
      </c>
      <c r="AE23" s="1122">
        <v>3800</v>
      </c>
      <c r="AF23" s="376"/>
      <c r="AG23" s="370">
        <v>1778</v>
      </c>
      <c r="AH23" s="1122">
        <v>4100</v>
      </c>
      <c r="AI23" s="197"/>
      <c r="AJ23" s="198">
        <v>1684</v>
      </c>
      <c r="AK23" s="1122">
        <v>4400</v>
      </c>
      <c r="AL23" s="376"/>
      <c r="AM23" s="370">
        <v>1684</v>
      </c>
      <c r="AN23" s="1122">
        <v>4200</v>
      </c>
      <c r="AO23" s="197"/>
      <c r="AP23" s="198">
        <v>1497</v>
      </c>
      <c r="AQ23" s="1122">
        <v>4400</v>
      </c>
      <c r="AR23" s="197"/>
      <c r="AS23" s="198">
        <v>1591</v>
      </c>
      <c r="AT23" s="1122">
        <v>50500</v>
      </c>
      <c r="AU23" s="234"/>
      <c r="AV23" s="1851">
        <v>20307</v>
      </c>
      <c r="AX23" s="419"/>
    </row>
    <row r="24" spans="4:50" s="318" customFormat="1" ht="15" hidden="1" customHeight="1">
      <c r="J24" s="434"/>
      <c r="M24" s="434"/>
      <c r="P24" s="434"/>
      <c r="S24" s="434"/>
      <c r="V24" s="434"/>
      <c r="Y24" s="434"/>
      <c r="AB24" s="434"/>
      <c r="AE24" s="434"/>
      <c r="AH24" s="434"/>
      <c r="AK24" s="434"/>
      <c r="AN24" s="434"/>
      <c r="AQ24" s="434"/>
      <c r="AT24" s="434"/>
      <c r="AX24" s="1852"/>
    </row>
    <row r="25" spans="4:50" ht="15.75" hidden="1" customHeight="1">
      <c r="H25" s="145"/>
      <c r="I25" s="145"/>
      <c r="J25" s="440"/>
      <c r="K25" s="296"/>
      <c r="L25" s="296"/>
      <c r="M25" s="440"/>
      <c r="N25" s="296"/>
      <c r="O25" s="296"/>
      <c r="P25" s="440"/>
      <c r="Q25" s="296"/>
      <c r="R25" s="296"/>
      <c r="S25" s="440"/>
      <c r="T25" s="296"/>
      <c r="U25" s="296"/>
      <c r="V25" s="440"/>
      <c r="W25" s="296"/>
      <c r="X25" s="296"/>
      <c r="Y25" s="440"/>
      <c r="Z25" s="296"/>
      <c r="AA25" s="296"/>
      <c r="AB25" s="440"/>
      <c r="AE25" s="440"/>
      <c r="AH25" s="440"/>
      <c r="AK25" s="440"/>
      <c r="AN25" s="440"/>
      <c r="AQ25" s="440"/>
      <c r="AT25" s="440"/>
    </row>
    <row r="26" spans="4:50" ht="15.75" hidden="1" customHeight="1">
      <c r="D26" s="1853"/>
      <c r="E26" s="1854" t="s">
        <v>287</v>
      </c>
      <c r="F26" s="1855"/>
      <c r="G26" s="1855"/>
      <c r="H26" s="1856"/>
      <c r="I26" s="1855"/>
      <c r="J26" s="1097"/>
      <c r="K26" s="1098">
        <v>45383</v>
      </c>
      <c r="L26" s="1100"/>
      <c r="M26" s="1097"/>
      <c r="N26" s="1098">
        <v>45413</v>
      </c>
      <c r="O26" s="1100"/>
      <c r="P26" s="1097"/>
      <c r="Q26" s="1098">
        <v>45444</v>
      </c>
      <c r="R26" s="1100"/>
      <c r="S26" s="1097"/>
      <c r="T26" s="1098">
        <v>45474</v>
      </c>
      <c r="U26" s="1100"/>
      <c r="V26" s="1097"/>
      <c r="W26" s="1098">
        <v>45505</v>
      </c>
      <c r="X26" s="1100"/>
      <c r="Y26" s="1097"/>
      <c r="Z26" s="1098">
        <v>45536</v>
      </c>
      <c r="AA26" s="1100"/>
      <c r="AB26" s="1097"/>
      <c r="AC26" s="1098">
        <v>45566</v>
      </c>
      <c r="AD26" s="1100"/>
      <c r="AE26" s="1097"/>
      <c r="AF26" s="1098">
        <v>45597</v>
      </c>
      <c r="AG26" s="1100"/>
      <c r="AH26" s="1097"/>
      <c r="AI26" s="1098">
        <v>45627</v>
      </c>
      <c r="AJ26" s="1100"/>
      <c r="AK26" s="1097"/>
      <c r="AL26" s="1098">
        <v>45658</v>
      </c>
      <c r="AM26" s="1100"/>
      <c r="AN26" s="1097"/>
      <c r="AO26" s="1098">
        <v>45689</v>
      </c>
      <c r="AP26" s="1100"/>
      <c r="AQ26" s="1097"/>
      <c r="AR26" s="1098">
        <v>45717</v>
      </c>
      <c r="AS26" s="1098"/>
      <c r="AT26" s="1097"/>
      <c r="AU26" s="1098" t="s">
        <v>2</v>
      </c>
      <c r="AV26" s="1100"/>
    </row>
    <row r="27" spans="4:50" ht="15.75" hidden="1" customHeight="1">
      <c r="D27" s="1857" t="s">
        <v>4</v>
      </c>
      <c r="E27" s="1858" t="s">
        <v>5</v>
      </c>
      <c r="F27" s="1858"/>
      <c r="G27" s="1858" t="s">
        <v>6</v>
      </c>
      <c r="H27" s="1859" t="s">
        <v>7</v>
      </c>
      <c r="I27" s="1860" t="s">
        <v>8</v>
      </c>
      <c r="J27" s="1861" t="s">
        <v>9</v>
      </c>
      <c r="K27" s="1862" t="s">
        <v>10</v>
      </c>
      <c r="L27" s="1863" t="s">
        <v>11</v>
      </c>
      <c r="M27" s="1861" t="s">
        <v>9</v>
      </c>
      <c r="N27" s="1862" t="s">
        <v>10</v>
      </c>
      <c r="O27" s="1863" t="s">
        <v>11</v>
      </c>
      <c r="P27" s="1861" t="s">
        <v>9</v>
      </c>
      <c r="Q27" s="1862" t="s">
        <v>10</v>
      </c>
      <c r="R27" s="1863" t="s">
        <v>11</v>
      </c>
      <c r="S27" s="1861" t="s">
        <v>9</v>
      </c>
      <c r="T27" s="1862" t="s">
        <v>10</v>
      </c>
      <c r="U27" s="1863" t="s">
        <v>11</v>
      </c>
      <c r="V27" s="1861" t="s">
        <v>9</v>
      </c>
      <c r="W27" s="1862" t="s">
        <v>10</v>
      </c>
      <c r="X27" s="1863" t="s">
        <v>11</v>
      </c>
      <c r="Y27" s="1861" t="s">
        <v>9</v>
      </c>
      <c r="Z27" s="1862" t="s">
        <v>10</v>
      </c>
      <c r="AA27" s="1863" t="s">
        <v>11</v>
      </c>
      <c r="AB27" s="1861" t="s">
        <v>9</v>
      </c>
      <c r="AC27" s="1862" t="s">
        <v>10</v>
      </c>
      <c r="AD27" s="1863" t="s">
        <v>11</v>
      </c>
      <c r="AE27" s="1861" t="s">
        <v>9</v>
      </c>
      <c r="AF27" s="1862" t="s">
        <v>10</v>
      </c>
      <c r="AG27" s="1863" t="s">
        <v>11</v>
      </c>
      <c r="AH27" s="1861" t="s">
        <v>9</v>
      </c>
      <c r="AI27" s="1862" t="s">
        <v>10</v>
      </c>
      <c r="AJ27" s="1863" t="s">
        <v>11</v>
      </c>
      <c r="AK27" s="1861" t="s">
        <v>9</v>
      </c>
      <c r="AL27" s="1862" t="s">
        <v>12</v>
      </c>
      <c r="AM27" s="1863" t="s">
        <v>11</v>
      </c>
      <c r="AN27" s="1861" t="s">
        <v>9</v>
      </c>
      <c r="AO27" s="1862" t="s">
        <v>12</v>
      </c>
      <c r="AP27" s="1863" t="s">
        <v>11</v>
      </c>
      <c r="AQ27" s="1861" t="s">
        <v>9</v>
      </c>
      <c r="AR27" s="1862" t="s">
        <v>12</v>
      </c>
      <c r="AS27" s="1863" t="s">
        <v>11</v>
      </c>
      <c r="AT27" s="1861" t="s">
        <v>9</v>
      </c>
      <c r="AU27" s="1129" t="s">
        <v>12</v>
      </c>
      <c r="AV27" s="1132" t="s">
        <v>11</v>
      </c>
    </row>
    <row r="28" spans="4:50" ht="15.75" hidden="1" customHeight="1">
      <c r="D28" s="324" t="s">
        <v>89</v>
      </c>
      <c r="E28" s="323" t="s">
        <v>90</v>
      </c>
      <c r="F28" s="323"/>
      <c r="G28" s="323" t="s">
        <v>16</v>
      </c>
      <c r="H28" s="322">
        <v>10</v>
      </c>
      <c r="I28" s="321">
        <v>600</v>
      </c>
      <c r="J28" s="1864">
        <v>200</v>
      </c>
      <c r="K28" s="252">
        <v>2</v>
      </c>
      <c r="L28" s="251"/>
      <c r="M28" s="1864">
        <v>225</v>
      </c>
      <c r="N28" s="252">
        <v>2</v>
      </c>
      <c r="O28" s="251"/>
      <c r="P28" s="1864">
        <v>200</v>
      </c>
      <c r="Q28" s="252">
        <v>2</v>
      </c>
      <c r="R28" s="251"/>
      <c r="S28" s="1864">
        <v>175</v>
      </c>
      <c r="T28" s="252">
        <v>2</v>
      </c>
      <c r="U28" s="251"/>
      <c r="V28" s="1864">
        <v>200</v>
      </c>
      <c r="W28" s="252">
        <v>2</v>
      </c>
      <c r="X28" s="251"/>
      <c r="Y28" s="1864">
        <v>225</v>
      </c>
      <c r="Z28" s="252">
        <v>2</v>
      </c>
      <c r="AA28" s="251"/>
      <c r="AB28" s="1864">
        <v>250</v>
      </c>
      <c r="AC28" s="252">
        <v>2</v>
      </c>
      <c r="AD28" s="251"/>
      <c r="AE28" s="1864">
        <v>250</v>
      </c>
      <c r="AF28" s="252">
        <v>2</v>
      </c>
      <c r="AG28" s="251"/>
      <c r="AH28" s="1864">
        <v>225</v>
      </c>
      <c r="AI28" s="252">
        <v>2</v>
      </c>
      <c r="AJ28" s="251"/>
      <c r="AK28" s="1864">
        <v>275</v>
      </c>
      <c r="AL28" s="252">
        <v>2</v>
      </c>
      <c r="AM28" s="251"/>
      <c r="AN28" s="1864">
        <v>250</v>
      </c>
      <c r="AO28" s="252">
        <v>2</v>
      </c>
      <c r="AP28" s="251"/>
      <c r="AQ28" s="1864">
        <v>275</v>
      </c>
      <c r="AR28" s="252">
        <v>2</v>
      </c>
      <c r="AS28" s="251"/>
      <c r="AT28" s="1864">
        <v>2750</v>
      </c>
      <c r="AU28" s="252">
        <v>24</v>
      </c>
      <c r="AV28" s="1847">
        <v>0</v>
      </c>
      <c r="AX28" s="419"/>
    </row>
    <row r="29" spans="4:50" ht="15.75" hidden="1" customHeight="1">
      <c r="D29" s="248" t="s">
        <v>89</v>
      </c>
      <c r="E29" s="169" t="s">
        <v>91</v>
      </c>
      <c r="F29" s="169"/>
      <c r="G29" s="169" t="s">
        <v>16</v>
      </c>
      <c r="H29" s="168">
        <v>10</v>
      </c>
      <c r="I29" s="328">
        <v>600</v>
      </c>
      <c r="J29" s="1849">
        <v>1700</v>
      </c>
      <c r="K29" s="165">
        <v>4</v>
      </c>
      <c r="L29" s="166"/>
      <c r="M29" s="1849">
        <v>1700</v>
      </c>
      <c r="N29" s="165">
        <v>4</v>
      </c>
      <c r="O29" s="166"/>
      <c r="P29" s="1849">
        <v>1600</v>
      </c>
      <c r="Q29" s="165">
        <v>4</v>
      </c>
      <c r="R29" s="166"/>
      <c r="S29" s="1849">
        <v>1500</v>
      </c>
      <c r="T29" s="165">
        <v>4</v>
      </c>
      <c r="U29" s="166"/>
      <c r="V29" s="1849">
        <v>1500</v>
      </c>
      <c r="W29" s="165">
        <v>4</v>
      </c>
      <c r="X29" s="166"/>
      <c r="Y29" s="1849">
        <v>1600</v>
      </c>
      <c r="Z29" s="165">
        <v>4</v>
      </c>
      <c r="AA29" s="166"/>
      <c r="AB29" s="1849">
        <v>1600</v>
      </c>
      <c r="AC29" s="165">
        <v>4</v>
      </c>
      <c r="AD29" s="166"/>
      <c r="AE29" s="1849">
        <v>1700</v>
      </c>
      <c r="AF29" s="165">
        <v>4</v>
      </c>
      <c r="AG29" s="166"/>
      <c r="AH29" s="1849">
        <v>1650</v>
      </c>
      <c r="AI29" s="165">
        <v>4</v>
      </c>
      <c r="AJ29" s="166"/>
      <c r="AK29" s="1849">
        <v>1700</v>
      </c>
      <c r="AL29" s="165">
        <v>4</v>
      </c>
      <c r="AM29" s="166"/>
      <c r="AN29" s="1849">
        <v>1550</v>
      </c>
      <c r="AO29" s="165">
        <v>4</v>
      </c>
      <c r="AP29" s="166"/>
      <c r="AQ29" s="1849">
        <v>1600</v>
      </c>
      <c r="AR29" s="165">
        <v>4</v>
      </c>
      <c r="AS29" s="166"/>
      <c r="AT29" s="1849">
        <v>19400</v>
      </c>
      <c r="AU29" s="165">
        <v>48</v>
      </c>
      <c r="AV29" s="1850">
        <v>0</v>
      </c>
      <c r="AX29" s="419"/>
    </row>
    <row r="30" spans="4:50" ht="15.75" hidden="1" customHeight="1">
      <c r="D30" s="565" t="s">
        <v>89</v>
      </c>
      <c r="E30" s="247" t="s">
        <v>92</v>
      </c>
      <c r="F30" s="247"/>
      <c r="G30" s="247" t="s">
        <v>16</v>
      </c>
      <c r="H30" s="246">
        <v>10</v>
      </c>
      <c r="I30" s="325">
        <v>600</v>
      </c>
      <c r="J30" s="1063">
        <v>450</v>
      </c>
      <c r="K30" s="244">
        <v>1</v>
      </c>
      <c r="L30" s="243"/>
      <c r="M30" s="1063">
        <v>450</v>
      </c>
      <c r="N30" s="244">
        <v>1</v>
      </c>
      <c r="O30" s="243"/>
      <c r="P30" s="1063">
        <v>450</v>
      </c>
      <c r="Q30" s="244">
        <v>2</v>
      </c>
      <c r="R30" s="243"/>
      <c r="S30" s="1063">
        <v>425</v>
      </c>
      <c r="T30" s="244">
        <v>2</v>
      </c>
      <c r="U30" s="243"/>
      <c r="V30" s="1063">
        <v>425</v>
      </c>
      <c r="W30" s="244">
        <v>2</v>
      </c>
      <c r="X30" s="243"/>
      <c r="Y30" s="1063">
        <v>400</v>
      </c>
      <c r="Z30" s="244">
        <v>2</v>
      </c>
      <c r="AA30" s="243"/>
      <c r="AB30" s="1063">
        <v>400</v>
      </c>
      <c r="AC30" s="244">
        <v>2</v>
      </c>
      <c r="AD30" s="243"/>
      <c r="AE30" s="1063">
        <v>425</v>
      </c>
      <c r="AF30" s="244">
        <v>2</v>
      </c>
      <c r="AG30" s="243"/>
      <c r="AH30" s="1063">
        <v>425</v>
      </c>
      <c r="AI30" s="244">
        <v>2</v>
      </c>
      <c r="AJ30" s="243"/>
      <c r="AK30" s="1063">
        <v>475</v>
      </c>
      <c r="AL30" s="244">
        <v>2</v>
      </c>
      <c r="AM30" s="243"/>
      <c r="AN30" s="1063">
        <v>400</v>
      </c>
      <c r="AO30" s="244">
        <v>2</v>
      </c>
      <c r="AP30" s="243"/>
      <c r="AQ30" s="1063">
        <v>425</v>
      </c>
      <c r="AR30" s="244">
        <v>2</v>
      </c>
      <c r="AS30" s="243"/>
      <c r="AT30" s="1063">
        <v>5150</v>
      </c>
      <c r="AU30" s="244">
        <v>22</v>
      </c>
      <c r="AV30" s="381">
        <v>0</v>
      </c>
      <c r="AX30" s="419"/>
    </row>
    <row r="31" spans="4:50" ht="15.75" hidden="1" customHeight="1">
      <c r="D31" s="305" t="s">
        <v>89</v>
      </c>
      <c r="E31" s="155" t="s">
        <v>79</v>
      </c>
      <c r="F31" s="155"/>
      <c r="G31" s="155" t="s">
        <v>16</v>
      </c>
      <c r="H31" s="288">
        <v>16</v>
      </c>
      <c r="I31" s="208">
        <v>960</v>
      </c>
      <c r="J31" s="1865">
        <v>600</v>
      </c>
      <c r="K31" s="221">
        <v>2</v>
      </c>
      <c r="L31" s="306"/>
      <c r="M31" s="1865">
        <v>625</v>
      </c>
      <c r="N31" s="221">
        <v>2</v>
      </c>
      <c r="O31" s="306"/>
      <c r="P31" s="1865">
        <v>550</v>
      </c>
      <c r="Q31" s="221">
        <v>2</v>
      </c>
      <c r="R31" s="306"/>
      <c r="S31" s="1865">
        <v>550</v>
      </c>
      <c r="T31" s="221">
        <v>2</v>
      </c>
      <c r="U31" s="306"/>
      <c r="V31" s="1865">
        <v>575</v>
      </c>
      <c r="W31" s="221">
        <v>2</v>
      </c>
      <c r="X31" s="306"/>
      <c r="Y31" s="1865">
        <v>575</v>
      </c>
      <c r="Z31" s="221">
        <v>2</v>
      </c>
      <c r="AA31" s="306"/>
      <c r="AB31" s="1865">
        <v>550</v>
      </c>
      <c r="AC31" s="221">
        <v>2</v>
      </c>
      <c r="AD31" s="306"/>
      <c r="AE31" s="1865">
        <v>550</v>
      </c>
      <c r="AF31" s="221">
        <v>2</v>
      </c>
      <c r="AG31" s="306"/>
      <c r="AH31" s="1865">
        <v>550</v>
      </c>
      <c r="AI31" s="221">
        <v>2</v>
      </c>
      <c r="AJ31" s="306"/>
      <c r="AK31" s="1865">
        <v>600</v>
      </c>
      <c r="AL31" s="221">
        <v>2</v>
      </c>
      <c r="AM31" s="306"/>
      <c r="AN31" s="1865">
        <v>550</v>
      </c>
      <c r="AO31" s="221">
        <v>2</v>
      </c>
      <c r="AP31" s="306"/>
      <c r="AQ31" s="1865">
        <v>575</v>
      </c>
      <c r="AR31" s="221">
        <v>2</v>
      </c>
      <c r="AS31" s="222"/>
      <c r="AT31" s="1109">
        <v>6850</v>
      </c>
      <c r="AU31" s="221">
        <v>24</v>
      </c>
      <c r="AV31" s="220">
        <v>0</v>
      </c>
      <c r="AX31" s="419"/>
    </row>
    <row r="32" spans="4:50" ht="15.75" hidden="1" customHeight="1">
      <c r="D32" s="305" t="s">
        <v>89</v>
      </c>
      <c r="E32" s="155" t="s">
        <v>80</v>
      </c>
      <c r="F32" s="155"/>
      <c r="G32" s="155" t="s">
        <v>16</v>
      </c>
      <c r="H32" s="288">
        <v>16</v>
      </c>
      <c r="I32" s="208">
        <v>960</v>
      </c>
      <c r="J32" s="1865">
        <v>2300</v>
      </c>
      <c r="K32" s="221">
        <v>6</v>
      </c>
      <c r="L32" s="303"/>
      <c r="M32" s="1865">
        <v>2700</v>
      </c>
      <c r="N32" s="304">
        <v>6</v>
      </c>
      <c r="O32" s="303"/>
      <c r="P32" s="1865">
        <v>2300</v>
      </c>
      <c r="Q32" s="304">
        <v>6</v>
      </c>
      <c r="R32" s="303"/>
      <c r="S32" s="1865">
        <v>2200</v>
      </c>
      <c r="T32" s="304">
        <v>6</v>
      </c>
      <c r="U32" s="303"/>
      <c r="V32" s="1865">
        <v>2300</v>
      </c>
      <c r="W32" s="304">
        <v>6</v>
      </c>
      <c r="X32" s="306"/>
      <c r="Y32" s="1865">
        <v>2300</v>
      </c>
      <c r="Z32" s="304">
        <v>6</v>
      </c>
      <c r="AA32" s="303"/>
      <c r="AB32" s="1865">
        <v>2400</v>
      </c>
      <c r="AC32" s="304">
        <v>6</v>
      </c>
      <c r="AD32" s="303"/>
      <c r="AE32" s="1865">
        <v>2450</v>
      </c>
      <c r="AF32" s="304">
        <v>6</v>
      </c>
      <c r="AG32" s="306"/>
      <c r="AH32" s="1865">
        <v>2350</v>
      </c>
      <c r="AI32" s="304">
        <v>6</v>
      </c>
      <c r="AJ32" s="303"/>
      <c r="AK32" s="1865">
        <v>2000</v>
      </c>
      <c r="AL32" s="304">
        <v>6</v>
      </c>
      <c r="AM32" s="303"/>
      <c r="AN32" s="1865">
        <v>2200</v>
      </c>
      <c r="AO32" s="304">
        <v>6</v>
      </c>
      <c r="AP32" s="306"/>
      <c r="AQ32" s="1865">
        <v>2500</v>
      </c>
      <c r="AR32" s="304">
        <v>6</v>
      </c>
      <c r="AS32" s="1866"/>
      <c r="AT32" s="1109">
        <v>28000</v>
      </c>
      <c r="AU32" s="304">
        <v>72</v>
      </c>
      <c r="AV32" s="1867">
        <v>0</v>
      </c>
      <c r="AX32" s="419"/>
    </row>
    <row r="33" spans="4:51" ht="15.75" hidden="1" customHeight="1">
      <c r="D33" s="305" t="s">
        <v>93</v>
      </c>
      <c r="E33" s="155" t="s">
        <v>81</v>
      </c>
      <c r="F33" s="155"/>
      <c r="G33" s="155" t="s">
        <v>22</v>
      </c>
      <c r="H33" s="288">
        <v>15</v>
      </c>
      <c r="I33" s="208">
        <v>900</v>
      </c>
      <c r="J33" s="1865">
        <v>500</v>
      </c>
      <c r="K33" s="221"/>
      <c r="L33" s="303"/>
      <c r="M33" s="1865">
        <v>450</v>
      </c>
      <c r="N33" s="304"/>
      <c r="O33" s="303"/>
      <c r="P33" s="1865">
        <v>450</v>
      </c>
      <c r="Q33" s="304"/>
      <c r="R33" s="303"/>
      <c r="S33" s="1865">
        <v>450</v>
      </c>
      <c r="T33" s="304"/>
      <c r="U33" s="303"/>
      <c r="V33" s="1865">
        <v>500</v>
      </c>
      <c r="W33" s="304"/>
      <c r="X33" s="306"/>
      <c r="Y33" s="1865">
        <v>525</v>
      </c>
      <c r="Z33" s="304"/>
      <c r="AA33" s="303"/>
      <c r="AB33" s="1865">
        <v>525</v>
      </c>
      <c r="AC33" s="304"/>
      <c r="AD33" s="303"/>
      <c r="AE33" s="1865">
        <v>525</v>
      </c>
      <c r="AF33" s="304"/>
      <c r="AG33" s="306"/>
      <c r="AH33" s="1865">
        <v>525</v>
      </c>
      <c r="AI33" s="304"/>
      <c r="AJ33" s="303"/>
      <c r="AK33" s="1865">
        <v>550</v>
      </c>
      <c r="AL33" s="304"/>
      <c r="AM33" s="303"/>
      <c r="AN33" s="1865">
        <v>500</v>
      </c>
      <c r="AO33" s="304"/>
      <c r="AP33" s="306"/>
      <c r="AQ33" s="1865">
        <v>500</v>
      </c>
      <c r="AR33" s="304"/>
      <c r="AS33" s="1866"/>
      <c r="AT33" s="1109">
        <v>6000</v>
      </c>
      <c r="AU33" s="304">
        <v>0</v>
      </c>
      <c r="AV33" s="1867">
        <v>0</v>
      </c>
    </row>
    <row r="34" spans="4:51" ht="15.75" hidden="1" customHeight="1">
      <c r="D34" s="305" t="s">
        <v>93</v>
      </c>
      <c r="E34" s="155" t="s">
        <v>85</v>
      </c>
      <c r="F34" s="155"/>
      <c r="G34" s="155" t="s">
        <v>22</v>
      </c>
      <c r="H34" s="288">
        <v>15</v>
      </c>
      <c r="I34" s="208">
        <v>900</v>
      </c>
      <c r="J34" s="1865">
        <v>550</v>
      </c>
      <c r="K34" s="221"/>
      <c r="L34" s="303"/>
      <c r="M34" s="1865">
        <v>500</v>
      </c>
      <c r="N34" s="304"/>
      <c r="O34" s="303"/>
      <c r="P34" s="1865">
        <v>600</v>
      </c>
      <c r="Q34" s="304"/>
      <c r="R34" s="303"/>
      <c r="S34" s="1865">
        <v>600</v>
      </c>
      <c r="T34" s="304"/>
      <c r="U34" s="303"/>
      <c r="V34" s="1865">
        <v>600</v>
      </c>
      <c r="W34" s="304"/>
      <c r="X34" s="306"/>
      <c r="Y34" s="1865">
        <v>600</v>
      </c>
      <c r="Z34" s="304"/>
      <c r="AA34" s="303"/>
      <c r="AB34" s="1865">
        <v>600</v>
      </c>
      <c r="AC34" s="304"/>
      <c r="AD34" s="303"/>
      <c r="AE34" s="1865">
        <v>650</v>
      </c>
      <c r="AF34" s="304"/>
      <c r="AG34" s="306"/>
      <c r="AH34" s="1865">
        <v>650</v>
      </c>
      <c r="AI34" s="304"/>
      <c r="AJ34" s="303"/>
      <c r="AK34" s="1865">
        <v>700</v>
      </c>
      <c r="AL34" s="304"/>
      <c r="AM34" s="303"/>
      <c r="AN34" s="1865">
        <v>600</v>
      </c>
      <c r="AO34" s="304"/>
      <c r="AP34" s="306"/>
      <c r="AQ34" s="1865">
        <v>600</v>
      </c>
      <c r="AR34" s="304"/>
      <c r="AS34" s="1866"/>
      <c r="AT34" s="1109">
        <v>7250</v>
      </c>
      <c r="AU34" s="304">
        <v>0</v>
      </c>
      <c r="AV34" s="1867">
        <v>0</v>
      </c>
    </row>
    <row r="35" spans="4:51" ht="15.75" hidden="1" customHeight="1">
      <c r="D35" s="248" t="s">
        <v>93</v>
      </c>
      <c r="E35" s="169" t="s">
        <v>94</v>
      </c>
      <c r="F35" s="169"/>
      <c r="G35" s="169" t="s">
        <v>52</v>
      </c>
      <c r="H35" s="168">
        <v>10</v>
      </c>
      <c r="I35" s="328">
        <v>600</v>
      </c>
      <c r="J35" s="1865">
        <v>3600</v>
      </c>
      <c r="K35" s="221">
        <v>9</v>
      </c>
      <c r="L35" s="303"/>
      <c r="M35" s="1865">
        <v>3500</v>
      </c>
      <c r="N35" s="304">
        <v>9</v>
      </c>
      <c r="O35" s="303"/>
      <c r="P35" s="1865">
        <v>3600</v>
      </c>
      <c r="Q35" s="304">
        <v>8</v>
      </c>
      <c r="R35" s="303"/>
      <c r="S35" s="1865">
        <v>3600</v>
      </c>
      <c r="T35" s="304">
        <v>7</v>
      </c>
      <c r="U35" s="303"/>
      <c r="V35" s="1865">
        <v>922.41622116791314</v>
      </c>
      <c r="W35" s="304">
        <v>8</v>
      </c>
      <c r="X35" s="306"/>
      <c r="Y35" s="1865">
        <v>922.41622116791314</v>
      </c>
      <c r="Z35" s="304">
        <v>8</v>
      </c>
      <c r="AA35" s="303"/>
      <c r="AB35" s="1865">
        <v>948.77097034413919</v>
      </c>
      <c r="AC35" s="304">
        <v>9</v>
      </c>
      <c r="AD35" s="303"/>
      <c r="AE35" s="1865">
        <v>975.12571952036524</v>
      </c>
      <c r="AF35" s="304">
        <v>9</v>
      </c>
      <c r="AG35" s="306"/>
      <c r="AH35" s="1865">
        <v>1054.1899670490434</v>
      </c>
      <c r="AI35" s="304">
        <v>9</v>
      </c>
      <c r="AJ35" s="303"/>
      <c r="AK35" s="1865">
        <v>1317.7374588113044</v>
      </c>
      <c r="AL35" s="304">
        <v>9</v>
      </c>
      <c r="AM35" s="303"/>
      <c r="AN35" s="1865">
        <v>1265.0279604588522</v>
      </c>
      <c r="AO35" s="304">
        <v>9</v>
      </c>
      <c r="AP35" s="306"/>
      <c r="AQ35" s="1865">
        <v>1317.7374588113044</v>
      </c>
      <c r="AR35" s="304">
        <v>9</v>
      </c>
      <c r="AS35" s="1866"/>
      <c r="AT35" s="1109">
        <v>23023.42197733084</v>
      </c>
      <c r="AU35" s="304">
        <v>103</v>
      </c>
      <c r="AV35" s="1867">
        <v>0</v>
      </c>
    </row>
    <row r="36" spans="4:51" ht="15.75" hidden="1" customHeight="1">
      <c r="D36" s="248" t="s">
        <v>93</v>
      </c>
      <c r="E36" s="169" t="s">
        <v>95</v>
      </c>
      <c r="F36" s="169"/>
      <c r="G36" s="169" t="s">
        <v>52</v>
      </c>
      <c r="H36" s="168">
        <v>10</v>
      </c>
      <c r="I36" s="637">
        <v>600</v>
      </c>
      <c r="J36" s="1865">
        <v>3100</v>
      </c>
      <c r="K36" s="221">
        <v>8</v>
      </c>
      <c r="L36" s="303"/>
      <c r="M36" s="1865">
        <v>3600</v>
      </c>
      <c r="N36" s="304">
        <v>8</v>
      </c>
      <c r="O36" s="303"/>
      <c r="P36" s="1865">
        <v>3800</v>
      </c>
      <c r="Q36" s="304">
        <v>7</v>
      </c>
      <c r="R36" s="303"/>
      <c r="S36" s="1865">
        <v>4000</v>
      </c>
      <c r="T36" s="304">
        <v>6</v>
      </c>
      <c r="U36" s="303"/>
      <c r="V36" s="1865">
        <v>1106.8994654014959</v>
      </c>
      <c r="W36" s="304">
        <v>7</v>
      </c>
      <c r="X36" s="306"/>
      <c r="Y36" s="1865">
        <v>1106.8994654014959</v>
      </c>
      <c r="Z36" s="304">
        <v>7</v>
      </c>
      <c r="AA36" s="303"/>
      <c r="AB36" s="1865">
        <v>1185.9637129301741</v>
      </c>
      <c r="AC36" s="304">
        <v>7</v>
      </c>
      <c r="AD36" s="303"/>
      <c r="AE36" s="1865">
        <v>1185.9637129301741</v>
      </c>
      <c r="AF36" s="304">
        <v>7</v>
      </c>
      <c r="AG36" s="306"/>
      <c r="AH36" s="1865">
        <v>1054.1899670490434</v>
      </c>
      <c r="AI36" s="304">
        <v>6</v>
      </c>
      <c r="AJ36" s="303"/>
      <c r="AK36" s="1865">
        <v>1317.7374588113044</v>
      </c>
      <c r="AL36" s="304">
        <v>7</v>
      </c>
      <c r="AM36" s="303"/>
      <c r="AN36" s="1865">
        <v>1185.9637129301741</v>
      </c>
      <c r="AO36" s="304">
        <v>7</v>
      </c>
      <c r="AP36" s="306"/>
      <c r="AQ36" s="1865">
        <v>1120.0768399896087</v>
      </c>
      <c r="AR36" s="304">
        <v>7</v>
      </c>
      <c r="AS36" s="1866"/>
      <c r="AT36" s="1109">
        <v>23763.69433544347</v>
      </c>
      <c r="AU36" s="304">
        <v>84</v>
      </c>
      <c r="AV36" s="1867">
        <v>0</v>
      </c>
    </row>
    <row r="37" spans="4:51" ht="15.75" hidden="1" customHeight="1">
      <c r="D37" s="305" t="s">
        <v>93</v>
      </c>
      <c r="E37" s="155" t="s">
        <v>82</v>
      </c>
      <c r="F37" s="155"/>
      <c r="G37" s="155" t="s">
        <v>52</v>
      </c>
      <c r="H37" s="288">
        <v>10</v>
      </c>
      <c r="I37" s="208">
        <v>600</v>
      </c>
      <c r="J37" s="1865">
        <v>2500</v>
      </c>
      <c r="K37" s="221">
        <v>7</v>
      </c>
      <c r="L37" s="303"/>
      <c r="M37" s="1865">
        <v>2200</v>
      </c>
      <c r="N37" s="304">
        <v>6</v>
      </c>
      <c r="O37" s="303"/>
      <c r="P37" s="1865">
        <v>2100</v>
      </c>
      <c r="Q37" s="304">
        <v>5</v>
      </c>
      <c r="R37" s="303"/>
      <c r="S37" s="1865">
        <v>2000</v>
      </c>
      <c r="T37" s="304">
        <v>4</v>
      </c>
      <c r="U37" s="303"/>
      <c r="V37" s="1865">
        <v>527.09498352452169</v>
      </c>
      <c r="W37" s="304">
        <v>4</v>
      </c>
      <c r="X37" s="306"/>
      <c r="Y37" s="1865">
        <v>487.56285976018262</v>
      </c>
      <c r="Z37" s="304">
        <v>4</v>
      </c>
      <c r="AA37" s="303"/>
      <c r="AB37" s="1865">
        <v>461.20811058395657</v>
      </c>
      <c r="AC37" s="304">
        <v>4</v>
      </c>
      <c r="AD37" s="303"/>
      <c r="AE37" s="1865">
        <v>487.56285976018262</v>
      </c>
      <c r="AF37" s="304">
        <v>4</v>
      </c>
      <c r="AG37" s="306"/>
      <c r="AH37" s="1865">
        <v>527.09498352452169</v>
      </c>
      <c r="AI37" s="304">
        <v>4</v>
      </c>
      <c r="AJ37" s="303"/>
      <c r="AK37" s="1865">
        <v>632.51398022942612</v>
      </c>
      <c r="AL37" s="304">
        <v>4</v>
      </c>
      <c r="AM37" s="303"/>
      <c r="AN37" s="1865">
        <v>527.09498352452169</v>
      </c>
      <c r="AO37" s="304">
        <v>4</v>
      </c>
      <c r="AP37" s="306"/>
      <c r="AQ37" s="1865">
        <v>579.80448187697402</v>
      </c>
      <c r="AR37" s="304">
        <v>4</v>
      </c>
      <c r="AS37" s="1866"/>
      <c r="AT37" s="1109">
        <v>13029.937242784285</v>
      </c>
      <c r="AU37" s="304">
        <v>54</v>
      </c>
      <c r="AV37" s="1867">
        <v>0</v>
      </c>
    </row>
    <row r="38" spans="4:51" ht="15.75" hidden="1" customHeight="1">
      <c r="D38" s="1868" t="s">
        <v>93</v>
      </c>
      <c r="E38" s="1869" t="s">
        <v>86</v>
      </c>
      <c r="F38" s="1869"/>
      <c r="G38" s="1869" t="s">
        <v>52</v>
      </c>
      <c r="H38" s="1870">
        <v>10</v>
      </c>
      <c r="I38" s="1871">
        <v>600</v>
      </c>
      <c r="J38" s="1865">
        <v>3600</v>
      </c>
      <c r="K38" s="221">
        <v>9</v>
      </c>
      <c r="L38" s="303"/>
      <c r="M38" s="1865">
        <v>3500</v>
      </c>
      <c r="N38" s="304">
        <v>9</v>
      </c>
      <c r="O38" s="303"/>
      <c r="P38" s="1865">
        <v>3400</v>
      </c>
      <c r="Q38" s="304">
        <v>7</v>
      </c>
      <c r="R38" s="303"/>
      <c r="S38" s="1865">
        <v>3300</v>
      </c>
      <c r="T38" s="304">
        <v>7</v>
      </c>
      <c r="U38" s="303"/>
      <c r="V38" s="1865">
        <v>843.35197363923498</v>
      </c>
      <c r="W38" s="304">
        <v>7</v>
      </c>
      <c r="X38" s="306"/>
      <c r="Y38" s="1865">
        <v>896.06147199168709</v>
      </c>
      <c r="Z38" s="304">
        <v>7</v>
      </c>
      <c r="AA38" s="303"/>
      <c r="AB38" s="1865">
        <v>922.41622116791314</v>
      </c>
      <c r="AC38" s="304">
        <v>6</v>
      </c>
      <c r="AD38" s="303"/>
      <c r="AE38" s="1865">
        <v>948.77097034413919</v>
      </c>
      <c r="AF38" s="304">
        <v>6</v>
      </c>
      <c r="AG38" s="306"/>
      <c r="AH38" s="1865">
        <v>1001.4804686965913</v>
      </c>
      <c r="AI38" s="304">
        <v>7</v>
      </c>
      <c r="AJ38" s="303"/>
      <c r="AK38" s="1865">
        <v>1106.8994654014959</v>
      </c>
      <c r="AL38" s="304">
        <v>8</v>
      </c>
      <c r="AM38" s="303"/>
      <c r="AN38" s="1865">
        <v>1054.1899670490434</v>
      </c>
      <c r="AO38" s="304">
        <v>7</v>
      </c>
      <c r="AP38" s="306"/>
      <c r="AQ38" s="1865">
        <v>1080.5447162252694</v>
      </c>
      <c r="AR38" s="304">
        <v>7</v>
      </c>
      <c r="AS38" s="1866"/>
      <c r="AT38" s="1109">
        <v>21653.715254515373</v>
      </c>
      <c r="AU38" s="304">
        <v>87</v>
      </c>
      <c r="AV38" s="1867">
        <v>0</v>
      </c>
    </row>
    <row r="39" spans="4:51" ht="15.75" hidden="1" customHeight="1">
      <c r="D39" s="1872" t="s">
        <v>96</v>
      </c>
      <c r="E39" s="1873" t="s">
        <v>74</v>
      </c>
      <c r="F39" s="1873"/>
      <c r="G39" s="1873" t="s">
        <v>16</v>
      </c>
      <c r="H39" s="1874">
        <v>10</v>
      </c>
      <c r="I39" s="1875">
        <v>600</v>
      </c>
      <c r="J39" s="1865">
        <v>825</v>
      </c>
      <c r="K39" s="221">
        <v>2</v>
      </c>
      <c r="L39" s="303"/>
      <c r="M39" s="1865">
        <v>800</v>
      </c>
      <c r="N39" s="304">
        <v>2</v>
      </c>
      <c r="O39" s="303"/>
      <c r="P39" s="1865">
        <v>700</v>
      </c>
      <c r="Q39" s="304">
        <v>2</v>
      </c>
      <c r="R39" s="303"/>
      <c r="S39" s="1865">
        <v>675</v>
      </c>
      <c r="T39" s="304">
        <v>2</v>
      </c>
      <c r="U39" s="303"/>
      <c r="V39" s="1865">
        <v>675</v>
      </c>
      <c r="W39" s="304">
        <v>2</v>
      </c>
      <c r="X39" s="306"/>
      <c r="Y39" s="1865">
        <v>700</v>
      </c>
      <c r="Z39" s="304">
        <v>2</v>
      </c>
      <c r="AA39" s="303"/>
      <c r="AB39" s="1865">
        <v>750</v>
      </c>
      <c r="AC39" s="304">
        <v>2</v>
      </c>
      <c r="AD39" s="303"/>
      <c r="AE39" s="1865">
        <v>750</v>
      </c>
      <c r="AF39" s="304">
        <v>2</v>
      </c>
      <c r="AG39" s="306"/>
      <c r="AH39" s="1865">
        <v>750</v>
      </c>
      <c r="AI39" s="304">
        <v>2</v>
      </c>
      <c r="AJ39" s="303"/>
      <c r="AK39" s="1865">
        <v>850</v>
      </c>
      <c r="AL39" s="304">
        <v>2</v>
      </c>
      <c r="AM39" s="303"/>
      <c r="AN39" s="1865">
        <v>800</v>
      </c>
      <c r="AO39" s="304">
        <v>2</v>
      </c>
      <c r="AP39" s="306"/>
      <c r="AQ39" s="1865">
        <v>850</v>
      </c>
      <c r="AR39" s="304">
        <v>2</v>
      </c>
      <c r="AS39" s="1866"/>
      <c r="AT39" s="1109">
        <v>9125</v>
      </c>
      <c r="AU39" s="304">
        <v>24</v>
      </c>
      <c r="AV39" s="1867">
        <v>0</v>
      </c>
      <c r="AX39" s="419"/>
    </row>
    <row r="40" spans="4:51" ht="15.75" hidden="1" customHeight="1">
      <c r="D40" s="565" t="s">
        <v>93</v>
      </c>
      <c r="E40" s="247" t="s">
        <v>75</v>
      </c>
      <c r="F40" s="247"/>
      <c r="G40" s="247" t="s">
        <v>52</v>
      </c>
      <c r="H40" s="246">
        <v>10</v>
      </c>
      <c r="I40" s="1876">
        <v>600</v>
      </c>
      <c r="J40" s="1877">
        <v>850</v>
      </c>
      <c r="K40" s="284">
        <v>2</v>
      </c>
      <c r="L40" s="1247"/>
      <c r="M40" s="1877">
        <v>750</v>
      </c>
      <c r="N40" s="1248">
        <v>2</v>
      </c>
      <c r="O40" s="1247"/>
      <c r="P40" s="1877">
        <v>750</v>
      </c>
      <c r="Q40" s="1248">
        <v>3</v>
      </c>
      <c r="R40" s="1247"/>
      <c r="S40" s="1877">
        <v>700</v>
      </c>
      <c r="T40" s="1248">
        <v>3</v>
      </c>
      <c r="U40" s="1247"/>
      <c r="V40" s="1877">
        <v>650</v>
      </c>
      <c r="W40" s="1248">
        <v>3</v>
      </c>
      <c r="X40" s="1249"/>
      <c r="Y40" s="1877">
        <v>550</v>
      </c>
      <c r="Z40" s="1248">
        <v>3</v>
      </c>
      <c r="AA40" s="1247"/>
      <c r="AB40" s="1877">
        <v>550</v>
      </c>
      <c r="AC40" s="1248">
        <v>3</v>
      </c>
      <c r="AD40" s="1247"/>
      <c r="AE40" s="1877">
        <v>575</v>
      </c>
      <c r="AF40" s="1248">
        <v>3</v>
      </c>
      <c r="AG40" s="1249"/>
      <c r="AH40" s="1877">
        <v>600</v>
      </c>
      <c r="AI40" s="1248">
        <v>3</v>
      </c>
      <c r="AJ40" s="1247"/>
      <c r="AK40" s="1877">
        <v>600</v>
      </c>
      <c r="AL40" s="1248">
        <v>3</v>
      </c>
      <c r="AM40" s="1247"/>
      <c r="AN40" s="1877">
        <v>550</v>
      </c>
      <c r="AO40" s="1248">
        <v>3</v>
      </c>
      <c r="AP40" s="1249"/>
      <c r="AQ40" s="1877">
        <v>575</v>
      </c>
      <c r="AR40" s="1248">
        <v>3</v>
      </c>
      <c r="AS40" s="1878"/>
      <c r="AT40" s="1879">
        <v>7700</v>
      </c>
      <c r="AU40" s="1248">
        <v>34</v>
      </c>
      <c r="AV40" s="1880">
        <v>0</v>
      </c>
      <c r="AX40" s="419"/>
      <c r="AY40" s="2858"/>
    </row>
    <row r="41" spans="4:51" ht="15.75" hidden="1" customHeight="1">
      <c r="D41" s="566" t="s">
        <v>93</v>
      </c>
      <c r="E41" s="567" t="s">
        <v>97</v>
      </c>
      <c r="F41" s="567"/>
      <c r="G41" s="567" t="s">
        <v>52</v>
      </c>
      <c r="H41" s="568">
        <v>10</v>
      </c>
      <c r="I41" s="1881">
        <v>600</v>
      </c>
      <c r="J41" s="1882"/>
      <c r="K41" s="1883">
        <v>15</v>
      </c>
      <c r="L41" s="1884"/>
      <c r="M41" s="1882"/>
      <c r="N41" s="1883">
        <v>15</v>
      </c>
      <c r="O41" s="1884"/>
      <c r="P41" s="1882"/>
      <c r="Q41" s="1883"/>
      <c r="R41" s="1884"/>
      <c r="S41" s="1882"/>
      <c r="T41" s="1883"/>
      <c r="U41" s="1884"/>
      <c r="V41" s="1882"/>
      <c r="W41" s="1883"/>
      <c r="X41" s="1884"/>
      <c r="Y41" s="1882"/>
      <c r="Z41" s="1883"/>
      <c r="AA41" s="1884"/>
      <c r="AB41" s="1882"/>
      <c r="AC41" s="1883"/>
      <c r="AD41" s="1884"/>
      <c r="AE41" s="1882"/>
      <c r="AF41" s="1883"/>
      <c r="AG41" s="1884"/>
      <c r="AH41" s="1882"/>
      <c r="AI41" s="1883"/>
      <c r="AJ41" s="1884"/>
      <c r="AK41" s="1882"/>
      <c r="AL41" s="1883"/>
      <c r="AM41" s="1884"/>
      <c r="AN41" s="1882"/>
      <c r="AO41" s="1883"/>
      <c r="AP41" s="1884"/>
      <c r="AQ41" s="1882"/>
      <c r="AR41" s="1883"/>
      <c r="AS41" s="1885"/>
      <c r="AT41" s="1886">
        <v>0</v>
      </c>
      <c r="AU41" s="1883">
        <v>30</v>
      </c>
      <c r="AV41" s="1887">
        <v>0</v>
      </c>
      <c r="AX41" s="419"/>
      <c r="AY41" s="2858"/>
    </row>
    <row r="42" spans="4:51" ht="15.75" hidden="1" customHeight="1">
      <c r="H42" s="145"/>
      <c r="I42" s="145"/>
      <c r="J42" s="440"/>
      <c r="K42" s="296"/>
      <c r="L42" s="296"/>
      <c r="M42" s="440"/>
      <c r="N42" s="296"/>
      <c r="O42" s="296"/>
      <c r="P42" s="440"/>
      <c r="Q42" s="296"/>
      <c r="R42" s="296"/>
      <c r="S42" s="440"/>
      <c r="T42" s="296"/>
      <c r="U42" s="296"/>
      <c r="V42" s="440"/>
      <c r="W42" s="296"/>
      <c r="X42" s="296"/>
      <c r="Y42" s="440"/>
      <c r="Z42" s="296"/>
      <c r="AA42" s="296"/>
      <c r="AB42" s="440"/>
      <c r="AE42" s="440"/>
      <c r="AH42" s="440"/>
      <c r="AK42" s="440"/>
      <c r="AN42" s="440"/>
      <c r="AQ42" s="440"/>
      <c r="AT42" s="440"/>
      <c r="AX42" s="419"/>
      <c r="AY42" s="2858"/>
    </row>
    <row r="43" spans="4:51" ht="18" hidden="1" customHeight="1">
      <c r="D43" s="2935" t="s">
        <v>99</v>
      </c>
      <c r="E43" s="2936"/>
      <c r="F43" s="2936"/>
      <c r="G43" s="2936"/>
      <c r="H43" s="2936"/>
      <c r="I43" s="2937"/>
      <c r="J43" s="1145"/>
      <c r="K43" s="1146">
        <v>45383</v>
      </c>
      <c r="L43" s="1148"/>
      <c r="M43" s="1145"/>
      <c r="N43" s="1146">
        <v>45413</v>
      </c>
      <c r="O43" s="1148"/>
      <c r="P43" s="1145"/>
      <c r="Q43" s="1146">
        <v>45444</v>
      </c>
      <c r="R43" s="1148"/>
      <c r="S43" s="1145"/>
      <c r="T43" s="1146">
        <v>45474</v>
      </c>
      <c r="U43" s="1148"/>
      <c r="V43" s="1145"/>
      <c r="W43" s="1146">
        <v>45505</v>
      </c>
      <c r="X43" s="1148"/>
      <c r="Y43" s="1145"/>
      <c r="Z43" s="1146">
        <v>45536</v>
      </c>
      <c r="AA43" s="1148"/>
      <c r="AB43" s="1145"/>
      <c r="AC43" s="1146">
        <v>45566</v>
      </c>
      <c r="AD43" s="1148"/>
      <c r="AE43" s="1145"/>
      <c r="AF43" s="1146">
        <v>45597</v>
      </c>
      <c r="AG43" s="1148"/>
      <c r="AH43" s="1145"/>
      <c r="AI43" s="1146">
        <v>45627</v>
      </c>
      <c r="AJ43" s="1148"/>
      <c r="AK43" s="1145"/>
      <c r="AL43" s="1146">
        <v>45658</v>
      </c>
      <c r="AM43" s="1148"/>
      <c r="AN43" s="1145"/>
      <c r="AO43" s="1146">
        <v>45689</v>
      </c>
      <c r="AP43" s="1148"/>
      <c r="AQ43" s="1145"/>
      <c r="AR43" s="1146">
        <v>45717</v>
      </c>
      <c r="AS43" s="1148"/>
      <c r="AT43" s="1145"/>
      <c r="AU43" s="1146" t="s">
        <v>2</v>
      </c>
      <c r="AV43" s="1148"/>
      <c r="AX43" s="419"/>
    </row>
    <row r="44" spans="4:51" ht="18" hidden="1" customHeight="1">
      <c r="D44" s="1888" t="s">
        <v>4</v>
      </c>
      <c r="E44" s="1125" t="s">
        <v>5</v>
      </c>
      <c r="F44" s="1125"/>
      <c r="G44" s="1125" t="s">
        <v>6</v>
      </c>
      <c r="H44" s="1126" t="s">
        <v>7</v>
      </c>
      <c r="I44" s="1127"/>
      <c r="J44" s="1128" t="s">
        <v>9</v>
      </c>
      <c r="K44" s="1129" t="s">
        <v>10</v>
      </c>
      <c r="L44" s="1889" t="s">
        <v>11</v>
      </c>
      <c r="M44" s="1128" t="s">
        <v>9</v>
      </c>
      <c r="N44" s="1129" t="s">
        <v>10</v>
      </c>
      <c r="O44" s="1889" t="s">
        <v>11</v>
      </c>
      <c r="P44" s="1128" t="s">
        <v>9</v>
      </c>
      <c r="Q44" s="1129" t="s">
        <v>10</v>
      </c>
      <c r="R44" s="1889" t="s">
        <v>11</v>
      </c>
      <c r="S44" s="1128" t="s">
        <v>9</v>
      </c>
      <c r="T44" s="1129" t="s">
        <v>10</v>
      </c>
      <c r="U44" s="1890" t="s">
        <v>11</v>
      </c>
      <c r="V44" s="1128" t="s">
        <v>9</v>
      </c>
      <c r="W44" s="1129" t="s">
        <v>10</v>
      </c>
      <c r="X44" s="1890" t="s">
        <v>11</v>
      </c>
      <c r="Y44" s="1128" t="s">
        <v>9</v>
      </c>
      <c r="Z44" s="1129" t="s">
        <v>10</v>
      </c>
      <c r="AA44" s="1890" t="s">
        <v>11</v>
      </c>
      <c r="AB44" s="1128" t="s">
        <v>9</v>
      </c>
      <c r="AC44" s="1129" t="s">
        <v>10</v>
      </c>
      <c r="AD44" s="1890" t="s">
        <v>11</v>
      </c>
      <c r="AE44" s="1128" t="s">
        <v>9</v>
      </c>
      <c r="AF44" s="1129" t="s">
        <v>10</v>
      </c>
      <c r="AG44" s="1890" t="s">
        <v>11</v>
      </c>
      <c r="AH44" s="1128" t="s">
        <v>9</v>
      </c>
      <c r="AI44" s="1129" t="s">
        <v>10</v>
      </c>
      <c r="AJ44" s="1890" t="s">
        <v>11</v>
      </c>
      <c r="AK44" s="1128" t="s">
        <v>9</v>
      </c>
      <c r="AL44" s="1129" t="s">
        <v>10</v>
      </c>
      <c r="AM44" s="1890" t="s">
        <v>11</v>
      </c>
      <c r="AN44" s="1128" t="s">
        <v>9</v>
      </c>
      <c r="AO44" s="1129" t="s">
        <v>10</v>
      </c>
      <c r="AP44" s="1890" t="s">
        <v>11</v>
      </c>
      <c r="AQ44" s="1128" t="s">
        <v>9</v>
      </c>
      <c r="AR44" s="1129" t="s">
        <v>10</v>
      </c>
      <c r="AS44" s="1890" t="s">
        <v>11</v>
      </c>
      <c r="AT44" s="1128" t="s">
        <v>9</v>
      </c>
      <c r="AU44" s="1129" t="s">
        <v>10</v>
      </c>
      <c r="AV44" s="1890" t="s">
        <v>11</v>
      </c>
    </row>
    <row r="45" spans="4:51" ht="15.75" hidden="1" customHeight="1">
      <c r="D45" s="295" t="s">
        <v>100</v>
      </c>
      <c r="E45" s="294" t="s">
        <v>101</v>
      </c>
      <c r="F45" s="294"/>
      <c r="G45" s="294" t="s">
        <v>16</v>
      </c>
      <c r="H45" s="293"/>
      <c r="I45" s="292"/>
      <c r="J45" s="1843">
        <v>104500</v>
      </c>
      <c r="K45" s="290"/>
      <c r="L45" s="291"/>
      <c r="M45" s="1843">
        <v>103150</v>
      </c>
      <c r="N45" s="290"/>
      <c r="O45" s="291"/>
      <c r="P45" s="1843">
        <v>105200</v>
      </c>
      <c r="Q45" s="290"/>
      <c r="R45" s="291"/>
      <c r="S45" s="1843">
        <v>122100</v>
      </c>
      <c r="T45" s="290"/>
      <c r="U45" s="289"/>
      <c r="V45" s="1843">
        <v>114200</v>
      </c>
      <c r="W45" s="290"/>
      <c r="X45" s="289"/>
      <c r="Y45" s="1843">
        <v>110100</v>
      </c>
      <c r="Z45" s="290"/>
      <c r="AA45" s="291"/>
      <c r="AB45" s="1843">
        <v>110100</v>
      </c>
      <c r="AC45" s="290"/>
      <c r="AD45" s="291"/>
      <c r="AE45" s="1843">
        <v>110850</v>
      </c>
      <c r="AF45" s="290"/>
      <c r="AG45" s="289"/>
      <c r="AH45" s="1843">
        <v>109800</v>
      </c>
      <c r="AI45" s="290"/>
      <c r="AJ45" s="289"/>
      <c r="AK45" s="1843">
        <v>131800</v>
      </c>
      <c r="AL45" s="290"/>
      <c r="AM45" s="291"/>
      <c r="AN45" s="1843">
        <v>117300</v>
      </c>
      <c r="AO45" s="290"/>
      <c r="AP45" s="289"/>
      <c r="AQ45" s="1843">
        <v>114950</v>
      </c>
      <c r="AR45" s="290"/>
      <c r="AS45" s="289"/>
      <c r="AT45" s="1843">
        <v>1354050</v>
      </c>
      <c r="AU45" s="290"/>
      <c r="AV45" s="289">
        <v>0</v>
      </c>
    </row>
    <row r="46" spans="4:51" ht="15.75" hidden="1" customHeight="1">
      <c r="D46" s="286" t="s">
        <v>100</v>
      </c>
      <c r="E46" s="155" t="s">
        <v>102</v>
      </c>
      <c r="F46" s="155"/>
      <c r="G46" s="155" t="s">
        <v>16</v>
      </c>
      <c r="H46" s="225"/>
      <c r="I46" s="208"/>
      <c r="J46" s="1109">
        <v>55900</v>
      </c>
      <c r="K46" s="221"/>
      <c r="L46" s="222"/>
      <c r="M46" s="1109">
        <v>58300</v>
      </c>
      <c r="N46" s="221"/>
      <c r="O46" s="222"/>
      <c r="P46" s="1109">
        <v>60050</v>
      </c>
      <c r="Q46" s="221"/>
      <c r="R46" s="222"/>
      <c r="S46" s="1109">
        <v>63100</v>
      </c>
      <c r="T46" s="221"/>
      <c r="U46" s="285"/>
      <c r="V46" s="1109">
        <v>50700</v>
      </c>
      <c r="W46" s="221"/>
      <c r="X46" s="285"/>
      <c r="Y46" s="1109">
        <v>48000</v>
      </c>
      <c r="Z46" s="221"/>
      <c r="AA46" s="222"/>
      <c r="AB46" s="1109">
        <v>48000</v>
      </c>
      <c r="AC46" s="221"/>
      <c r="AD46" s="222"/>
      <c r="AE46" s="1109">
        <v>49000</v>
      </c>
      <c r="AF46" s="221"/>
      <c r="AG46" s="285"/>
      <c r="AH46" s="1109">
        <v>62050</v>
      </c>
      <c r="AI46" s="221"/>
      <c r="AJ46" s="285"/>
      <c r="AK46" s="1109">
        <v>74450</v>
      </c>
      <c r="AL46" s="221"/>
      <c r="AM46" s="222"/>
      <c r="AN46" s="1109">
        <v>66300</v>
      </c>
      <c r="AO46" s="221"/>
      <c r="AP46" s="285"/>
      <c r="AQ46" s="1109">
        <v>64950</v>
      </c>
      <c r="AR46" s="221"/>
      <c r="AS46" s="285"/>
      <c r="AT46" s="1109">
        <v>700800</v>
      </c>
      <c r="AU46" s="221"/>
      <c r="AV46" s="285">
        <v>0</v>
      </c>
    </row>
    <row r="47" spans="4:51" ht="15.75" hidden="1" customHeight="1">
      <c r="D47" s="286" t="s">
        <v>103</v>
      </c>
      <c r="E47" s="155" t="s">
        <v>104</v>
      </c>
      <c r="F47" s="155"/>
      <c r="G47" s="155" t="s">
        <v>16</v>
      </c>
      <c r="H47" s="225"/>
      <c r="I47" s="208"/>
      <c r="J47" s="1109">
        <v>36550</v>
      </c>
      <c r="K47" s="221"/>
      <c r="L47" s="222"/>
      <c r="M47" s="1109">
        <v>28250</v>
      </c>
      <c r="N47" s="221"/>
      <c r="O47" s="222"/>
      <c r="P47" s="1109">
        <v>31100</v>
      </c>
      <c r="Q47" s="221"/>
      <c r="R47" s="222"/>
      <c r="S47" s="1109">
        <v>33000</v>
      </c>
      <c r="T47" s="221"/>
      <c r="U47" s="285"/>
      <c r="V47" s="1109">
        <v>32600</v>
      </c>
      <c r="W47" s="221"/>
      <c r="X47" s="285"/>
      <c r="Y47" s="1109">
        <v>32600</v>
      </c>
      <c r="Z47" s="221"/>
      <c r="AA47" s="222"/>
      <c r="AB47" s="1109">
        <v>32600</v>
      </c>
      <c r="AC47" s="221"/>
      <c r="AD47" s="222"/>
      <c r="AE47" s="1109">
        <v>33000</v>
      </c>
      <c r="AF47" s="221"/>
      <c r="AG47" s="285"/>
      <c r="AH47" s="1109">
        <v>30050</v>
      </c>
      <c r="AI47" s="221"/>
      <c r="AJ47" s="285"/>
      <c r="AK47" s="1109">
        <v>36050</v>
      </c>
      <c r="AL47" s="221"/>
      <c r="AM47" s="222"/>
      <c r="AN47" s="1109">
        <v>32100</v>
      </c>
      <c r="AO47" s="221"/>
      <c r="AP47" s="285"/>
      <c r="AQ47" s="1109">
        <v>31450</v>
      </c>
      <c r="AR47" s="221"/>
      <c r="AS47" s="285"/>
      <c r="AT47" s="1109">
        <v>389350</v>
      </c>
      <c r="AU47" s="221"/>
      <c r="AV47" s="285">
        <v>0</v>
      </c>
    </row>
    <row r="48" spans="4:51" ht="15.75" hidden="1" customHeight="1">
      <c r="D48" s="286" t="s">
        <v>103</v>
      </c>
      <c r="E48" s="155" t="s">
        <v>105</v>
      </c>
      <c r="F48" s="155"/>
      <c r="G48" s="155" t="s">
        <v>16</v>
      </c>
      <c r="H48" s="288"/>
      <c r="I48" s="287"/>
      <c r="J48" s="1109">
        <v>11250</v>
      </c>
      <c r="K48" s="221"/>
      <c r="L48" s="222"/>
      <c r="M48" s="1109">
        <v>11250</v>
      </c>
      <c r="N48" s="221"/>
      <c r="O48" s="222"/>
      <c r="P48" s="1109">
        <v>12150</v>
      </c>
      <c r="Q48" s="221"/>
      <c r="R48" s="222"/>
      <c r="S48" s="1109">
        <v>13400</v>
      </c>
      <c r="T48" s="221"/>
      <c r="U48" s="285"/>
      <c r="V48" s="1109">
        <v>14100</v>
      </c>
      <c r="W48" s="221"/>
      <c r="X48" s="285"/>
      <c r="Y48" s="1109">
        <v>14000</v>
      </c>
      <c r="Z48" s="221"/>
      <c r="AA48" s="222"/>
      <c r="AB48" s="1109">
        <v>14000</v>
      </c>
      <c r="AC48" s="221"/>
      <c r="AD48" s="222"/>
      <c r="AE48" s="1109">
        <v>14100</v>
      </c>
      <c r="AF48" s="221"/>
      <c r="AG48" s="285"/>
      <c r="AH48" s="1109">
        <v>11950</v>
      </c>
      <c r="AI48" s="221"/>
      <c r="AJ48" s="285"/>
      <c r="AK48" s="1109">
        <v>14350</v>
      </c>
      <c r="AL48" s="221"/>
      <c r="AM48" s="222"/>
      <c r="AN48" s="1109">
        <v>12800</v>
      </c>
      <c r="AO48" s="221"/>
      <c r="AP48" s="285"/>
      <c r="AQ48" s="1109">
        <v>12550</v>
      </c>
      <c r="AR48" s="221"/>
      <c r="AS48" s="285"/>
      <c r="AT48" s="1109">
        <v>155900</v>
      </c>
      <c r="AU48" s="221"/>
      <c r="AV48" s="285">
        <v>0</v>
      </c>
    </row>
    <row r="49" spans="4:48" ht="15.75" hidden="1" customHeight="1">
      <c r="D49" s="2938" t="s">
        <v>106</v>
      </c>
      <c r="E49" s="2939"/>
      <c r="F49" s="2939"/>
      <c r="G49" s="2940"/>
      <c r="H49" s="1891"/>
      <c r="I49" s="1892"/>
      <c r="J49" s="1893">
        <v>208200</v>
      </c>
      <c r="K49" s="1894"/>
      <c r="L49" s="1895"/>
      <c r="M49" s="1893">
        <v>200950</v>
      </c>
      <c r="N49" s="1894"/>
      <c r="O49" s="1895"/>
      <c r="P49" s="1893">
        <v>208500</v>
      </c>
      <c r="Q49" s="1894"/>
      <c r="R49" s="1895"/>
      <c r="S49" s="1893">
        <v>231600</v>
      </c>
      <c r="T49" s="1894"/>
      <c r="U49" s="1896"/>
      <c r="V49" s="1893">
        <v>211600</v>
      </c>
      <c r="W49" s="1894"/>
      <c r="X49" s="1896"/>
      <c r="Y49" s="1893">
        <v>204700</v>
      </c>
      <c r="Z49" s="1894"/>
      <c r="AA49" s="1895"/>
      <c r="AB49" s="1893">
        <v>204700</v>
      </c>
      <c r="AC49" s="1894"/>
      <c r="AD49" s="1895"/>
      <c r="AE49" s="1893">
        <v>206950</v>
      </c>
      <c r="AF49" s="1894"/>
      <c r="AG49" s="1896"/>
      <c r="AH49" s="1893">
        <v>213850</v>
      </c>
      <c r="AI49" s="1894"/>
      <c r="AJ49" s="1896"/>
      <c r="AK49" s="1893">
        <v>256650</v>
      </c>
      <c r="AL49" s="1894"/>
      <c r="AM49" s="1895"/>
      <c r="AN49" s="1893">
        <v>228500</v>
      </c>
      <c r="AO49" s="1894"/>
      <c r="AP49" s="1896"/>
      <c r="AQ49" s="1893">
        <v>223900</v>
      </c>
      <c r="AR49" s="1894"/>
      <c r="AS49" s="1896"/>
      <c r="AT49" s="1893">
        <v>2600100</v>
      </c>
      <c r="AU49" s="1894"/>
      <c r="AV49" s="1896">
        <v>0</v>
      </c>
    </row>
    <row r="50" spans="4:48" ht="4.5" hidden="1" customHeight="1">
      <c r="H50" s="145"/>
      <c r="I50" s="145"/>
      <c r="J50" s="441"/>
      <c r="M50" s="441"/>
      <c r="P50" s="441"/>
      <c r="S50" s="441"/>
      <c r="V50" s="441"/>
      <c r="Y50" s="441"/>
      <c r="AB50" s="441"/>
      <c r="AE50" s="441"/>
      <c r="AH50" s="441"/>
      <c r="AK50" s="1897"/>
      <c r="AN50" s="441"/>
      <c r="AQ50" s="441"/>
      <c r="AT50" s="441"/>
    </row>
    <row r="51" spans="4:48" ht="15.75" hidden="1" customHeight="1">
      <c r="D51" s="359" t="s">
        <v>100</v>
      </c>
      <c r="E51" s="360" t="s">
        <v>101</v>
      </c>
      <c r="F51" s="360"/>
      <c r="G51" s="360" t="s">
        <v>22</v>
      </c>
      <c r="H51" s="361"/>
      <c r="I51" s="362"/>
      <c r="J51" s="1898">
        <v>3100</v>
      </c>
      <c r="K51" s="363"/>
      <c r="L51" s="364"/>
      <c r="M51" s="1898">
        <v>3000</v>
      </c>
      <c r="N51" s="363"/>
      <c r="O51" s="364"/>
      <c r="P51" s="1898">
        <v>2850</v>
      </c>
      <c r="Q51" s="363"/>
      <c r="R51" s="364"/>
      <c r="S51" s="1898">
        <v>3100</v>
      </c>
      <c r="T51" s="363"/>
      <c r="U51" s="365"/>
      <c r="V51" s="1898">
        <v>3400</v>
      </c>
      <c r="W51" s="363"/>
      <c r="X51" s="365"/>
      <c r="Y51" s="1898">
        <v>3200</v>
      </c>
      <c r="Z51" s="363"/>
      <c r="AA51" s="364"/>
      <c r="AB51" s="1898">
        <v>3400</v>
      </c>
      <c r="AC51" s="363"/>
      <c r="AD51" s="364"/>
      <c r="AE51" s="1898">
        <v>3550</v>
      </c>
      <c r="AF51" s="363"/>
      <c r="AG51" s="365"/>
      <c r="AH51" s="1898">
        <v>3100</v>
      </c>
      <c r="AI51" s="363"/>
      <c r="AJ51" s="365"/>
      <c r="AK51" s="1898">
        <v>3600</v>
      </c>
      <c r="AL51" s="363"/>
      <c r="AM51" s="364"/>
      <c r="AN51" s="1898">
        <v>3200</v>
      </c>
      <c r="AO51" s="363"/>
      <c r="AP51" s="365"/>
      <c r="AQ51" s="1898">
        <v>3050</v>
      </c>
      <c r="AR51" s="363"/>
      <c r="AS51" s="365"/>
      <c r="AT51" s="1898">
        <v>38550</v>
      </c>
      <c r="AU51" s="363"/>
      <c r="AV51" s="365">
        <v>0</v>
      </c>
    </row>
    <row r="52" spans="4:48" ht="15.75" hidden="1" customHeight="1">
      <c r="D52" s="286" t="s">
        <v>100</v>
      </c>
      <c r="E52" s="155" t="s">
        <v>102</v>
      </c>
      <c r="F52" s="155"/>
      <c r="G52" s="155" t="s">
        <v>22</v>
      </c>
      <c r="H52" s="225"/>
      <c r="I52" s="208"/>
      <c r="J52" s="1109">
        <v>36900</v>
      </c>
      <c r="K52" s="221"/>
      <c r="L52" s="222"/>
      <c r="M52" s="1109">
        <v>32450</v>
      </c>
      <c r="N52" s="221"/>
      <c r="O52" s="222"/>
      <c r="P52" s="1109">
        <v>39900</v>
      </c>
      <c r="Q52" s="221"/>
      <c r="R52" s="222"/>
      <c r="S52" s="1109">
        <v>41700</v>
      </c>
      <c r="T52" s="221"/>
      <c r="U52" s="285"/>
      <c r="V52" s="1109">
        <v>43100</v>
      </c>
      <c r="W52" s="221"/>
      <c r="X52" s="285"/>
      <c r="Y52" s="1109">
        <v>41300</v>
      </c>
      <c r="Z52" s="221"/>
      <c r="AA52" s="222"/>
      <c r="AB52" s="1109">
        <v>43900</v>
      </c>
      <c r="AC52" s="221"/>
      <c r="AD52" s="222"/>
      <c r="AE52" s="1109">
        <v>41000</v>
      </c>
      <c r="AF52" s="221"/>
      <c r="AG52" s="285"/>
      <c r="AH52" s="1109">
        <v>41350</v>
      </c>
      <c r="AI52" s="221"/>
      <c r="AJ52" s="285"/>
      <c r="AK52" s="1109">
        <v>46500</v>
      </c>
      <c r="AL52" s="221"/>
      <c r="AM52" s="222"/>
      <c r="AN52" s="1109">
        <v>40400</v>
      </c>
      <c r="AO52" s="221"/>
      <c r="AP52" s="285"/>
      <c r="AQ52" s="1109">
        <v>41350</v>
      </c>
      <c r="AR52" s="221"/>
      <c r="AS52" s="285"/>
      <c r="AT52" s="1109">
        <v>489850</v>
      </c>
      <c r="AU52" s="221"/>
      <c r="AV52" s="285">
        <v>0</v>
      </c>
    </row>
    <row r="53" spans="4:48" ht="15.75" hidden="1" customHeight="1">
      <c r="D53" s="286" t="s">
        <v>103</v>
      </c>
      <c r="E53" s="155" t="s">
        <v>104</v>
      </c>
      <c r="F53" s="155"/>
      <c r="G53" s="155" t="s">
        <v>22</v>
      </c>
      <c r="H53" s="225"/>
      <c r="I53" s="208"/>
      <c r="J53" s="1109">
        <v>15900</v>
      </c>
      <c r="K53" s="221"/>
      <c r="L53" s="222"/>
      <c r="M53" s="1109">
        <v>18500</v>
      </c>
      <c r="N53" s="221"/>
      <c r="O53" s="222"/>
      <c r="P53" s="1109">
        <v>13700</v>
      </c>
      <c r="Q53" s="221"/>
      <c r="R53" s="222"/>
      <c r="S53" s="1109">
        <v>14600</v>
      </c>
      <c r="T53" s="221"/>
      <c r="U53" s="285"/>
      <c r="V53" s="1109">
        <v>8100</v>
      </c>
      <c r="W53" s="221"/>
      <c r="X53" s="285"/>
      <c r="Y53" s="1109">
        <v>7800</v>
      </c>
      <c r="Z53" s="221"/>
      <c r="AA53" s="222"/>
      <c r="AB53" s="1109">
        <v>8200</v>
      </c>
      <c r="AC53" s="221"/>
      <c r="AD53" s="222"/>
      <c r="AE53" s="1109">
        <v>10650</v>
      </c>
      <c r="AF53" s="221"/>
      <c r="AG53" s="285"/>
      <c r="AH53" s="1109">
        <v>10000</v>
      </c>
      <c r="AI53" s="221"/>
      <c r="AJ53" s="285"/>
      <c r="AK53" s="1109">
        <v>11700</v>
      </c>
      <c r="AL53" s="221"/>
      <c r="AM53" s="222"/>
      <c r="AN53" s="1109">
        <v>9100</v>
      </c>
      <c r="AO53" s="221"/>
      <c r="AP53" s="285"/>
      <c r="AQ53" s="1109">
        <v>9600</v>
      </c>
      <c r="AR53" s="221"/>
      <c r="AS53" s="285"/>
      <c r="AT53" s="1109">
        <v>137850</v>
      </c>
      <c r="AU53" s="221"/>
      <c r="AV53" s="285">
        <v>0</v>
      </c>
    </row>
    <row r="54" spans="4:48" ht="15.75" hidden="1" customHeight="1">
      <c r="D54" s="286" t="s">
        <v>103</v>
      </c>
      <c r="E54" s="155" t="s">
        <v>105</v>
      </c>
      <c r="F54" s="155"/>
      <c r="G54" s="155" t="s">
        <v>22</v>
      </c>
      <c r="H54" s="225"/>
      <c r="I54" s="208"/>
      <c r="J54" s="1109">
        <v>6050</v>
      </c>
      <c r="K54" s="221"/>
      <c r="L54" s="222"/>
      <c r="M54" s="1109">
        <v>5700</v>
      </c>
      <c r="N54" s="221"/>
      <c r="O54" s="222"/>
      <c r="P54" s="1109">
        <v>4400</v>
      </c>
      <c r="Q54" s="221"/>
      <c r="R54" s="222"/>
      <c r="S54" s="1109">
        <v>5000</v>
      </c>
      <c r="T54" s="221"/>
      <c r="U54" s="285"/>
      <c r="V54" s="1109">
        <v>4200</v>
      </c>
      <c r="W54" s="221"/>
      <c r="X54" s="285"/>
      <c r="Y54" s="1109">
        <v>4000</v>
      </c>
      <c r="Z54" s="221"/>
      <c r="AA54" s="222"/>
      <c r="AB54" s="1109">
        <v>4300</v>
      </c>
      <c r="AC54" s="221"/>
      <c r="AD54" s="222"/>
      <c r="AE54" s="1109">
        <v>3050</v>
      </c>
      <c r="AF54" s="221"/>
      <c r="AG54" s="285"/>
      <c r="AH54" s="1109">
        <v>3200</v>
      </c>
      <c r="AI54" s="221"/>
      <c r="AJ54" s="285"/>
      <c r="AK54" s="1109">
        <v>3900</v>
      </c>
      <c r="AL54" s="221"/>
      <c r="AM54" s="222"/>
      <c r="AN54" s="1109">
        <v>3150</v>
      </c>
      <c r="AO54" s="221"/>
      <c r="AP54" s="285"/>
      <c r="AQ54" s="1109">
        <v>3000</v>
      </c>
      <c r="AR54" s="221"/>
      <c r="AS54" s="285"/>
      <c r="AT54" s="1109">
        <v>49950</v>
      </c>
      <c r="AU54" s="221"/>
      <c r="AV54" s="285">
        <v>0</v>
      </c>
    </row>
    <row r="55" spans="4:48" ht="15.75" hidden="1" customHeight="1">
      <c r="D55" s="2938" t="s">
        <v>107</v>
      </c>
      <c r="E55" s="2939"/>
      <c r="F55" s="2939"/>
      <c r="G55" s="2940"/>
      <c r="H55" s="1891"/>
      <c r="I55" s="1892"/>
      <c r="J55" s="1893">
        <v>61950</v>
      </c>
      <c r="K55" s="1894"/>
      <c r="L55" s="1895"/>
      <c r="M55" s="1893">
        <v>59650</v>
      </c>
      <c r="N55" s="1894"/>
      <c r="O55" s="1895"/>
      <c r="P55" s="1893">
        <v>60850</v>
      </c>
      <c r="Q55" s="1894"/>
      <c r="R55" s="1895"/>
      <c r="S55" s="1893">
        <v>64400</v>
      </c>
      <c r="T55" s="1894"/>
      <c r="U55" s="1896"/>
      <c r="V55" s="1893">
        <v>58800</v>
      </c>
      <c r="W55" s="1894"/>
      <c r="X55" s="1896"/>
      <c r="Y55" s="1893">
        <v>56300</v>
      </c>
      <c r="Z55" s="1894"/>
      <c r="AA55" s="1895"/>
      <c r="AB55" s="1893">
        <v>59800</v>
      </c>
      <c r="AC55" s="1894"/>
      <c r="AD55" s="1895"/>
      <c r="AE55" s="1893">
        <v>58250</v>
      </c>
      <c r="AF55" s="1894"/>
      <c r="AG55" s="1896"/>
      <c r="AH55" s="1893">
        <v>57650</v>
      </c>
      <c r="AI55" s="1894"/>
      <c r="AJ55" s="1896"/>
      <c r="AK55" s="1893">
        <v>65700</v>
      </c>
      <c r="AL55" s="1894"/>
      <c r="AM55" s="1895"/>
      <c r="AN55" s="1893">
        <v>55850</v>
      </c>
      <c r="AO55" s="1894"/>
      <c r="AP55" s="1896"/>
      <c r="AQ55" s="1893">
        <v>57000</v>
      </c>
      <c r="AR55" s="1894"/>
      <c r="AS55" s="1896"/>
      <c r="AT55" s="1893">
        <v>716200</v>
      </c>
      <c r="AU55" s="1894"/>
      <c r="AV55" s="1896">
        <v>0</v>
      </c>
    </row>
    <row r="56" spans="4:48" ht="14.25" hidden="1" customHeight="1">
      <c r="H56" s="145"/>
      <c r="I56" s="145"/>
      <c r="J56" s="441"/>
      <c r="M56" s="441"/>
      <c r="P56" s="441"/>
      <c r="S56" s="441"/>
      <c r="V56" s="441"/>
      <c r="Y56" s="441"/>
      <c r="AB56" s="441"/>
      <c r="AE56" s="441"/>
      <c r="AH56" s="441"/>
      <c r="AK56" s="441"/>
      <c r="AN56" s="441"/>
      <c r="AQ56" s="441"/>
      <c r="AT56" s="441"/>
    </row>
    <row r="57" spans="4:48" ht="14.25" hidden="1" customHeight="1">
      <c r="D57" s="2941" t="s">
        <v>108</v>
      </c>
      <c r="E57" s="2942"/>
      <c r="F57" s="2942"/>
      <c r="G57" s="2942"/>
      <c r="H57" s="2942"/>
      <c r="I57" s="2943"/>
      <c r="J57" s="1899" t="s">
        <v>55</v>
      </c>
      <c r="K57" s="1900">
        <v>45039</v>
      </c>
      <c r="L57" s="1901" t="s">
        <v>55</v>
      </c>
      <c r="M57" s="1902" t="s">
        <v>55</v>
      </c>
      <c r="N57" s="1900">
        <v>45069</v>
      </c>
      <c r="O57" s="1901" t="s">
        <v>55</v>
      </c>
      <c r="P57" s="1902" t="s">
        <v>55</v>
      </c>
      <c r="Q57" s="1900">
        <v>45100</v>
      </c>
      <c r="R57" s="1901" t="s">
        <v>55</v>
      </c>
      <c r="S57" s="1902" t="s">
        <v>55</v>
      </c>
      <c r="T57" s="1900">
        <v>45130</v>
      </c>
      <c r="U57" s="1901" t="s">
        <v>55</v>
      </c>
      <c r="V57" s="1902" t="s">
        <v>55</v>
      </c>
      <c r="W57" s="1900">
        <v>45161</v>
      </c>
      <c r="X57" s="1901" t="s">
        <v>55</v>
      </c>
      <c r="Y57" s="1902" t="s">
        <v>55</v>
      </c>
      <c r="Z57" s="1900">
        <v>45192</v>
      </c>
      <c r="AA57" s="1901" t="s">
        <v>55</v>
      </c>
      <c r="AB57" s="1902" t="s">
        <v>55</v>
      </c>
      <c r="AC57" s="1900">
        <v>45222</v>
      </c>
      <c r="AD57" s="1901" t="s">
        <v>55</v>
      </c>
      <c r="AE57" s="1902" t="s">
        <v>55</v>
      </c>
      <c r="AF57" s="1900">
        <v>45253</v>
      </c>
      <c r="AG57" s="1901" t="s">
        <v>55</v>
      </c>
      <c r="AH57" s="1902" t="s">
        <v>55</v>
      </c>
      <c r="AI57" s="1900">
        <v>45283</v>
      </c>
      <c r="AJ57" s="1901" t="s">
        <v>55</v>
      </c>
      <c r="AK57" s="1902" t="s">
        <v>55</v>
      </c>
      <c r="AL57" s="1900">
        <v>44950</v>
      </c>
      <c r="AM57" s="1901" t="s">
        <v>55</v>
      </c>
      <c r="AN57" s="1902" t="s">
        <v>55</v>
      </c>
      <c r="AO57" s="1900">
        <v>44981</v>
      </c>
      <c r="AP57" s="1901" t="s">
        <v>55</v>
      </c>
      <c r="AQ57" s="1902" t="s">
        <v>55</v>
      </c>
      <c r="AR57" s="1900">
        <v>45009</v>
      </c>
      <c r="AS57" s="1901" t="s">
        <v>55</v>
      </c>
      <c r="AT57" s="1902" t="s">
        <v>55</v>
      </c>
      <c r="AU57" s="1902" t="s">
        <v>2</v>
      </c>
      <c r="AV57" s="1901" t="s">
        <v>55</v>
      </c>
    </row>
    <row r="58" spans="4:48" ht="15.75" hidden="1" customHeight="1">
      <c r="D58" s="286" t="s">
        <v>109</v>
      </c>
      <c r="E58" s="155" t="s">
        <v>110</v>
      </c>
      <c r="F58" s="155"/>
      <c r="G58" s="155" t="s">
        <v>111</v>
      </c>
      <c r="H58" s="225"/>
      <c r="I58" s="208"/>
      <c r="J58" s="1109">
        <v>21050</v>
      </c>
      <c r="K58" s="221"/>
      <c r="L58" s="222"/>
      <c r="M58" s="1109">
        <v>21300</v>
      </c>
      <c r="N58" s="221"/>
      <c r="O58" s="222"/>
      <c r="P58" s="1109">
        <v>17200</v>
      </c>
      <c r="Q58" s="221"/>
      <c r="R58" s="222"/>
      <c r="S58" s="1109">
        <v>18550</v>
      </c>
      <c r="T58" s="221"/>
      <c r="U58" s="285"/>
      <c r="V58" s="1109">
        <v>18500</v>
      </c>
      <c r="W58" s="221"/>
      <c r="X58" s="285"/>
      <c r="Y58" s="1109">
        <v>16900</v>
      </c>
      <c r="Z58" s="221"/>
      <c r="AA58" s="285"/>
      <c r="AB58" s="1109">
        <v>18700</v>
      </c>
      <c r="AC58" s="221"/>
      <c r="AD58" s="285"/>
      <c r="AE58" s="1109">
        <v>19500</v>
      </c>
      <c r="AF58" s="221"/>
      <c r="AG58" s="285"/>
      <c r="AH58" s="1109">
        <v>26050</v>
      </c>
      <c r="AI58" s="221"/>
      <c r="AJ58" s="285"/>
      <c r="AK58" s="1109">
        <v>27050</v>
      </c>
      <c r="AL58" s="221"/>
      <c r="AM58" s="285"/>
      <c r="AN58" s="1109">
        <v>24000</v>
      </c>
      <c r="AO58" s="221"/>
      <c r="AP58" s="285"/>
      <c r="AQ58" s="1109">
        <v>25800</v>
      </c>
      <c r="AR58" s="221"/>
      <c r="AS58" s="285"/>
      <c r="AT58" s="1109">
        <v>254600</v>
      </c>
      <c r="AU58" s="221"/>
      <c r="AV58" s="285">
        <v>0</v>
      </c>
    </row>
    <row r="59" spans="4:48" ht="15.75" hidden="1" customHeight="1">
      <c r="D59" s="286" t="s">
        <v>109</v>
      </c>
      <c r="E59" s="155" t="s">
        <v>112</v>
      </c>
      <c r="F59" s="155"/>
      <c r="G59" s="155" t="s">
        <v>111</v>
      </c>
      <c r="H59" s="225"/>
      <c r="I59" s="208"/>
      <c r="J59" s="1109">
        <v>14000</v>
      </c>
      <c r="K59" s="221"/>
      <c r="L59" s="222"/>
      <c r="M59" s="1109">
        <v>15500</v>
      </c>
      <c r="N59" s="221"/>
      <c r="O59" s="222"/>
      <c r="P59" s="1109">
        <v>12000</v>
      </c>
      <c r="Q59" s="221"/>
      <c r="R59" s="222"/>
      <c r="S59" s="1109">
        <v>12000</v>
      </c>
      <c r="T59" s="221"/>
      <c r="U59" s="285"/>
      <c r="V59" s="1109">
        <v>12000</v>
      </c>
      <c r="W59" s="221"/>
      <c r="X59" s="285"/>
      <c r="Y59" s="1109">
        <v>12600</v>
      </c>
      <c r="Z59" s="221"/>
      <c r="AA59" s="285"/>
      <c r="AB59" s="1109">
        <v>13200</v>
      </c>
      <c r="AC59" s="221"/>
      <c r="AD59" s="285"/>
      <c r="AE59" s="1109">
        <v>13800</v>
      </c>
      <c r="AF59" s="221"/>
      <c r="AG59" s="285"/>
      <c r="AH59" s="1109">
        <v>13200</v>
      </c>
      <c r="AI59" s="221"/>
      <c r="AJ59" s="285"/>
      <c r="AK59" s="1109">
        <v>13050</v>
      </c>
      <c r="AL59" s="221"/>
      <c r="AM59" s="285"/>
      <c r="AN59" s="1109">
        <v>13000</v>
      </c>
      <c r="AO59" s="221"/>
      <c r="AP59" s="285"/>
      <c r="AQ59" s="1109">
        <v>13100</v>
      </c>
      <c r="AR59" s="221"/>
      <c r="AS59" s="285"/>
      <c r="AT59" s="1109">
        <v>157450</v>
      </c>
      <c r="AU59" s="221"/>
      <c r="AV59" s="285">
        <v>0</v>
      </c>
    </row>
    <row r="60" spans="4:48" ht="15.75" hidden="1" customHeight="1">
      <c r="D60" s="286" t="s">
        <v>109</v>
      </c>
      <c r="E60" s="155" t="s">
        <v>113</v>
      </c>
      <c r="F60" s="155"/>
      <c r="G60" s="155" t="s">
        <v>111</v>
      </c>
      <c r="H60" s="225"/>
      <c r="I60" s="208"/>
      <c r="J60" s="1109">
        <v>0</v>
      </c>
      <c r="K60" s="221"/>
      <c r="L60" s="222"/>
      <c r="M60" s="1109">
        <v>0</v>
      </c>
      <c r="N60" s="221"/>
      <c r="O60" s="222"/>
      <c r="P60" s="1109">
        <v>0</v>
      </c>
      <c r="Q60" s="221"/>
      <c r="R60" s="222"/>
      <c r="S60" s="1109">
        <v>0</v>
      </c>
      <c r="T60" s="221"/>
      <c r="U60" s="285"/>
      <c r="V60" s="1109">
        <v>0</v>
      </c>
      <c r="W60" s="221"/>
      <c r="X60" s="285"/>
      <c r="Y60" s="1109">
        <v>0</v>
      </c>
      <c r="Z60" s="221"/>
      <c r="AA60" s="285"/>
      <c r="AB60" s="1109">
        <v>0</v>
      </c>
      <c r="AC60" s="221"/>
      <c r="AD60" s="285"/>
      <c r="AE60" s="1109">
        <v>0</v>
      </c>
      <c r="AF60" s="221"/>
      <c r="AG60" s="285"/>
      <c r="AH60" s="1109">
        <v>0</v>
      </c>
      <c r="AI60" s="221"/>
      <c r="AJ60" s="285"/>
      <c r="AK60" s="1109">
        <v>0</v>
      </c>
      <c r="AL60" s="221"/>
      <c r="AM60" s="285"/>
      <c r="AN60" s="1109">
        <v>0</v>
      </c>
      <c r="AO60" s="221"/>
      <c r="AP60" s="285"/>
      <c r="AQ60" s="1109">
        <v>0</v>
      </c>
      <c r="AR60" s="221"/>
      <c r="AS60" s="285"/>
      <c r="AT60" s="1109">
        <v>0</v>
      </c>
      <c r="AU60" s="221"/>
      <c r="AV60" s="285">
        <v>0</v>
      </c>
    </row>
    <row r="61" spans="4:48" ht="15.75" hidden="1" customHeight="1">
      <c r="D61" s="286"/>
      <c r="E61" s="1218"/>
      <c r="F61" s="1218"/>
      <c r="G61" s="1218"/>
      <c r="H61" s="1219"/>
      <c r="I61" s="1220"/>
      <c r="J61" s="1879"/>
      <c r="K61" s="284"/>
      <c r="L61" s="1221"/>
      <c r="M61" s="1879"/>
      <c r="N61" s="284"/>
      <c r="O61" s="1221"/>
      <c r="P61" s="1879"/>
      <c r="Q61" s="284"/>
      <c r="R61" s="1221"/>
      <c r="S61" s="1879"/>
      <c r="T61" s="284"/>
      <c r="U61" s="1221"/>
      <c r="V61" s="1879"/>
      <c r="W61" s="284"/>
      <c r="X61" s="1221"/>
      <c r="Y61" s="1879"/>
      <c r="Z61" s="284"/>
      <c r="AA61" s="1221"/>
      <c r="AB61" s="1879"/>
      <c r="AC61" s="284"/>
      <c r="AD61" s="1221"/>
      <c r="AE61" s="1879"/>
      <c r="AF61" s="284"/>
      <c r="AG61" s="1221"/>
      <c r="AH61" s="1879"/>
      <c r="AI61" s="284"/>
      <c r="AJ61" s="1221"/>
      <c r="AK61" s="1879"/>
      <c r="AL61" s="284"/>
      <c r="AM61" s="1221"/>
      <c r="AN61" s="1879"/>
      <c r="AO61" s="284"/>
      <c r="AP61" s="1221"/>
      <c r="AQ61" s="1879"/>
      <c r="AR61" s="284"/>
      <c r="AS61" s="1221"/>
      <c r="AT61" s="1879"/>
      <c r="AU61" s="284"/>
      <c r="AV61" s="1222"/>
    </row>
    <row r="62" spans="4:48" ht="15.75" hidden="1" customHeight="1">
      <c r="D62" s="286"/>
      <c r="E62" s="1218"/>
      <c r="F62" s="1218"/>
      <c r="G62" s="1218"/>
      <c r="H62" s="1219"/>
      <c r="I62" s="1220"/>
      <c r="J62" s="1879"/>
      <c r="K62" s="284"/>
      <c r="L62" s="1221"/>
      <c r="M62" s="1879"/>
      <c r="N62" s="284"/>
      <c r="O62" s="1221"/>
      <c r="P62" s="1879"/>
      <c r="Q62" s="284"/>
      <c r="R62" s="1221"/>
      <c r="S62" s="1879"/>
      <c r="T62" s="284"/>
      <c r="U62" s="1221"/>
      <c r="V62" s="1879"/>
      <c r="W62" s="284"/>
      <c r="X62" s="1221"/>
      <c r="Y62" s="1879"/>
      <c r="Z62" s="284"/>
      <c r="AA62" s="1221"/>
      <c r="AB62" s="1879"/>
      <c r="AC62" s="284"/>
      <c r="AD62" s="1221"/>
      <c r="AE62" s="1879"/>
      <c r="AF62" s="284"/>
      <c r="AG62" s="1221"/>
      <c r="AH62" s="1879"/>
      <c r="AI62" s="284"/>
      <c r="AJ62" s="1221"/>
      <c r="AK62" s="1879"/>
      <c r="AL62" s="284"/>
      <c r="AM62" s="1221"/>
      <c r="AN62" s="1879"/>
      <c r="AO62" s="284"/>
      <c r="AP62" s="1221"/>
      <c r="AQ62" s="1879"/>
      <c r="AR62" s="284"/>
      <c r="AS62" s="1221"/>
      <c r="AT62" s="1879"/>
      <c r="AU62" s="284"/>
      <c r="AV62" s="1222"/>
    </row>
    <row r="63" spans="4:48" ht="15.75" hidden="1" customHeight="1">
      <c r="D63" s="286"/>
      <c r="E63" s="1218"/>
      <c r="F63" s="1218"/>
      <c r="G63" s="1218"/>
      <c r="H63" s="1219"/>
      <c r="I63" s="1220"/>
      <c r="J63" s="1879"/>
      <c r="K63" s="284"/>
      <c r="L63" s="1221"/>
      <c r="M63" s="1879"/>
      <c r="N63" s="284"/>
      <c r="O63" s="1221"/>
      <c r="P63" s="1879"/>
      <c r="Q63" s="284"/>
      <c r="R63" s="1221"/>
      <c r="S63" s="1879"/>
      <c r="T63" s="284"/>
      <c r="U63" s="1221"/>
      <c r="V63" s="1879"/>
      <c r="W63" s="284"/>
      <c r="X63" s="1221"/>
      <c r="Y63" s="1879"/>
      <c r="Z63" s="284"/>
      <c r="AA63" s="1221"/>
      <c r="AB63" s="1879"/>
      <c r="AC63" s="284"/>
      <c r="AD63" s="1221"/>
      <c r="AE63" s="1879"/>
      <c r="AF63" s="284"/>
      <c r="AG63" s="1221"/>
      <c r="AH63" s="1879"/>
      <c r="AI63" s="284"/>
      <c r="AJ63" s="1221"/>
      <c r="AK63" s="1879"/>
      <c r="AL63" s="284"/>
      <c r="AM63" s="1221"/>
      <c r="AN63" s="1879"/>
      <c r="AO63" s="284"/>
      <c r="AP63" s="1221"/>
      <c r="AQ63" s="1879"/>
      <c r="AR63" s="284"/>
      <c r="AS63" s="1221"/>
      <c r="AT63" s="1879"/>
      <c r="AU63" s="284"/>
      <c r="AV63" s="1222"/>
    </row>
    <row r="64" spans="4:48" ht="15.75" hidden="1" customHeight="1" thickBot="1">
      <c r="D64" s="1903" t="s">
        <v>109</v>
      </c>
      <c r="E64" s="1904" t="s">
        <v>114</v>
      </c>
      <c r="F64" s="1904"/>
      <c r="G64" s="1904" t="s">
        <v>22</v>
      </c>
      <c r="H64" s="1905"/>
      <c r="I64" s="1906"/>
      <c r="J64" s="1907">
        <v>35050</v>
      </c>
      <c r="K64" s="1908"/>
      <c r="L64" s="1909"/>
      <c r="M64" s="1907">
        <v>36800</v>
      </c>
      <c r="N64" s="1908"/>
      <c r="O64" s="1909"/>
      <c r="P64" s="1907">
        <v>29200</v>
      </c>
      <c r="Q64" s="1908"/>
      <c r="R64" s="1910"/>
      <c r="S64" s="1907">
        <v>30550</v>
      </c>
      <c r="T64" s="1908"/>
      <c r="U64" s="1909"/>
      <c r="V64" s="1907">
        <v>30500</v>
      </c>
      <c r="W64" s="1908"/>
      <c r="X64" s="1909"/>
      <c r="Y64" s="1907">
        <v>29500</v>
      </c>
      <c r="Z64" s="1908"/>
      <c r="AA64" s="1909"/>
      <c r="AB64" s="1907">
        <v>31900</v>
      </c>
      <c r="AC64" s="1908"/>
      <c r="AD64" s="1909"/>
      <c r="AE64" s="1907">
        <v>33300</v>
      </c>
      <c r="AF64" s="1908"/>
      <c r="AG64" s="1909"/>
      <c r="AH64" s="1907">
        <v>39250</v>
      </c>
      <c r="AI64" s="1908"/>
      <c r="AJ64" s="1909"/>
      <c r="AK64" s="1907">
        <v>40100</v>
      </c>
      <c r="AL64" s="1908"/>
      <c r="AM64" s="1909"/>
      <c r="AN64" s="1907">
        <v>37000</v>
      </c>
      <c r="AO64" s="1908"/>
      <c r="AP64" s="1909"/>
      <c r="AQ64" s="1907">
        <v>38900</v>
      </c>
      <c r="AR64" s="1908"/>
      <c r="AS64" s="1909"/>
      <c r="AT64" s="1907">
        <v>412050</v>
      </c>
      <c r="AU64" s="1908"/>
      <c r="AV64" s="1910">
        <v>0</v>
      </c>
    </row>
    <row r="65" spans="4:48" ht="15" hidden="1" customHeight="1">
      <c r="D65" s="1911" t="s">
        <v>115</v>
      </c>
      <c r="E65" s="1912" t="s">
        <v>116</v>
      </c>
      <c r="F65" s="1912"/>
      <c r="G65" s="1912" t="s">
        <v>117</v>
      </c>
      <c r="H65" s="1224"/>
      <c r="I65" s="1913"/>
      <c r="J65" s="1914"/>
      <c r="K65" s="1915"/>
      <c r="L65" s="1228"/>
      <c r="M65" s="1916"/>
      <c r="N65" s="1230"/>
      <c r="O65" s="1231"/>
      <c r="P65" s="1916"/>
      <c r="Q65" s="1230"/>
      <c r="R65" s="1228"/>
      <c r="S65" s="1914"/>
      <c r="T65" s="1227"/>
      <c r="U65" s="1233"/>
      <c r="V65" s="1914"/>
      <c r="W65" s="1227"/>
      <c r="X65" s="1233"/>
      <c r="Y65" s="1914"/>
      <c r="Z65" s="1227"/>
      <c r="AA65" s="1233"/>
      <c r="AB65" s="1914"/>
      <c r="AC65" s="1227"/>
      <c r="AD65" s="1233"/>
      <c r="AE65" s="1914"/>
      <c r="AF65" s="1227"/>
      <c r="AG65" s="1233"/>
      <c r="AH65" s="1914"/>
      <c r="AI65" s="1227"/>
      <c r="AJ65" s="1233"/>
      <c r="AK65" s="1914">
        <v>8000</v>
      </c>
      <c r="AL65" s="1227">
        <v>3</v>
      </c>
      <c r="AM65" s="1233"/>
      <c r="AN65" s="1914">
        <v>6900</v>
      </c>
      <c r="AO65" s="1227">
        <v>3</v>
      </c>
      <c r="AP65" s="1233"/>
      <c r="AQ65" s="1914">
        <v>6800</v>
      </c>
      <c r="AR65" s="1227">
        <v>3</v>
      </c>
      <c r="AS65" s="1233"/>
      <c r="AT65" s="1914">
        <v>21700</v>
      </c>
      <c r="AU65" s="1227"/>
      <c r="AV65" s="1235"/>
    </row>
    <row r="66" spans="4:48" ht="15" hidden="1" customHeight="1">
      <c r="D66" s="1917"/>
      <c r="E66" s="1218"/>
      <c r="F66" s="1218"/>
      <c r="G66" s="1218"/>
      <c r="H66" s="1219"/>
      <c r="I66" s="1220"/>
      <c r="J66" s="1879"/>
      <c r="K66" s="284"/>
      <c r="L66" s="1221"/>
      <c r="M66" s="1879"/>
      <c r="N66" s="284"/>
      <c r="O66" s="1221"/>
      <c r="P66" s="1879"/>
      <c r="Q66" s="284"/>
      <c r="R66" s="1221"/>
      <c r="S66" s="1879"/>
      <c r="T66" s="284"/>
      <c r="U66" s="1221"/>
      <c r="V66" s="1879"/>
      <c r="W66" s="284"/>
      <c r="X66" s="1221"/>
      <c r="Y66" s="1879"/>
      <c r="Z66" s="284"/>
      <c r="AA66" s="1221"/>
      <c r="AB66" s="1879"/>
      <c r="AC66" s="284"/>
      <c r="AD66" s="1221"/>
      <c r="AE66" s="1879"/>
      <c r="AF66" s="284"/>
      <c r="AG66" s="1221"/>
      <c r="AH66" s="1879"/>
      <c r="AI66" s="284"/>
      <c r="AJ66" s="1221"/>
      <c r="AK66" s="1879"/>
      <c r="AL66" s="284"/>
      <c r="AM66" s="1221"/>
      <c r="AN66" s="1879"/>
      <c r="AO66" s="284"/>
      <c r="AP66" s="1221"/>
      <c r="AQ66" s="1879"/>
      <c r="AR66" s="284"/>
      <c r="AS66" s="1221"/>
      <c r="AT66" s="1879"/>
      <c r="AU66" s="284"/>
      <c r="AV66" s="1918"/>
    </row>
    <row r="67" spans="4:48" ht="15" hidden="1" customHeight="1">
      <c r="D67" s="1917"/>
      <c r="E67" s="1218"/>
      <c r="F67" s="1218"/>
      <c r="G67" s="1218"/>
      <c r="H67" s="1219"/>
      <c r="I67" s="1220"/>
      <c r="J67" s="1879"/>
      <c r="K67" s="284"/>
      <c r="L67" s="1221"/>
      <c r="M67" s="1879"/>
      <c r="N67" s="284"/>
      <c r="O67" s="1221"/>
      <c r="P67" s="1879"/>
      <c r="Q67" s="284"/>
      <c r="R67" s="1221"/>
      <c r="S67" s="1879"/>
      <c r="T67" s="284"/>
      <c r="U67" s="1221"/>
      <c r="V67" s="1879"/>
      <c r="W67" s="284"/>
      <c r="X67" s="1221"/>
      <c r="Y67" s="1879"/>
      <c r="Z67" s="284"/>
      <c r="AA67" s="1221"/>
      <c r="AB67" s="1879"/>
      <c r="AC67" s="284"/>
      <c r="AD67" s="1221"/>
      <c r="AE67" s="1879"/>
      <c r="AF67" s="284"/>
      <c r="AG67" s="1221"/>
      <c r="AH67" s="1879"/>
      <c r="AI67" s="284"/>
      <c r="AJ67" s="1221"/>
      <c r="AK67" s="1879"/>
      <c r="AL67" s="284"/>
      <c r="AM67" s="1221"/>
      <c r="AN67" s="1879"/>
      <c r="AO67" s="284"/>
      <c r="AP67" s="1221"/>
      <c r="AQ67" s="1879"/>
      <c r="AR67" s="284"/>
      <c r="AS67" s="1221"/>
      <c r="AT67" s="1879"/>
      <c r="AU67" s="284"/>
      <c r="AV67" s="1918"/>
    </row>
    <row r="68" spans="4:48" ht="15" hidden="1" customHeight="1">
      <c r="D68" s="1917"/>
      <c r="E68" s="1218"/>
      <c r="F68" s="1218"/>
      <c r="G68" s="1218"/>
      <c r="H68" s="1219"/>
      <c r="I68" s="1220"/>
      <c r="J68" s="1879"/>
      <c r="K68" s="284"/>
      <c r="L68" s="1221"/>
      <c r="M68" s="1879"/>
      <c r="N68" s="284"/>
      <c r="O68" s="1221"/>
      <c r="P68" s="1879"/>
      <c r="Q68" s="284"/>
      <c r="R68" s="1221"/>
      <c r="S68" s="1879"/>
      <c r="T68" s="284"/>
      <c r="U68" s="1221"/>
      <c r="V68" s="1879"/>
      <c r="W68" s="284"/>
      <c r="X68" s="1221"/>
      <c r="Y68" s="1879"/>
      <c r="Z68" s="284"/>
      <c r="AA68" s="1221"/>
      <c r="AB68" s="1879"/>
      <c r="AC68" s="284"/>
      <c r="AD68" s="1221"/>
      <c r="AE68" s="1879"/>
      <c r="AF68" s="284"/>
      <c r="AG68" s="1221"/>
      <c r="AH68" s="1879"/>
      <c r="AI68" s="284"/>
      <c r="AJ68" s="1221"/>
      <c r="AK68" s="1879"/>
      <c r="AL68" s="284"/>
      <c r="AM68" s="1221"/>
      <c r="AN68" s="1879"/>
      <c r="AO68" s="284"/>
      <c r="AP68" s="1221"/>
      <c r="AQ68" s="1879"/>
      <c r="AR68" s="284"/>
      <c r="AS68" s="1221"/>
      <c r="AT68" s="1879"/>
      <c r="AU68" s="284"/>
      <c r="AV68" s="1918"/>
    </row>
    <row r="69" spans="4:48" ht="15" hidden="1" customHeight="1">
      <c r="D69" s="1917"/>
      <c r="E69" s="1218"/>
      <c r="F69" s="1218"/>
      <c r="G69" s="1218"/>
      <c r="H69" s="1219"/>
      <c r="I69" s="1220"/>
      <c r="J69" s="1879"/>
      <c r="K69" s="284"/>
      <c r="L69" s="1221"/>
      <c r="M69" s="1879"/>
      <c r="N69" s="284"/>
      <c r="O69" s="1221"/>
      <c r="P69" s="1879"/>
      <c r="Q69" s="284"/>
      <c r="R69" s="1221"/>
      <c r="S69" s="1879"/>
      <c r="T69" s="284"/>
      <c r="U69" s="1221"/>
      <c r="V69" s="1879"/>
      <c r="W69" s="284"/>
      <c r="X69" s="1221"/>
      <c r="Y69" s="1879"/>
      <c r="Z69" s="284"/>
      <c r="AA69" s="1221"/>
      <c r="AB69" s="1879"/>
      <c r="AC69" s="284"/>
      <c r="AD69" s="1221"/>
      <c r="AE69" s="1879"/>
      <c r="AF69" s="284"/>
      <c r="AG69" s="1221"/>
      <c r="AH69" s="1879"/>
      <c r="AI69" s="284"/>
      <c r="AJ69" s="1221"/>
      <c r="AK69" s="1879"/>
      <c r="AL69" s="284"/>
      <c r="AM69" s="1221"/>
      <c r="AN69" s="1879"/>
      <c r="AO69" s="284"/>
      <c r="AP69" s="1221"/>
      <c r="AQ69" s="1879"/>
      <c r="AR69" s="284"/>
      <c r="AS69" s="1221"/>
      <c r="AT69" s="1879"/>
      <c r="AU69" s="284"/>
      <c r="AV69" s="1918"/>
    </row>
    <row r="70" spans="4:48" ht="15" hidden="1" customHeight="1">
      <c r="D70" s="1917"/>
      <c r="E70" s="1218"/>
      <c r="F70" s="1218"/>
      <c r="G70" s="1218"/>
      <c r="H70" s="1219"/>
      <c r="I70" s="1220"/>
      <c r="J70" s="1879"/>
      <c r="K70" s="284"/>
      <c r="L70" s="1221"/>
      <c r="M70" s="1879"/>
      <c r="N70" s="284"/>
      <c r="O70" s="1221"/>
      <c r="P70" s="1879"/>
      <c r="Q70" s="284"/>
      <c r="R70" s="1221"/>
      <c r="S70" s="1879"/>
      <c r="T70" s="284"/>
      <c r="U70" s="1221"/>
      <c r="V70" s="1879"/>
      <c r="W70" s="284"/>
      <c r="X70" s="1221"/>
      <c r="Y70" s="1879"/>
      <c r="Z70" s="284"/>
      <c r="AA70" s="1221"/>
      <c r="AB70" s="1879"/>
      <c r="AC70" s="284"/>
      <c r="AD70" s="1221"/>
      <c r="AE70" s="1879"/>
      <c r="AF70" s="284"/>
      <c r="AG70" s="1221"/>
      <c r="AH70" s="1879"/>
      <c r="AI70" s="284"/>
      <c r="AJ70" s="1221"/>
      <c r="AK70" s="1879"/>
      <c r="AL70" s="284"/>
      <c r="AM70" s="1221"/>
      <c r="AN70" s="1879"/>
      <c r="AO70" s="284"/>
      <c r="AP70" s="1221"/>
      <c r="AQ70" s="1879"/>
      <c r="AR70" s="284"/>
      <c r="AS70" s="1221"/>
      <c r="AT70" s="1879"/>
      <c r="AU70" s="284"/>
      <c r="AV70" s="1918"/>
    </row>
    <row r="71" spans="4:48" ht="15" hidden="1" customHeight="1" thickBot="1">
      <c r="D71" s="1919" t="s">
        <v>119</v>
      </c>
      <c r="E71" s="1920" t="s">
        <v>120</v>
      </c>
      <c r="F71" s="1920"/>
      <c r="G71" s="1920"/>
      <c r="H71" s="1236"/>
      <c r="I71" s="1921"/>
      <c r="J71" s="1922"/>
      <c r="K71" s="1923"/>
      <c r="L71" s="1240"/>
      <c r="M71" s="1922"/>
      <c r="N71" s="1239"/>
      <c r="O71" s="1240"/>
      <c r="P71" s="1922"/>
      <c r="Q71" s="1239"/>
      <c r="R71" s="1240"/>
      <c r="S71" s="1922"/>
      <c r="T71" s="1239"/>
      <c r="U71" s="1241"/>
      <c r="V71" s="1922"/>
      <c r="W71" s="1239"/>
      <c r="X71" s="1241"/>
      <c r="Y71" s="1922"/>
      <c r="Z71" s="1241"/>
      <c r="AA71" s="1241"/>
      <c r="AB71" s="1922"/>
      <c r="AC71" s="1239"/>
      <c r="AD71" s="1241"/>
      <c r="AE71" s="1922"/>
      <c r="AF71" s="1239"/>
      <c r="AG71" s="1241"/>
      <c r="AH71" s="1922"/>
      <c r="AI71" s="1239"/>
      <c r="AJ71" s="1241"/>
      <c r="AK71" s="1922">
        <v>1400</v>
      </c>
      <c r="AL71" s="1239">
        <v>2</v>
      </c>
      <c r="AM71" s="1241"/>
      <c r="AN71" s="1922">
        <v>1150</v>
      </c>
      <c r="AO71" s="1239">
        <v>2</v>
      </c>
      <c r="AP71" s="1241"/>
      <c r="AQ71" s="1922">
        <v>1300</v>
      </c>
      <c r="AR71" s="1239">
        <v>2</v>
      </c>
      <c r="AS71" s="1241"/>
      <c r="AT71" s="1922">
        <v>3850</v>
      </c>
      <c r="AU71" s="1239"/>
      <c r="AV71" s="1243"/>
    </row>
    <row r="72" spans="4:48" ht="15" hidden="1" customHeight="1">
      <c r="J72" s="441"/>
      <c r="M72" s="452"/>
      <c r="P72" s="419"/>
      <c r="Q72" s="146"/>
      <c r="R72" s="146"/>
      <c r="S72" s="419"/>
      <c r="V72" s="441"/>
      <c r="Y72" s="441"/>
      <c r="Z72" s="147"/>
      <c r="AB72" s="441"/>
      <c r="AE72" s="441"/>
      <c r="AH72" s="441"/>
      <c r="AK72" s="441"/>
      <c r="AN72" s="441"/>
      <c r="AQ72" s="441"/>
      <c r="AT72" s="441"/>
    </row>
    <row r="73" spans="4:48" ht="15" hidden="1" customHeight="1">
      <c r="J73" s="441"/>
      <c r="M73" s="452"/>
      <c r="P73" s="419"/>
      <c r="Q73" s="146"/>
      <c r="R73" s="146"/>
      <c r="S73" s="419"/>
      <c r="V73" s="441"/>
      <c r="Y73" s="441"/>
      <c r="Z73" s="147"/>
      <c r="AB73" s="441"/>
      <c r="AE73" s="441"/>
      <c r="AH73" s="441"/>
      <c r="AK73" s="441"/>
      <c r="AN73" s="441"/>
      <c r="AQ73" s="441"/>
      <c r="AT73" s="441"/>
    </row>
    <row r="74" spans="4:48" ht="18" hidden="1" customHeight="1">
      <c r="D74" s="2935" t="s">
        <v>121</v>
      </c>
      <c r="E74" s="2936"/>
      <c r="F74" s="2936"/>
      <c r="G74" s="2936"/>
      <c r="H74" s="2936"/>
      <c r="I74" s="2937"/>
      <c r="J74" s="1145"/>
      <c r="K74" s="1146">
        <v>45383</v>
      </c>
      <c r="L74" s="1148"/>
      <c r="M74" s="1145"/>
      <c r="N74" s="1146">
        <v>45413</v>
      </c>
      <c r="O74" s="1148"/>
      <c r="P74" s="1145"/>
      <c r="Q74" s="1146">
        <v>45444</v>
      </c>
      <c r="R74" s="1148"/>
      <c r="S74" s="1145"/>
      <c r="T74" s="1146">
        <v>45474</v>
      </c>
      <c r="U74" s="1148"/>
      <c r="V74" s="1145"/>
      <c r="W74" s="1146">
        <v>45505</v>
      </c>
      <c r="X74" s="1148"/>
      <c r="Y74" s="1145"/>
      <c r="Z74" s="1146">
        <v>45536</v>
      </c>
      <c r="AA74" s="1148"/>
      <c r="AB74" s="1145"/>
      <c r="AC74" s="1146">
        <v>45566</v>
      </c>
      <c r="AD74" s="1148"/>
      <c r="AE74" s="1145"/>
      <c r="AF74" s="1146">
        <v>45597</v>
      </c>
      <c r="AG74" s="1148"/>
      <c r="AH74" s="1145"/>
      <c r="AI74" s="1146">
        <v>45627</v>
      </c>
      <c r="AJ74" s="1148"/>
      <c r="AK74" s="1145"/>
      <c r="AL74" s="1146">
        <v>45658</v>
      </c>
      <c r="AM74" s="1148"/>
      <c r="AN74" s="1145"/>
      <c r="AO74" s="1146">
        <v>45689</v>
      </c>
      <c r="AP74" s="1148"/>
      <c r="AQ74" s="1145"/>
      <c r="AR74" s="1146">
        <v>45717</v>
      </c>
      <c r="AS74" s="1148"/>
      <c r="AT74" s="1145"/>
      <c r="AU74" s="1146" t="s">
        <v>2</v>
      </c>
      <c r="AV74" s="1148"/>
    </row>
    <row r="75" spans="4:48" ht="18" hidden="1" customHeight="1">
      <c r="D75" s="1888" t="s">
        <v>4</v>
      </c>
      <c r="E75" s="1125" t="s">
        <v>5</v>
      </c>
      <c r="F75" s="1125"/>
      <c r="G75" s="1125" t="s">
        <v>6</v>
      </c>
      <c r="H75" s="1126" t="s">
        <v>7</v>
      </c>
      <c r="I75" s="1127"/>
      <c r="J75" s="1128" t="s">
        <v>9</v>
      </c>
      <c r="K75" s="1129" t="s">
        <v>10</v>
      </c>
      <c r="L75" s="1889" t="s">
        <v>11</v>
      </c>
      <c r="M75" s="1128" t="s">
        <v>9</v>
      </c>
      <c r="N75" s="1129" t="s">
        <v>10</v>
      </c>
      <c r="O75" s="1889" t="s">
        <v>11</v>
      </c>
      <c r="P75" s="1128" t="s">
        <v>9</v>
      </c>
      <c r="Q75" s="1129" t="s">
        <v>10</v>
      </c>
      <c r="R75" s="1890" t="s">
        <v>11</v>
      </c>
      <c r="S75" s="1128" t="s">
        <v>9</v>
      </c>
      <c r="T75" s="1129" t="s">
        <v>10</v>
      </c>
      <c r="U75" s="1889" t="s">
        <v>11</v>
      </c>
      <c r="V75" s="1128" t="s">
        <v>9</v>
      </c>
      <c r="W75" s="1129" t="s">
        <v>10</v>
      </c>
      <c r="X75" s="1889" t="s">
        <v>11</v>
      </c>
      <c r="Y75" s="1128" t="s">
        <v>9</v>
      </c>
      <c r="Z75" s="1129" t="s">
        <v>10</v>
      </c>
      <c r="AA75" s="1889" t="s">
        <v>11</v>
      </c>
      <c r="AB75" s="1128" t="s">
        <v>9</v>
      </c>
      <c r="AC75" s="1129" t="s">
        <v>10</v>
      </c>
      <c r="AD75" s="1889" t="s">
        <v>11</v>
      </c>
      <c r="AE75" s="1128" t="s">
        <v>9</v>
      </c>
      <c r="AF75" s="1129" t="s">
        <v>10</v>
      </c>
      <c r="AG75" s="1889" t="s">
        <v>11</v>
      </c>
      <c r="AH75" s="1128" t="s">
        <v>9</v>
      </c>
      <c r="AI75" s="1129" t="s">
        <v>10</v>
      </c>
      <c r="AJ75" s="1889" t="s">
        <v>11</v>
      </c>
      <c r="AK75" s="1128" t="s">
        <v>9</v>
      </c>
      <c r="AL75" s="1129" t="s">
        <v>10</v>
      </c>
      <c r="AM75" s="1889" t="s">
        <v>11</v>
      </c>
      <c r="AN75" s="1128" t="s">
        <v>9</v>
      </c>
      <c r="AO75" s="1129" t="s">
        <v>10</v>
      </c>
      <c r="AP75" s="1889" t="s">
        <v>11</v>
      </c>
      <c r="AQ75" s="1128" t="s">
        <v>9</v>
      </c>
      <c r="AR75" s="1129" t="s">
        <v>10</v>
      </c>
      <c r="AS75" s="1889" t="s">
        <v>11</v>
      </c>
      <c r="AT75" s="1128" t="s">
        <v>9</v>
      </c>
      <c r="AU75" s="1129" t="s">
        <v>10</v>
      </c>
      <c r="AV75" s="1890" t="s">
        <v>11</v>
      </c>
    </row>
    <row r="76" spans="4:48" ht="15.75" hidden="1" customHeight="1">
      <c r="D76" s="277" t="s">
        <v>122</v>
      </c>
      <c r="E76" s="174" t="s">
        <v>123</v>
      </c>
      <c r="F76" s="174"/>
      <c r="G76" s="209" t="s">
        <v>16</v>
      </c>
      <c r="H76" s="209"/>
      <c r="I76" s="276"/>
      <c r="J76" s="1121">
        <v>2500</v>
      </c>
      <c r="K76" s="172"/>
      <c r="L76" s="171"/>
      <c r="M76" s="1121">
        <v>2500</v>
      </c>
      <c r="N76" s="172"/>
      <c r="O76" s="171"/>
      <c r="P76" s="1121">
        <v>2500</v>
      </c>
      <c r="Q76" s="172"/>
      <c r="R76" s="275"/>
      <c r="S76" s="1121">
        <v>2500</v>
      </c>
      <c r="T76" s="172"/>
      <c r="U76" s="171"/>
      <c r="V76" s="1121">
        <v>2500</v>
      </c>
      <c r="W76" s="172"/>
      <c r="X76" s="171"/>
      <c r="Y76" s="1121">
        <v>2600</v>
      </c>
      <c r="Z76" s="172"/>
      <c r="AA76" s="171"/>
      <c r="AB76" s="1121">
        <v>2600</v>
      </c>
      <c r="AC76" s="172"/>
      <c r="AD76" s="171"/>
      <c r="AE76" s="1121">
        <v>2800</v>
      </c>
      <c r="AF76" s="172"/>
      <c r="AG76" s="171"/>
      <c r="AH76" s="1121">
        <v>2600</v>
      </c>
      <c r="AI76" s="172"/>
      <c r="AJ76" s="171"/>
      <c r="AK76" s="1121">
        <v>2800</v>
      </c>
      <c r="AL76" s="172"/>
      <c r="AM76" s="171"/>
      <c r="AN76" s="1121">
        <v>2500</v>
      </c>
      <c r="AO76" s="172"/>
      <c r="AP76" s="171"/>
      <c r="AQ76" s="1121">
        <v>2700</v>
      </c>
      <c r="AR76" s="172"/>
      <c r="AS76" s="171"/>
      <c r="AT76" s="1121">
        <v>31100</v>
      </c>
      <c r="AU76" s="172"/>
      <c r="AV76" s="275">
        <v>0</v>
      </c>
    </row>
    <row r="77" spans="4:48" ht="15.75" hidden="1" customHeight="1">
      <c r="D77" s="248" t="s">
        <v>122</v>
      </c>
      <c r="E77" s="169" t="s">
        <v>124</v>
      </c>
      <c r="F77" s="169"/>
      <c r="G77" s="169" t="s">
        <v>16</v>
      </c>
      <c r="H77" s="168"/>
      <c r="I77" s="167"/>
      <c r="J77" s="1849">
        <v>10550</v>
      </c>
      <c r="K77" s="165"/>
      <c r="L77" s="166"/>
      <c r="M77" s="1849">
        <v>12250</v>
      </c>
      <c r="N77" s="165"/>
      <c r="O77" s="166"/>
      <c r="P77" s="1849">
        <v>12000</v>
      </c>
      <c r="Q77" s="165"/>
      <c r="R77" s="249"/>
      <c r="S77" s="1849">
        <v>11500</v>
      </c>
      <c r="T77" s="165"/>
      <c r="U77" s="166"/>
      <c r="V77" s="1849">
        <v>11000</v>
      </c>
      <c r="W77" s="165"/>
      <c r="X77" s="166"/>
      <c r="Y77" s="1849">
        <v>10800</v>
      </c>
      <c r="Z77" s="165"/>
      <c r="AA77" s="166"/>
      <c r="AB77" s="1849">
        <v>10300</v>
      </c>
      <c r="AC77" s="165"/>
      <c r="AD77" s="166"/>
      <c r="AE77" s="1849">
        <v>11150</v>
      </c>
      <c r="AF77" s="165"/>
      <c r="AG77" s="166"/>
      <c r="AH77" s="1849">
        <v>10700</v>
      </c>
      <c r="AI77" s="165"/>
      <c r="AJ77" s="166"/>
      <c r="AK77" s="1849">
        <v>12000</v>
      </c>
      <c r="AL77" s="165"/>
      <c r="AM77" s="166"/>
      <c r="AN77" s="1849">
        <v>11050</v>
      </c>
      <c r="AO77" s="165"/>
      <c r="AP77" s="166"/>
      <c r="AQ77" s="1849">
        <v>12350</v>
      </c>
      <c r="AR77" s="165"/>
      <c r="AS77" s="166"/>
      <c r="AT77" s="1849">
        <v>135650</v>
      </c>
      <c r="AU77" s="165"/>
      <c r="AV77" s="249">
        <v>0</v>
      </c>
    </row>
    <row r="78" spans="4:48" ht="15.75" hidden="1" customHeight="1">
      <c r="D78" s="248" t="s">
        <v>122</v>
      </c>
      <c r="E78" s="169" t="s">
        <v>288</v>
      </c>
      <c r="F78" s="169"/>
      <c r="G78" s="169" t="s">
        <v>22</v>
      </c>
      <c r="H78" s="168"/>
      <c r="I78" s="167"/>
      <c r="J78" s="1849">
        <v>1450</v>
      </c>
      <c r="K78" s="165"/>
      <c r="L78" s="166"/>
      <c r="M78" s="1849">
        <v>1450</v>
      </c>
      <c r="N78" s="165"/>
      <c r="O78" s="166"/>
      <c r="P78" s="1849">
        <v>1600</v>
      </c>
      <c r="Q78" s="165"/>
      <c r="R78" s="249"/>
      <c r="S78" s="1849">
        <v>1400</v>
      </c>
      <c r="T78" s="165"/>
      <c r="U78" s="166"/>
      <c r="V78" s="1849">
        <v>1250</v>
      </c>
      <c r="W78" s="165"/>
      <c r="X78" s="166"/>
      <c r="Y78" s="1849">
        <v>1250</v>
      </c>
      <c r="Z78" s="165"/>
      <c r="AA78" s="166"/>
      <c r="AB78" s="1849">
        <v>1400</v>
      </c>
      <c r="AC78" s="165"/>
      <c r="AD78" s="166"/>
      <c r="AE78" s="1849">
        <v>1400</v>
      </c>
      <c r="AF78" s="165"/>
      <c r="AG78" s="166"/>
      <c r="AH78" s="1849">
        <v>1300</v>
      </c>
      <c r="AI78" s="165"/>
      <c r="AJ78" s="166"/>
      <c r="AK78" s="1849">
        <v>1550</v>
      </c>
      <c r="AL78" s="165"/>
      <c r="AM78" s="166"/>
      <c r="AN78" s="1849">
        <v>1300</v>
      </c>
      <c r="AO78" s="165"/>
      <c r="AP78" s="166"/>
      <c r="AQ78" s="1849">
        <v>1450</v>
      </c>
      <c r="AR78" s="165"/>
      <c r="AS78" s="166"/>
      <c r="AT78" s="1849">
        <v>16800</v>
      </c>
      <c r="AU78" s="165"/>
      <c r="AV78" s="249">
        <v>0</v>
      </c>
    </row>
    <row r="79" spans="4:48" ht="15.75" hidden="1" customHeight="1">
      <c r="D79" s="248" t="s">
        <v>122</v>
      </c>
      <c r="E79" s="169" t="s">
        <v>126</v>
      </c>
      <c r="F79" s="169"/>
      <c r="G79" s="169" t="s">
        <v>84</v>
      </c>
      <c r="H79" s="168"/>
      <c r="I79" s="167"/>
      <c r="J79" s="1849">
        <v>400</v>
      </c>
      <c r="K79" s="165"/>
      <c r="L79" s="166"/>
      <c r="M79" s="1849">
        <v>400</v>
      </c>
      <c r="N79" s="165"/>
      <c r="O79" s="166"/>
      <c r="P79" s="1849">
        <v>400</v>
      </c>
      <c r="Q79" s="165"/>
      <c r="R79" s="249"/>
      <c r="S79" s="1849">
        <v>400</v>
      </c>
      <c r="T79" s="165"/>
      <c r="U79" s="166"/>
      <c r="V79" s="1849">
        <v>400</v>
      </c>
      <c r="W79" s="165"/>
      <c r="X79" s="166"/>
      <c r="Y79" s="1849">
        <v>400</v>
      </c>
      <c r="Z79" s="165"/>
      <c r="AA79" s="166"/>
      <c r="AB79" s="1849">
        <v>400</v>
      </c>
      <c r="AC79" s="165"/>
      <c r="AD79" s="166"/>
      <c r="AE79" s="1849">
        <v>400</v>
      </c>
      <c r="AF79" s="165"/>
      <c r="AG79" s="166"/>
      <c r="AH79" s="1849">
        <v>400</v>
      </c>
      <c r="AI79" s="165"/>
      <c r="AJ79" s="166"/>
      <c r="AK79" s="1849">
        <v>400</v>
      </c>
      <c r="AL79" s="165"/>
      <c r="AM79" s="166"/>
      <c r="AN79" s="1849">
        <v>400</v>
      </c>
      <c r="AO79" s="165"/>
      <c r="AP79" s="166"/>
      <c r="AQ79" s="1849">
        <v>400</v>
      </c>
      <c r="AR79" s="165"/>
      <c r="AS79" s="166"/>
      <c r="AT79" s="1849">
        <v>4800</v>
      </c>
      <c r="AU79" s="165"/>
      <c r="AV79" s="249">
        <v>0</v>
      </c>
    </row>
    <row r="80" spans="4:48" ht="15.75" hidden="1" customHeight="1">
      <c r="D80" s="1924" t="s">
        <v>122</v>
      </c>
      <c r="E80" s="1925" t="s">
        <v>127</v>
      </c>
      <c r="F80" s="1925"/>
      <c r="G80" s="1925"/>
      <c r="H80" s="1926"/>
      <c r="I80" s="1927"/>
      <c r="J80" s="1928">
        <v>14900</v>
      </c>
      <c r="K80" s="1929"/>
      <c r="L80" s="1930"/>
      <c r="M80" s="1928">
        <v>16600</v>
      </c>
      <c r="N80" s="1929"/>
      <c r="O80" s="1930"/>
      <c r="P80" s="1928">
        <v>16500</v>
      </c>
      <c r="Q80" s="1929"/>
      <c r="R80" s="1931"/>
      <c r="S80" s="1928">
        <v>15800</v>
      </c>
      <c r="T80" s="1929"/>
      <c r="U80" s="1930"/>
      <c r="V80" s="1928">
        <v>15150</v>
      </c>
      <c r="W80" s="1929"/>
      <c r="X80" s="1930"/>
      <c r="Y80" s="1928">
        <v>15050</v>
      </c>
      <c r="Z80" s="1929"/>
      <c r="AA80" s="1930"/>
      <c r="AB80" s="1928">
        <v>14700</v>
      </c>
      <c r="AC80" s="1929"/>
      <c r="AD80" s="1930"/>
      <c r="AE80" s="1928">
        <v>15750</v>
      </c>
      <c r="AF80" s="1929"/>
      <c r="AG80" s="1930"/>
      <c r="AH80" s="1928">
        <v>15000</v>
      </c>
      <c r="AI80" s="1929"/>
      <c r="AJ80" s="1930"/>
      <c r="AK80" s="1928">
        <v>16750</v>
      </c>
      <c r="AL80" s="1929"/>
      <c r="AM80" s="1930"/>
      <c r="AN80" s="1928">
        <v>15250</v>
      </c>
      <c r="AO80" s="1929"/>
      <c r="AP80" s="1930"/>
      <c r="AQ80" s="1928">
        <v>16900</v>
      </c>
      <c r="AR80" s="1929"/>
      <c r="AS80" s="1930"/>
      <c r="AT80" s="1928">
        <v>188350</v>
      </c>
      <c r="AU80" s="1929"/>
      <c r="AV80" s="1931">
        <v>0</v>
      </c>
    </row>
    <row r="81" spans="4:48" ht="15.75" hidden="1" customHeight="1">
      <c r="H81" s="145"/>
      <c r="I81" s="145"/>
      <c r="X81" s="318"/>
    </row>
    <row r="82" spans="4:48" ht="13.5" hidden="1" customHeight="1">
      <c r="D82" s="2932" t="s">
        <v>128</v>
      </c>
      <c r="E82" s="2933"/>
      <c r="F82" s="2933"/>
      <c r="G82" s="2933"/>
      <c r="H82" s="2933"/>
      <c r="I82" s="2934"/>
      <c r="J82" s="1145"/>
      <c r="K82" s="1146">
        <v>45383</v>
      </c>
      <c r="L82" s="1148"/>
      <c r="M82" s="1145"/>
      <c r="N82" s="1146">
        <v>45413</v>
      </c>
      <c r="O82" s="1148"/>
      <c r="P82" s="1145"/>
      <c r="Q82" s="1146">
        <v>45444</v>
      </c>
      <c r="R82" s="1148"/>
      <c r="S82" s="1145"/>
      <c r="T82" s="1146">
        <v>45474</v>
      </c>
      <c r="U82" s="1148"/>
      <c r="V82" s="1145"/>
      <c r="W82" s="1146">
        <v>45505</v>
      </c>
      <c r="X82" s="1148"/>
      <c r="Y82" s="1145"/>
      <c r="Z82" s="1146">
        <v>45536</v>
      </c>
      <c r="AA82" s="1148"/>
      <c r="AB82" s="1145"/>
      <c r="AC82" s="1146">
        <v>45566</v>
      </c>
      <c r="AD82" s="1148"/>
      <c r="AE82" s="1145"/>
      <c r="AF82" s="1146">
        <v>45597</v>
      </c>
      <c r="AG82" s="1148"/>
      <c r="AH82" s="1145"/>
      <c r="AI82" s="1146">
        <v>45627</v>
      </c>
      <c r="AJ82" s="1148"/>
      <c r="AK82" s="1145"/>
      <c r="AL82" s="1146">
        <v>45658</v>
      </c>
      <c r="AM82" s="1148"/>
      <c r="AN82" s="1145"/>
      <c r="AO82" s="1146">
        <v>45689</v>
      </c>
      <c r="AP82" s="1148"/>
      <c r="AQ82" s="1145"/>
      <c r="AR82" s="1146">
        <v>45717</v>
      </c>
      <c r="AS82" s="1148"/>
      <c r="AT82" s="1145"/>
      <c r="AU82" s="1146" t="s">
        <v>2</v>
      </c>
      <c r="AV82" s="1148"/>
    </row>
    <row r="83" spans="4:48" ht="15.75" hidden="1" customHeight="1">
      <c r="D83" s="324" t="s">
        <v>129</v>
      </c>
      <c r="E83" s="323" t="s">
        <v>130</v>
      </c>
      <c r="F83" s="323"/>
      <c r="G83" s="323" t="s">
        <v>131</v>
      </c>
      <c r="H83" s="322"/>
      <c r="I83" s="366"/>
      <c r="J83" s="1864">
        <v>26650</v>
      </c>
      <c r="K83" s="252"/>
      <c r="L83" s="251"/>
      <c r="M83" s="1864">
        <v>25720</v>
      </c>
      <c r="N83" s="252"/>
      <c r="O83" s="251"/>
      <c r="P83" s="1864">
        <v>26500</v>
      </c>
      <c r="Q83" s="252"/>
      <c r="R83" s="331"/>
      <c r="S83" s="1864">
        <v>24550</v>
      </c>
      <c r="T83" s="252"/>
      <c r="U83" s="251"/>
      <c r="V83" s="1864">
        <v>27360</v>
      </c>
      <c r="W83" s="252"/>
      <c r="X83" s="251"/>
      <c r="Y83" s="1864">
        <v>25160</v>
      </c>
      <c r="Z83" s="252"/>
      <c r="AA83" s="251"/>
      <c r="AB83" s="1864">
        <v>27300</v>
      </c>
      <c r="AC83" s="252"/>
      <c r="AD83" s="251"/>
      <c r="AE83" s="1864">
        <v>26170</v>
      </c>
      <c r="AF83" s="252"/>
      <c r="AG83" s="251"/>
      <c r="AH83" s="1864">
        <v>26960</v>
      </c>
      <c r="AI83" s="252"/>
      <c r="AJ83" s="251"/>
      <c r="AK83" s="1864">
        <v>29540</v>
      </c>
      <c r="AL83" s="252"/>
      <c r="AM83" s="251"/>
      <c r="AN83" s="1864">
        <v>26800</v>
      </c>
      <c r="AO83" s="252"/>
      <c r="AP83" s="251"/>
      <c r="AQ83" s="1864">
        <v>30950</v>
      </c>
      <c r="AR83" s="252"/>
      <c r="AS83" s="251"/>
      <c r="AT83" s="1864">
        <v>323660</v>
      </c>
      <c r="AU83" s="252"/>
      <c r="AV83" s="331">
        <v>0</v>
      </c>
    </row>
    <row r="84" spans="4:48" ht="15.75" hidden="1" customHeight="1">
      <c r="D84" s="274" t="s">
        <v>129</v>
      </c>
      <c r="E84" s="273" t="s">
        <v>132</v>
      </c>
      <c r="F84" s="273"/>
      <c r="G84" s="273" t="s">
        <v>133</v>
      </c>
      <c r="H84" s="272"/>
      <c r="I84" s="271"/>
      <c r="J84" s="1932"/>
      <c r="K84" s="234"/>
      <c r="L84" s="233"/>
      <c r="M84" s="1932"/>
      <c r="N84" s="234"/>
      <c r="O84" s="233"/>
      <c r="P84" s="1932"/>
      <c r="Q84" s="234"/>
      <c r="R84" s="232"/>
      <c r="S84" s="1932"/>
      <c r="T84" s="234"/>
      <c r="U84" s="233"/>
      <c r="V84" s="1932"/>
      <c r="W84" s="234"/>
      <c r="X84" s="233"/>
      <c r="Y84" s="1932"/>
      <c r="Z84" s="234"/>
      <c r="AA84" s="233"/>
      <c r="AB84" s="1932"/>
      <c r="AC84" s="234"/>
      <c r="AD84" s="233"/>
      <c r="AE84" s="1932"/>
      <c r="AF84" s="234"/>
      <c r="AG84" s="233"/>
      <c r="AH84" s="1932"/>
      <c r="AI84" s="234"/>
      <c r="AJ84" s="233"/>
      <c r="AK84" s="1932"/>
      <c r="AL84" s="234"/>
      <c r="AM84" s="233"/>
      <c r="AN84" s="1932"/>
      <c r="AO84" s="234"/>
      <c r="AP84" s="233"/>
      <c r="AQ84" s="1932"/>
      <c r="AR84" s="234"/>
      <c r="AS84" s="233"/>
      <c r="AT84" s="1932"/>
      <c r="AU84" s="234"/>
      <c r="AV84" s="232"/>
    </row>
    <row r="85" spans="4:48" ht="15.75" hidden="1" customHeight="1">
      <c r="H85" s="145"/>
      <c r="I85" s="145"/>
      <c r="J85" s="441"/>
      <c r="M85" s="441"/>
      <c r="P85" s="441"/>
      <c r="S85" s="441"/>
      <c r="V85" s="441"/>
      <c r="Y85" s="441"/>
      <c r="AB85" s="441"/>
      <c r="AE85" s="441"/>
      <c r="AH85" s="441"/>
      <c r="AK85" s="441"/>
      <c r="AN85" s="441"/>
      <c r="AQ85" s="441"/>
      <c r="AT85" s="441"/>
    </row>
    <row r="86" spans="4:48" ht="15.75" hidden="1" customHeight="1">
      <c r="D86" s="2935" t="s">
        <v>134</v>
      </c>
      <c r="E86" s="2936"/>
      <c r="F86" s="2936"/>
      <c r="G86" s="2936"/>
      <c r="H86" s="2936"/>
      <c r="I86" s="2937"/>
      <c r="J86" s="1145"/>
      <c r="K86" s="1146">
        <v>45383</v>
      </c>
      <c r="L86" s="1148"/>
      <c r="M86" s="1145"/>
      <c r="N86" s="1146">
        <v>45413</v>
      </c>
      <c r="O86" s="1148"/>
      <c r="P86" s="1145"/>
      <c r="Q86" s="1146">
        <v>45444</v>
      </c>
      <c r="R86" s="1148"/>
      <c r="S86" s="1145"/>
      <c r="T86" s="1146">
        <v>45474</v>
      </c>
      <c r="U86" s="1148"/>
      <c r="V86" s="1145"/>
      <c r="W86" s="1146">
        <v>45505</v>
      </c>
      <c r="X86" s="1148"/>
      <c r="Y86" s="1145"/>
      <c r="Z86" s="1146">
        <v>45536</v>
      </c>
      <c r="AA86" s="1148"/>
      <c r="AB86" s="1145"/>
      <c r="AC86" s="1146">
        <v>45566</v>
      </c>
      <c r="AD86" s="1148"/>
      <c r="AE86" s="1145"/>
      <c r="AF86" s="1146">
        <v>45597</v>
      </c>
      <c r="AG86" s="1148"/>
      <c r="AH86" s="1145"/>
      <c r="AI86" s="1146">
        <v>45627</v>
      </c>
      <c r="AJ86" s="1148"/>
      <c r="AK86" s="1145"/>
      <c r="AL86" s="1146">
        <v>45658</v>
      </c>
      <c r="AM86" s="1148"/>
      <c r="AN86" s="1145"/>
      <c r="AO86" s="1146">
        <v>45689</v>
      </c>
      <c r="AP86" s="1148"/>
      <c r="AQ86" s="1145"/>
      <c r="AR86" s="1146">
        <v>45717</v>
      </c>
      <c r="AS86" s="1148"/>
      <c r="AT86" s="1145"/>
      <c r="AU86" s="1146" t="s">
        <v>2</v>
      </c>
      <c r="AV86" s="1148"/>
    </row>
    <row r="87" spans="4:48" ht="15.75" hidden="1" customHeight="1">
      <c r="D87" s="1857" t="s">
        <v>4</v>
      </c>
      <c r="E87" s="1858" t="s">
        <v>5</v>
      </c>
      <c r="F87" s="1858"/>
      <c r="G87" s="1858" t="s">
        <v>6</v>
      </c>
      <c r="H87" s="1859" t="s">
        <v>7</v>
      </c>
      <c r="I87" s="1860"/>
      <c r="J87" s="1861" t="s">
        <v>9</v>
      </c>
      <c r="K87" s="1862" t="s">
        <v>10</v>
      </c>
      <c r="L87" s="1863" t="s">
        <v>11</v>
      </c>
      <c r="M87" s="1861" t="s">
        <v>9</v>
      </c>
      <c r="N87" s="1862" t="s">
        <v>10</v>
      </c>
      <c r="O87" s="1863" t="s">
        <v>11</v>
      </c>
      <c r="P87" s="1861" t="s">
        <v>9</v>
      </c>
      <c r="Q87" s="1862" t="s">
        <v>10</v>
      </c>
      <c r="R87" s="1933" t="s">
        <v>11</v>
      </c>
      <c r="S87" s="1861" t="s">
        <v>9</v>
      </c>
      <c r="T87" s="1862" t="s">
        <v>10</v>
      </c>
      <c r="U87" s="1889" t="s">
        <v>11</v>
      </c>
      <c r="V87" s="1861" t="s">
        <v>9</v>
      </c>
      <c r="W87" s="1129" t="s">
        <v>10</v>
      </c>
      <c r="X87" s="1889" t="s">
        <v>11</v>
      </c>
      <c r="Y87" s="1861" t="s">
        <v>9</v>
      </c>
      <c r="Z87" s="1862" t="s">
        <v>10</v>
      </c>
      <c r="AA87" s="1933" t="s">
        <v>11</v>
      </c>
      <c r="AB87" s="1861" t="s">
        <v>9</v>
      </c>
      <c r="AC87" s="1862" t="s">
        <v>10</v>
      </c>
      <c r="AD87" s="1889" t="s">
        <v>11</v>
      </c>
      <c r="AE87" s="1861" t="s">
        <v>9</v>
      </c>
      <c r="AF87" s="1129" t="s">
        <v>10</v>
      </c>
      <c r="AG87" s="1889" t="s">
        <v>11</v>
      </c>
      <c r="AH87" s="1861" t="s">
        <v>9</v>
      </c>
      <c r="AI87" s="1129" t="s">
        <v>10</v>
      </c>
      <c r="AJ87" s="1889" t="s">
        <v>11</v>
      </c>
      <c r="AK87" s="1861" t="s">
        <v>9</v>
      </c>
      <c r="AL87" s="1862" t="s">
        <v>10</v>
      </c>
      <c r="AM87" s="1933" t="s">
        <v>11</v>
      </c>
      <c r="AN87" s="1861" t="s">
        <v>9</v>
      </c>
      <c r="AO87" s="1862" t="s">
        <v>10</v>
      </c>
      <c r="AP87" s="1889" t="s">
        <v>11</v>
      </c>
      <c r="AQ87" s="1861" t="s">
        <v>9</v>
      </c>
      <c r="AR87" s="1129" t="s">
        <v>10</v>
      </c>
      <c r="AS87" s="1889" t="s">
        <v>11</v>
      </c>
      <c r="AT87" s="1861" t="s">
        <v>9</v>
      </c>
      <c r="AU87" s="1129" t="s">
        <v>10</v>
      </c>
      <c r="AV87" s="1890" t="s">
        <v>11</v>
      </c>
    </row>
    <row r="88" spans="4:48" ht="15.75" hidden="1" customHeight="1">
      <c r="D88" s="259" t="s">
        <v>134</v>
      </c>
      <c r="E88" s="258" t="s">
        <v>135</v>
      </c>
      <c r="F88" s="258"/>
      <c r="G88" s="257" t="s">
        <v>136</v>
      </c>
      <c r="H88" s="256"/>
      <c r="I88" s="255"/>
      <c r="J88" s="1934">
        <v>4950</v>
      </c>
      <c r="K88" s="253">
        <v>12</v>
      </c>
      <c r="L88" s="254"/>
      <c r="M88" s="1934">
        <v>5100</v>
      </c>
      <c r="N88" s="253">
        <v>12</v>
      </c>
      <c r="O88" s="254"/>
      <c r="P88" s="1934">
        <v>5100</v>
      </c>
      <c r="Q88" s="253">
        <v>12</v>
      </c>
      <c r="R88" s="254"/>
      <c r="S88" s="1934">
        <v>5050</v>
      </c>
      <c r="T88" s="253">
        <v>12</v>
      </c>
      <c r="U88" s="251"/>
      <c r="V88" s="1934">
        <v>5300</v>
      </c>
      <c r="W88" s="252">
        <v>12</v>
      </c>
      <c r="X88" s="251"/>
      <c r="Y88" s="1934">
        <v>4500</v>
      </c>
      <c r="Z88" s="253">
        <v>12</v>
      </c>
      <c r="AA88" s="254"/>
      <c r="AB88" s="1934">
        <v>4700</v>
      </c>
      <c r="AC88" s="253">
        <v>12</v>
      </c>
      <c r="AD88" s="251"/>
      <c r="AE88" s="1934">
        <v>5000</v>
      </c>
      <c r="AF88" s="252">
        <v>13</v>
      </c>
      <c r="AG88" s="251"/>
      <c r="AH88" s="1934">
        <v>5450</v>
      </c>
      <c r="AI88" s="252">
        <v>13</v>
      </c>
      <c r="AJ88" s="251"/>
      <c r="AK88" s="1934">
        <v>5750</v>
      </c>
      <c r="AL88" s="253">
        <v>13</v>
      </c>
      <c r="AM88" s="254"/>
      <c r="AN88" s="1934">
        <v>5250</v>
      </c>
      <c r="AO88" s="253">
        <v>13</v>
      </c>
      <c r="AP88" s="251"/>
      <c r="AQ88" s="1934">
        <v>5350</v>
      </c>
      <c r="AR88" s="252">
        <v>13</v>
      </c>
      <c r="AS88" s="251"/>
      <c r="AT88" s="1934">
        <v>61500</v>
      </c>
      <c r="AU88" s="250">
        <v>149</v>
      </c>
      <c r="AV88" s="249">
        <v>0</v>
      </c>
    </row>
    <row r="89" spans="4:48" ht="15.75" hidden="1" customHeight="1">
      <c r="D89" s="248" t="s">
        <v>134</v>
      </c>
      <c r="E89" s="247" t="s">
        <v>137</v>
      </c>
      <c r="F89" s="247"/>
      <c r="G89" s="169" t="s">
        <v>136</v>
      </c>
      <c r="H89" s="246"/>
      <c r="I89" s="245"/>
      <c r="J89" s="1063">
        <v>4750</v>
      </c>
      <c r="K89" s="244">
        <v>12</v>
      </c>
      <c r="L89" s="243"/>
      <c r="M89" s="1063">
        <v>5050</v>
      </c>
      <c r="N89" s="244">
        <v>12</v>
      </c>
      <c r="O89" s="243"/>
      <c r="P89" s="1063">
        <v>4650</v>
      </c>
      <c r="Q89" s="244">
        <v>12</v>
      </c>
      <c r="R89" s="243"/>
      <c r="S89" s="1063">
        <v>5050</v>
      </c>
      <c r="T89" s="244">
        <v>12</v>
      </c>
      <c r="U89" s="243"/>
      <c r="V89" s="1063">
        <v>5200</v>
      </c>
      <c r="W89" s="244">
        <v>12</v>
      </c>
      <c r="X89" s="243"/>
      <c r="Y89" s="1063">
        <v>4400</v>
      </c>
      <c r="Z89" s="244">
        <v>12</v>
      </c>
      <c r="AA89" s="243"/>
      <c r="AB89" s="1063">
        <v>4500</v>
      </c>
      <c r="AC89" s="244">
        <v>12</v>
      </c>
      <c r="AD89" s="243"/>
      <c r="AE89" s="1063">
        <v>4600</v>
      </c>
      <c r="AF89" s="244">
        <v>13</v>
      </c>
      <c r="AG89" s="243"/>
      <c r="AH89" s="1063">
        <v>5650</v>
      </c>
      <c r="AI89" s="244">
        <v>13</v>
      </c>
      <c r="AJ89" s="243"/>
      <c r="AK89" s="1063">
        <v>5950</v>
      </c>
      <c r="AL89" s="244">
        <v>13</v>
      </c>
      <c r="AM89" s="243"/>
      <c r="AN89" s="1063">
        <v>5450</v>
      </c>
      <c r="AO89" s="244">
        <v>13</v>
      </c>
      <c r="AP89" s="243"/>
      <c r="AQ89" s="1063">
        <v>5600</v>
      </c>
      <c r="AR89" s="244">
        <v>13</v>
      </c>
      <c r="AS89" s="243"/>
      <c r="AT89" s="1063">
        <v>60850</v>
      </c>
      <c r="AU89" s="250">
        <v>149</v>
      </c>
      <c r="AV89" s="241">
        <v>0</v>
      </c>
    </row>
    <row r="90" spans="4:48" ht="15.75" hidden="1" customHeight="1">
      <c r="D90" s="248" t="s">
        <v>134</v>
      </c>
      <c r="E90" s="247" t="s">
        <v>138</v>
      </c>
      <c r="F90" s="247"/>
      <c r="G90" s="169" t="s">
        <v>136</v>
      </c>
      <c r="H90" s="246"/>
      <c r="I90" s="245"/>
      <c r="J90" s="1063">
        <v>3300</v>
      </c>
      <c r="K90" s="244">
        <v>7</v>
      </c>
      <c r="L90" s="243"/>
      <c r="M90" s="1063">
        <v>2900</v>
      </c>
      <c r="N90" s="244">
        <v>7</v>
      </c>
      <c r="O90" s="243"/>
      <c r="P90" s="1063">
        <v>2900</v>
      </c>
      <c r="Q90" s="244">
        <v>7</v>
      </c>
      <c r="R90" s="243"/>
      <c r="S90" s="1063">
        <v>3100</v>
      </c>
      <c r="T90" s="244">
        <v>7</v>
      </c>
      <c r="U90" s="243"/>
      <c r="V90" s="1063">
        <v>3100</v>
      </c>
      <c r="W90" s="244">
        <v>8</v>
      </c>
      <c r="X90" s="243"/>
      <c r="Y90" s="1063">
        <v>2400</v>
      </c>
      <c r="Z90" s="244">
        <v>8</v>
      </c>
      <c r="AA90" s="243"/>
      <c r="AB90" s="1063">
        <v>2600</v>
      </c>
      <c r="AC90" s="244">
        <v>8</v>
      </c>
      <c r="AD90" s="243"/>
      <c r="AE90" s="1063">
        <v>2800</v>
      </c>
      <c r="AF90" s="244">
        <v>8</v>
      </c>
      <c r="AG90" s="243"/>
      <c r="AH90" s="1063">
        <v>3600</v>
      </c>
      <c r="AI90" s="244">
        <v>8</v>
      </c>
      <c r="AJ90" s="243"/>
      <c r="AK90" s="1063">
        <v>3950</v>
      </c>
      <c r="AL90" s="244">
        <v>8</v>
      </c>
      <c r="AM90" s="243"/>
      <c r="AN90" s="1063">
        <v>3600</v>
      </c>
      <c r="AO90" s="244">
        <v>8</v>
      </c>
      <c r="AP90" s="243"/>
      <c r="AQ90" s="1063">
        <v>3550</v>
      </c>
      <c r="AR90" s="244">
        <v>8</v>
      </c>
      <c r="AS90" s="243"/>
      <c r="AT90" s="1063">
        <v>37800</v>
      </c>
      <c r="AU90" s="250">
        <v>92</v>
      </c>
      <c r="AV90" s="241">
        <v>0</v>
      </c>
    </row>
    <row r="91" spans="4:48" ht="15.75" hidden="1" customHeight="1">
      <c r="D91" s="248" t="s">
        <v>134</v>
      </c>
      <c r="E91" s="247" t="s">
        <v>139</v>
      </c>
      <c r="F91" s="247"/>
      <c r="G91" s="169" t="s">
        <v>136</v>
      </c>
      <c r="H91" s="246"/>
      <c r="I91" s="245"/>
      <c r="J91" s="1063">
        <v>1400</v>
      </c>
      <c r="K91" s="244">
        <v>4</v>
      </c>
      <c r="L91" s="243"/>
      <c r="M91" s="1063">
        <v>1650</v>
      </c>
      <c r="N91" s="244">
        <v>4</v>
      </c>
      <c r="O91" s="243"/>
      <c r="P91" s="1063">
        <v>1300</v>
      </c>
      <c r="Q91" s="244">
        <v>4</v>
      </c>
      <c r="R91" s="243"/>
      <c r="S91" s="1063">
        <v>1300</v>
      </c>
      <c r="T91" s="244">
        <v>4</v>
      </c>
      <c r="U91" s="243"/>
      <c r="V91" s="1063">
        <v>1400</v>
      </c>
      <c r="W91" s="244">
        <v>4</v>
      </c>
      <c r="X91" s="243"/>
      <c r="Y91" s="1063">
        <v>1600</v>
      </c>
      <c r="Z91" s="244">
        <v>4</v>
      </c>
      <c r="AA91" s="243"/>
      <c r="AB91" s="1063">
        <v>1700</v>
      </c>
      <c r="AC91" s="244">
        <v>4</v>
      </c>
      <c r="AD91" s="243"/>
      <c r="AE91" s="1063">
        <v>1800</v>
      </c>
      <c r="AF91" s="244">
        <v>4</v>
      </c>
      <c r="AG91" s="243"/>
      <c r="AH91" s="1063">
        <v>1650</v>
      </c>
      <c r="AI91" s="244">
        <v>4</v>
      </c>
      <c r="AJ91" s="243"/>
      <c r="AK91" s="1063">
        <v>1750</v>
      </c>
      <c r="AL91" s="244">
        <v>4</v>
      </c>
      <c r="AM91" s="243"/>
      <c r="AN91" s="1063">
        <v>1500</v>
      </c>
      <c r="AO91" s="244">
        <v>4</v>
      </c>
      <c r="AP91" s="243"/>
      <c r="AQ91" s="1063">
        <v>1700</v>
      </c>
      <c r="AR91" s="244">
        <v>4</v>
      </c>
      <c r="AS91" s="243"/>
      <c r="AT91" s="1063">
        <v>18750</v>
      </c>
      <c r="AU91" s="250">
        <v>48</v>
      </c>
      <c r="AV91" s="241">
        <v>0</v>
      </c>
    </row>
    <row r="92" spans="4:48" ht="15.75" hidden="1" customHeight="1">
      <c r="D92" s="248" t="s">
        <v>134</v>
      </c>
      <c r="E92" s="247" t="s">
        <v>140</v>
      </c>
      <c r="F92" s="247"/>
      <c r="G92" s="169" t="s">
        <v>136</v>
      </c>
      <c r="H92" s="246"/>
      <c r="I92" s="245"/>
      <c r="J92" s="1063">
        <v>1250</v>
      </c>
      <c r="K92" s="244">
        <v>4</v>
      </c>
      <c r="L92" s="243"/>
      <c r="M92" s="1063">
        <v>1250</v>
      </c>
      <c r="N92" s="244">
        <v>4</v>
      </c>
      <c r="O92" s="243"/>
      <c r="P92" s="1063">
        <v>1050</v>
      </c>
      <c r="Q92" s="244">
        <v>4</v>
      </c>
      <c r="R92" s="243"/>
      <c r="S92" s="1063">
        <v>1200</v>
      </c>
      <c r="T92" s="244">
        <v>4</v>
      </c>
      <c r="U92" s="243"/>
      <c r="V92" s="1063">
        <v>1400</v>
      </c>
      <c r="W92" s="244">
        <v>4</v>
      </c>
      <c r="X92" s="243"/>
      <c r="Y92" s="1063">
        <v>1300</v>
      </c>
      <c r="Z92" s="244">
        <v>4</v>
      </c>
      <c r="AA92" s="243"/>
      <c r="AB92" s="1063">
        <v>1400</v>
      </c>
      <c r="AC92" s="244">
        <v>4</v>
      </c>
      <c r="AD92" s="243"/>
      <c r="AE92" s="1063">
        <v>1400</v>
      </c>
      <c r="AF92" s="244">
        <v>4</v>
      </c>
      <c r="AG92" s="243"/>
      <c r="AH92" s="1063">
        <v>1300</v>
      </c>
      <c r="AI92" s="244">
        <v>4</v>
      </c>
      <c r="AJ92" s="243"/>
      <c r="AK92" s="1063">
        <v>1700</v>
      </c>
      <c r="AL92" s="244">
        <v>4</v>
      </c>
      <c r="AM92" s="243"/>
      <c r="AN92" s="1063">
        <v>1600</v>
      </c>
      <c r="AO92" s="244">
        <v>4</v>
      </c>
      <c r="AP92" s="243"/>
      <c r="AQ92" s="1063">
        <v>1700</v>
      </c>
      <c r="AR92" s="244">
        <v>4</v>
      </c>
      <c r="AS92" s="243"/>
      <c r="AT92" s="1063">
        <v>16550</v>
      </c>
      <c r="AU92" s="250">
        <v>48</v>
      </c>
      <c r="AV92" s="241">
        <v>0</v>
      </c>
    </row>
    <row r="93" spans="4:48" ht="15.75" hidden="1" customHeight="1">
      <c r="D93" s="248" t="s">
        <v>134</v>
      </c>
      <c r="E93" s="247" t="s">
        <v>141</v>
      </c>
      <c r="F93" s="247"/>
      <c r="G93" s="169" t="s">
        <v>136</v>
      </c>
      <c r="H93" s="246"/>
      <c r="I93" s="245"/>
      <c r="J93" s="1063">
        <v>800</v>
      </c>
      <c r="K93" s="244">
        <v>3</v>
      </c>
      <c r="L93" s="243"/>
      <c r="M93" s="1063">
        <v>800</v>
      </c>
      <c r="N93" s="244">
        <v>3</v>
      </c>
      <c r="O93" s="243"/>
      <c r="P93" s="1063">
        <v>800</v>
      </c>
      <c r="Q93" s="244">
        <v>3</v>
      </c>
      <c r="R93" s="243"/>
      <c r="S93" s="1063">
        <v>800</v>
      </c>
      <c r="T93" s="244">
        <v>3</v>
      </c>
      <c r="U93" s="243"/>
      <c r="V93" s="1063">
        <v>800</v>
      </c>
      <c r="W93" s="244">
        <v>3</v>
      </c>
      <c r="X93" s="243"/>
      <c r="Y93" s="1063">
        <v>800</v>
      </c>
      <c r="Z93" s="244">
        <v>3</v>
      </c>
      <c r="AA93" s="243"/>
      <c r="AB93" s="1063">
        <v>800</v>
      </c>
      <c r="AC93" s="244">
        <v>3</v>
      </c>
      <c r="AD93" s="243"/>
      <c r="AE93" s="1063">
        <v>800</v>
      </c>
      <c r="AF93" s="244">
        <v>3</v>
      </c>
      <c r="AG93" s="243"/>
      <c r="AH93" s="1063">
        <v>800</v>
      </c>
      <c r="AI93" s="244">
        <v>3</v>
      </c>
      <c r="AJ93" s="243"/>
      <c r="AK93" s="1063">
        <v>900</v>
      </c>
      <c r="AL93" s="244">
        <v>3</v>
      </c>
      <c r="AM93" s="243"/>
      <c r="AN93" s="1063">
        <v>900</v>
      </c>
      <c r="AO93" s="244">
        <v>3</v>
      </c>
      <c r="AP93" s="243"/>
      <c r="AQ93" s="1063">
        <v>900</v>
      </c>
      <c r="AR93" s="244">
        <v>3</v>
      </c>
      <c r="AS93" s="243"/>
      <c r="AT93" s="1063">
        <v>9900</v>
      </c>
      <c r="AU93" s="250">
        <v>36</v>
      </c>
      <c r="AV93" s="241">
        <v>0</v>
      </c>
    </row>
    <row r="94" spans="4:48" ht="15.75" hidden="1" customHeight="1">
      <c r="D94" s="248" t="s">
        <v>134</v>
      </c>
      <c r="E94" s="247" t="s">
        <v>142</v>
      </c>
      <c r="F94" s="247"/>
      <c r="G94" s="169" t="s">
        <v>136</v>
      </c>
      <c r="H94" s="246"/>
      <c r="I94" s="245"/>
      <c r="J94" s="1063">
        <v>250</v>
      </c>
      <c r="K94" s="244">
        <v>3</v>
      </c>
      <c r="L94" s="243"/>
      <c r="M94" s="1063">
        <v>300</v>
      </c>
      <c r="N94" s="244">
        <v>3</v>
      </c>
      <c r="O94" s="243"/>
      <c r="P94" s="1063">
        <v>250</v>
      </c>
      <c r="Q94" s="244">
        <v>3</v>
      </c>
      <c r="R94" s="243"/>
      <c r="S94" s="1063">
        <v>350</v>
      </c>
      <c r="T94" s="244">
        <v>3</v>
      </c>
      <c r="U94" s="243"/>
      <c r="V94" s="1063">
        <v>350</v>
      </c>
      <c r="W94" s="244">
        <v>3</v>
      </c>
      <c r="X94" s="243"/>
      <c r="Y94" s="1063">
        <v>300</v>
      </c>
      <c r="Z94" s="244">
        <v>3</v>
      </c>
      <c r="AA94" s="243"/>
      <c r="AB94" s="1063">
        <v>300</v>
      </c>
      <c r="AC94" s="244">
        <v>3</v>
      </c>
      <c r="AD94" s="243"/>
      <c r="AE94" s="1063">
        <v>400</v>
      </c>
      <c r="AF94" s="244">
        <v>3</v>
      </c>
      <c r="AG94" s="243"/>
      <c r="AH94" s="1063">
        <v>300</v>
      </c>
      <c r="AI94" s="244">
        <v>3</v>
      </c>
      <c r="AJ94" s="243"/>
      <c r="AK94" s="1063">
        <v>400</v>
      </c>
      <c r="AL94" s="244">
        <v>3</v>
      </c>
      <c r="AM94" s="243"/>
      <c r="AN94" s="1063">
        <v>300</v>
      </c>
      <c r="AO94" s="244">
        <v>3</v>
      </c>
      <c r="AP94" s="243"/>
      <c r="AQ94" s="1063">
        <v>350</v>
      </c>
      <c r="AR94" s="244">
        <v>3</v>
      </c>
      <c r="AS94" s="243"/>
      <c r="AT94" s="1063">
        <v>3850</v>
      </c>
      <c r="AU94" s="250">
        <v>36</v>
      </c>
      <c r="AV94" s="241">
        <v>0</v>
      </c>
    </row>
    <row r="95" spans="4:48" ht="15.75" hidden="1" customHeight="1">
      <c r="D95" s="248" t="s">
        <v>134</v>
      </c>
      <c r="E95" s="247" t="s">
        <v>143</v>
      </c>
      <c r="F95" s="247"/>
      <c r="G95" s="169" t="s">
        <v>136</v>
      </c>
      <c r="H95" s="246"/>
      <c r="I95" s="245"/>
      <c r="J95" s="1063">
        <v>200</v>
      </c>
      <c r="K95" s="244">
        <v>3</v>
      </c>
      <c r="L95" s="243"/>
      <c r="M95" s="1063">
        <v>200</v>
      </c>
      <c r="N95" s="244">
        <v>3</v>
      </c>
      <c r="O95" s="243"/>
      <c r="P95" s="1063">
        <v>200</v>
      </c>
      <c r="Q95" s="244">
        <v>3</v>
      </c>
      <c r="R95" s="243"/>
      <c r="S95" s="1063">
        <v>150</v>
      </c>
      <c r="T95" s="244">
        <v>3</v>
      </c>
      <c r="U95" s="243"/>
      <c r="V95" s="1063">
        <v>250</v>
      </c>
      <c r="W95" s="244">
        <v>3</v>
      </c>
      <c r="X95" s="243"/>
      <c r="Y95" s="1063">
        <v>300</v>
      </c>
      <c r="Z95" s="244">
        <v>3</v>
      </c>
      <c r="AA95" s="243"/>
      <c r="AB95" s="1063">
        <v>300</v>
      </c>
      <c r="AC95" s="244">
        <v>3</v>
      </c>
      <c r="AD95" s="243"/>
      <c r="AE95" s="1063">
        <v>300</v>
      </c>
      <c r="AF95" s="244">
        <v>3</v>
      </c>
      <c r="AG95" s="243"/>
      <c r="AH95" s="1063">
        <v>200</v>
      </c>
      <c r="AI95" s="244">
        <v>3</v>
      </c>
      <c r="AJ95" s="243"/>
      <c r="AK95" s="1063">
        <v>250</v>
      </c>
      <c r="AL95" s="244">
        <v>3</v>
      </c>
      <c r="AM95" s="243"/>
      <c r="AN95" s="1063">
        <v>200</v>
      </c>
      <c r="AO95" s="244">
        <v>3</v>
      </c>
      <c r="AP95" s="243"/>
      <c r="AQ95" s="1063">
        <v>200</v>
      </c>
      <c r="AR95" s="244">
        <v>3</v>
      </c>
      <c r="AS95" s="243"/>
      <c r="AT95" s="1063">
        <v>2750</v>
      </c>
      <c r="AU95" s="250">
        <v>36</v>
      </c>
      <c r="AV95" s="241">
        <v>0</v>
      </c>
    </row>
    <row r="96" spans="4:48" ht="15.75" hidden="1" customHeight="1">
      <c r="D96" s="248" t="s">
        <v>134</v>
      </c>
      <c r="E96" s="247" t="s">
        <v>144</v>
      </c>
      <c r="F96" s="247"/>
      <c r="G96" s="169" t="s">
        <v>136</v>
      </c>
      <c r="H96" s="246"/>
      <c r="I96" s="245"/>
      <c r="J96" s="1063">
        <v>900</v>
      </c>
      <c r="K96" s="244">
        <v>3</v>
      </c>
      <c r="L96" s="243"/>
      <c r="M96" s="1063">
        <v>900</v>
      </c>
      <c r="N96" s="244">
        <v>3</v>
      </c>
      <c r="O96" s="243"/>
      <c r="P96" s="1063">
        <v>800</v>
      </c>
      <c r="Q96" s="244">
        <v>3</v>
      </c>
      <c r="R96" s="243"/>
      <c r="S96" s="1063">
        <v>700</v>
      </c>
      <c r="T96" s="244">
        <v>3</v>
      </c>
      <c r="U96" s="243"/>
      <c r="V96" s="1063">
        <v>1000</v>
      </c>
      <c r="W96" s="244">
        <v>3</v>
      </c>
      <c r="X96" s="243"/>
      <c r="Y96" s="1063">
        <v>800</v>
      </c>
      <c r="Z96" s="244">
        <v>3</v>
      </c>
      <c r="AA96" s="243"/>
      <c r="AB96" s="1063">
        <v>900</v>
      </c>
      <c r="AC96" s="244">
        <v>3</v>
      </c>
      <c r="AD96" s="243"/>
      <c r="AE96" s="1063">
        <v>1000</v>
      </c>
      <c r="AF96" s="244">
        <v>3</v>
      </c>
      <c r="AG96" s="243"/>
      <c r="AH96" s="1063">
        <v>1150</v>
      </c>
      <c r="AI96" s="244">
        <v>3</v>
      </c>
      <c r="AJ96" s="243"/>
      <c r="AK96" s="1063">
        <v>1250</v>
      </c>
      <c r="AL96" s="244">
        <v>3</v>
      </c>
      <c r="AM96" s="243"/>
      <c r="AN96" s="1063">
        <v>1200</v>
      </c>
      <c r="AO96" s="244">
        <v>3</v>
      </c>
      <c r="AP96" s="243"/>
      <c r="AQ96" s="1063">
        <v>1150</v>
      </c>
      <c r="AR96" s="244">
        <v>3</v>
      </c>
      <c r="AS96" s="243"/>
      <c r="AT96" s="1063">
        <v>11750</v>
      </c>
      <c r="AU96" s="250">
        <v>36</v>
      </c>
      <c r="AV96" s="241">
        <v>0</v>
      </c>
    </row>
    <row r="97" spans="4:48" ht="15.75" hidden="1" customHeight="1">
      <c r="D97" s="248" t="s">
        <v>134</v>
      </c>
      <c r="E97" s="247" t="s">
        <v>145</v>
      </c>
      <c r="F97" s="247"/>
      <c r="G97" s="169" t="s">
        <v>136</v>
      </c>
      <c r="H97" s="246"/>
      <c r="I97" s="245"/>
      <c r="J97" s="1063">
        <v>1050</v>
      </c>
      <c r="K97" s="244">
        <v>4</v>
      </c>
      <c r="L97" s="243"/>
      <c r="M97" s="1063">
        <v>1100</v>
      </c>
      <c r="N97" s="244">
        <v>4</v>
      </c>
      <c r="O97" s="243"/>
      <c r="P97" s="1063">
        <v>1100</v>
      </c>
      <c r="Q97" s="244">
        <v>4</v>
      </c>
      <c r="R97" s="243"/>
      <c r="S97" s="1063">
        <v>1050</v>
      </c>
      <c r="T97" s="244">
        <v>4</v>
      </c>
      <c r="U97" s="243"/>
      <c r="V97" s="1063">
        <v>1300</v>
      </c>
      <c r="W97" s="244">
        <v>4</v>
      </c>
      <c r="X97" s="243"/>
      <c r="Y97" s="1063">
        <v>1100</v>
      </c>
      <c r="Z97" s="244">
        <v>4</v>
      </c>
      <c r="AA97" s="243"/>
      <c r="AB97" s="1063">
        <v>1100</v>
      </c>
      <c r="AC97" s="244">
        <v>4</v>
      </c>
      <c r="AD97" s="243"/>
      <c r="AE97" s="1063">
        <v>1000</v>
      </c>
      <c r="AF97" s="244">
        <v>4</v>
      </c>
      <c r="AG97" s="243"/>
      <c r="AH97" s="1063">
        <v>1150</v>
      </c>
      <c r="AI97" s="244">
        <v>4</v>
      </c>
      <c r="AJ97" s="243"/>
      <c r="AK97" s="1063">
        <v>1300</v>
      </c>
      <c r="AL97" s="244">
        <v>4</v>
      </c>
      <c r="AM97" s="243"/>
      <c r="AN97" s="1063">
        <v>1300</v>
      </c>
      <c r="AO97" s="244">
        <v>4</v>
      </c>
      <c r="AP97" s="243"/>
      <c r="AQ97" s="1063">
        <v>1400</v>
      </c>
      <c r="AR97" s="244">
        <v>4</v>
      </c>
      <c r="AS97" s="243"/>
      <c r="AT97" s="1063">
        <v>13950</v>
      </c>
      <c r="AU97" s="250">
        <v>48</v>
      </c>
      <c r="AV97" s="241">
        <v>0</v>
      </c>
    </row>
    <row r="98" spans="4:48" ht="15.75" hidden="1" customHeight="1">
      <c r="D98" s="248" t="s">
        <v>134</v>
      </c>
      <c r="E98" s="247" t="s">
        <v>146</v>
      </c>
      <c r="F98" s="247"/>
      <c r="G98" s="169" t="s">
        <v>136</v>
      </c>
      <c r="H98" s="246"/>
      <c r="I98" s="245"/>
      <c r="J98" s="1063">
        <v>1450</v>
      </c>
      <c r="K98" s="244">
        <v>4</v>
      </c>
      <c r="L98" s="243"/>
      <c r="M98" s="1063">
        <v>1500</v>
      </c>
      <c r="N98" s="244">
        <v>4</v>
      </c>
      <c r="O98" s="243"/>
      <c r="P98" s="1063">
        <v>1500</v>
      </c>
      <c r="Q98" s="244">
        <v>4</v>
      </c>
      <c r="R98" s="243"/>
      <c r="S98" s="1063">
        <v>1400</v>
      </c>
      <c r="T98" s="244">
        <v>4</v>
      </c>
      <c r="U98" s="243"/>
      <c r="V98" s="1063">
        <v>1650</v>
      </c>
      <c r="W98" s="244">
        <v>4</v>
      </c>
      <c r="X98" s="243"/>
      <c r="Y98" s="1063">
        <v>1500</v>
      </c>
      <c r="Z98" s="244">
        <v>4</v>
      </c>
      <c r="AA98" s="243"/>
      <c r="AB98" s="1063">
        <v>1500</v>
      </c>
      <c r="AC98" s="244">
        <v>4</v>
      </c>
      <c r="AD98" s="243"/>
      <c r="AE98" s="1063">
        <v>1600</v>
      </c>
      <c r="AF98" s="244">
        <v>4</v>
      </c>
      <c r="AG98" s="243"/>
      <c r="AH98" s="1063">
        <v>1500</v>
      </c>
      <c r="AI98" s="244">
        <v>4</v>
      </c>
      <c r="AJ98" s="243"/>
      <c r="AK98" s="1063">
        <v>1900</v>
      </c>
      <c r="AL98" s="244">
        <v>5</v>
      </c>
      <c r="AM98" s="243"/>
      <c r="AN98" s="1063">
        <v>1550</v>
      </c>
      <c r="AO98" s="244">
        <v>5</v>
      </c>
      <c r="AP98" s="243"/>
      <c r="AQ98" s="1063">
        <v>1750</v>
      </c>
      <c r="AR98" s="244">
        <v>5</v>
      </c>
      <c r="AS98" s="243"/>
      <c r="AT98" s="1063">
        <v>18800</v>
      </c>
      <c r="AU98" s="250">
        <v>51</v>
      </c>
      <c r="AV98" s="241">
        <v>0</v>
      </c>
    </row>
    <row r="99" spans="4:48" ht="15.75" hidden="1" customHeight="1">
      <c r="D99" s="598" t="s">
        <v>147</v>
      </c>
      <c r="E99" s="600" t="s">
        <v>148</v>
      </c>
      <c r="F99" s="600"/>
      <c r="G99" s="600" t="s">
        <v>52</v>
      </c>
      <c r="H99" s="246"/>
      <c r="I99" s="245"/>
      <c r="J99" s="1063">
        <v>150</v>
      </c>
      <c r="K99" s="244">
        <v>2</v>
      </c>
      <c r="L99" s="243"/>
      <c r="M99" s="1063">
        <v>150</v>
      </c>
      <c r="N99" s="244">
        <v>2</v>
      </c>
      <c r="O99" s="243"/>
      <c r="P99" s="1063">
        <v>150</v>
      </c>
      <c r="Q99" s="244">
        <v>2</v>
      </c>
      <c r="R99" s="243"/>
      <c r="S99" s="1063">
        <v>150</v>
      </c>
      <c r="T99" s="244">
        <v>2</v>
      </c>
      <c r="U99" s="243"/>
      <c r="V99" s="1063">
        <v>150</v>
      </c>
      <c r="W99" s="244">
        <v>2</v>
      </c>
      <c r="X99" s="243"/>
      <c r="Y99" s="1063">
        <v>150</v>
      </c>
      <c r="Z99" s="244">
        <v>2</v>
      </c>
      <c r="AA99" s="243"/>
      <c r="AB99" s="1063">
        <v>150</v>
      </c>
      <c r="AC99" s="244">
        <v>2</v>
      </c>
      <c r="AD99" s="243"/>
      <c r="AE99" s="1063">
        <v>150</v>
      </c>
      <c r="AF99" s="244">
        <v>2</v>
      </c>
      <c r="AG99" s="243"/>
      <c r="AH99" s="1063">
        <v>150</v>
      </c>
      <c r="AI99" s="244">
        <v>2</v>
      </c>
      <c r="AJ99" s="243"/>
      <c r="AK99" s="1063">
        <v>150</v>
      </c>
      <c r="AL99" s="244">
        <v>2</v>
      </c>
      <c r="AM99" s="243"/>
      <c r="AN99" s="1063">
        <v>150</v>
      </c>
      <c r="AO99" s="244">
        <v>2</v>
      </c>
      <c r="AP99" s="243"/>
      <c r="AQ99" s="1063">
        <v>150</v>
      </c>
      <c r="AR99" s="244">
        <v>2</v>
      </c>
      <c r="AS99" s="243"/>
      <c r="AT99" s="1063">
        <v>1800</v>
      </c>
      <c r="AU99" s="250">
        <v>24</v>
      </c>
      <c r="AV99" s="241">
        <v>0</v>
      </c>
    </row>
    <row r="100" spans="4:48" ht="15.75" hidden="1" customHeight="1">
      <c r="D100" s="599" t="s">
        <v>147</v>
      </c>
      <c r="E100" s="600" t="s">
        <v>149</v>
      </c>
      <c r="F100" s="600"/>
      <c r="G100" s="600" t="s">
        <v>52</v>
      </c>
      <c r="H100" s="246"/>
      <c r="I100" s="245"/>
      <c r="J100" s="1063">
        <v>400</v>
      </c>
      <c r="K100" s="244">
        <v>2</v>
      </c>
      <c r="L100" s="243"/>
      <c r="M100" s="1063">
        <v>400</v>
      </c>
      <c r="N100" s="244">
        <v>2</v>
      </c>
      <c r="O100" s="243"/>
      <c r="P100" s="1063">
        <v>400</v>
      </c>
      <c r="Q100" s="244">
        <v>2</v>
      </c>
      <c r="R100" s="243"/>
      <c r="S100" s="1063">
        <v>400</v>
      </c>
      <c r="T100" s="244">
        <v>2</v>
      </c>
      <c r="U100" s="243"/>
      <c r="V100" s="1063">
        <v>400</v>
      </c>
      <c r="W100" s="244">
        <v>2</v>
      </c>
      <c r="X100" s="243"/>
      <c r="Y100" s="1063">
        <v>400</v>
      </c>
      <c r="Z100" s="244">
        <v>2</v>
      </c>
      <c r="AA100" s="243"/>
      <c r="AB100" s="1063">
        <v>400</v>
      </c>
      <c r="AC100" s="244">
        <v>2</v>
      </c>
      <c r="AD100" s="243"/>
      <c r="AE100" s="1063">
        <v>400</v>
      </c>
      <c r="AF100" s="244">
        <v>2</v>
      </c>
      <c r="AG100" s="243"/>
      <c r="AH100" s="1063">
        <v>400</v>
      </c>
      <c r="AI100" s="244">
        <v>2</v>
      </c>
      <c r="AJ100" s="243"/>
      <c r="AK100" s="1063">
        <v>400</v>
      </c>
      <c r="AL100" s="244">
        <v>2</v>
      </c>
      <c r="AM100" s="243"/>
      <c r="AN100" s="1063">
        <v>400</v>
      </c>
      <c r="AO100" s="244">
        <v>2</v>
      </c>
      <c r="AP100" s="243"/>
      <c r="AQ100" s="1063">
        <v>400</v>
      </c>
      <c r="AR100" s="244">
        <v>2</v>
      </c>
      <c r="AS100" s="243"/>
      <c r="AT100" s="1063">
        <v>4800</v>
      </c>
      <c r="AU100" s="250">
        <v>24</v>
      </c>
      <c r="AV100" s="241">
        <v>0</v>
      </c>
    </row>
    <row r="101" spans="4:48" ht="15.75" hidden="1" customHeight="1">
      <c r="D101" s="599" t="s">
        <v>147</v>
      </c>
      <c r="E101" s="600" t="s">
        <v>150</v>
      </c>
      <c r="F101" s="600"/>
      <c r="G101" s="600" t="s">
        <v>52</v>
      </c>
      <c r="H101" s="246"/>
      <c r="I101" s="245"/>
      <c r="J101" s="1063">
        <v>350</v>
      </c>
      <c r="K101" s="244">
        <v>2</v>
      </c>
      <c r="L101" s="243"/>
      <c r="M101" s="1063">
        <v>350</v>
      </c>
      <c r="N101" s="244">
        <v>2</v>
      </c>
      <c r="O101" s="243"/>
      <c r="P101" s="1063">
        <v>350</v>
      </c>
      <c r="Q101" s="244">
        <v>2</v>
      </c>
      <c r="R101" s="243"/>
      <c r="S101" s="1063">
        <v>350</v>
      </c>
      <c r="T101" s="244">
        <v>2</v>
      </c>
      <c r="U101" s="243"/>
      <c r="V101" s="1063">
        <v>350</v>
      </c>
      <c r="W101" s="244">
        <v>2</v>
      </c>
      <c r="X101" s="243"/>
      <c r="Y101" s="1063">
        <v>350</v>
      </c>
      <c r="Z101" s="244">
        <v>2</v>
      </c>
      <c r="AA101" s="243"/>
      <c r="AB101" s="1063">
        <v>350</v>
      </c>
      <c r="AC101" s="244">
        <v>2</v>
      </c>
      <c r="AD101" s="243"/>
      <c r="AE101" s="1063">
        <v>350</v>
      </c>
      <c r="AF101" s="244">
        <v>2</v>
      </c>
      <c r="AG101" s="243"/>
      <c r="AH101" s="1063">
        <v>350</v>
      </c>
      <c r="AI101" s="244">
        <v>2</v>
      </c>
      <c r="AJ101" s="243"/>
      <c r="AK101" s="1063">
        <v>350</v>
      </c>
      <c r="AL101" s="244">
        <v>2</v>
      </c>
      <c r="AM101" s="243"/>
      <c r="AN101" s="1063">
        <v>350</v>
      </c>
      <c r="AO101" s="244">
        <v>2</v>
      </c>
      <c r="AP101" s="243"/>
      <c r="AQ101" s="1063">
        <v>350</v>
      </c>
      <c r="AR101" s="244">
        <v>2</v>
      </c>
      <c r="AS101" s="243"/>
      <c r="AT101" s="1063">
        <v>4200</v>
      </c>
      <c r="AU101" s="250">
        <v>24</v>
      </c>
      <c r="AV101" s="241">
        <v>0</v>
      </c>
    </row>
    <row r="102" spans="4:48" ht="15.75" hidden="1" customHeight="1">
      <c r="D102" s="1924" t="s">
        <v>134</v>
      </c>
      <c r="E102" s="1925" t="s">
        <v>151</v>
      </c>
      <c r="F102" s="1925"/>
      <c r="G102" s="1925" t="s">
        <v>151</v>
      </c>
      <c r="H102" s="1926"/>
      <c r="I102" s="1927"/>
      <c r="J102" s="1928">
        <v>21200</v>
      </c>
      <c r="K102" s="1929"/>
      <c r="L102" s="1930"/>
      <c r="M102" s="1928">
        <v>21650</v>
      </c>
      <c r="N102" s="1929"/>
      <c r="O102" s="1930"/>
      <c r="P102" s="1928">
        <v>20550</v>
      </c>
      <c r="Q102" s="1929"/>
      <c r="R102" s="1930"/>
      <c r="S102" s="1928">
        <v>21050</v>
      </c>
      <c r="T102" s="1929"/>
      <c r="U102" s="1930"/>
      <c r="V102" s="1928">
        <v>22650</v>
      </c>
      <c r="W102" s="1929"/>
      <c r="X102" s="1930"/>
      <c r="Y102" s="1928">
        <v>19900</v>
      </c>
      <c r="Z102" s="1929"/>
      <c r="AA102" s="1930"/>
      <c r="AB102" s="1928">
        <v>20700</v>
      </c>
      <c r="AC102" s="1929"/>
      <c r="AD102" s="1930"/>
      <c r="AE102" s="1928">
        <v>21600</v>
      </c>
      <c r="AF102" s="1929"/>
      <c r="AG102" s="1930"/>
      <c r="AH102" s="1928">
        <v>23650</v>
      </c>
      <c r="AI102" s="1929"/>
      <c r="AJ102" s="1930"/>
      <c r="AK102" s="1928">
        <v>26000</v>
      </c>
      <c r="AL102" s="1929"/>
      <c r="AM102" s="1930"/>
      <c r="AN102" s="1928">
        <v>23750</v>
      </c>
      <c r="AO102" s="1929"/>
      <c r="AP102" s="1930"/>
      <c r="AQ102" s="1928">
        <v>24550</v>
      </c>
      <c r="AR102" s="1929"/>
      <c r="AS102" s="1930"/>
      <c r="AT102" s="1928">
        <v>267250</v>
      </c>
      <c r="AU102" s="1935">
        <v>801</v>
      </c>
      <c r="AV102" s="1931">
        <v>0</v>
      </c>
    </row>
    <row r="103" spans="4:48" ht="15" hidden="1" customHeight="1">
      <c r="M103" s="147"/>
      <c r="P103" s="147"/>
    </row>
    <row r="104" spans="4:48" ht="15" hidden="1" customHeight="1">
      <c r="M104" s="147"/>
      <c r="P104" s="147"/>
    </row>
    <row r="105" spans="4:48" ht="15" hidden="1" customHeight="1">
      <c r="D105" s="2935" t="s">
        <v>152</v>
      </c>
      <c r="E105" s="2936"/>
      <c r="F105" s="2936"/>
      <c r="G105" s="2936"/>
      <c r="H105" s="2936"/>
      <c r="I105" s="2937"/>
      <c r="J105" s="1936"/>
      <c r="K105" s="1937">
        <v>45383</v>
      </c>
      <c r="L105" s="1938"/>
      <c r="M105" s="1936"/>
      <c r="N105" s="1937">
        <v>45413</v>
      </c>
      <c r="O105" s="1938"/>
      <c r="P105" s="1936"/>
      <c r="Q105" s="1937">
        <v>45444</v>
      </c>
      <c r="R105" s="1938"/>
      <c r="S105" s="1936"/>
      <c r="T105" s="1937">
        <v>45474</v>
      </c>
      <c r="U105" s="1938"/>
      <c r="V105" s="1936"/>
      <c r="W105" s="1937">
        <v>45505</v>
      </c>
      <c r="X105" s="1938"/>
      <c r="Y105" s="1936"/>
      <c r="Z105" s="1937">
        <v>45536</v>
      </c>
      <c r="AA105" s="1938"/>
      <c r="AB105" s="1936"/>
      <c r="AC105" s="1937">
        <v>45566</v>
      </c>
      <c r="AD105" s="1938"/>
      <c r="AE105" s="1936"/>
      <c r="AF105" s="1937">
        <v>45597</v>
      </c>
      <c r="AG105" s="1938"/>
      <c r="AH105" s="1936"/>
      <c r="AI105" s="1937">
        <v>45627</v>
      </c>
      <c r="AJ105" s="1938"/>
      <c r="AK105" s="1936"/>
      <c r="AL105" s="1937">
        <v>45658</v>
      </c>
      <c r="AM105" s="1938"/>
      <c r="AN105" s="1936"/>
      <c r="AO105" s="1937">
        <v>45689</v>
      </c>
      <c r="AP105" s="1938"/>
      <c r="AQ105" s="1936"/>
      <c r="AR105" s="1937">
        <v>45717</v>
      </c>
      <c r="AS105" s="1938"/>
      <c r="AT105" s="1936"/>
      <c r="AU105" s="1937" t="s">
        <v>2</v>
      </c>
      <c r="AV105" s="1939"/>
    </row>
    <row r="106" spans="4:48" ht="15" hidden="1" customHeight="1">
      <c r="D106" s="1888" t="s">
        <v>4</v>
      </c>
      <c r="E106" s="1858" t="s">
        <v>5</v>
      </c>
      <c r="F106" s="1125"/>
      <c r="G106" s="1125" t="s">
        <v>6</v>
      </c>
      <c r="H106" s="1126" t="s">
        <v>7</v>
      </c>
      <c r="I106" s="1127"/>
      <c r="J106" s="1128" t="s">
        <v>9</v>
      </c>
      <c r="K106" s="1129" t="s">
        <v>10</v>
      </c>
      <c r="L106" s="1889" t="s">
        <v>11</v>
      </c>
      <c r="M106" s="1128" t="s">
        <v>9</v>
      </c>
      <c r="N106" s="1129" t="s">
        <v>10</v>
      </c>
      <c r="O106" s="1889" t="s">
        <v>11</v>
      </c>
      <c r="P106" s="1128" t="s">
        <v>9</v>
      </c>
      <c r="Q106" s="1129" t="s">
        <v>10</v>
      </c>
      <c r="R106" s="1890" t="s">
        <v>11</v>
      </c>
      <c r="S106" s="1128" t="s">
        <v>9</v>
      </c>
      <c r="T106" s="1129" t="s">
        <v>10</v>
      </c>
      <c r="U106" s="1889" t="s">
        <v>11</v>
      </c>
      <c r="V106" s="1128" t="s">
        <v>9</v>
      </c>
      <c r="W106" s="1129" t="s">
        <v>10</v>
      </c>
      <c r="X106" s="1889" t="s">
        <v>11</v>
      </c>
      <c r="Y106" s="1128" t="s">
        <v>9</v>
      </c>
      <c r="Z106" s="1129" t="s">
        <v>10</v>
      </c>
      <c r="AA106" s="1889" t="s">
        <v>11</v>
      </c>
      <c r="AB106" s="1128" t="s">
        <v>9</v>
      </c>
      <c r="AC106" s="1129" t="s">
        <v>10</v>
      </c>
      <c r="AD106" s="1889" t="s">
        <v>11</v>
      </c>
      <c r="AE106" s="1128" t="s">
        <v>9</v>
      </c>
      <c r="AF106" s="1129" t="s">
        <v>10</v>
      </c>
      <c r="AG106" s="1889" t="s">
        <v>11</v>
      </c>
      <c r="AH106" s="1128" t="s">
        <v>9</v>
      </c>
      <c r="AI106" s="1129" t="s">
        <v>10</v>
      </c>
      <c r="AJ106" s="1889" t="s">
        <v>11</v>
      </c>
      <c r="AK106" s="1128" t="s">
        <v>9</v>
      </c>
      <c r="AL106" s="1129" t="s">
        <v>10</v>
      </c>
      <c r="AM106" s="1889" t="s">
        <v>11</v>
      </c>
      <c r="AN106" s="1128" t="s">
        <v>9</v>
      </c>
      <c r="AO106" s="1129" t="s">
        <v>10</v>
      </c>
      <c r="AP106" s="1889" t="s">
        <v>11</v>
      </c>
      <c r="AQ106" s="1128" t="s">
        <v>9</v>
      </c>
      <c r="AR106" s="1129" t="s">
        <v>10</v>
      </c>
      <c r="AS106" s="1889" t="s">
        <v>11</v>
      </c>
      <c r="AT106" s="1128" t="s">
        <v>9</v>
      </c>
      <c r="AU106" s="1129" t="s">
        <v>10</v>
      </c>
      <c r="AV106" s="1890" t="s">
        <v>11</v>
      </c>
    </row>
    <row r="107" spans="4:48" ht="15" hidden="1" customHeight="1">
      <c r="D107" s="277" t="s">
        <v>153</v>
      </c>
      <c r="E107" s="174" t="s">
        <v>153</v>
      </c>
      <c r="F107" s="174"/>
      <c r="G107" s="209" t="s">
        <v>16</v>
      </c>
      <c r="H107" s="209"/>
      <c r="I107" s="276"/>
      <c r="J107" s="1121">
        <v>750</v>
      </c>
      <c r="K107" s="172"/>
      <c r="L107" s="171"/>
      <c r="M107" s="1121">
        <v>750</v>
      </c>
      <c r="N107" s="172"/>
      <c r="O107" s="171"/>
      <c r="P107" s="1121">
        <v>700</v>
      </c>
      <c r="Q107" s="172"/>
      <c r="R107" s="275"/>
      <c r="S107" s="1121">
        <v>700</v>
      </c>
      <c r="T107" s="172"/>
      <c r="U107" s="171"/>
      <c r="V107" s="1121">
        <v>750</v>
      </c>
      <c r="W107" s="172"/>
      <c r="X107" s="171"/>
      <c r="Y107" s="1121">
        <v>800</v>
      </c>
      <c r="Z107" s="172"/>
      <c r="AA107" s="171"/>
      <c r="AB107" s="1121">
        <v>850</v>
      </c>
      <c r="AC107" s="172"/>
      <c r="AD107" s="171"/>
      <c r="AE107" s="1121">
        <v>900</v>
      </c>
      <c r="AF107" s="172"/>
      <c r="AG107" s="171"/>
      <c r="AH107" s="1121">
        <v>850</v>
      </c>
      <c r="AI107" s="172"/>
      <c r="AJ107" s="171"/>
      <c r="AK107" s="1121">
        <v>900</v>
      </c>
      <c r="AL107" s="172"/>
      <c r="AM107" s="171"/>
      <c r="AN107" s="1121">
        <v>800</v>
      </c>
      <c r="AO107" s="172"/>
      <c r="AP107" s="171"/>
      <c r="AQ107" s="1121">
        <v>800</v>
      </c>
      <c r="AR107" s="172"/>
      <c r="AS107" s="171"/>
      <c r="AT107" s="1121">
        <v>9550</v>
      </c>
      <c r="AU107" s="172"/>
      <c r="AV107" s="275">
        <v>0</v>
      </c>
    </row>
    <row r="108" spans="4:48" ht="15" hidden="1" customHeight="1">
      <c r="D108" s="248" t="s">
        <v>153</v>
      </c>
      <c r="E108" s="169" t="s">
        <v>153</v>
      </c>
      <c r="F108" s="169"/>
      <c r="G108" s="169" t="s">
        <v>22</v>
      </c>
      <c r="H108" s="168"/>
      <c r="I108" s="167"/>
      <c r="J108" s="1849">
        <v>645.04999999999995</v>
      </c>
      <c r="K108" s="165"/>
      <c r="L108" s="166"/>
      <c r="M108" s="1849">
        <v>632.69999999999993</v>
      </c>
      <c r="N108" s="165"/>
      <c r="O108" s="166"/>
      <c r="P108" s="1849">
        <v>741.94999999999993</v>
      </c>
      <c r="Q108" s="165"/>
      <c r="R108" s="249"/>
      <c r="S108" s="1849">
        <v>610.85</v>
      </c>
      <c r="T108" s="165"/>
      <c r="U108" s="166"/>
      <c r="V108" s="1849">
        <v>644.1</v>
      </c>
      <c r="W108" s="165"/>
      <c r="X108" s="166"/>
      <c r="Y108" s="1849">
        <v>694.44999999999993</v>
      </c>
      <c r="Z108" s="165"/>
      <c r="AA108" s="166"/>
      <c r="AB108" s="1849">
        <v>712.5</v>
      </c>
      <c r="AC108" s="165"/>
      <c r="AD108" s="166"/>
      <c r="AE108" s="1849">
        <v>760</v>
      </c>
      <c r="AF108" s="165"/>
      <c r="AG108" s="166"/>
      <c r="AH108" s="1849">
        <v>712.5</v>
      </c>
      <c r="AI108" s="165"/>
      <c r="AJ108" s="166"/>
      <c r="AK108" s="1849">
        <v>712.5</v>
      </c>
      <c r="AL108" s="165"/>
      <c r="AM108" s="166"/>
      <c r="AN108" s="1849">
        <v>712.5</v>
      </c>
      <c r="AO108" s="165"/>
      <c r="AP108" s="166"/>
      <c r="AQ108" s="1849">
        <v>760</v>
      </c>
      <c r="AR108" s="165"/>
      <c r="AS108" s="166"/>
      <c r="AT108" s="1849">
        <v>8339.0999999999985</v>
      </c>
      <c r="AU108" s="165"/>
      <c r="AV108" s="249">
        <v>0</v>
      </c>
    </row>
    <row r="109" spans="4:48" ht="15" hidden="1" customHeight="1">
      <c r="D109" s="248" t="s">
        <v>153</v>
      </c>
      <c r="E109" s="169" t="s">
        <v>153</v>
      </c>
      <c r="F109" s="169"/>
      <c r="G109" s="169" t="s">
        <v>52</v>
      </c>
      <c r="H109" s="168"/>
      <c r="I109" s="167"/>
      <c r="J109" s="1849">
        <v>4714.8499999999995</v>
      </c>
      <c r="K109" s="165"/>
      <c r="L109" s="166"/>
      <c r="M109" s="1849">
        <v>4782.3</v>
      </c>
      <c r="N109" s="165"/>
      <c r="O109" s="166"/>
      <c r="P109" s="1849">
        <v>4651.2</v>
      </c>
      <c r="Q109" s="165"/>
      <c r="R109" s="249"/>
      <c r="S109" s="1849">
        <v>4178.0999999999995</v>
      </c>
      <c r="T109" s="165"/>
      <c r="U109" s="166"/>
      <c r="V109" s="1849">
        <v>4846.8999999999996</v>
      </c>
      <c r="W109" s="165"/>
      <c r="X109" s="166"/>
      <c r="Y109" s="1849">
        <v>5649.65</v>
      </c>
      <c r="Z109" s="165"/>
      <c r="AA109" s="166"/>
      <c r="AB109" s="1849">
        <v>4892.5</v>
      </c>
      <c r="AC109" s="165"/>
      <c r="AD109" s="166"/>
      <c r="AE109" s="1849">
        <v>5367.5</v>
      </c>
      <c r="AF109" s="165"/>
      <c r="AG109" s="166"/>
      <c r="AH109" s="1849">
        <v>4512.5</v>
      </c>
      <c r="AI109" s="165"/>
      <c r="AJ109" s="166"/>
      <c r="AK109" s="1849">
        <v>5225</v>
      </c>
      <c r="AL109" s="165"/>
      <c r="AM109" s="166"/>
      <c r="AN109" s="1849">
        <v>4987.5</v>
      </c>
      <c r="AO109" s="165"/>
      <c r="AP109" s="166"/>
      <c r="AQ109" s="1849">
        <v>5652.5</v>
      </c>
      <c r="AR109" s="165"/>
      <c r="AS109" s="166"/>
      <c r="AT109" s="1849">
        <v>59460.5</v>
      </c>
      <c r="AU109" s="165"/>
      <c r="AV109" s="249">
        <v>0</v>
      </c>
    </row>
    <row r="110" spans="4:48" ht="15" hidden="1" customHeight="1">
      <c r="D110" s="1940" t="s">
        <v>153</v>
      </c>
      <c r="E110" s="1941" t="s">
        <v>153</v>
      </c>
      <c r="F110" s="1941"/>
      <c r="G110" s="1941" t="s">
        <v>84</v>
      </c>
      <c r="H110" s="1942"/>
      <c r="I110" s="1943"/>
      <c r="J110" s="1944">
        <v>248.89999999999998</v>
      </c>
      <c r="K110" s="1945"/>
      <c r="L110" s="1946"/>
      <c r="M110" s="1944">
        <v>178.6</v>
      </c>
      <c r="N110" s="1945"/>
      <c r="O110" s="1946"/>
      <c r="P110" s="1944">
        <v>277.39999999999998</v>
      </c>
      <c r="Q110" s="1945"/>
      <c r="R110" s="1947"/>
      <c r="S110" s="1944">
        <v>222.29999999999998</v>
      </c>
      <c r="T110" s="1945"/>
      <c r="U110" s="1946"/>
      <c r="V110" s="1944">
        <v>226.1</v>
      </c>
      <c r="W110" s="1945"/>
      <c r="X110" s="1946"/>
      <c r="Y110" s="1944">
        <v>213.75</v>
      </c>
      <c r="Z110" s="1945"/>
      <c r="AA110" s="1946"/>
      <c r="AB110" s="1944">
        <v>266</v>
      </c>
      <c r="AC110" s="1945"/>
      <c r="AD110" s="1946"/>
      <c r="AE110" s="1944">
        <v>266</v>
      </c>
      <c r="AF110" s="1945"/>
      <c r="AG110" s="1946"/>
      <c r="AH110" s="1944">
        <v>266</v>
      </c>
      <c r="AI110" s="1945"/>
      <c r="AJ110" s="1946"/>
      <c r="AK110" s="1944">
        <v>237.5</v>
      </c>
      <c r="AL110" s="1945"/>
      <c r="AM110" s="1946"/>
      <c r="AN110" s="1944">
        <v>285</v>
      </c>
      <c r="AO110" s="1945"/>
      <c r="AP110" s="1946"/>
      <c r="AQ110" s="1944">
        <v>332.5</v>
      </c>
      <c r="AR110" s="1945"/>
      <c r="AS110" s="1946"/>
      <c r="AT110" s="1944">
        <v>3020.05</v>
      </c>
      <c r="AU110" s="1945"/>
      <c r="AV110" s="1947">
        <v>0</v>
      </c>
    </row>
    <row r="111" spans="4:48" ht="15" hidden="1" customHeight="1">
      <c r="D111" s="1948" t="s">
        <v>154</v>
      </c>
      <c r="E111" s="1949" t="s">
        <v>154</v>
      </c>
      <c r="F111" s="1949"/>
      <c r="G111" s="1949" t="s">
        <v>52</v>
      </c>
      <c r="H111" s="1950"/>
      <c r="I111" s="1951"/>
      <c r="J111" s="1952">
        <v>6436.25</v>
      </c>
      <c r="K111" s="1953"/>
      <c r="L111" s="1954"/>
      <c r="M111" s="1952">
        <v>6160.75</v>
      </c>
      <c r="N111" s="1953"/>
      <c r="O111" s="1954"/>
      <c r="P111" s="1952">
        <v>5757.95</v>
      </c>
      <c r="Q111" s="1953"/>
      <c r="R111" s="1955"/>
      <c r="S111" s="1952">
        <v>5659.15</v>
      </c>
      <c r="T111" s="1953"/>
      <c r="U111" s="1954"/>
      <c r="V111" s="1952">
        <v>6265.25</v>
      </c>
      <c r="W111" s="1953"/>
      <c r="X111" s="1954"/>
      <c r="Y111" s="1952">
        <v>5206</v>
      </c>
      <c r="Z111" s="1953"/>
      <c r="AA111" s="1954"/>
      <c r="AB111" s="1952">
        <v>5225</v>
      </c>
      <c r="AC111" s="1953"/>
      <c r="AD111" s="1954"/>
      <c r="AE111" s="1952">
        <v>5225</v>
      </c>
      <c r="AF111" s="1953"/>
      <c r="AG111" s="1954"/>
      <c r="AH111" s="1952">
        <v>4750</v>
      </c>
      <c r="AI111" s="1953"/>
      <c r="AJ111" s="1954"/>
      <c r="AK111" s="1952">
        <v>5225</v>
      </c>
      <c r="AL111" s="1953"/>
      <c r="AM111" s="1954"/>
      <c r="AN111" s="1952">
        <v>5225</v>
      </c>
      <c r="AO111" s="1953"/>
      <c r="AP111" s="1954"/>
      <c r="AQ111" s="1952">
        <v>5700</v>
      </c>
      <c r="AR111" s="1953"/>
      <c r="AS111" s="1954"/>
      <c r="AT111" s="1952">
        <v>66835.350000000006</v>
      </c>
      <c r="AU111" s="1953"/>
      <c r="AV111" s="1955">
        <v>0</v>
      </c>
    </row>
    <row r="112" spans="4:48" ht="15.75" hidden="1" customHeight="1">
      <c r="D112" s="1872" t="s">
        <v>155</v>
      </c>
      <c r="E112" s="1873" t="s">
        <v>155</v>
      </c>
      <c r="F112" s="1873"/>
      <c r="G112" s="1873" t="s">
        <v>52</v>
      </c>
      <c r="H112" s="1874"/>
      <c r="I112" s="1956"/>
      <c r="J112" s="1957">
        <v>16020.40639913232</v>
      </c>
      <c r="K112" s="1958">
        <v>24</v>
      </c>
      <c r="L112" s="1959">
        <v>3776</v>
      </c>
      <c r="M112" s="1957">
        <v>15765.948461055988</v>
      </c>
      <c r="N112" s="1958">
        <v>24</v>
      </c>
      <c r="O112" s="1960">
        <v>3716</v>
      </c>
      <c r="P112" s="1957">
        <v>20834.600379774354</v>
      </c>
      <c r="Q112" s="1958">
        <v>31</v>
      </c>
      <c r="R112" s="1961">
        <v>4911</v>
      </c>
      <c r="S112" s="1957">
        <v>17604.192292841126</v>
      </c>
      <c r="T112" s="1958">
        <v>26</v>
      </c>
      <c r="U112" s="1960">
        <v>4149</v>
      </c>
      <c r="V112" s="1957">
        <v>17758.885294737087</v>
      </c>
      <c r="W112" s="1958">
        <v>26</v>
      </c>
      <c r="X112" s="1960">
        <v>4186</v>
      </c>
      <c r="Y112" s="1957">
        <v>18325.574262966071</v>
      </c>
      <c r="Z112" s="1958">
        <v>27</v>
      </c>
      <c r="AA112" s="1960">
        <v>4319</v>
      </c>
      <c r="AB112" s="1957">
        <v>18409.391858347622</v>
      </c>
      <c r="AC112" s="1958">
        <v>27</v>
      </c>
      <c r="AD112" s="1960">
        <v>4339</v>
      </c>
      <c r="AE112" s="1957">
        <v>19410.348839815175</v>
      </c>
      <c r="AF112" s="1958">
        <v>29</v>
      </c>
      <c r="AG112" s="1960">
        <v>4575</v>
      </c>
      <c r="AH112" s="1957">
        <v>18245.390321593568</v>
      </c>
      <c r="AI112" s="1958">
        <v>27</v>
      </c>
      <c r="AJ112" s="1960">
        <v>4300</v>
      </c>
      <c r="AK112" s="1957">
        <v>18076.877023041237</v>
      </c>
      <c r="AL112" s="1958">
        <v>27</v>
      </c>
      <c r="AM112" s="1960">
        <v>4261</v>
      </c>
      <c r="AN112" s="1957">
        <v>17114.601771859587</v>
      </c>
      <c r="AO112" s="1958">
        <v>26</v>
      </c>
      <c r="AP112" s="1960">
        <v>4034</v>
      </c>
      <c r="AQ112" s="1957">
        <v>17728.704071231583</v>
      </c>
      <c r="AR112" s="1958">
        <v>26</v>
      </c>
      <c r="AS112" s="1960">
        <v>4178</v>
      </c>
      <c r="AT112" s="1957">
        <v>215294.92097639575</v>
      </c>
      <c r="AU112" s="1958">
        <v>320</v>
      </c>
      <c r="AV112" s="1961">
        <v>50744</v>
      </c>
    </row>
    <row r="113" spans="1:48" ht="15.75" hidden="1" customHeight="1">
      <c r="A113" s="145" t="s">
        <v>156</v>
      </c>
      <c r="D113" s="274" t="s">
        <v>155</v>
      </c>
      <c r="E113" s="273" t="s">
        <v>155</v>
      </c>
      <c r="F113" s="273"/>
      <c r="G113" s="273" t="s">
        <v>22</v>
      </c>
      <c r="H113" s="272"/>
      <c r="I113" s="271"/>
      <c r="J113" s="1932">
        <v>490.51666666666665</v>
      </c>
      <c r="K113" s="234">
        <v>2</v>
      </c>
      <c r="L113" s="1962">
        <v>164</v>
      </c>
      <c r="M113" s="1932">
        <v>524.08333333333326</v>
      </c>
      <c r="N113" s="234">
        <v>2</v>
      </c>
      <c r="O113" s="233">
        <v>175</v>
      </c>
      <c r="P113" s="1932">
        <v>517.96111111111099</v>
      </c>
      <c r="Q113" s="234">
        <v>2</v>
      </c>
      <c r="R113" s="232">
        <v>173</v>
      </c>
      <c r="S113" s="1932">
        <v>528.48148148148141</v>
      </c>
      <c r="T113" s="234">
        <v>2</v>
      </c>
      <c r="U113" s="233">
        <v>177</v>
      </c>
      <c r="V113" s="1932">
        <v>523.50864197530848</v>
      </c>
      <c r="W113" s="234">
        <v>2</v>
      </c>
      <c r="X113" s="233">
        <v>175</v>
      </c>
      <c r="Y113" s="1932">
        <v>549.68407407407392</v>
      </c>
      <c r="Z113" s="234">
        <v>2</v>
      </c>
      <c r="AA113" s="233">
        <v>184</v>
      </c>
      <c r="AB113" s="1932">
        <v>577.16827777777758</v>
      </c>
      <c r="AC113" s="234">
        <v>2</v>
      </c>
      <c r="AD113" s="233">
        <v>193</v>
      </c>
      <c r="AE113" s="1932">
        <v>606.02669166666635</v>
      </c>
      <c r="AF113" s="234">
        <v>2</v>
      </c>
      <c r="AG113" s="233">
        <v>203</v>
      </c>
      <c r="AH113" s="1932">
        <v>636.32802624999977</v>
      </c>
      <c r="AI113" s="234">
        <v>2</v>
      </c>
      <c r="AJ113" s="233">
        <v>213</v>
      </c>
      <c r="AK113" s="1932">
        <v>668.1444275624998</v>
      </c>
      <c r="AL113" s="234">
        <v>2</v>
      </c>
      <c r="AM113" s="233">
        <v>223</v>
      </c>
      <c r="AN113" s="1932">
        <v>701.55164894062477</v>
      </c>
      <c r="AO113" s="234">
        <v>2</v>
      </c>
      <c r="AP113" s="233">
        <v>234</v>
      </c>
      <c r="AQ113" s="1932">
        <v>736.62923138765609</v>
      </c>
      <c r="AR113" s="234">
        <v>2</v>
      </c>
      <c r="AS113" s="233">
        <v>246</v>
      </c>
      <c r="AT113" s="1932">
        <v>7060.0836122271976</v>
      </c>
      <c r="AU113" s="234">
        <v>24</v>
      </c>
      <c r="AV113" s="232">
        <v>2360</v>
      </c>
    </row>
    <row r="114" spans="1:48" ht="15.75" hidden="1" customHeight="1"/>
    <row r="115" spans="1:48" ht="15.75" hidden="1" customHeight="1"/>
    <row r="116" spans="1:48" ht="15" hidden="1" customHeight="1">
      <c r="D116" s="2935" t="s">
        <v>157</v>
      </c>
      <c r="E116" s="2936"/>
      <c r="F116" s="2936"/>
      <c r="G116" s="2936"/>
      <c r="H116" s="2936"/>
      <c r="I116" s="2937"/>
      <c r="J116" s="1145"/>
      <c r="K116" s="1146">
        <v>45383</v>
      </c>
      <c r="L116" s="1148"/>
      <c r="M116" s="1145"/>
      <c r="N116" s="1146">
        <v>45413</v>
      </c>
      <c r="O116" s="1148"/>
      <c r="P116" s="1145"/>
      <c r="Q116" s="1146">
        <v>45444</v>
      </c>
      <c r="R116" s="1148"/>
      <c r="S116" s="1145"/>
      <c r="T116" s="1146">
        <v>45474</v>
      </c>
      <c r="U116" s="1148"/>
      <c r="V116" s="1145"/>
      <c r="W116" s="1146">
        <v>45505</v>
      </c>
      <c r="X116" s="1148"/>
      <c r="Y116" s="1145"/>
      <c r="Z116" s="1146">
        <v>45536</v>
      </c>
      <c r="AA116" s="1148"/>
      <c r="AB116" s="1145"/>
      <c r="AC116" s="1146">
        <v>45566</v>
      </c>
      <c r="AD116" s="1148"/>
      <c r="AE116" s="1145"/>
      <c r="AF116" s="1146">
        <v>45597</v>
      </c>
      <c r="AG116" s="1148"/>
      <c r="AH116" s="1145"/>
      <c r="AI116" s="1146">
        <v>45627</v>
      </c>
      <c r="AJ116" s="1148"/>
      <c r="AK116" s="1145"/>
      <c r="AL116" s="1146">
        <v>45658</v>
      </c>
      <c r="AM116" s="1148"/>
      <c r="AN116" s="1145"/>
      <c r="AO116" s="1146">
        <v>45689</v>
      </c>
      <c r="AP116" s="1148"/>
      <c r="AQ116" s="1145"/>
      <c r="AR116" s="1146">
        <v>45717</v>
      </c>
      <c r="AS116" s="1148"/>
      <c r="AT116" s="1145"/>
      <c r="AU116" s="1146" t="s">
        <v>2</v>
      </c>
      <c r="AV116" s="1148"/>
    </row>
    <row r="117" spans="1:48" ht="15.75" hidden="1" customHeight="1">
      <c r="D117" s="1888" t="s">
        <v>4</v>
      </c>
      <c r="E117" s="1125" t="s">
        <v>158</v>
      </c>
      <c r="F117" s="1125"/>
      <c r="G117" s="1125" t="s">
        <v>6</v>
      </c>
      <c r="H117" s="1126" t="s">
        <v>7</v>
      </c>
      <c r="I117" s="1127"/>
      <c r="J117" s="1128" t="s">
        <v>9</v>
      </c>
      <c r="K117" s="1129" t="s">
        <v>10</v>
      </c>
      <c r="L117" s="1889" t="s">
        <v>11</v>
      </c>
      <c r="M117" s="1128" t="s">
        <v>9</v>
      </c>
      <c r="N117" s="1129" t="s">
        <v>10</v>
      </c>
      <c r="O117" s="1889" t="s">
        <v>11</v>
      </c>
      <c r="P117" s="1128" t="s">
        <v>9</v>
      </c>
      <c r="Q117" s="1129" t="s">
        <v>10</v>
      </c>
      <c r="R117" s="1890" t="s">
        <v>11</v>
      </c>
      <c r="S117" s="1128" t="s">
        <v>9</v>
      </c>
      <c r="T117" s="1129" t="s">
        <v>10</v>
      </c>
      <c r="U117" s="1889" t="s">
        <v>11</v>
      </c>
      <c r="V117" s="1128" t="s">
        <v>9</v>
      </c>
      <c r="W117" s="1129" t="s">
        <v>10</v>
      </c>
      <c r="X117" s="1889" t="s">
        <v>11</v>
      </c>
      <c r="Y117" s="1128" t="s">
        <v>9</v>
      </c>
      <c r="Z117" s="1129" t="s">
        <v>10</v>
      </c>
      <c r="AA117" s="1889" t="s">
        <v>11</v>
      </c>
      <c r="AB117" s="1128" t="s">
        <v>9</v>
      </c>
      <c r="AC117" s="1129" t="s">
        <v>10</v>
      </c>
      <c r="AD117" s="1889" t="s">
        <v>11</v>
      </c>
      <c r="AE117" s="1128" t="s">
        <v>9</v>
      </c>
      <c r="AF117" s="1129" t="s">
        <v>10</v>
      </c>
      <c r="AG117" s="1889" t="s">
        <v>11</v>
      </c>
      <c r="AH117" s="1128" t="s">
        <v>9</v>
      </c>
      <c r="AI117" s="1129" t="s">
        <v>10</v>
      </c>
      <c r="AJ117" s="1889" t="s">
        <v>11</v>
      </c>
      <c r="AK117" s="1128" t="s">
        <v>9</v>
      </c>
      <c r="AL117" s="1129" t="s">
        <v>10</v>
      </c>
      <c r="AM117" s="1889" t="s">
        <v>11</v>
      </c>
      <c r="AN117" s="1128" t="s">
        <v>9</v>
      </c>
      <c r="AO117" s="1129" t="s">
        <v>10</v>
      </c>
      <c r="AP117" s="1889" t="s">
        <v>11</v>
      </c>
      <c r="AQ117" s="1128" t="s">
        <v>9</v>
      </c>
      <c r="AR117" s="1129" t="s">
        <v>10</v>
      </c>
      <c r="AS117" s="1889" t="s">
        <v>11</v>
      </c>
      <c r="AT117" s="1128" t="s">
        <v>9</v>
      </c>
      <c r="AU117" s="1129" t="s">
        <v>10</v>
      </c>
      <c r="AV117" s="1890" t="s">
        <v>11</v>
      </c>
    </row>
    <row r="118" spans="1:48" ht="15.75" hidden="1" customHeight="1">
      <c r="D118" s="277" t="s">
        <v>158</v>
      </c>
      <c r="E118" s="174" t="s">
        <v>157</v>
      </c>
      <c r="F118" s="174"/>
      <c r="G118" s="209" t="s">
        <v>16</v>
      </c>
      <c r="H118" s="209"/>
      <c r="I118" s="276"/>
      <c r="J118" s="1963">
        <v>200</v>
      </c>
      <c r="K118" s="172">
        <v>2</v>
      </c>
      <c r="L118" s="171"/>
      <c r="M118" s="1963">
        <v>700</v>
      </c>
      <c r="N118" s="172">
        <v>2</v>
      </c>
      <c r="O118" s="171"/>
      <c r="P118" s="1963">
        <v>700</v>
      </c>
      <c r="Q118" s="172">
        <v>2</v>
      </c>
      <c r="R118" s="275"/>
      <c r="S118" s="1963">
        <v>700</v>
      </c>
      <c r="T118" s="172">
        <v>2</v>
      </c>
      <c r="U118" s="171"/>
      <c r="V118" s="1963">
        <v>700</v>
      </c>
      <c r="W118" s="172">
        <v>2</v>
      </c>
      <c r="X118" s="171"/>
      <c r="Y118" s="1963">
        <v>800</v>
      </c>
      <c r="Z118" s="172">
        <v>2</v>
      </c>
      <c r="AA118" s="171"/>
      <c r="AB118" s="1963">
        <v>800</v>
      </c>
      <c r="AC118" s="172">
        <v>2</v>
      </c>
      <c r="AD118" s="171"/>
      <c r="AE118" s="1963">
        <v>1000</v>
      </c>
      <c r="AF118" s="172">
        <v>2</v>
      </c>
      <c r="AG118" s="171"/>
      <c r="AH118" s="1963">
        <v>1000</v>
      </c>
      <c r="AI118" s="172">
        <v>2</v>
      </c>
      <c r="AJ118" s="171"/>
      <c r="AK118" s="1963">
        <v>1000</v>
      </c>
      <c r="AL118" s="172">
        <v>2</v>
      </c>
      <c r="AM118" s="171"/>
      <c r="AN118" s="1963">
        <v>900</v>
      </c>
      <c r="AO118" s="172">
        <v>2</v>
      </c>
      <c r="AP118" s="171"/>
      <c r="AQ118" s="1963">
        <v>900</v>
      </c>
      <c r="AR118" s="172">
        <v>2</v>
      </c>
      <c r="AS118" s="171"/>
      <c r="AT118" s="1849">
        <v>9400</v>
      </c>
      <c r="AU118" s="172">
        <v>24</v>
      </c>
      <c r="AV118" s="275">
        <v>0</v>
      </c>
    </row>
    <row r="119" spans="1:48" ht="15.75" hidden="1" customHeight="1">
      <c r="D119" s="248" t="s">
        <v>158</v>
      </c>
      <c r="E119" s="246" t="s">
        <v>157</v>
      </c>
      <c r="F119" s="246"/>
      <c r="G119" s="169" t="s">
        <v>22</v>
      </c>
      <c r="H119" s="168"/>
      <c r="I119" s="167"/>
      <c r="J119" s="1964">
        <v>200</v>
      </c>
      <c r="K119" s="165">
        <v>2</v>
      </c>
      <c r="L119" s="166"/>
      <c r="M119" s="1964">
        <v>200</v>
      </c>
      <c r="N119" s="165">
        <v>2</v>
      </c>
      <c r="O119" s="166"/>
      <c r="P119" s="1964">
        <v>200</v>
      </c>
      <c r="Q119" s="165">
        <v>2</v>
      </c>
      <c r="R119" s="249"/>
      <c r="S119" s="1964">
        <v>300</v>
      </c>
      <c r="T119" s="165">
        <v>2</v>
      </c>
      <c r="U119" s="166"/>
      <c r="V119" s="1964">
        <v>400</v>
      </c>
      <c r="W119" s="165">
        <v>2</v>
      </c>
      <c r="X119" s="166"/>
      <c r="Y119" s="1964">
        <v>300</v>
      </c>
      <c r="Z119" s="165">
        <v>2</v>
      </c>
      <c r="AA119" s="166"/>
      <c r="AB119" s="1964">
        <v>300</v>
      </c>
      <c r="AC119" s="165">
        <v>2</v>
      </c>
      <c r="AD119" s="166"/>
      <c r="AE119" s="1964">
        <v>300</v>
      </c>
      <c r="AF119" s="165">
        <v>2</v>
      </c>
      <c r="AG119" s="166"/>
      <c r="AH119" s="1964">
        <v>300</v>
      </c>
      <c r="AI119" s="165">
        <v>2</v>
      </c>
      <c r="AJ119" s="166"/>
      <c r="AK119" s="1964">
        <v>300</v>
      </c>
      <c r="AL119" s="165">
        <v>2</v>
      </c>
      <c r="AM119" s="166"/>
      <c r="AN119" s="1964">
        <v>300</v>
      </c>
      <c r="AO119" s="165">
        <v>2</v>
      </c>
      <c r="AP119" s="166"/>
      <c r="AQ119" s="1964">
        <v>300</v>
      </c>
      <c r="AR119" s="165">
        <v>2</v>
      </c>
      <c r="AS119" s="166"/>
      <c r="AT119" s="1849">
        <v>3400</v>
      </c>
      <c r="AU119" s="165">
        <v>24</v>
      </c>
      <c r="AV119" s="249">
        <v>0</v>
      </c>
    </row>
    <row r="120" spans="1:48" ht="15.75" hidden="1" customHeight="1">
      <c r="D120" s="248" t="s">
        <v>134</v>
      </c>
      <c r="E120" s="246" t="s">
        <v>159</v>
      </c>
      <c r="F120" s="246"/>
      <c r="G120" s="246" t="s">
        <v>136</v>
      </c>
      <c r="H120" s="246"/>
      <c r="I120" s="245"/>
      <c r="J120" s="1965">
        <v>850</v>
      </c>
      <c r="K120" s="244">
        <v>3</v>
      </c>
      <c r="L120" s="243"/>
      <c r="M120" s="1965">
        <v>1700</v>
      </c>
      <c r="N120" s="244">
        <v>3</v>
      </c>
      <c r="O120" s="243"/>
      <c r="P120" s="1965">
        <v>1700</v>
      </c>
      <c r="Q120" s="244">
        <v>3</v>
      </c>
      <c r="R120" s="243"/>
      <c r="S120" s="1965">
        <v>1700</v>
      </c>
      <c r="T120" s="244">
        <v>3</v>
      </c>
      <c r="U120" s="243"/>
      <c r="V120" s="1965">
        <v>1700</v>
      </c>
      <c r="W120" s="244">
        <v>4</v>
      </c>
      <c r="X120" s="243"/>
      <c r="Y120" s="1965">
        <v>1400</v>
      </c>
      <c r="Z120" s="244">
        <v>4</v>
      </c>
      <c r="AA120" s="243"/>
      <c r="AB120" s="1965">
        <v>1500</v>
      </c>
      <c r="AC120" s="244">
        <v>4</v>
      </c>
      <c r="AD120" s="243"/>
      <c r="AE120" s="1965">
        <v>1700</v>
      </c>
      <c r="AF120" s="244">
        <v>4</v>
      </c>
      <c r="AG120" s="243"/>
      <c r="AH120" s="1965">
        <v>1800</v>
      </c>
      <c r="AI120" s="244">
        <v>4</v>
      </c>
      <c r="AJ120" s="243"/>
      <c r="AK120" s="1965">
        <v>1800</v>
      </c>
      <c r="AL120" s="244">
        <v>4</v>
      </c>
      <c r="AM120" s="243"/>
      <c r="AN120" s="1965">
        <v>1800</v>
      </c>
      <c r="AO120" s="244">
        <v>3</v>
      </c>
      <c r="AP120" s="243"/>
      <c r="AQ120" s="1965">
        <v>1800</v>
      </c>
      <c r="AR120" s="244">
        <v>4</v>
      </c>
      <c r="AS120" s="243"/>
      <c r="AT120" s="1849">
        <v>19450</v>
      </c>
      <c r="AU120" s="244">
        <v>43</v>
      </c>
      <c r="AV120" s="241">
        <v>0</v>
      </c>
    </row>
    <row r="121" spans="1:48" ht="15.75" hidden="1" customHeight="1">
      <c r="D121" s="286" t="s">
        <v>109</v>
      </c>
      <c r="E121" s="155" t="s">
        <v>160</v>
      </c>
      <c r="F121" s="155"/>
      <c r="G121" s="155" t="s">
        <v>289</v>
      </c>
      <c r="H121" s="225"/>
      <c r="I121" s="208"/>
      <c r="J121" s="1966">
        <v>500</v>
      </c>
      <c r="K121" s="221">
        <v>2</v>
      </c>
      <c r="L121" s="222"/>
      <c r="M121" s="1966">
        <v>300</v>
      </c>
      <c r="N121" s="221">
        <v>2</v>
      </c>
      <c r="O121" s="222"/>
      <c r="P121" s="1966">
        <v>300</v>
      </c>
      <c r="Q121" s="221">
        <v>2</v>
      </c>
      <c r="R121" s="222"/>
      <c r="S121" s="1966">
        <v>300</v>
      </c>
      <c r="T121" s="221">
        <v>2</v>
      </c>
      <c r="U121" s="285"/>
      <c r="V121" s="1966">
        <v>450</v>
      </c>
      <c r="W121" s="221">
        <v>2</v>
      </c>
      <c r="X121" s="285"/>
      <c r="Y121" s="1966">
        <v>450</v>
      </c>
      <c r="Z121" s="221">
        <v>2</v>
      </c>
      <c r="AA121" s="285"/>
      <c r="AB121" s="1966">
        <v>500</v>
      </c>
      <c r="AC121" s="221">
        <v>2</v>
      </c>
      <c r="AD121" s="285"/>
      <c r="AE121" s="1966">
        <v>550</v>
      </c>
      <c r="AF121" s="221">
        <v>2</v>
      </c>
      <c r="AG121" s="285"/>
      <c r="AH121" s="1966">
        <v>600</v>
      </c>
      <c r="AI121" s="221">
        <v>2</v>
      </c>
      <c r="AJ121" s="285"/>
      <c r="AK121" s="1966">
        <v>600</v>
      </c>
      <c r="AL121" s="221">
        <v>3</v>
      </c>
      <c r="AM121" s="285"/>
      <c r="AN121" s="1966">
        <v>600</v>
      </c>
      <c r="AO121" s="221">
        <v>3</v>
      </c>
      <c r="AP121" s="285"/>
      <c r="AQ121" s="1966">
        <v>600</v>
      </c>
      <c r="AR121" s="221">
        <v>3</v>
      </c>
      <c r="AS121" s="285"/>
      <c r="AT121" s="1109">
        <v>5750</v>
      </c>
      <c r="AU121" s="221">
        <v>27</v>
      </c>
      <c r="AV121" s="285">
        <v>0</v>
      </c>
    </row>
    <row r="122" spans="1:48" ht="15.75" hidden="1" customHeight="1">
      <c r="D122" s="608" t="s">
        <v>109</v>
      </c>
      <c r="E122" s="282" t="s">
        <v>161</v>
      </c>
      <c r="F122" s="282"/>
      <c r="G122" s="282" t="s">
        <v>162</v>
      </c>
      <c r="H122" s="281"/>
      <c r="I122" s="203"/>
      <c r="J122" s="1967">
        <v>12600</v>
      </c>
      <c r="K122" s="610">
        <v>11</v>
      </c>
      <c r="L122" s="611"/>
      <c r="M122" s="1967">
        <v>17650</v>
      </c>
      <c r="N122" s="610">
        <v>15</v>
      </c>
      <c r="O122" s="611"/>
      <c r="P122" s="1967">
        <v>17300</v>
      </c>
      <c r="Q122" s="610">
        <v>15</v>
      </c>
      <c r="R122" s="611"/>
      <c r="S122" s="1967">
        <v>13500</v>
      </c>
      <c r="T122" s="610">
        <v>12</v>
      </c>
      <c r="U122" s="612"/>
      <c r="V122" s="1967">
        <v>13250</v>
      </c>
      <c r="W122" s="610">
        <v>15</v>
      </c>
      <c r="X122" s="612"/>
      <c r="Y122" s="1967">
        <v>13500</v>
      </c>
      <c r="Z122" s="610">
        <v>14</v>
      </c>
      <c r="AA122" s="612"/>
      <c r="AB122" s="1967">
        <v>14000</v>
      </c>
      <c r="AC122" s="610">
        <v>15</v>
      </c>
      <c r="AD122" s="612"/>
      <c r="AE122" s="1967">
        <v>18200</v>
      </c>
      <c r="AF122" s="610">
        <v>18</v>
      </c>
      <c r="AG122" s="612"/>
      <c r="AH122" s="1967">
        <v>16900</v>
      </c>
      <c r="AI122" s="610">
        <v>14</v>
      </c>
      <c r="AJ122" s="612"/>
      <c r="AK122" s="1967">
        <v>17950</v>
      </c>
      <c r="AL122" s="610">
        <v>15</v>
      </c>
      <c r="AM122" s="612"/>
      <c r="AN122" s="1967">
        <v>13100</v>
      </c>
      <c r="AO122" s="610">
        <v>11</v>
      </c>
      <c r="AP122" s="612"/>
      <c r="AQ122" s="1967">
        <v>14800</v>
      </c>
      <c r="AR122" s="610">
        <v>13</v>
      </c>
      <c r="AS122" s="612"/>
      <c r="AT122" s="1968">
        <v>182750</v>
      </c>
      <c r="AU122" s="610">
        <v>168</v>
      </c>
      <c r="AV122" s="612">
        <v>0</v>
      </c>
    </row>
    <row r="123" spans="1:48" ht="15.75" hidden="1" customHeight="1">
      <c r="J123" s="961" t="s">
        <v>290</v>
      </c>
      <c r="K123" s="961"/>
      <c r="L123" s="961"/>
      <c r="M123" s="961" t="s">
        <v>291</v>
      </c>
      <c r="N123" s="961"/>
      <c r="O123" s="961"/>
      <c r="P123" s="961" t="s">
        <v>292</v>
      </c>
      <c r="Q123" s="961"/>
      <c r="R123" s="961"/>
      <c r="S123" s="961" t="s">
        <v>293</v>
      </c>
      <c r="T123" s="961"/>
      <c r="U123" s="961"/>
      <c r="V123" s="961" t="s">
        <v>294</v>
      </c>
      <c r="W123" s="961"/>
      <c r="X123" s="961"/>
      <c r="Y123" s="961" t="s">
        <v>295</v>
      </c>
      <c r="Z123" s="961"/>
      <c r="AA123" s="961"/>
      <c r="AB123" s="961" t="s">
        <v>296</v>
      </c>
      <c r="AC123" s="961"/>
      <c r="AD123" s="961"/>
      <c r="AE123" s="961" t="s">
        <v>297</v>
      </c>
      <c r="AF123" s="961"/>
      <c r="AG123" s="961"/>
      <c r="AH123" s="961" t="s">
        <v>298</v>
      </c>
      <c r="AI123" s="961"/>
      <c r="AJ123" s="961"/>
      <c r="AK123" s="961" t="s">
        <v>299</v>
      </c>
      <c r="AL123" s="961"/>
      <c r="AM123" s="961"/>
      <c r="AN123" s="961" t="s">
        <v>300</v>
      </c>
      <c r="AO123" s="961"/>
      <c r="AP123" s="961"/>
      <c r="AQ123" s="961" t="s">
        <v>301</v>
      </c>
    </row>
    <row r="124" spans="1:48" ht="15.75" hidden="1" customHeight="1">
      <c r="Y124" s="635"/>
    </row>
    <row r="125" spans="1:48" ht="15.75" hidden="1" customHeight="1">
      <c r="Y125" s="635"/>
    </row>
    <row r="126" spans="1:48" ht="15.75" hidden="1" customHeight="1">
      <c r="Y126" s="635"/>
    </row>
    <row r="127" spans="1:48" ht="15.75" hidden="1" customHeight="1">
      <c r="D127" s="1969"/>
      <c r="Y127" s="635"/>
    </row>
    <row r="128" spans="1:48" ht="15.75" hidden="1" customHeight="1">
      <c r="D128" s="2929" t="s">
        <v>302</v>
      </c>
      <c r="E128" s="2930" t="s">
        <v>225</v>
      </c>
      <c r="F128" s="2930"/>
      <c r="G128" s="2930" t="s">
        <v>225</v>
      </c>
      <c r="H128" s="2930" t="s">
        <v>225</v>
      </c>
      <c r="I128" s="2931"/>
      <c r="J128" s="1097"/>
      <c r="K128" s="1098">
        <v>45383</v>
      </c>
      <c r="L128" s="1100"/>
      <c r="M128" s="1097"/>
      <c r="N128" s="1098">
        <v>45413</v>
      </c>
      <c r="O128" s="1100"/>
      <c r="P128" s="1097"/>
      <c r="Q128" s="1098">
        <v>45444</v>
      </c>
      <c r="R128" s="1100"/>
      <c r="S128" s="1097"/>
      <c r="T128" s="1098">
        <v>45474</v>
      </c>
      <c r="U128" s="1100"/>
      <c r="V128" s="1097"/>
      <c r="W128" s="1098">
        <v>45505</v>
      </c>
      <c r="X128" s="1100"/>
      <c r="Y128" s="1097"/>
      <c r="Z128" s="1098">
        <v>45536</v>
      </c>
      <c r="AA128" s="1100"/>
      <c r="AB128" s="1097"/>
      <c r="AC128" s="1098">
        <v>45566</v>
      </c>
      <c r="AD128" s="1100"/>
      <c r="AE128" s="1097"/>
      <c r="AF128" s="1098">
        <v>45597</v>
      </c>
      <c r="AG128" s="1970"/>
      <c r="AH128" s="1097"/>
      <c r="AI128" s="1098">
        <v>45627</v>
      </c>
      <c r="AJ128" s="1100"/>
      <c r="AK128" s="1097"/>
      <c r="AL128" s="1098">
        <v>45658</v>
      </c>
      <c r="AM128" s="1100"/>
      <c r="AN128" s="1097"/>
      <c r="AO128" s="1098">
        <v>45689</v>
      </c>
      <c r="AP128" s="1970"/>
      <c r="AQ128" s="1971"/>
      <c r="AR128" s="1098">
        <v>45717</v>
      </c>
      <c r="AS128" s="1970"/>
      <c r="AT128" s="1971"/>
      <c r="AU128" s="1098" t="s">
        <v>2</v>
      </c>
      <c r="AV128" s="1970"/>
    </row>
    <row r="129" spans="4:48" ht="15.75" customHeight="1">
      <c r="D129" s="1888" t="s">
        <v>206</v>
      </c>
      <c r="E129" s="1125" t="s">
        <v>5</v>
      </c>
      <c r="F129" s="2015" t="s">
        <v>207</v>
      </c>
      <c r="G129" s="1125" t="s">
        <v>6</v>
      </c>
      <c r="H129" s="1126" t="s">
        <v>7</v>
      </c>
      <c r="I129" s="1127" t="s">
        <v>8</v>
      </c>
      <c r="J129" s="1128" t="s">
        <v>9</v>
      </c>
      <c r="K129" s="1129" t="s">
        <v>10</v>
      </c>
      <c r="L129" s="1890" t="s">
        <v>11</v>
      </c>
      <c r="M129" s="1128" t="s">
        <v>9</v>
      </c>
      <c r="N129" s="1129" t="s">
        <v>10</v>
      </c>
      <c r="O129" s="1890" t="s">
        <v>11</v>
      </c>
      <c r="P129" s="1128" t="s">
        <v>9</v>
      </c>
      <c r="Q129" s="1129" t="s">
        <v>10</v>
      </c>
      <c r="R129" s="1890" t="s">
        <v>11</v>
      </c>
      <c r="S129" s="1128" t="s">
        <v>9</v>
      </c>
      <c r="T129" s="1129" t="s">
        <v>10</v>
      </c>
      <c r="U129" s="1890" t="s">
        <v>11</v>
      </c>
      <c r="V129" s="1128" t="s">
        <v>9</v>
      </c>
      <c r="W129" s="1129" t="s">
        <v>10</v>
      </c>
      <c r="X129" s="1890" t="s">
        <v>11</v>
      </c>
      <c r="Y129" s="1128" t="s">
        <v>9</v>
      </c>
      <c r="Z129" s="1129" t="s">
        <v>10</v>
      </c>
      <c r="AA129" s="1890" t="s">
        <v>11</v>
      </c>
      <c r="AB129" s="1128" t="s">
        <v>9</v>
      </c>
      <c r="AC129" s="1129" t="s">
        <v>10</v>
      </c>
      <c r="AD129" s="1890" t="s">
        <v>11</v>
      </c>
      <c r="AE129" s="1128" t="s">
        <v>9</v>
      </c>
      <c r="AF129" s="1129" t="s">
        <v>10</v>
      </c>
      <c r="AG129" s="1890" t="s">
        <v>11</v>
      </c>
      <c r="AH129" s="1128" t="s">
        <v>9</v>
      </c>
      <c r="AI129" s="1129" t="s">
        <v>10</v>
      </c>
      <c r="AJ129" s="1890" t="s">
        <v>11</v>
      </c>
      <c r="AK129" s="1128" t="s">
        <v>9</v>
      </c>
      <c r="AL129" s="1129" t="s">
        <v>10</v>
      </c>
      <c r="AM129" s="1890" t="s">
        <v>11</v>
      </c>
      <c r="AN129" s="1128" t="s">
        <v>9</v>
      </c>
      <c r="AO129" s="1129" t="s">
        <v>10</v>
      </c>
      <c r="AP129" s="1890" t="s">
        <v>11</v>
      </c>
      <c r="AQ129" s="1128" t="s">
        <v>9</v>
      </c>
      <c r="AR129" s="1129" t="s">
        <v>10</v>
      </c>
      <c r="AS129" s="1890" t="s">
        <v>11</v>
      </c>
      <c r="AT129" s="1128" t="s">
        <v>9</v>
      </c>
      <c r="AU129" s="1129" t="s">
        <v>10</v>
      </c>
      <c r="AV129" s="1890" t="s">
        <v>11</v>
      </c>
    </row>
    <row r="130" spans="4:48" ht="15.75" customHeight="1">
      <c r="D130" s="1972" t="s">
        <v>208</v>
      </c>
      <c r="E130" s="174" t="s">
        <v>209</v>
      </c>
      <c r="F130" s="174" t="s">
        <v>210</v>
      </c>
      <c r="G130" s="209" t="s">
        <v>171</v>
      </c>
      <c r="H130" s="209">
        <v>11</v>
      </c>
      <c r="I130" s="276">
        <v>660</v>
      </c>
      <c r="J130" s="1996">
        <v>8015.7894736842109</v>
      </c>
      <c r="K130" s="1999"/>
      <c r="L130" s="2000">
        <v>1965</v>
      </c>
      <c r="M130" s="1996">
        <v>8100</v>
      </c>
      <c r="N130" s="1999"/>
      <c r="O130" s="2000">
        <v>1985</v>
      </c>
      <c r="P130" s="1996">
        <v>7300</v>
      </c>
      <c r="Q130" s="1999"/>
      <c r="R130" s="2000">
        <v>1789</v>
      </c>
      <c r="S130" s="1996">
        <v>7200</v>
      </c>
      <c r="T130" s="1999"/>
      <c r="U130" s="2000">
        <v>1765</v>
      </c>
      <c r="V130" s="1996">
        <v>7200</v>
      </c>
      <c r="W130" s="1999"/>
      <c r="X130" s="2000">
        <v>1765</v>
      </c>
      <c r="Y130" s="1996">
        <v>8100</v>
      </c>
      <c r="Z130" s="1999"/>
      <c r="AA130" s="2000">
        <v>1985</v>
      </c>
      <c r="AB130" s="1996">
        <v>8300</v>
      </c>
      <c r="AC130" s="1999"/>
      <c r="AD130" s="2000">
        <v>2034</v>
      </c>
      <c r="AE130" s="1996">
        <v>8300</v>
      </c>
      <c r="AF130" s="1999"/>
      <c r="AG130" s="2000">
        <v>2034</v>
      </c>
      <c r="AH130" s="1996">
        <v>8100</v>
      </c>
      <c r="AI130" s="1999"/>
      <c r="AJ130" s="2000">
        <v>1985</v>
      </c>
      <c r="AK130" s="1996">
        <v>9100</v>
      </c>
      <c r="AL130" s="1999"/>
      <c r="AM130" s="2000">
        <v>2230</v>
      </c>
      <c r="AN130" s="1996">
        <v>8500</v>
      </c>
      <c r="AO130" s="1999"/>
      <c r="AP130" s="2000">
        <v>2083</v>
      </c>
      <c r="AQ130" s="1996">
        <v>8700</v>
      </c>
      <c r="AR130" s="1999"/>
      <c r="AS130" s="2000">
        <v>2132</v>
      </c>
      <c r="AT130" s="1996">
        <v>96915.789473684214</v>
      </c>
      <c r="AU130" s="1999">
        <v>0</v>
      </c>
      <c r="AV130" s="2000">
        <v>23752</v>
      </c>
    </row>
    <row r="131" spans="4:48" ht="15.75" customHeight="1">
      <c r="D131" s="1973" t="s">
        <v>208</v>
      </c>
      <c r="E131" s="246" t="s">
        <v>211</v>
      </c>
      <c r="F131" s="2404" t="s">
        <v>212</v>
      </c>
      <c r="G131" s="246" t="s">
        <v>171</v>
      </c>
      <c r="H131" s="168">
        <v>30</v>
      </c>
      <c r="I131" s="167">
        <v>1800</v>
      </c>
      <c r="J131" s="1997">
        <v>11377.926829268292</v>
      </c>
      <c r="K131" s="2001"/>
      <c r="L131" s="2002">
        <v>7606</v>
      </c>
      <c r="M131" s="1997">
        <v>11100</v>
      </c>
      <c r="N131" s="2001"/>
      <c r="O131" s="2002">
        <v>7420</v>
      </c>
      <c r="P131" s="1997">
        <v>10900</v>
      </c>
      <c r="Q131" s="2001"/>
      <c r="R131" s="2002">
        <v>7286</v>
      </c>
      <c r="S131" s="1997">
        <v>10700</v>
      </c>
      <c r="T131" s="2001"/>
      <c r="U131" s="2002">
        <v>7152</v>
      </c>
      <c r="V131" s="1997">
        <v>10300</v>
      </c>
      <c r="W131" s="2001"/>
      <c r="X131" s="2002">
        <v>6885</v>
      </c>
      <c r="Y131" s="1997">
        <v>10500</v>
      </c>
      <c r="Z131" s="2001"/>
      <c r="AA131" s="2002">
        <v>7019</v>
      </c>
      <c r="AB131" s="1997">
        <v>10900</v>
      </c>
      <c r="AC131" s="2001"/>
      <c r="AD131" s="2002">
        <v>7286</v>
      </c>
      <c r="AE131" s="1997">
        <v>11300</v>
      </c>
      <c r="AF131" s="2001"/>
      <c r="AG131" s="2002">
        <v>7553</v>
      </c>
      <c r="AH131" s="1997">
        <v>10900</v>
      </c>
      <c r="AI131" s="2001"/>
      <c r="AJ131" s="2002">
        <v>7286</v>
      </c>
      <c r="AK131" s="1997">
        <v>12100</v>
      </c>
      <c r="AL131" s="2001"/>
      <c r="AM131" s="2002">
        <v>8088</v>
      </c>
      <c r="AN131" s="1997">
        <v>11300</v>
      </c>
      <c r="AO131" s="2001"/>
      <c r="AP131" s="2002">
        <v>7553</v>
      </c>
      <c r="AQ131" s="1997">
        <v>11700</v>
      </c>
      <c r="AR131" s="2001"/>
      <c r="AS131" s="2002">
        <v>7821</v>
      </c>
      <c r="AT131" s="1997">
        <v>133077.92682926828</v>
      </c>
      <c r="AU131" s="2001">
        <v>0</v>
      </c>
      <c r="AV131" s="2002">
        <v>88955</v>
      </c>
    </row>
    <row r="132" spans="4:48" ht="15.75" customHeight="1">
      <c r="D132" s="1973" t="s">
        <v>208</v>
      </c>
      <c r="E132" s="246" t="s">
        <v>213</v>
      </c>
      <c r="F132" s="246" t="s">
        <v>210</v>
      </c>
      <c r="G132" s="246" t="s">
        <v>171</v>
      </c>
      <c r="H132" s="246">
        <v>16</v>
      </c>
      <c r="I132" s="245">
        <v>960</v>
      </c>
      <c r="J132" s="1997">
        <v>7110.5263157894733</v>
      </c>
      <c r="K132" s="2001"/>
      <c r="L132" s="2002">
        <v>2535</v>
      </c>
      <c r="M132" s="1997">
        <v>6500</v>
      </c>
      <c r="N132" s="2001"/>
      <c r="O132" s="2002">
        <v>2317</v>
      </c>
      <c r="P132" s="1997">
        <v>6800</v>
      </c>
      <c r="Q132" s="2001"/>
      <c r="R132" s="2002">
        <v>2424</v>
      </c>
      <c r="S132" s="1997">
        <v>6600</v>
      </c>
      <c r="T132" s="2001"/>
      <c r="U132" s="2002">
        <v>2353</v>
      </c>
      <c r="V132" s="1997">
        <v>6500</v>
      </c>
      <c r="W132" s="2001"/>
      <c r="X132" s="2002">
        <v>2317</v>
      </c>
      <c r="Y132" s="1997">
        <v>6500</v>
      </c>
      <c r="Z132" s="2001"/>
      <c r="AA132" s="2002">
        <v>2317</v>
      </c>
      <c r="AB132" s="1997">
        <v>6700</v>
      </c>
      <c r="AC132" s="2001"/>
      <c r="AD132" s="2002">
        <v>2389</v>
      </c>
      <c r="AE132" s="1997">
        <v>6900</v>
      </c>
      <c r="AF132" s="2001"/>
      <c r="AG132" s="2002">
        <v>2460</v>
      </c>
      <c r="AH132" s="1997">
        <v>6700</v>
      </c>
      <c r="AI132" s="2001"/>
      <c r="AJ132" s="2002">
        <v>2389</v>
      </c>
      <c r="AK132" s="1997">
        <v>7500</v>
      </c>
      <c r="AL132" s="2001"/>
      <c r="AM132" s="2002">
        <v>2674</v>
      </c>
      <c r="AN132" s="1997">
        <v>7100</v>
      </c>
      <c r="AO132" s="2001"/>
      <c r="AP132" s="2002">
        <v>2531</v>
      </c>
      <c r="AQ132" s="1997">
        <v>7000</v>
      </c>
      <c r="AR132" s="2001"/>
      <c r="AS132" s="2002">
        <v>2496</v>
      </c>
      <c r="AT132" s="1997">
        <v>81910.526315789466</v>
      </c>
      <c r="AU132" s="2001">
        <v>0</v>
      </c>
      <c r="AV132" s="2002">
        <v>29202</v>
      </c>
    </row>
    <row r="133" spans="4:48" ht="15.75" customHeight="1">
      <c r="D133" s="1974" t="s">
        <v>208</v>
      </c>
      <c r="E133" s="155" t="s">
        <v>209</v>
      </c>
      <c r="F133" s="155" t="s">
        <v>210</v>
      </c>
      <c r="G133" s="155" t="s">
        <v>22</v>
      </c>
      <c r="H133" s="225">
        <v>15</v>
      </c>
      <c r="I133" s="208">
        <v>900</v>
      </c>
      <c r="J133" s="1997">
        <v>1930</v>
      </c>
      <c r="K133" s="2001"/>
      <c r="L133" s="2002">
        <v>645</v>
      </c>
      <c r="M133" s="1997">
        <v>0</v>
      </c>
      <c r="N133" s="2001"/>
      <c r="O133" s="2002">
        <v>0</v>
      </c>
      <c r="P133" s="1997">
        <v>0</v>
      </c>
      <c r="Q133" s="2001"/>
      <c r="R133" s="2002">
        <v>0</v>
      </c>
      <c r="S133" s="1997">
        <v>0</v>
      </c>
      <c r="T133" s="2001"/>
      <c r="U133" s="2002">
        <v>0</v>
      </c>
      <c r="V133" s="1997">
        <v>0</v>
      </c>
      <c r="W133" s="2001"/>
      <c r="X133" s="2002">
        <v>0</v>
      </c>
      <c r="Y133" s="1997">
        <v>0</v>
      </c>
      <c r="Z133" s="2001"/>
      <c r="AA133" s="2002">
        <v>0</v>
      </c>
      <c r="AB133" s="1997">
        <v>0</v>
      </c>
      <c r="AC133" s="2001"/>
      <c r="AD133" s="2002">
        <v>0</v>
      </c>
      <c r="AE133" s="1997">
        <v>0</v>
      </c>
      <c r="AF133" s="2001"/>
      <c r="AG133" s="2002">
        <v>0</v>
      </c>
      <c r="AH133" s="1997">
        <v>0</v>
      </c>
      <c r="AI133" s="2001"/>
      <c r="AJ133" s="2002">
        <v>0</v>
      </c>
      <c r="AK133" s="1997">
        <v>0</v>
      </c>
      <c r="AL133" s="2001"/>
      <c r="AM133" s="2002">
        <v>0</v>
      </c>
      <c r="AN133" s="1997">
        <v>0</v>
      </c>
      <c r="AO133" s="2001"/>
      <c r="AP133" s="2002">
        <v>0</v>
      </c>
      <c r="AQ133" s="1997">
        <v>0</v>
      </c>
      <c r="AR133" s="2001"/>
      <c r="AS133" s="2002">
        <v>0</v>
      </c>
      <c r="AT133" s="1997">
        <v>1930</v>
      </c>
      <c r="AU133" s="2001">
        <v>0</v>
      </c>
      <c r="AV133" s="2002">
        <v>645</v>
      </c>
    </row>
    <row r="134" spans="4:48" ht="15.75" customHeight="1">
      <c r="D134" s="1974" t="s">
        <v>208</v>
      </c>
      <c r="E134" s="155" t="s">
        <v>213</v>
      </c>
      <c r="F134" s="155" t="s">
        <v>210</v>
      </c>
      <c r="G134" s="155" t="s">
        <v>22</v>
      </c>
      <c r="H134" s="225">
        <v>20</v>
      </c>
      <c r="I134" s="208">
        <v>1200</v>
      </c>
      <c r="J134" s="1997">
        <v>9890</v>
      </c>
      <c r="K134" s="2001"/>
      <c r="L134" s="2002">
        <v>4407</v>
      </c>
      <c r="M134" s="1997">
        <v>9400</v>
      </c>
      <c r="N134" s="2001"/>
      <c r="O134" s="2002">
        <v>4189</v>
      </c>
      <c r="P134" s="1997">
        <v>7200</v>
      </c>
      <c r="Q134" s="2001"/>
      <c r="R134" s="2002">
        <v>3209</v>
      </c>
      <c r="S134" s="1997">
        <v>7200</v>
      </c>
      <c r="T134" s="2001"/>
      <c r="U134" s="2002">
        <v>3209</v>
      </c>
      <c r="V134" s="1997">
        <v>8500</v>
      </c>
      <c r="W134" s="2001"/>
      <c r="X134" s="2002">
        <v>3788</v>
      </c>
      <c r="Y134" s="1997">
        <v>10000</v>
      </c>
      <c r="Z134" s="2001"/>
      <c r="AA134" s="2002">
        <v>4456</v>
      </c>
      <c r="AB134" s="1997">
        <v>10400</v>
      </c>
      <c r="AC134" s="2001"/>
      <c r="AD134" s="2002">
        <v>4635</v>
      </c>
      <c r="AE134" s="1997">
        <v>10400</v>
      </c>
      <c r="AF134" s="2001"/>
      <c r="AG134" s="2002">
        <v>4635</v>
      </c>
      <c r="AH134" s="1997">
        <v>10200</v>
      </c>
      <c r="AI134" s="2001"/>
      <c r="AJ134" s="2002">
        <v>4545</v>
      </c>
      <c r="AK134" s="1997">
        <v>11000</v>
      </c>
      <c r="AL134" s="2001"/>
      <c r="AM134" s="2002">
        <v>4902</v>
      </c>
      <c r="AN134" s="1997">
        <v>10000</v>
      </c>
      <c r="AO134" s="2001"/>
      <c r="AP134" s="2002">
        <v>4456</v>
      </c>
      <c r="AQ134" s="1997">
        <v>10400</v>
      </c>
      <c r="AR134" s="2001"/>
      <c r="AS134" s="2002">
        <v>4635</v>
      </c>
      <c r="AT134" s="1997">
        <v>114590</v>
      </c>
      <c r="AU134" s="2001">
        <v>0</v>
      </c>
      <c r="AV134" s="2002">
        <v>51066</v>
      </c>
    </row>
    <row r="135" spans="4:48" ht="15.75" customHeight="1">
      <c r="D135" s="1974" t="s">
        <v>208</v>
      </c>
      <c r="E135" s="155" t="s">
        <v>211</v>
      </c>
      <c r="F135" s="2404" t="s">
        <v>212</v>
      </c>
      <c r="G135" s="1995" t="s">
        <v>214</v>
      </c>
      <c r="H135" s="225">
        <v>60</v>
      </c>
      <c r="I135" s="208">
        <v>3600</v>
      </c>
      <c r="J135" s="1997">
        <v>6500</v>
      </c>
      <c r="K135" s="2001"/>
      <c r="L135" s="2002">
        <v>4898</v>
      </c>
      <c r="M135" s="1997">
        <v>6300</v>
      </c>
      <c r="N135" s="2001"/>
      <c r="O135" s="2002">
        <v>4748</v>
      </c>
      <c r="P135" s="1997">
        <v>6100</v>
      </c>
      <c r="Q135" s="2001"/>
      <c r="R135" s="2002">
        <v>4597</v>
      </c>
      <c r="S135" s="1997">
        <v>5900</v>
      </c>
      <c r="T135" s="2001"/>
      <c r="U135" s="2002">
        <v>4446</v>
      </c>
      <c r="V135" s="1997">
        <v>5700</v>
      </c>
      <c r="W135" s="2001"/>
      <c r="X135" s="2002">
        <v>4296</v>
      </c>
      <c r="Y135" s="1997">
        <v>5700</v>
      </c>
      <c r="Z135" s="2001"/>
      <c r="AA135" s="2002">
        <v>4296</v>
      </c>
      <c r="AB135" s="1997">
        <v>5900</v>
      </c>
      <c r="AC135" s="2001"/>
      <c r="AD135" s="2002">
        <v>4446</v>
      </c>
      <c r="AE135" s="1997">
        <v>6100</v>
      </c>
      <c r="AF135" s="2001"/>
      <c r="AG135" s="2002">
        <v>4597</v>
      </c>
      <c r="AH135" s="1997">
        <v>5700</v>
      </c>
      <c r="AI135" s="2001"/>
      <c r="AJ135" s="2002">
        <v>4296</v>
      </c>
      <c r="AK135" s="1997">
        <v>6500</v>
      </c>
      <c r="AL135" s="2001"/>
      <c r="AM135" s="2002">
        <v>4898</v>
      </c>
      <c r="AN135" s="1997">
        <v>5900</v>
      </c>
      <c r="AO135" s="2001"/>
      <c r="AP135" s="2002">
        <v>4446</v>
      </c>
      <c r="AQ135" s="1997">
        <v>6300</v>
      </c>
      <c r="AR135" s="2001"/>
      <c r="AS135" s="2002">
        <v>4748</v>
      </c>
      <c r="AT135" s="1997">
        <v>72600</v>
      </c>
      <c r="AU135" s="2001">
        <v>0</v>
      </c>
      <c r="AV135" s="2002">
        <v>54712</v>
      </c>
    </row>
    <row r="136" spans="4:48" ht="15.75" customHeight="1">
      <c r="D136" s="1974" t="s">
        <v>208</v>
      </c>
      <c r="E136" s="155" t="s">
        <v>213</v>
      </c>
      <c r="F136" s="155" t="s">
        <v>210</v>
      </c>
      <c r="G136" s="1995" t="s">
        <v>214</v>
      </c>
      <c r="H136" s="225">
        <v>30</v>
      </c>
      <c r="I136" s="208">
        <v>1800</v>
      </c>
      <c r="J136" s="1997">
        <v>2500</v>
      </c>
      <c r="K136" s="2001"/>
      <c r="L136" s="2002">
        <v>1671</v>
      </c>
      <c r="M136" s="1997">
        <v>2400</v>
      </c>
      <c r="N136" s="2001"/>
      <c r="O136" s="2002">
        <v>1604</v>
      </c>
      <c r="P136" s="1997">
        <v>2400</v>
      </c>
      <c r="Q136" s="2001"/>
      <c r="R136" s="2002">
        <v>1604</v>
      </c>
      <c r="S136" s="1997">
        <v>2400</v>
      </c>
      <c r="T136" s="2001"/>
      <c r="U136" s="2002">
        <v>1604</v>
      </c>
      <c r="V136" s="1997">
        <v>2550</v>
      </c>
      <c r="W136" s="2001"/>
      <c r="X136" s="2002">
        <v>1705</v>
      </c>
      <c r="Y136" s="1997">
        <v>2700</v>
      </c>
      <c r="Z136" s="2001"/>
      <c r="AA136" s="2002">
        <v>1805</v>
      </c>
      <c r="AB136" s="1997">
        <v>2650</v>
      </c>
      <c r="AC136" s="2001"/>
      <c r="AD136" s="2002">
        <v>1771</v>
      </c>
      <c r="AE136" s="1997">
        <v>2550</v>
      </c>
      <c r="AF136" s="2001"/>
      <c r="AG136" s="2002">
        <v>1705</v>
      </c>
      <c r="AH136" s="1997">
        <v>2500</v>
      </c>
      <c r="AI136" s="2001"/>
      <c r="AJ136" s="2002">
        <v>1671</v>
      </c>
      <c r="AK136" s="1997">
        <v>2700</v>
      </c>
      <c r="AL136" s="2001"/>
      <c r="AM136" s="2002">
        <v>1805</v>
      </c>
      <c r="AN136" s="1997">
        <v>2500</v>
      </c>
      <c r="AO136" s="2001"/>
      <c r="AP136" s="2002">
        <v>1671</v>
      </c>
      <c r="AQ136" s="1997">
        <v>2600</v>
      </c>
      <c r="AR136" s="2001"/>
      <c r="AS136" s="2002">
        <v>1738</v>
      </c>
      <c r="AT136" s="1997">
        <v>30450</v>
      </c>
      <c r="AU136" s="2001">
        <v>0</v>
      </c>
      <c r="AV136" s="2002">
        <v>20354</v>
      </c>
    </row>
    <row r="137" spans="4:48" ht="15.75" customHeight="1">
      <c r="D137" s="2388" t="s">
        <v>208</v>
      </c>
      <c r="E137" s="2389" t="s">
        <v>209</v>
      </c>
      <c r="F137" s="2389" t="s">
        <v>210</v>
      </c>
      <c r="G137" s="2389" t="s">
        <v>215</v>
      </c>
      <c r="H137" s="225">
        <v>7</v>
      </c>
      <c r="I137" s="208">
        <v>420</v>
      </c>
      <c r="J137" s="2390">
        <v>1000</v>
      </c>
      <c r="K137" s="2001"/>
      <c r="L137" s="2002">
        <v>315</v>
      </c>
      <c r="M137" s="2390">
        <v>1000</v>
      </c>
      <c r="N137" s="2001"/>
      <c r="O137" s="2002">
        <v>315</v>
      </c>
      <c r="P137" s="2390">
        <v>500</v>
      </c>
      <c r="Q137" s="2001"/>
      <c r="R137" s="2002">
        <v>144</v>
      </c>
      <c r="S137" s="2390">
        <v>500</v>
      </c>
      <c r="T137" s="2001"/>
      <c r="U137" s="2002">
        <v>144</v>
      </c>
      <c r="V137" s="2390"/>
      <c r="W137" s="2001"/>
      <c r="X137" s="2002"/>
      <c r="Y137" s="2390"/>
      <c r="Z137" s="2001"/>
      <c r="AA137" s="2002"/>
      <c r="AB137" s="2390"/>
      <c r="AC137" s="2001"/>
      <c r="AD137" s="2002"/>
      <c r="AE137" s="2390"/>
      <c r="AF137" s="2001"/>
      <c r="AG137" s="2002"/>
      <c r="AH137" s="2390"/>
      <c r="AI137" s="2001"/>
      <c r="AJ137" s="2002"/>
      <c r="AK137" s="2390"/>
      <c r="AL137" s="2001"/>
      <c r="AM137" s="2002"/>
      <c r="AN137" s="2390"/>
      <c r="AO137" s="2001"/>
      <c r="AP137" s="2002"/>
      <c r="AQ137" s="2390"/>
      <c r="AR137" s="2001"/>
      <c r="AS137" s="2002"/>
      <c r="AT137" s="2390">
        <v>3000</v>
      </c>
      <c r="AU137" s="2001">
        <v>0</v>
      </c>
      <c r="AV137" s="2002">
        <v>918</v>
      </c>
    </row>
    <row r="138" spans="4:48" ht="15.75" customHeight="1">
      <c r="D138" s="2388"/>
      <c r="E138" s="2389"/>
      <c r="F138" s="2389"/>
      <c r="G138" s="2389"/>
      <c r="H138" s="225">
        <v>7</v>
      </c>
      <c r="I138" s="208">
        <v>420</v>
      </c>
      <c r="J138" s="2390"/>
      <c r="K138" s="2001"/>
      <c r="L138" s="2002"/>
      <c r="M138" s="2390"/>
      <c r="N138" s="2001"/>
      <c r="O138" s="2002"/>
      <c r="P138" s="2390"/>
      <c r="Q138" s="2001"/>
      <c r="R138" s="2002"/>
      <c r="S138" s="2390"/>
      <c r="T138" s="2001"/>
      <c r="U138" s="2002"/>
      <c r="V138" s="2390"/>
      <c r="W138" s="2001"/>
      <c r="X138" s="2002"/>
      <c r="Y138" s="2390"/>
      <c r="Z138" s="2001"/>
      <c r="AA138" s="2002"/>
      <c r="AB138" s="2390"/>
      <c r="AC138" s="2001"/>
      <c r="AD138" s="2002"/>
      <c r="AE138" s="2390"/>
      <c r="AF138" s="2001"/>
      <c r="AG138" s="2002"/>
      <c r="AH138" s="2390"/>
      <c r="AI138" s="2001"/>
      <c r="AJ138" s="2002"/>
      <c r="AK138" s="2390"/>
      <c r="AL138" s="2001"/>
      <c r="AM138" s="2002"/>
      <c r="AN138" s="2390"/>
      <c r="AO138" s="2001"/>
      <c r="AP138" s="2002"/>
      <c r="AQ138" s="2390"/>
      <c r="AR138" s="2001"/>
      <c r="AS138" s="2002"/>
      <c r="AT138" s="2390"/>
      <c r="AU138" s="2001"/>
      <c r="AV138" s="2002"/>
    </row>
    <row r="139" spans="4:48" ht="15.75" customHeight="1">
      <c r="D139" s="2388" t="s">
        <v>208</v>
      </c>
      <c r="E139" s="2389" t="s">
        <v>216</v>
      </c>
      <c r="F139" s="2389" t="s">
        <v>210</v>
      </c>
      <c r="G139" s="2389" t="s">
        <v>215</v>
      </c>
      <c r="H139" s="225">
        <v>7</v>
      </c>
      <c r="I139" s="208">
        <v>420</v>
      </c>
      <c r="J139" s="2390">
        <v>500</v>
      </c>
      <c r="K139" s="2001"/>
      <c r="L139" s="2002">
        <v>87</v>
      </c>
      <c r="M139" s="2390">
        <v>500</v>
      </c>
      <c r="N139" s="2001"/>
      <c r="O139" s="2002">
        <v>87</v>
      </c>
      <c r="P139" s="2390">
        <v>250</v>
      </c>
      <c r="Q139" s="2001"/>
      <c r="R139" s="2002">
        <v>43</v>
      </c>
      <c r="S139" s="2390">
        <v>250</v>
      </c>
      <c r="T139" s="2001"/>
      <c r="U139" s="2002">
        <v>43</v>
      </c>
      <c r="V139" s="2390"/>
      <c r="W139" s="2001"/>
      <c r="X139" s="2002"/>
      <c r="Y139" s="2390"/>
      <c r="Z139" s="2001"/>
      <c r="AA139" s="2002"/>
      <c r="AB139" s="2390"/>
      <c r="AC139" s="2001"/>
      <c r="AD139" s="2002"/>
      <c r="AE139" s="2390"/>
      <c r="AF139" s="2001"/>
      <c r="AG139" s="2002"/>
      <c r="AH139" s="2390"/>
      <c r="AI139" s="2001"/>
      <c r="AJ139" s="2002"/>
      <c r="AK139" s="2390"/>
      <c r="AL139" s="2001"/>
      <c r="AM139" s="2002"/>
      <c r="AN139" s="2390"/>
      <c r="AO139" s="2001"/>
      <c r="AP139" s="2002"/>
      <c r="AQ139" s="2390"/>
      <c r="AR139" s="2001"/>
      <c r="AS139" s="2002"/>
      <c r="AT139" s="2390">
        <v>1500</v>
      </c>
      <c r="AU139" s="2001">
        <v>0</v>
      </c>
      <c r="AV139" s="2002">
        <v>260</v>
      </c>
    </row>
    <row r="140" spans="4:48" ht="15.75" customHeight="1">
      <c r="D140" s="2388"/>
      <c r="E140" s="2389"/>
      <c r="F140" s="2389"/>
      <c r="G140" s="2389"/>
      <c r="H140" s="225">
        <v>7</v>
      </c>
      <c r="I140" s="208">
        <v>420</v>
      </c>
      <c r="J140" s="2390"/>
      <c r="K140" s="2001"/>
      <c r="L140" s="2002"/>
      <c r="M140" s="2390"/>
      <c r="N140" s="2001"/>
      <c r="O140" s="2002"/>
      <c r="P140" s="2390"/>
      <c r="Q140" s="2001"/>
      <c r="R140" s="2002"/>
      <c r="S140" s="2390"/>
      <c r="T140" s="2001"/>
      <c r="U140" s="2002"/>
      <c r="V140" s="2390"/>
      <c r="W140" s="2001"/>
      <c r="X140" s="2002"/>
      <c r="Y140" s="2390"/>
      <c r="Z140" s="2001"/>
      <c r="AA140" s="2002"/>
      <c r="AB140" s="2390"/>
      <c r="AC140" s="2001"/>
      <c r="AD140" s="2002"/>
      <c r="AE140" s="2390"/>
      <c r="AF140" s="2001"/>
      <c r="AG140" s="2002"/>
      <c r="AH140" s="2390"/>
      <c r="AI140" s="2001"/>
      <c r="AJ140" s="2002"/>
      <c r="AK140" s="2390"/>
      <c r="AL140" s="2001"/>
      <c r="AM140" s="2002"/>
      <c r="AN140" s="2390"/>
      <c r="AO140" s="2001"/>
      <c r="AP140" s="2002"/>
      <c r="AQ140" s="2390"/>
      <c r="AR140" s="2001"/>
      <c r="AS140" s="2002"/>
      <c r="AT140" s="2390"/>
      <c r="AU140" s="2001"/>
      <c r="AV140" s="2002"/>
    </row>
    <row r="141" spans="4:48" ht="15.75" customHeight="1">
      <c r="D141" s="2388" t="s">
        <v>208</v>
      </c>
      <c r="E141" s="2389" t="s">
        <v>64</v>
      </c>
      <c r="F141" s="2389" t="s">
        <v>210</v>
      </c>
      <c r="G141" s="2389" t="s">
        <v>215</v>
      </c>
      <c r="H141" s="225">
        <v>10</v>
      </c>
      <c r="I141" s="208">
        <v>600</v>
      </c>
      <c r="J141" s="2390">
        <v>500</v>
      </c>
      <c r="K141" s="2001"/>
      <c r="L141" s="2002">
        <v>520</v>
      </c>
      <c r="M141" s="2390">
        <v>500</v>
      </c>
      <c r="N141" s="2001"/>
      <c r="O141" s="2002">
        <v>520</v>
      </c>
      <c r="P141" s="2390"/>
      <c r="Q141" s="2001"/>
      <c r="R141" s="2002"/>
      <c r="S141" s="2390"/>
      <c r="T141" s="2001"/>
      <c r="U141" s="2002"/>
      <c r="V141" s="2390"/>
      <c r="W141" s="2001"/>
      <c r="X141" s="2002"/>
      <c r="Y141" s="2390"/>
      <c r="Z141" s="2001"/>
      <c r="AA141" s="2002"/>
      <c r="AB141" s="2390"/>
      <c r="AC141" s="2001"/>
      <c r="AD141" s="2002"/>
      <c r="AE141" s="2390"/>
      <c r="AF141" s="2001"/>
      <c r="AG141" s="2002"/>
      <c r="AH141" s="2390"/>
      <c r="AI141" s="2001"/>
      <c r="AJ141" s="2002"/>
      <c r="AK141" s="2390"/>
      <c r="AL141" s="2001"/>
      <c r="AM141" s="2002"/>
      <c r="AN141" s="2390"/>
      <c r="AO141" s="2001"/>
      <c r="AP141" s="2002"/>
      <c r="AQ141" s="2390"/>
      <c r="AR141" s="2001"/>
      <c r="AS141" s="2002"/>
      <c r="AT141" s="2390">
        <v>1000</v>
      </c>
      <c r="AU141" s="2001">
        <v>0</v>
      </c>
      <c r="AV141" s="2002">
        <v>1040</v>
      </c>
    </row>
    <row r="142" spans="4:48" ht="15.75" customHeight="1">
      <c r="D142" s="2388"/>
      <c r="E142" s="2389"/>
      <c r="F142" s="2389"/>
      <c r="G142" s="2389"/>
      <c r="H142" s="225">
        <v>7</v>
      </c>
      <c r="I142" s="208">
        <v>420</v>
      </c>
      <c r="J142" s="2390"/>
      <c r="K142" s="2001"/>
      <c r="L142" s="2002"/>
      <c r="M142" s="2390"/>
      <c r="N142" s="2001"/>
      <c r="O142" s="2002"/>
      <c r="P142" s="2390"/>
      <c r="Q142" s="2001"/>
      <c r="R142" s="2002"/>
      <c r="S142" s="2390"/>
      <c r="T142" s="2001"/>
      <c r="U142" s="2002"/>
      <c r="V142" s="2390"/>
      <c r="W142" s="2001"/>
      <c r="X142" s="2002"/>
      <c r="Y142" s="2390"/>
      <c r="Z142" s="2001"/>
      <c r="AA142" s="2002"/>
      <c r="AB142" s="2390"/>
      <c r="AC142" s="2001"/>
      <c r="AD142" s="2002"/>
      <c r="AE142" s="2390"/>
      <c r="AF142" s="2001"/>
      <c r="AG142" s="2002"/>
      <c r="AH142" s="2390"/>
      <c r="AI142" s="2001"/>
      <c r="AJ142" s="2002"/>
      <c r="AK142" s="2390"/>
      <c r="AL142" s="2001"/>
      <c r="AM142" s="2002"/>
      <c r="AN142" s="2390"/>
      <c r="AO142" s="2001"/>
      <c r="AP142" s="2002"/>
      <c r="AQ142" s="2390"/>
      <c r="AR142" s="2001"/>
      <c r="AS142" s="2002"/>
      <c r="AT142" s="2390"/>
      <c r="AU142" s="2001"/>
      <c r="AV142" s="2002"/>
    </row>
    <row r="143" spans="4:48" ht="15.75" customHeight="1">
      <c r="D143" s="2388" t="s">
        <v>208</v>
      </c>
      <c r="E143" s="2389" t="s">
        <v>217</v>
      </c>
      <c r="F143" s="2389" t="s">
        <v>210</v>
      </c>
      <c r="G143" s="2389" t="s">
        <v>215</v>
      </c>
      <c r="H143" s="225">
        <v>7</v>
      </c>
      <c r="I143" s="208">
        <v>420</v>
      </c>
      <c r="J143" s="2390">
        <v>500</v>
      </c>
      <c r="K143" s="2001"/>
      <c r="L143" s="2002">
        <v>87</v>
      </c>
      <c r="M143" s="2390">
        <v>500</v>
      </c>
      <c r="N143" s="2001"/>
      <c r="O143" s="2002">
        <v>87</v>
      </c>
      <c r="P143" s="2390">
        <v>250</v>
      </c>
      <c r="Q143" s="2001"/>
      <c r="R143" s="2002">
        <v>43</v>
      </c>
      <c r="S143" s="2390">
        <v>250</v>
      </c>
      <c r="T143" s="2001"/>
      <c r="U143" s="2002">
        <v>43</v>
      </c>
      <c r="V143" s="2390"/>
      <c r="W143" s="2001"/>
      <c r="X143" s="2002"/>
      <c r="Y143" s="2390"/>
      <c r="Z143" s="2001"/>
      <c r="AA143" s="2002"/>
      <c r="AB143" s="2390"/>
      <c r="AC143" s="2001"/>
      <c r="AD143" s="2002"/>
      <c r="AE143" s="2390"/>
      <c r="AF143" s="2001"/>
      <c r="AG143" s="2002"/>
      <c r="AH143" s="2390"/>
      <c r="AI143" s="2001"/>
      <c r="AJ143" s="2002"/>
      <c r="AK143" s="2390"/>
      <c r="AL143" s="2001"/>
      <c r="AM143" s="2002"/>
      <c r="AN143" s="2390"/>
      <c r="AO143" s="2001"/>
      <c r="AP143" s="2002"/>
      <c r="AQ143" s="2390"/>
      <c r="AR143" s="2001"/>
      <c r="AS143" s="2002"/>
      <c r="AT143" s="2390">
        <v>1500</v>
      </c>
      <c r="AU143" s="2001">
        <v>0</v>
      </c>
      <c r="AV143" s="2002">
        <v>260</v>
      </c>
    </row>
    <row r="144" spans="4:48" ht="15.75" customHeight="1">
      <c r="D144" s="1974" t="s">
        <v>218</v>
      </c>
      <c r="E144" s="155" t="s">
        <v>74</v>
      </c>
      <c r="F144" s="155" t="s">
        <v>210</v>
      </c>
      <c r="G144" s="155" t="s">
        <v>171</v>
      </c>
      <c r="H144" s="225">
        <v>10</v>
      </c>
      <c r="I144" s="208">
        <v>600</v>
      </c>
      <c r="J144" s="1997">
        <v>550</v>
      </c>
      <c r="K144" s="2001">
        <v>2</v>
      </c>
      <c r="L144" s="2002"/>
      <c r="M144" s="1997">
        <v>550</v>
      </c>
      <c r="N144" s="2001">
        <v>2</v>
      </c>
      <c r="O144" s="2002"/>
      <c r="P144" s="1997">
        <v>550</v>
      </c>
      <c r="Q144" s="2001">
        <v>2</v>
      </c>
      <c r="R144" s="2002"/>
      <c r="S144" s="1997">
        <v>550</v>
      </c>
      <c r="T144" s="2001">
        <v>2</v>
      </c>
      <c r="U144" s="2002"/>
      <c r="V144" s="1997">
        <v>550</v>
      </c>
      <c r="W144" s="2001">
        <v>2</v>
      </c>
      <c r="X144" s="2002"/>
      <c r="Y144" s="1997">
        <v>550</v>
      </c>
      <c r="Z144" s="2001">
        <v>2</v>
      </c>
      <c r="AA144" s="2002"/>
      <c r="AB144" s="1997">
        <v>550</v>
      </c>
      <c r="AC144" s="2001">
        <v>2</v>
      </c>
      <c r="AD144" s="2002"/>
      <c r="AE144" s="1997">
        <v>600</v>
      </c>
      <c r="AF144" s="2001">
        <v>2</v>
      </c>
      <c r="AG144" s="2002"/>
      <c r="AH144" s="1997">
        <v>550</v>
      </c>
      <c r="AI144" s="2001">
        <v>2</v>
      </c>
      <c r="AJ144" s="2002"/>
      <c r="AK144" s="1997">
        <v>600</v>
      </c>
      <c r="AL144" s="2001">
        <v>2</v>
      </c>
      <c r="AM144" s="2002"/>
      <c r="AN144" s="1997">
        <v>550</v>
      </c>
      <c r="AO144" s="2001">
        <v>2</v>
      </c>
      <c r="AP144" s="2002"/>
      <c r="AQ144" s="1997">
        <v>600</v>
      </c>
      <c r="AR144" s="2001">
        <v>2</v>
      </c>
      <c r="AS144" s="2002"/>
      <c r="AT144" s="1997">
        <v>6750</v>
      </c>
      <c r="AU144" s="2001">
        <v>24</v>
      </c>
      <c r="AV144" s="2002">
        <v>0</v>
      </c>
    </row>
    <row r="145" spans="4:48" ht="15.75" customHeight="1">
      <c r="D145" s="1974" t="s">
        <v>218</v>
      </c>
      <c r="E145" s="155" t="s">
        <v>75</v>
      </c>
      <c r="F145" s="155" t="s">
        <v>210</v>
      </c>
      <c r="G145" s="155" t="s">
        <v>219</v>
      </c>
      <c r="H145" s="225">
        <v>10</v>
      </c>
      <c r="I145" s="208">
        <v>600</v>
      </c>
      <c r="J145" s="1997"/>
      <c r="K145" s="2001"/>
      <c r="L145" s="2002"/>
      <c r="M145" s="1997"/>
      <c r="N145" s="2001"/>
      <c r="O145" s="2002"/>
      <c r="P145" s="1997"/>
      <c r="Q145" s="2001"/>
      <c r="R145" s="2002"/>
      <c r="S145" s="1997"/>
      <c r="T145" s="2001"/>
      <c r="U145" s="2002"/>
      <c r="V145" s="1997"/>
      <c r="W145" s="2001"/>
      <c r="X145" s="2002"/>
      <c r="Y145" s="1997"/>
      <c r="Z145" s="2001"/>
      <c r="AA145" s="2002"/>
      <c r="AB145" s="1997"/>
      <c r="AC145" s="2001"/>
      <c r="AD145" s="2002"/>
      <c r="AE145" s="1997"/>
      <c r="AF145" s="2001"/>
      <c r="AG145" s="2002"/>
      <c r="AH145" s="1997"/>
      <c r="AI145" s="2001"/>
      <c r="AJ145" s="2002"/>
      <c r="AK145" s="1997"/>
      <c r="AL145" s="2001"/>
      <c r="AM145" s="2002"/>
      <c r="AN145" s="1997"/>
      <c r="AO145" s="2001"/>
      <c r="AP145" s="2002"/>
      <c r="AQ145" s="1997"/>
      <c r="AR145" s="2001"/>
      <c r="AS145" s="2002"/>
      <c r="AT145" s="1997">
        <v>0</v>
      </c>
      <c r="AU145" s="2001">
        <v>0</v>
      </c>
      <c r="AV145" s="2002">
        <v>0</v>
      </c>
    </row>
    <row r="146" spans="4:48" ht="15.75" customHeight="1">
      <c r="D146" s="1974" t="s">
        <v>135</v>
      </c>
      <c r="E146" s="155" t="s">
        <v>220</v>
      </c>
      <c r="F146" s="155" t="s">
        <v>210</v>
      </c>
      <c r="G146" s="155" t="s">
        <v>171</v>
      </c>
      <c r="H146" s="225">
        <v>10</v>
      </c>
      <c r="I146" s="208">
        <v>600</v>
      </c>
      <c r="J146" s="1997">
        <v>225</v>
      </c>
      <c r="K146" s="2001">
        <v>2</v>
      </c>
      <c r="L146" s="2002"/>
      <c r="M146" s="1997">
        <v>225</v>
      </c>
      <c r="N146" s="2001">
        <v>2</v>
      </c>
      <c r="O146" s="2002"/>
      <c r="P146" s="1997">
        <v>200</v>
      </c>
      <c r="Q146" s="2001">
        <v>2</v>
      </c>
      <c r="R146" s="2002"/>
      <c r="S146" s="1997">
        <v>200</v>
      </c>
      <c r="T146" s="2001">
        <v>2</v>
      </c>
      <c r="U146" s="2002"/>
      <c r="V146" s="1997">
        <v>225</v>
      </c>
      <c r="W146" s="2001">
        <v>2</v>
      </c>
      <c r="X146" s="2002"/>
      <c r="Y146" s="1997">
        <v>200</v>
      </c>
      <c r="Z146" s="2001">
        <v>2</v>
      </c>
      <c r="AA146" s="2002"/>
      <c r="AB146" s="1997">
        <v>200</v>
      </c>
      <c r="AC146" s="2001">
        <v>2</v>
      </c>
      <c r="AD146" s="2002"/>
      <c r="AE146" s="1997">
        <v>225</v>
      </c>
      <c r="AF146" s="2001">
        <v>2</v>
      </c>
      <c r="AG146" s="2002"/>
      <c r="AH146" s="1997">
        <v>200</v>
      </c>
      <c r="AI146" s="2001">
        <v>2</v>
      </c>
      <c r="AJ146" s="2002"/>
      <c r="AK146" s="1997">
        <v>275</v>
      </c>
      <c r="AL146" s="2001">
        <v>2</v>
      </c>
      <c r="AM146" s="2002"/>
      <c r="AN146" s="1997">
        <v>225</v>
      </c>
      <c r="AO146" s="2001">
        <v>2</v>
      </c>
      <c r="AP146" s="2002"/>
      <c r="AQ146" s="1997">
        <v>250</v>
      </c>
      <c r="AR146" s="2001">
        <v>2</v>
      </c>
      <c r="AS146" s="2002"/>
      <c r="AT146" s="1997">
        <v>2650</v>
      </c>
      <c r="AU146" s="2001">
        <v>24</v>
      </c>
      <c r="AV146" s="2002">
        <v>0</v>
      </c>
    </row>
    <row r="147" spans="4:48" ht="15.75" customHeight="1">
      <c r="D147" s="1974" t="s">
        <v>137</v>
      </c>
      <c r="E147" s="155" t="s">
        <v>221</v>
      </c>
      <c r="F147" s="155" t="s">
        <v>210</v>
      </c>
      <c r="G147" s="155" t="s">
        <v>171</v>
      </c>
      <c r="H147" s="225">
        <v>10</v>
      </c>
      <c r="I147" s="208">
        <v>600</v>
      </c>
      <c r="J147" s="1997">
        <v>1800</v>
      </c>
      <c r="K147" s="2001">
        <v>5</v>
      </c>
      <c r="L147" s="2002"/>
      <c r="M147" s="1997">
        <v>2100</v>
      </c>
      <c r="N147" s="2001">
        <v>6</v>
      </c>
      <c r="O147" s="2002"/>
      <c r="P147" s="1997">
        <v>2100</v>
      </c>
      <c r="Q147" s="2001">
        <v>6</v>
      </c>
      <c r="R147" s="2002"/>
      <c r="S147" s="1997">
        <v>2100</v>
      </c>
      <c r="T147" s="2001">
        <v>6</v>
      </c>
      <c r="U147" s="2002"/>
      <c r="V147" s="1997">
        <v>2100</v>
      </c>
      <c r="W147" s="2001">
        <v>6</v>
      </c>
      <c r="X147" s="2002"/>
      <c r="Y147" s="1997">
        <v>2100</v>
      </c>
      <c r="Z147" s="2001">
        <v>6</v>
      </c>
      <c r="AA147" s="2002"/>
      <c r="AB147" s="1997">
        <v>2100</v>
      </c>
      <c r="AC147" s="2001">
        <v>6</v>
      </c>
      <c r="AD147" s="2002"/>
      <c r="AE147" s="1997">
        <v>2100</v>
      </c>
      <c r="AF147" s="2001">
        <v>6</v>
      </c>
      <c r="AG147" s="2002"/>
      <c r="AH147" s="1997">
        <v>2100</v>
      </c>
      <c r="AI147" s="2001">
        <v>6</v>
      </c>
      <c r="AJ147" s="2002"/>
      <c r="AK147" s="1997">
        <v>2100</v>
      </c>
      <c r="AL147" s="2001">
        <v>6</v>
      </c>
      <c r="AM147" s="2002"/>
      <c r="AN147" s="1997">
        <v>2100</v>
      </c>
      <c r="AO147" s="2001">
        <v>6</v>
      </c>
      <c r="AP147" s="2002"/>
      <c r="AQ147" s="1997">
        <v>2100</v>
      </c>
      <c r="AR147" s="2001">
        <v>6</v>
      </c>
      <c r="AS147" s="2002"/>
      <c r="AT147" s="1997">
        <v>24900</v>
      </c>
      <c r="AU147" s="2001">
        <v>71</v>
      </c>
      <c r="AV147" s="2002">
        <v>0</v>
      </c>
    </row>
    <row r="148" spans="4:48" ht="15.75" customHeight="1">
      <c r="D148" s="1974" t="s">
        <v>145</v>
      </c>
      <c r="E148" s="155" t="s">
        <v>221</v>
      </c>
      <c r="F148" s="155" t="s">
        <v>210</v>
      </c>
      <c r="G148" s="155" t="s">
        <v>171</v>
      </c>
      <c r="H148" s="225">
        <v>16</v>
      </c>
      <c r="I148" s="208">
        <v>960</v>
      </c>
      <c r="J148" s="1997">
        <v>2700</v>
      </c>
      <c r="K148" s="2001">
        <v>7</v>
      </c>
      <c r="L148" s="2002"/>
      <c r="M148" s="1997">
        <v>2200</v>
      </c>
      <c r="N148" s="2001">
        <v>6</v>
      </c>
      <c r="O148" s="2002"/>
      <c r="P148" s="1997">
        <v>2200</v>
      </c>
      <c r="Q148" s="2001">
        <v>6</v>
      </c>
      <c r="R148" s="2002"/>
      <c r="S148" s="1997">
        <v>2200</v>
      </c>
      <c r="T148" s="2001">
        <v>6</v>
      </c>
      <c r="U148" s="2002"/>
      <c r="V148" s="1997">
        <v>2100</v>
      </c>
      <c r="W148" s="2001">
        <v>6</v>
      </c>
      <c r="X148" s="2002"/>
      <c r="Y148" s="1997">
        <v>2100</v>
      </c>
      <c r="Z148" s="2001">
        <v>6</v>
      </c>
      <c r="AA148" s="2002"/>
      <c r="AB148" s="1997">
        <v>2100</v>
      </c>
      <c r="AC148" s="2001">
        <v>6</v>
      </c>
      <c r="AD148" s="2002"/>
      <c r="AE148" s="1997">
        <v>2100</v>
      </c>
      <c r="AF148" s="2001">
        <v>6</v>
      </c>
      <c r="AG148" s="2002"/>
      <c r="AH148" s="1997">
        <v>1350</v>
      </c>
      <c r="AI148" s="2001">
        <v>5</v>
      </c>
      <c r="AJ148" s="2002"/>
      <c r="AK148" s="1997">
        <v>1550</v>
      </c>
      <c r="AL148" s="2001">
        <v>5</v>
      </c>
      <c r="AM148" s="2002"/>
      <c r="AN148" s="1997">
        <v>1400</v>
      </c>
      <c r="AO148" s="2001">
        <v>5</v>
      </c>
      <c r="AP148" s="2002"/>
      <c r="AQ148" s="1997">
        <v>1500</v>
      </c>
      <c r="AR148" s="2001">
        <v>5</v>
      </c>
      <c r="AS148" s="2002"/>
      <c r="AT148" s="1997">
        <v>23500</v>
      </c>
      <c r="AU148" s="2001">
        <v>69</v>
      </c>
      <c r="AV148" s="2002">
        <v>0</v>
      </c>
    </row>
    <row r="149" spans="4:48" ht="15.75" customHeight="1">
      <c r="D149" s="1974" t="s">
        <v>145</v>
      </c>
      <c r="E149" s="155" t="s">
        <v>221</v>
      </c>
      <c r="F149" s="155" t="s">
        <v>210</v>
      </c>
      <c r="G149" s="155" t="s">
        <v>222</v>
      </c>
      <c r="H149" s="225">
        <v>15</v>
      </c>
      <c r="I149" s="208">
        <v>900</v>
      </c>
      <c r="J149" s="1997"/>
      <c r="K149" s="2001"/>
      <c r="L149" s="2002"/>
      <c r="M149" s="1997"/>
      <c r="N149" s="2001"/>
      <c r="O149" s="2002"/>
      <c r="P149" s="1997"/>
      <c r="Q149" s="2001"/>
      <c r="R149" s="2002"/>
      <c r="S149" s="1997"/>
      <c r="T149" s="2001"/>
      <c r="U149" s="2002"/>
      <c r="V149" s="1997"/>
      <c r="W149" s="2001"/>
      <c r="X149" s="2002"/>
      <c r="Y149" s="1997"/>
      <c r="Z149" s="2001"/>
      <c r="AA149" s="2002"/>
      <c r="AB149" s="1997"/>
      <c r="AC149" s="2001"/>
      <c r="AD149" s="2002"/>
      <c r="AE149" s="1997"/>
      <c r="AF149" s="2001"/>
      <c r="AG149" s="2002"/>
      <c r="AH149" s="1997"/>
      <c r="AI149" s="2001"/>
      <c r="AJ149" s="2002"/>
      <c r="AK149" s="1997"/>
      <c r="AL149" s="2001"/>
      <c r="AM149" s="2002"/>
      <c r="AN149" s="1997"/>
      <c r="AO149" s="2001"/>
      <c r="AP149" s="2002"/>
      <c r="AQ149" s="1997"/>
      <c r="AR149" s="2001"/>
      <c r="AS149" s="2002"/>
      <c r="AT149" s="1997">
        <v>0</v>
      </c>
      <c r="AU149" s="2001">
        <v>0</v>
      </c>
      <c r="AV149" s="2002">
        <v>0</v>
      </c>
    </row>
    <row r="150" spans="4:48" ht="15.75" customHeight="1">
      <c r="D150" s="1974" t="s">
        <v>146</v>
      </c>
      <c r="E150" s="155" t="s">
        <v>221</v>
      </c>
      <c r="F150" s="155" t="s">
        <v>210</v>
      </c>
      <c r="G150" s="155" t="s">
        <v>222</v>
      </c>
      <c r="H150" s="225">
        <v>15</v>
      </c>
      <c r="I150" s="208">
        <v>900</v>
      </c>
      <c r="J150" s="1997"/>
      <c r="K150" s="2001"/>
      <c r="L150" s="2002"/>
      <c r="M150" s="1997"/>
      <c r="N150" s="2001"/>
      <c r="O150" s="2002"/>
      <c r="P150" s="1997"/>
      <c r="Q150" s="2001"/>
      <c r="R150" s="2002"/>
      <c r="S150" s="1997"/>
      <c r="T150" s="2001"/>
      <c r="U150" s="2002"/>
      <c r="V150" s="1997"/>
      <c r="W150" s="2001"/>
      <c r="X150" s="2002"/>
      <c r="Y150" s="1997"/>
      <c r="Z150" s="2001"/>
      <c r="AA150" s="2002"/>
      <c r="AB150" s="1997"/>
      <c r="AC150" s="2001"/>
      <c r="AD150" s="2002"/>
      <c r="AE150" s="1997"/>
      <c r="AF150" s="2001"/>
      <c r="AG150" s="2002"/>
      <c r="AH150" s="1997"/>
      <c r="AI150" s="2001"/>
      <c r="AJ150" s="2002"/>
      <c r="AK150" s="1997"/>
      <c r="AL150" s="2001"/>
      <c r="AM150" s="2002"/>
      <c r="AN150" s="1997"/>
      <c r="AO150" s="2001"/>
      <c r="AP150" s="2002"/>
      <c r="AQ150" s="1997"/>
      <c r="AR150" s="2001"/>
      <c r="AS150" s="2002"/>
      <c r="AT150" s="1997">
        <v>0</v>
      </c>
      <c r="AU150" s="2001">
        <v>0</v>
      </c>
      <c r="AV150" s="2002">
        <v>0</v>
      </c>
    </row>
    <row r="151" spans="4:48" ht="15.75" customHeight="1">
      <c r="D151" s="1974" t="s">
        <v>135</v>
      </c>
      <c r="E151" s="155" t="s">
        <v>221</v>
      </c>
      <c r="F151" s="155" t="s">
        <v>210</v>
      </c>
      <c r="G151" s="155" t="s">
        <v>219</v>
      </c>
      <c r="H151" s="225">
        <v>10</v>
      </c>
      <c r="I151" s="208">
        <v>600</v>
      </c>
      <c r="J151" s="1997">
        <v>500</v>
      </c>
      <c r="K151" s="2001">
        <v>2</v>
      </c>
      <c r="L151" s="2002"/>
      <c r="M151" s="1997">
        <v>500</v>
      </c>
      <c r="N151" s="2001">
        <v>2</v>
      </c>
      <c r="O151" s="2002"/>
      <c r="P151" s="1997">
        <v>0</v>
      </c>
      <c r="Q151" s="2001"/>
      <c r="R151" s="2002"/>
      <c r="S151" s="1997">
        <v>0</v>
      </c>
      <c r="T151" s="2001"/>
      <c r="U151" s="2002"/>
      <c r="V151" s="1997"/>
      <c r="W151" s="2001"/>
      <c r="X151" s="2002"/>
      <c r="Y151" s="1997"/>
      <c r="Z151" s="2001"/>
      <c r="AA151" s="2002"/>
      <c r="AB151" s="1997"/>
      <c r="AC151" s="2001"/>
      <c r="AD151" s="2002"/>
      <c r="AE151" s="1997"/>
      <c r="AF151" s="2001"/>
      <c r="AG151" s="2002"/>
      <c r="AH151" s="1997"/>
      <c r="AI151" s="2001"/>
      <c r="AJ151" s="2002"/>
      <c r="AK151" s="1997"/>
      <c r="AL151" s="2001"/>
      <c r="AM151" s="2002"/>
      <c r="AN151" s="1997"/>
      <c r="AO151" s="2001"/>
      <c r="AP151" s="2002"/>
      <c r="AQ151" s="1997"/>
      <c r="AR151" s="2001"/>
      <c r="AS151" s="2002"/>
      <c r="AT151" s="1997">
        <v>1000</v>
      </c>
      <c r="AU151" s="2001">
        <v>4</v>
      </c>
      <c r="AV151" s="2002">
        <v>0</v>
      </c>
    </row>
    <row r="152" spans="4:48" ht="15.75" customHeight="1">
      <c r="D152" s="1974" t="s">
        <v>137</v>
      </c>
      <c r="E152" s="155" t="s">
        <v>221</v>
      </c>
      <c r="F152" s="155" t="s">
        <v>210</v>
      </c>
      <c r="G152" s="155" t="s">
        <v>219</v>
      </c>
      <c r="H152" s="225">
        <v>10</v>
      </c>
      <c r="I152" s="208">
        <v>600</v>
      </c>
      <c r="J152" s="1997">
        <v>500</v>
      </c>
      <c r="K152" s="2001">
        <v>2</v>
      </c>
      <c r="L152" s="2002"/>
      <c r="M152" s="1997">
        <v>500</v>
      </c>
      <c r="N152" s="2001">
        <v>2</v>
      </c>
      <c r="O152" s="2002"/>
      <c r="P152" s="1997">
        <v>0</v>
      </c>
      <c r="Q152" s="2001"/>
      <c r="R152" s="2002"/>
      <c r="S152" s="1997">
        <v>0</v>
      </c>
      <c r="T152" s="2001"/>
      <c r="U152" s="2002"/>
      <c r="V152" s="1997"/>
      <c r="W152" s="2001"/>
      <c r="X152" s="2002"/>
      <c r="Y152" s="1997"/>
      <c r="Z152" s="2001"/>
      <c r="AA152" s="2002"/>
      <c r="AB152" s="1997"/>
      <c r="AC152" s="2001"/>
      <c r="AD152" s="2002"/>
      <c r="AE152" s="1997"/>
      <c r="AF152" s="2001"/>
      <c r="AG152" s="2002"/>
      <c r="AH152" s="1997"/>
      <c r="AI152" s="2001"/>
      <c r="AJ152" s="2002"/>
      <c r="AK152" s="1997"/>
      <c r="AL152" s="2001"/>
      <c r="AM152" s="2002"/>
      <c r="AN152" s="1997"/>
      <c r="AO152" s="2001"/>
      <c r="AP152" s="2002"/>
      <c r="AQ152" s="1997"/>
      <c r="AR152" s="2001"/>
      <c r="AS152" s="2002"/>
      <c r="AT152" s="1997">
        <v>1000</v>
      </c>
      <c r="AU152" s="2001">
        <v>4</v>
      </c>
      <c r="AV152" s="2002">
        <v>0</v>
      </c>
    </row>
    <row r="153" spans="4:48" ht="15.75" customHeight="1">
      <c r="D153" s="1974" t="s">
        <v>145</v>
      </c>
      <c r="E153" s="155" t="s">
        <v>221</v>
      </c>
      <c r="F153" s="155" t="s">
        <v>210</v>
      </c>
      <c r="G153" s="155" t="s">
        <v>219</v>
      </c>
      <c r="H153" s="225">
        <v>10</v>
      </c>
      <c r="I153" s="208">
        <v>600</v>
      </c>
      <c r="J153" s="1997">
        <v>200</v>
      </c>
      <c r="K153" s="2001">
        <v>1</v>
      </c>
      <c r="L153" s="2002"/>
      <c r="M153" s="1997">
        <v>200</v>
      </c>
      <c r="N153" s="2001">
        <v>1</v>
      </c>
      <c r="O153" s="2002"/>
      <c r="P153" s="1997">
        <v>0</v>
      </c>
      <c r="Q153" s="2001"/>
      <c r="R153" s="2002"/>
      <c r="S153" s="1997">
        <v>0</v>
      </c>
      <c r="T153" s="2001"/>
      <c r="U153" s="2002"/>
      <c r="V153" s="1997"/>
      <c r="W153" s="2001"/>
      <c r="X153" s="2002"/>
      <c r="Y153" s="1997"/>
      <c r="Z153" s="2001"/>
      <c r="AA153" s="2002"/>
      <c r="AB153" s="1997"/>
      <c r="AC153" s="2001"/>
      <c r="AD153" s="2002"/>
      <c r="AE153" s="1997"/>
      <c r="AF153" s="2001"/>
      <c r="AG153" s="2002"/>
      <c r="AH153" s="1997"/>
      <c r="AI153" s="2001"/>
      <c r="AJ153" s="2002"/>
      <c r="AK153" s="1997"/>
      <c r="AL153" s="2001"/>
      <c r="AM153" s="2002"/>
      <c r="AN153" s="1997"/>
      <c r="AO153" s="2001"/>
      <c r="AP153" s="2002"/>
      <c r="AQ153" s="1997"/>
      <c r="AR153" s="2001"/>
      <c r="AS153" s="2002"/>
      <c r="AT153" s="1997">
        <v>400</v>
      </c>
      <c r="AU153" s="2001">
        <v>2</v>
      </c>
      <c r="AV153" s="2002">
        <v>0</v>
      </c>
    </row>
    <row r="154" spans="4:48" ht="15.75" customHeight="1">
      <c r="D154" s="1974" t="s">
        <v>146</v>
      </c>
      <c r="E154" s="155" t="s">
        <v>221</v>
      </c>
      <c r="F154" s="155" t="s">
        <v>210</v>
      </c>
      <c r="G154" s="155" t="s">
        <v>219</v>
      </c>
      <c r="H154" s="225">
        <v>10</v>
      </c>
      <c r="I154" s="208">
        <v>600</v>
      </c>
      <c r="J154" s="1997">
        <v>250</v>
      </c>
      <c r="K154" s="2001">
        <v>1</v>
      </c>
      <c r="L154" s="2002"/>
      <c r="M154" s="1997">
        <v>250</v>
      </c>
      <c r="N154" s="2001">
        <v>1</v>
      </c>
      <c r="O154" s="2002"/>
      <c r="P154" s="1997">
        <v>0</v>
      </c>
      <c r="Q154" s="2001"/>
      <c r="R154" s="2002"/>
      <c r="S154" s="1997">
        <v>0</v>
      </c>
      <c r="T154" s="2001"/>
      <c r="U154" s="2002"/>
      <c r="V154" s="1997"/>
      <c r="W154" s="2001"/>
      <c r="X154" s="2002"/>
      <c r="Y154" s="1997"/>
      <c r="Z154" s="2001"/>
      <c r="AA154" s="2002"/>
      <c r="AB154" s="1997"/>
      <c r="AC154" s="2001"/>
      <c r="AD154" s="2002"/>
      <c r="AE154" s="1997"/>
      <c r="AF154" s="2001"/>
      <c r="AG154" s="2002"/>
      <c r="AH154" s="1997"/>
      <c r="AI154" s="2001"/>
      <c r="AJ154" s="2002"/>
      <c r="AK154" s="1997"/>
      <c r="AL154" s="2001"/>
      <c r="AM154" s="2002"/>
      <c r="AN154" s="1997"/>
      <c r="AO154" s="2001"/>
      <c r="AP154" s="2002"/>
      <c r="AQ154" s="1997"/>
      <c r="AR154" s="2001"/>
      <c r="AS154" s="2002"/>
      <c r="AT154" s="1997">
        <v>500</v>
      </c>
      <c r="AU154" s="2001">
        <v>2</v>
      </c>
      <c r="AV154" s="2002">
        <v>0</v>
      </c>
    </row>
    <row r="155" spans="4:48" ht="15.75" customHeight="1">
      <c r="D155" s="1974" t="s">
        <v>208</v>
      </c>
      <c r="E155" s="155" t="s">
        <v>223</v>
      </c>
      <c r="F155" s="155" t="s">
        <v>210</v>
      </c>
      <c r="G155" s="155" t="s">
        <v>171</v>
      </c>
      <c r="H155" s="225">
        <v>12</v>
      </c>
      <c r="I155" s="208">
        <v>720</v>
      </c>
      <c r="J155" s="1997">
        <v>19310.526315789473</v>
      </c>
      <c r="K155" s="2001"/>
      <c r="L155" s="2002">
        <v>5163</v>
      </c>
      <c r="M155" s="1997">
        <v>18800</v>
      </c>
      <c r="N155" s="2001"/>
      <c r="O155" s="2002">
        <v>5027</v>
      </c>
      <c r="P155" s="1997">
        <v>18300</v>
      </c>
      <c r="Q155" s="2001"/>
      <c r="R155" s="2002">
        <v>4893</v>
      </c>
      <c r="S155" s="1997">
        <v>18000</v>
      </c>
      <c r="T155" s="2001"/>
      <c r="U155" s="2002">
        <v>4813</v>
      </c>
      <c r="V155" s="1997">
        <v>19000</v>
      </c>
      <c r="W155" s="2001"/>
      <c r="X155" s="2002">
        <v>5080</v>
      </c>
      <c r="Y155" s="1997">
        <v>17600</v>
      </c>
      <c r="Z155" s="2001"/>
      <c r="AA155" s="2002">
        <v>4706</v>
      </c>
      <c r="AB155" s="1997">
        <v>18100</v>
      </c>
      <c r="AC155" s="2001"/>
      <c r="AD155" s="2002">
        <v>4840</v>
      </c>
      <c r="AE155" s="1997">
        <v>19100</v>
      </c>
      <c r="AF155" s="2001"/>
      <c r="AG155" s="2002">
        <v>5107</v>
      </c>
      <c r="AH155" s="1997">
        <v>19300</v>
      </c>
      <c r="AI155" s="2001"/>
      <c r="AJ155" s="2002">
        <v>5160</v>
      </c>
      <c r="AK155" s="1997">
        <v>22300</v>
      </c>
      <c r="AL155" s="2001"/>
      <c r="AM155" s="2002">
        <v>5963</v>
      </c>
      <c r="AN155" s="1997">
        <v>21800</v>
      </c>
      <c r="AO155" s="2001"/>
      <c r="AP155" s="2002">
        <v>5829</v>
      </c>
      <c r="AQ155" s="1997">
        <v>22100</v>
      </c>
      <c r="AR155" s="2001"/>
      <c r="AS155" s="2002">
        <v>5909</v>
      </c>
      <c r="AT155" s="1997">
        <v>233710.52631578947</v>
      </c>
      <c r="AU155" s="2001">
        <v>0</v>
      </c>
      <c r="AV155" s="2002">
        <v>62490</v>
      </c>
    </row>
    <row r="156" spans="4:48" ht="15.75" customHeight="1">
      <c r="D156" s="1974" t="s">
        <v>208</v>
      </c>
      <c r="E156" s="155" t="s">
        <v>223</v>
      </c>
      <c r="F156" s="155" t="s">
        <v>210</v>
      </c>
      <c r="G156" s="155" t="s">
        <v>22</v>
      </c>
      <c r="H156" s="225">
        <v>16</v>
      </c>
      <c r="I156" s="208">
        <v>960</v>
      </c>
      <c r="J156" s="1997">
        <v>46500</v>
      </c>
      <c r="K156" s="2001"/>
      <c r="L156" s="2002">
        <v>11052</v>
      </c>
      <c r="M156" s="1997">
        <v>46000</v>
      </c>
      <c r="N156" s="2001"/>
      <c r="O156" s="2002">
        <v>10933</v>
      </c>
      <c r="P156" s="1997">
        <v>43000</v>
      </c>
      <c r="Q156" s="2001"/>
      <c r="R156" s="2002">
        <v>10220</v>
      </c>
      <c r="S156" s="1997">
        <v>42000</v>
      </c>
      <c r="T156" s="2001"/>
      <c r="U156" s="2002">
        <v>9982</v>
      </c>
      <c r="V156" s="1997">
        <v>41500</v>
      </c>
      <c r="W156" s="2001"/>
      <c r="X156" s="2002">
        <v>9863</v>
      </c>
      <c r="Y156" s="1997">
        <v>44300</v>
      </c>
      <c r="Z156" s="2001"/>
      <c r="AA156" s="2002">
        <v>10529</v>
      </c>
      <c r="AB156" s="1997">
        <v>44800</v>
      </c>
      <c r="AC156" s="2001"/>
      <c r="AD156" s="2002">
        <v>11015</v>
      </c>
      <c r="AE156" s="1997">
        <v>45800</v>
      </c>
      <c r="AF156" s="2001"/>
      <c r="AG156" s="2002">
        <v>11261</v>
      </c>
      <c r="AH156" s="1997">
        <v>46000</v>
      </c>
      <c r="AI156" s="2001"/>
      <c r="AJ156" s="2002">
        <v>11310</v>
      </c>
      <c r="AK156" s="1997">
        <v>46000</v>
      </c>
      <c r="AL156" s="2001"/>
      <c r="AM156" s="2002">
        <v>10933</v>
      </c>
      <c r="AN156" s="1997">
        <v>45500</v>
      </c>
      <c r="AO156" s="2001"/>
      <c r="AP156" s="2002">
        <v>10814</v>
      </c>
      <c r="AQ156" s="1997">
        <v>45800</v>
      </c>
      <c r="AR156" s="2001"/>
      <c r="AS156" s="2002">
        <v>10886</v>
      </c>
      <c r="AT156" s="1997">
        <v>537200</v>
      </c>
      <c r="AU156" s="2001">
        <v>0</v>
      </c>
      <c r="AV156" s="2002">
        <v>128798</v>
      </c>
    </row>
    <row r="157" spans="4:48" ht="15.75" customHeight="1">
      <c r="D157" s="2070" t="s">
        <v>224</v>
      </c>
      <c r="E157" s="1218" t="s">
        <v>221</v>
      </c>
      <c r="F157" s="1218" t="s">
        <v>210</v>
      </c>
      <c r="G157" s="1218" t="s">
        <v>219</v>
      </c>
      <c r="H157" s="1219" t="s">
        <v>225</v>
      </c>
      <c r="I157" s="1220"/>
      <c r="J157" s="2071"/>
      <c r="K157" s="2376"/>
      <c r="L157" s="2072"/>
      <c r="M157" s="2071"/>
      <c r="N157" s="2376"/>
      <c r="O157" s="2072"/>
      <c r="P157" s="2071"/>
      <c r="Q157" s="2376"/>
      <c r="R157" s="2072"/>
      <c r="S157" s="2071"/>
      <c r="T157" s="2376"/>
      <c r="U157" s="2072"/>
      <c r="V157" s="2071"/>
      <c r="W157" s="2376"/>
      <c r="X157" s="2072"/>
      <c r="Y157" s="2071"/>
      <c r="Z157" s="2376"/>
      <c r="AA157" s="2072"/>
      <c r="AB157" s="2071"/>
      <c r="AC157" s="2376"/>
      <c r="AD157" s="2072"/>
      <c r="AE157" s="2071"/>
      <c r="AF157" s="2376"/>
      <c r="AG157" s="2072"/>
      <c r="AH157" s="2071"/>
      <c r="AI157" s="2376"/>
      <c r="AJ157" s="2072"/>
      <c r="AK157" s="2071"/>
      <c r="AL157" s="2376"/>
      <c r="AM157" s="2072"/>
      <c r="AN157" s="2071"/>
      <c r="AO157" s="2376"/>
      <c r="AP157" s="2072"/>
      <c r="AQ157" s="2071"/>
      <c r="AR157" s="2376"/>
      <c r="AS157" s="2072"/>
      <c r="AT157" s="2071">
        <v>0</v>
      </c>
      <c r="AU157" s="2376">
        <v>0</v>
      </c>
      <c r="AV157" s="2072">
        <v>0</v>
      </c>
    </row>
    <row r="158" spans="4:48" ht="15.75" customHeight="1">
      <c r="D158" s="2075" t="s">
        <v>226</v>
      </c>
      <c r="E158" s="2076" t="s">
        <v>221</v>
      </c>
      <c r="F158" s="2076"/>
      <c r="G158" s="2373" t="s">
        <v>219</v>
      </c>
      <c r="H158" s="1975">
        <v>7</v>
      </c>
      <c r="I158" s="1976">
        <v>420</v>
      </c>
      <c r="J158" s="2094">
        <v>100</v>
      </c>
      <c r="K158" s="2081">
        <v>1</v>
      </c>
      <c r="L158" s="2082"/>
      <c r="M158" s="2095">
        <v>100</v>
      </c>
      <c r="N158" s="2081">
        <v>1</v>
      </c>
      <c r="O158" s="2082"/>
      <c r="P158" s="2095"/>
      <c r="Q158" s="2098"/>
      <c r="R158" s="2083"/>
      <c r="S158" s="2095"/>
      <c r="T158" s="2314"/>
      <c r="U158" s="2084"/>
      <c r="V158" s="2095"/>
      <c r="W158" s="2314"/>
      <c r="X158" s="2084"/>
      <c r="Y158" s="2095"/>
      <c r="Z158" s="2314"/>
      <c r="AA158" s="2084"/>
      <c r="AB158" s="2095"/>
      <c r="AC158" s="2314"/>
      <c r="AD158" s="2084"/>
      <c r="AE158" s="2095"/>
      <c r="AF158" s="2314"/>
      <c r="AG158" s="2084"/>
      <c r="AH158" s="2095"/>
      <c r="AI158" s="2314"/>
      <c r="AJ158" s="2084"/>
      <c r="AK158" s="2095"/>
      <c r="AL158" s="2314"/>
      <c r="AM158" s="2084"/>
      <c r="AN158" s="2095"/>
      <c r="AO158" s="2314"/>
      <c r="AP158" s="2084"/>
      <c r="AQ158" s="2095"/>
      <c r="AR158" s="2314"/>
      <c r="AS158" s="2084"/>
      <c r="AT158" s="2095">
        <v>200</v>
      </c>
      <c r="AU158" s="2314">
        <v>2</v>
      </c>
      <c r="AV158" s="2084">
        <v>0</v>
      </c>
    </row>
    <row r="159" spans="4:48" ht="15.75" customHeight="1">
      <c r="D159" s="2077" t="s">
        <v>139</v>
      </c>
      <c r="E159" s="2078" t="s">
        <v>221</v>
      </c>
      <c r="F159" s="2078"/>
      <c r="G159" s="2078" t="s">
        <v>219</v>
      </c>
      <c r="H159" s="1977"/>
      <c r="I159" s="1978"/>
      <c r="J159" s="1997">
        <v>100</v>
      </c>
      <c r="K159" s="2085"/>
      <c r="L159" s="2086"/>
      <c r="M159" s="2096">
        <v>100</v>
      </c>
      <c r="N159" s="2085"/>
      <c r="O159" s="2086"/>
      <c r="P159" s="2096"/>
      <c r="Q159" s="2087"/>
      <c r="R159" s="2088"/>
      <c r="S159" s="2096"/>
      <c r="T159" s="2087"/>
      <c r="U159" s="2089"/>
      <c r="V159" s="2096"/>
      <c r="W159" s="2087"/>
      <c r="X159" s="2089"/>
      <c r="Y159" s="2096"/>
      <c r="Z159" s="2087"/>
      <c r="AA159" s="2089"/>
      <c r="AB159" s="2096"/>
      <c r="AC159" s="2087"/>
      <c r="AD159" s="2089"/>
      <c r="AE159" s="2096"/>
      <c r="AF159" s="2087"/>
      <c r="AG159" s="2089"/>
      <c r="AH159" s="2096"/>
      <c r="AI159" s="2087"/>
      <c r="AJ159" s="2089"/>
      <c r="AK159" s="2096"/>
      <c r="AL159" s="2087"/>
      <c r="AM159" s="2089"/>
      <c r="AN159" s="2096"/>
      <c r="AO159" s="2087"/>
      <c r="AP159" s="2089"/>
      <c r="AQ159" s="2096"/>
      <c r="AR159" s="2087"/>
      <c r="AS159" s="2089"/>
      <c r="AT159" s="2096">
        <v>200</v>
      </c>
      <c r="AU159" s="2384">
        <v>0</v>
      </c>
      <c r="AV159" s="2089">
        <v>0</v>
      </c>
    </row>
    <row r="160" spans="4:48" ht="15.75" customHeight="1">
      <c r="D160" s="2079" t="s">
        <v>227</v>
      </c>
      <c r="E160" s="2080" t="s">
        <v>221</v>
      </c>
      <c r="F160" s="2080"/>
      <c r="G160" s="2080" t="s">
        <v>219</v>
      </c>
      <c r="H160" s="281">
        <v>7</v>
      </c>
      <c r="I160" s="203">
        <v>420</v>
      </c>
      <c r="J160" s="2071">
        <v>100</v>
      </c>
      <c r="K160" s="2358"/>
      <c r="L160" s="2359"/>
      <c r="M160" s="2097">
        <v>100</v>
      </c>
      <c r="N160" s="2090"/>
      <c r="O160" s="2091"/>
      <c r="P160" s="2097"/>
      <c r="Q160" s="2092"/>
      <c r="R160" s="2093"/>
      <c r="S160" s="2097"/>
      <c r="T160" s="2092"/>
      <c r="U160" s="2093"/>
      <c r="V160" s="2097"/>
      <c r="W160" s="2092"/>
      <c r="X160" s="2093"/>
      <c r="Y160" s="2097"/>
      <c r="Z160" s="2092"/>
      <c r="AA160" s="2093"/>
      <c r="AB160" s="2097"/>
      <c r="AC160" s="2092"/>
      <c r="AD160" s="2093"/>
      <c r="AE160" s="2097"/>
      <c r="AF160" s="2092"/>
      <c r="AG160" s="2093"/>
      <c r="AH160" s="2097"/>
      <c r="AI160" s="2092"/>
      <c r="AJ160" s="2093"/>
      <c r="AK160" s="2097"/>
      <c r="AL160" s="2092"/>
      <c r="AM160" s="2093"/>
      <c r="AN160" s="2097"/>
      <c r="AO160" s="2092"/>
      <c r="AP160" s="2093"/>
      <c r="AQ160" s="2097"/>
      <c r="AR160" s="2092"/>
      <c r="AS160" s="2093"/>
      <c r="AT160" s="2097">
        <v>200</v>
      </c>
      <c r="AU160" s="2385">
        <v>0</v>
      </c>
      <c r="AV160" s="2386">
        <v>0</v>
      </c>
    </row>
    <row r="161" spans="4:72" ht="15.75" customHeight="1">
      <c r="D161" s="2394" t="s">
        <v>208</v>
      </c>
      <c r="E161" s="2395" t="s">
        <v>229</v>
      </c>
      <c r="F161" s="2395"/>
      <c r="G161" s="2395" t="s">
        <v>222</v>
      </c>
      <c r="H161" s="334"/>
      <c r="I161" s="2074"/>
      <c r="J161" s="2391">
        <v>0</v>
      </c>
      <c r="K161" s="2360"/>
      <c r="L161" s="2361"/>
      <c r="M161" s="2391">
        <v>0</v>
      </c>
      <c r="N161" s="2360"/>
      <c r="O161" s="2361"/>
      <c r="P161" s="2391">
        <v>0</v>
      </c>
      <c r="Q161" s="2360"/>
      <c r="R161" s="2361"/>
      <c r="S161" s="2391">
        <v>0</v>
      </c>
      <c r="T161" s="2366"/>
      <c r="U161" s="2000"/>
      <c r="V161" s="2391">
        <v>0</v>
      </c>
      <c r="W161" s="2366"/>
      <c r="X161" s="2000"/>
      <c r="Y161" s="2391">
        <v>0</v>
      </c>
      <c r="Z161" s="2366"/>
      <c r="AA161" s="2000"/>
      <c r="AB161" s="2391">
        <v>0</v>
      </c>
      <c r="AC161" s="2366"/>
      <c r="AD161" s="2000"/>
      <c r="AE161" s="2391">
        <v>0</v>
      </c>
      <c r="AF161" s="2366"/>
      <c r="AG161" s="2000"/>
      <c r="AH161" s="2391">
        <v>0</v>
      </c>
      <c r="AI161" s="2366"/>
      <c r="AJ161" s="2000"/>
      <c r="AK161" s="2391">
        <v>0</v>
      </c>
      <c r="AL161" s="2366"/>
      <c r="AM161" s="2000"/>
      <c r="AN161" s="2391">
        <v>0</v>
      </c>
      <c r="AO161" s="2366"/>
      <c r="AP161" s="2000"/>
      <c r="AQ161" s="2391">
        <v>0</v>
      </c>
      <c r="AR161" s="2366"/>
      <c r="AS161" s="2000"/>
      <c r="AT161" s="2391">
        <v>0</v>
      </c>
      <c r="AU161" s="2366">
        <v>0</v>
      </c>
      <c r="AV161" s="2000">
        <v>0</v>
      </c>
    </row>
    <row r="162" spans="4:72" ht="15.75" customHeight="1">
      <c r="D162" s="2396" t="s">
        <v>137</v>
      </c>
      <c r="E162" s="2397" t="s">
        <v>229</v>
      </c>
      <c r="F162" s="2397"/>
      <c r="G162" s="2398" t="s">
        <v>222</v>
      </c>
      <c r="H162" s="446">
        <v>7</v>
      </c>
      <c r="I162" s="2073">
        <v>420</v>
      </c>
      <c r="J162" s="2392">
        <v>3150</v>
      </c>
      <c r="K162" s="2362"/>
      <c r="L162" s="2363"/>
      <c r="M162" s="2392">
        <v>2500</v>
      </c>
      <c r="N162" s="2362"/>
      <c r="O162" s="2363"/>
      <c r="P162" s="2392">
        <v>2500</v>
      </c>
      <c r="Q162" s="2362"/>
      <c r="R162" s="2363"/>
      <c r="S162" s="2392">
        <v>2400</v>
      </c>
      <c r="T162" s="2367"/>
      <c r="U162" s="2002"/>
      <c r="V162" s="2392">
        <v>3400</v>
      </c>
      <c r="W162" s="2367"/>
      <c r="X162" s="2002"/>
      <c r="Y162" s="2392">
        <v>3500</v>
      </c>
      <c r="Z162" s="2367"/>
      <c r="AA162" s="2002"/>
      <c r="AB162" s="2392">
        <v>3650</v>
      </c>
      <c r="AC162" s="2367"/>
      <c r="AD162" s="2002"/>
      <c r="AE162" s="2392">
        <v>3800</v>
      </c>
      <c r="AF162" s="2367"/>
      <c r="AG162" s="2002"/>
      <c r="AH162" s="2392">
        <v>3500</v>
      </c>
      <c r="AI162" s="2367"/>
      <c r="AJ162" s="2002"/>
      <c r="AK162" s="2392">
        <v>3950</v>
      </c>
      <c r="AL162" s="2367"/>
      <c r="AM162" s="2002"/>
      <c r="AN162" s="2392">
        <v>3600</v>
      </c>
      <c r="AO162" s="2367"/>
      <c r="AP162" s="2002"/>
      <c r="AQ162" s="2392">
        <v>3750</v>
      </c>
      <c r="AR162" s="2367"/>
      <c r="AS162" s="2002"/>
      <c r="AT162" s="2392">
        <v>39700</v>
      </c>
      <c r="AU162" s="2367">
        <v>0</v>
      </c>
      <c r="AV162" s="2002">
        <v>0</v>
      </c>
    </row>
    <row r="163" spans="4:72" ht="15.75" customHeight="1">
      <c r="D163" s="2396" t="s">
        <v>135</v>
      </c>
      <c r="E163" s="2397" t="s">
        <v>229</v>
      </c>
      <c r="F163" s="2397"/>
      <c r="G163" s="2398" t="s">
        <v>222</v>
      </c>
      <c r="H163" s="446"/>
      <c r="I163" s="2073"/>
      <c r="J163" s="2392">
        <v>2900</v>
      </c>
      <c r="K163" s="2362"/>
      <c r="L163" s="2363"/>
      <c r="M163" s="2392">
        <v>3000</v>
      </c>
      <c r="N163" s="2362"/>
      <c r="O163" s="2363"/>
      <c r="P163" s="2392">
        <v>3000</v>
      </c>
      <c r="Q163" s="2362"/>
      <c r="R163" s="2363"/>
      <c r="S163" s="2392">
        <v>2900</v>
      </c>
      <c r="T163" s="2367"/>
      <c r="U163" s="2002"/>
      <c r="V163" s="2392">
        <v>2900</v>
      </c>
      <c r="W163" s="2367"/>
      <c r="X163" s="2002"/>
      <c r="Y163" s="2392">
        <v>3100</v>
      </c>
      <c r="Z163" s="2367"/>
      <c r="AA163" s="2002"/>
      <c r="AB163" s="2392">
        <v>3350</v>
      </c>
      <c r="AC163" s="2367"/>
      <c r="AD163" s="2002"/>
      <c r="AE163" s="2392">
        <v>3300</v>
      </c>
      <c r="AF163" s="2367"/>
      <c r="AG163" s="2002"/>
      <c r="AH163" s="2392">
        <v>2900</v>
      </c>
      <c r="AI163" s="2367"/>
      <c r="AJ163" s="2002"/>
      <c r="AK163" s="2392">
        <v>3400</v>
      </c>
      <c r="AL163" s="2367"/>
      <c r="AM163" s="2002"/>
      <c r="AN163" s="2392">
        <v>3050</v>
      </c>
      <c r="AO163" s="2367"/>
      <c r="AP163" s="2002"/>
      <c r="AQ163" s="2392">
        <v>3200</v>
      </c>
      <c r="AR163" s="2367"/>
      <c r="AS163" s="2002"/>
      <c r="AT163" s="2392">
        <v>37000</v>
      </c>
      <c r="AU163" s="2367">
        <v>0</v>
      </c>
      <c r="AV163" s="2002">
        <v>0</v>
      </c>
    </row>
    <row r="164" spans="4:72" ht="15.75" customHeight="1">
      <c r="D164" s="2396" t="s">
        <v>145</v>
      </c>
      <c r="E164" s="2397" t="s">
        <v>229</v>
      </c>
      <c r="F164" s="2397"/>
      <c r="G164" s="2398" t="s">
        <v>222</v>
      </c>
      <c r="H164" s="446"/>
      <c r="I164" s="2073"/>
      <c r="J164" s="2392">
        <v>2300</v>
      </c>
      <c r="K164" s="2362"/>
      <c r="L164" s="2363"/>
      <c r="M164" s="2392">
        <v>2150</v>
      </c>
      <c r="N164" s="2362"/>
      <c r="O164" s="2363"/>
      <c r="P164" s="2392">
        <v>2100</v>
      </c>
      <c r="Q164" s="2362"/>
      <c r="R164" s="2363"/>
      <c r="S164" s="2392">
        <v>2050</v>
      </c>
      <c r="T164" s="2367"/>
      <c r="U164" s="2002"/>
      <c r="V164" s="2392">
        <v>1950</v>
      </c>
      <c r="W164" s="2367"/>
      <c r="X164" s="2002"/>
      <c r="Y164" s="2392">
        <v>1900</v>
      </c>
      <c r="Z164" s="2367"/>
      <c r="AA164" s="2002"/>
      <c r="AB164" s="2392">
        <v>2050</v>
      </c>
      <c r="AC164" s="2367"/>
      <c r="AD164" s="2002"/>
      <c r="AE164" s="2392">
        <v>2200</v>
      </c>
      <c r="AF164" s="2367"/>
      <c r="AG164" s="2002"/>
      <c r="AH164" s="2392">
        <v>2000</v>
      </c>
      <c r="AI164" s="2367"/>
      <c r="AJ164" s="2002"/>
      <c r="AK164" s="2392">
        <v>2250</v>
      </c>
      <c r="AL164" s="2367"/>
      <c r="AM164" s="2002"/>
      <c r="AN164" s="2392">
        <v>2000</v>
      </c>
      <c r="AO164" s="2367"/>
      <c r="AP164" s="2002"/>
      <c r="AQ164" s="2392">
        <v>2100</v>
      </c>
      <c r="AR164" s="2367"/>
      <c r="AS164" s="2002"/>
      <c r="AT164" s="2392">
        <v>25050</v>
      </c>
      <c r="AU164" s="2367">
        <v>0</v>
      </c>
      <c r="AV164" s="2002">
        <v>0</v>
      </c>
    </row>
    <row r="165" spans="4:72" ht="15.75" customHeight="1">
      <c r="D165" s="2396" t="s">
        <v>146</v>
      </c>
      <c r="E165" s="2397" t="s">
        <v>229</v>
      </c>
      <c r="F165" s="2397"/>
      <c r="G165" s="2398" t="s">
        <v>222</v>
      </c>
      <c r="H165" s="446"/>
      <c r="I165" s="2073"/>
      <c r="J165" s="2392">
        <v>2550</v>
      </c>
      <c r="K165" s="2362"/>
      <c r="L165" s="2363"/>
      <c r="M165" s="2392">
        <v>2500</v>
      </c>
      <c r="N165" s="2362"/>
      <c r="O165" s="2363"/>
      <c r="P165" s="2392">
        <v>2650</v>
      </c>
      <c r="Q165" s="2362"/>
      <c r="R165" s="2363"/>
      <c r="S165" s="2392">
        <v>2600</v>
      </c>
      <c r="T165" s="2367"/>
      <c r="U165" s="2002"/>
      <c r="V165" s="2392">
        <v>2550</v>
      </c>
      <c r="W165" s="2367"/>
      <c r="X165" s="2002"/>
      <c r="Y165" s="2392">
        <v>2650</v>
      </c>
      <c r="Z165" s="2367"/>
      <c r="AA165" s="2002"/>
      <c r="AB165" s="2392">
        <v>2800</v>
      </c>
      <c r="AC165" s="2367"/>
      <c r="AD165" s="2002"/>
      <c r="AE165" s="2392">
        <v>2950</v>
      </c>
      <c r="AF165" s="2367"/>
      <c r="AG165" s="2002"/>
      <c r="AH165" s="2392">
        <v>2700</v>
      </c>
      <c r="AI165" s="2367"/>
      <c r="AJ165" s="2002"/>
      <c r="AK165" s="2392">
        <v>3100</v>
      </c>
      <c r="AL165" s="2367"/>
      <c r="AM165" s="2002"/>
      <c r="AN165" s="2392">
        <v>2700</v>
      </c>
      <c r="AO165" s="2367"/>
      <c r="AP165" s="2002"/>
      <c r="AQ165" s="2392">
        <v>2950</v>
      </c>
      <c r="AR165" s="2367"/>
      <c r="AS165" s="2002"/>
      <c r="AT165" s="2392">
        <v>32700</v>
      </c>
      <c r="AU165" s="2367">
        <v>0</v>
      </c>
      <c r="AV165" s="2002">
        <v>0</v>
      </c>
    </row>
    <row r="166" spans="4:72" ht="15.75" customHeight="1">
      <c r="D166" s="2396" t="s">
        <v>226</v>
      </c>
      <c r="E166" s="2397" t="s">
        <v>229</v>
      </c>
      <c r="F166" s="2397"/>
      <c r="G166" s="2397" t="s">
        <v>222</v>
      </c>
      <c r="H166" s="446"/>
      <c r="I166" s="2073"/>
      <c r="J166" s="2392">
        <v>1500</v>
      </c>
      <c r="K166" s="2362"/>
      <c r="L166" s="2363"/>
      <c r="M166" s="2392">
        <v>1550</v>
      </c>
      <c r="N166" s="2362"/>
      <c r="O166" s="2363"/>
      <c r="P166" s="2392">
        <v>1500</v>
      </c>
      <c r="Q166" s="2362"/>
      <c r="R166" s="2363"/>
      <c r="S166" s="2392">
        <v>1450</v>
      </c>
      <c r="T166" s="2367"/>
      <c r="U166" s="2002"/>
      <c r="V166" s="2392">
        <v>1400</v>
      </c>
      <c r="W166" s="2367"/>
      <c r="X166" s="2002"/>
      <c r="Y166" s="2392">
        <v>1150</v>
      </c>
      <c r="Z166" s="2367"/>
      <c r="AA166" s="2002"/>
      <c r="AB166" s="2392">
        <v>1200</v>
      </c>
      <c r="AC166" s="2367"/>
      <c r="AD166" s="2002"/>
      <c r="AE166" s="2392">
        <v>1200</v>
      </c>
      <c r="AF166" s="2367"/>
      <c r="AG166" s="2002"/>
      <c r="AH166" s="2392">
        <v>1150</v>
      </c>
      <c r="AI166" s="2367"/>
      <c r="AJ166" s="2002"/>
      <c r="AK166" s="2392">
        <v>1250</v>
      </c>
      <c r="AL166" s="2367"/>
      <c r="AM166" s="2002"/>
      <c r="AN166" s="2392">
        <v>1150</v>
      </c>
      <c r="AO166" s="2367"/>
      <c r="AP166" s="2002"/>
      <c r="AQ166" s="2392">
        <v>1200</v>
      </c>
      <c r="AR166" s="2367"/>
      <c r="AS166" s="2002"/>
      <c r="AT166" s="2392">
        <v>15700</v>
      </c>
      <c r="AU166" s="2367">
        <v>0</v>
      </c>
      <c r="AV166" s="2002">
        <v>0</v>
      </c>
    </row>
    <row r="167" spans="4:72" ht="15.75" customHeight="1">
      <c r="D167" s="2396" t="s">
        <v>139</v>
      </c>
      <c r="E167" s="2397" t="s">
        <v>229</v>
      </c>
      <c r="F167" s="2397"/>
      <c r="G167" s="2397" t="s">
        <v>222</v>
      </c>
      <c r="H167" s="446"/>
      <c r="I167" s="2073"/>
      <c r="J167" s="2392">
        <v>75</v>
      </c>
      <c r="K167" s="2362"/>
      <c r="L167" s="2363"/>
      <c r="M167" s="2392">
        <v>75</v>
      </c>
      <c r="N167" s="2362"/>
      <c r="O167" s="2363"/>
      <c r="P167" s="2392">
        <v>75</v>
      </c>
      <c r="Q167" s="2362"/>
      <c r="R167" s="2363"/>
      <c r="S167" s="2392">
        <v>75</v>
      </c>
      <c r="T167" s="2367"/>
      <c r="U167" s="2002"/>
      <c r="V167" s="2392">
        <v>75</v>
      </c>
      <c r="W167" s="2367"/>
      <c r="X167" s="2002"/>
      <c r="Y167" s="2392">
        <v>75</v>
      </c>
      <c r="Z167" s="2367"/>
      <c r="AA167" s="2002"/>
      <c r="AB167" s="2392">
        <v>75</v>
      </c>
      <c r="AC167" s="2367"/>
      <c r="AD167" s="2002"/>
      <c r="AE167" s="2392">
        <v>75</v>
      </c>
      <c r="AF167" s="2367"/>
      <c r="AG167" s="2002"/>
      <c r="AH167" s="2392">
        <v>75</v>
      </c>
      <c r="AI167" s="2367"/>
      <c r="AJ167" s="2002"/>
      <c r="AK167" s="2392">
        <v>75</v>
      </c>
      <c r="AL167" s="2367"/>
      <c r="AM167" s="2002"/>
      <c r="AN167" s="2392">
        <v>75</v>
      </c>
      <c r="AO167" s="2367"/>
      <c r="AP167" s="2002"/>
      <c r="AQ167" s="2392">
        <v>75</v>
      </c>
      <c r="AR167" s="2367"/>
      <c r="AS167" s="2002"/>
      <c r="AT167" s="2392">
        <v>900</v>
      </c>
      <c r="AU167" s="2367">
        <v>0</v>
      </c>
      <c r="AV167" s="2002">
        <v>0</v>
      </c>
    </row>
    <row r="168" spans="4:72" ht="15.75" customHeight="1">
      <c r="D168" s="2829" t="s">
        <v>218</v>
      </c>
      <c r="E168" s="2830" t="s">
        <v>229</v>
      </c>
      <c r="F168" s="2830"/>
      <c r="G168" s="2830" t="s">
        <v>222</v>
      </c>
      <c r="H168" s="446"/>
      <c r="I168" s="2073"/>
      <c r="J168" s="2831">
        <v>350</v>
      </c>
      <c r="K168" s="2832"/>
      <c r="L168" s="2833"/>
      <c r="M168" s="2831">
        <v>450</v>
      </c>
      <c r="N168" s="2832"/>
      <c r="O168" s="2833"/>
      <c r="P168" s="2831">
        <v>400</v>
      </c>
      <c r="Q168" s="2832"/>
      <c r="R168" s="2833"/>
      <c r="S168" s="2831">
        <v>400</v>
      </c>
      <c r="T168" s="2834"/>
      <c r="U168" s="2072"/>
      <c r="V168" s="2831">
        <v>400</v>
      </c>
      <c r="W168" s="2834"/>
      <c r="X168" s="2072"/>
      <c r="Y168" s="2831">
        <v>400</v>
      </c>
      <c r="Z168" s="2834"/>
      <c r="AA168" s="2072"/>
      <c r="AB168" s="2831">
        <v>450</v>
      </c>
      <c r="AC168" s="2834"/>
      <c r="AD168" s="2072"/>
      <c r="AE168" s="2831">
        <v>450</v>
      </c>
      <c r="AF168" s="2834"/>
      <c r="AG168" s="2072"/>
      <c r="AH168" s="2831">
        <v>450</v>
      </c>
      <c r="AI168" s="2834"/>
      <c r="AJ168" s="2072"/>
      <c r="AK168" s="2831">
        <v>500</v>
      </c>
      <c r="AL168" s="2834"/>
      <c r="AM168" s="2072"/>
      <c r="AN168" s="2831">
        <v>450</v>
      </c>
      <c r="AO168" s="2834"/>
      <c r="AP168" s="2072"/>
      <c r="AQ168" s="2831">
        <v>450</v>
      </c>
      <c r="AR168" s="2834"/>
      <c r="AS168" s="2072"/>
      <c r="AT168" s="2831">
        <v>5150</v>
      </c>
      <c r="AU168" s="2834">
        <v>0</v>
      </c>
      <c r="AV168" s="2072">
        <v>0</v>
      </c>
    </row>
    <row r="169" spans="4:72" ht="15.75" customHeight="1">
      <c r="D169" s="2399" t="s">
        <v>227</v>
      </c>
      <c r="E169" s="2400" t="s">
        <v>229</v>
      </c>
      <c r="F169" s="2400"/>
      <c r="G169" s="2400" t="s">
        <v>222</v>
      </c>
      <c r="H169" s="334"/>
      <c r="I169" s="2074"/>
      <c r="J169" s="2393">
        <v>150</v>
      </c>
      <c r="K169" s="2364"/>
      <c r="L169" s="2365"/>
      <c r="M169" s="2393">
        <v>150</v>
      </c>
      <c r="N169" s="2364"/>
      <c r="O169" s="2365"/>
      <c r="P169" s="2393">
        <v>150</v>
      </c>
      <c r="Q169" s="2364"/>
      <c r="R169" s="2365"/>
      <c r="S169" s="2393">
        <v>150</v>
      </c>
      <c r="T169" s="2387"/>
      <c r="U169" s="2368"/>
      <c r="V169" s="2393">
        <v>150</v>
      </c>
      <c r="W169" s="2387"/>
      <c r="X169" s="2368"/>
      <c r="Y169" s="2393">
        <v>150</v>
      </c>
      <c r="Z169" s="2387"/>
      <c r="AA169" s="2368"/>
      <c r="AB169" s="2393">
        <v>150</v>
      </c>
      <c r="AC169" s="2387"/>
      <c r="AD169" s="2368"/>
      <c r="AE169" s="2393">
        <v>150</v>
      </c>
      <c r="AF169" s="2387"/>
      <c r="AG169" s="2368"/>
      <c r="AH169" s="2393">
        <v>150</v>
      </c>
      <c r="AI169" s="2387"/>
      <c r="AJ169" s="2368"/>
      <c r="AK169" s="2393">
        <v>150</v>
      </c>
      <c r="AL169" s="2387"/>
      <c r="AM169" s="2368"/>
      <c r="AN169" s="2393">
        <v>150</v>
      </c>
      <c r="AO169" s="2387"/>
      <c r="AP169" s="2368"/>
      <c r="AQ169" s="2393">
        <v>150</v>
      </c>
      <c r="AR169" s="2387"/>
      <c r="AS169" s="2368"/>
      <c r="AT169" s="2393">
        <v>1800</v>
      </c>
      <c r="AU169" s="2387">
        <v>0</v>
      </c>
      <c r="AV169" s="2368">
        <v>0</v>
      </c>
    </row>
    <row r="170" spans="4:72" ht="15.75" customHeight="1">
      <c r="I170" s="1979"/>
      <c r="J170" s="440"/>
      <c r="M170" s="440"/>
      <c r="O170" s="2858"/>
      <c r="P170" s="440"/>
      <c r="S170" s="440"/>
      <c r="V170" s="440"/>
      <c r="W170" s="146"/>
      <c r="X170" s="146"/>
      <c r="Y170" s="440"/>
      <c r="Z170" s="146"/>
      <c r="AA170" s="146"/>
      <c r="AB170" s="440"/>
      <c r="AC170" s="146"/>
      <c r="AD170" s="146"/>
      <c r="AE170" s="440"/>
      <c r="AF170" s="146"/>
      <c r="AG170" s="146"/>
      <c r="AH170" s="440"/>
      <c r="AI170" s="146"/>
      <c r="AJ170" s="146"/>
      <c r="AK170" s="440"/>
      <c r="AL170" s="146"/>
      <c r="AM170" s="146"/>
      <c r="AN170" s="440"/>
      <c r="AO170" s="146"/>
      <c r="AP170" s="146"/>
      <c r="AQ170" s="440"/>
      <c r="AR170" s="146"/>
      <c r="AS170" s="146"/>
      <c r="AT170" s="440"/>
      <c r="AU170" s="146"/>
      <c r="AV170" s="146"/>
    </row>
    <row r="171" spans="4:72" ht="15.75" customHeight="1">
      <c r="D171" s="1969"/>
      <c r="AX171" s="145"/>
      <c r="BF171" s="146"/>
    </row>
    <row r="172" spans="4:72" ht="15.75" customHeight="1">
      <c r="D172" s="2926"/>
      <c r="E172" s="2927"/>
      <c r="F172" s="2927"/>
      <c r="G172" s="2927"/>
      <c r="H172" s="2927"/>
      <c r="I172" s="2928"/>
      <c r="J172" s="1097">
        <v>45383</v>
      </c>
      <c r="K172" s="1098"/>
      <c r="L172" s="1100"/>
      <c r="M172" s="1097">
        <v>45414</v>
      </c>
      <c r="N172" s="1098"/>
      <c r="O172" s="1100"/>
      <c r="P172" s="1097">
        <v>45445</v>
      </c>
      <c r="Q172" s="1098"/>
      <c r="R172" s="1100"/>
      <c r="S172" s="1097">
        <v>45476</v>
      </c>
      <c r="T172" s="1098"/>
      <c r="U172" s="1100"/>
      <c r="V172" s="1097">
        <v>45507</v>
      </c>
      <c r="W172" s="1098"/>
      <c r="X172" s="1100"/>
      <c r="Y172" s="1097">
        <v>45538</v>
      </c>
      <c r="Z172" s="1098"/>
      <c r="AA172" s="1100"/>
      <c r="AB172" s="1097">
        <v>45569</v>
      </c>
      <c r="AC172" s="1098"/>
      <c r="AD172" s="1100"/>
      <c r="AE172" s="1097">
        <v>45600</v>
      </c>
      <c r="AF172" s="1098"/>
      <c r="AG172" s="1100"/>
      <c r="AH172" s="1097">
        <v>45631</v>
      </c>
      <c r="AI172" s="1098"/>
      <c r="AJ172" s="1100"/>
      <c r="AK172" s="1097">
        <v>45662</v>
      </c>
      <c r="AL172" s="1098"/>
      <c r="AM172" s="1100"/>
      <c r="AN172" s="1097">
        <v>45693</v>
      </c>
      <c r="AO172" s="1098"/>
      <c r="AP172" s="1100"/>
      <c r="AQ172" s="1097">
        <v>45724</v>
      </c>
      <c r="AR172" s="1098"/>
      <c r="AS172" s="1100"/>
      <c r="AT172" s="1097"/>
      <c r="AU172" s="1098" t="s">
        <v>2</v>
      </c>
      <c r="AV172" s="1100"/>
      <c r="AX172" s="145"/>
      <c r="BT172" s="146"/>
    </row>
    <row r="173" spans="4:72" ht="15.75" customHeight="1">
      <c r="D173" s="1888" t="s">
        <v>206</v>
      </c>
      <c r="E173" s="1980" t="s">
        <v>230</v>
      </c>
      <c r="F173" s="2015" t="s">
        <v>207</v>
      </c>
      <c r="G173" s="1125" t="s">
        <v>6</v>
      </c>
      <c r="H173" s="1126" t="s">
        <v>231</v>
      </c>
      <c r="I173" s="1127"/>
      <c r="J173" s="1128" t="s">
        <v>9</v>
      </c>
      <c r="K173" s="1129"/>
      <c r="L173" s="1889"/>
      <c r="M173" s="1128" t="s">
        <v>9</v>
      </c>
      <c r="N173" s="1129"/>
      <c r="O173" s="1889"/>
      <c r="P173" s="1128" t="s">
        <v>9</v>
      </c>
      <c r="Q173" s="1129"/>
      <c r="R173" s="1890"/>
      <c r="S173" s="1128" t="s">
        <v>9</v>
      </c>
      <c r="T173" s="1129"/>
      <c r="U173" s="1889"/>
      <c r="V173" s="1128" t="s">
        <v>9</v>
      </c>
      <c r="W173" s="1129"/>
      <c r="X173" s="1889"/>
      <c r="Y173" s="1128" t="s">
        <v>9</v>
      </c>
      <c r="Z173" s="1129"/>
      <c r="AA173" s="1889"/>
      <c r="AB173" s="1128" t="s">
        <v>9</v>
      </c>
      <c r="AC173" s="1129"/>
      <c r="AD173" s="1889"/>
      <c r="AE173" s="1128" t="s">
        <v>9</v>
      </c>
      <c r="AF173" s="1129"/>
      <c r="AG173" s="1889"/>
      <c r="AH173" s="1128" t="s">
        <v>9</v>
      </c>
      <c r="AI173" s="1129"/>
      <c r="AJ173" s="1889"/>
      <c r="AK173" s="1128" t="s">
        <v>9</v>
      </c>
      <c r="AL173" s="1129"/>
      <c r="AM173" s="1889"/>
      <c r="AN173" s="1128" t="s">
        <v>9</v>
      </c>
      <c r="AO173" s="1129"/>
      <c r="AP173" s="1889"/>
      <c r="AQ173" s="1128" t="s">
        <v>9</v>
      </c>
      <c r="AR173" s="1129"/>
      <c r="AS173" s="1889"/>
      <c r="AT173" s="1840" t="s">
        <v>9</v>
      </c>
      <c r="AU173" s="1129" t="s">
        <v>12</v>
      </c>
      <c r="AV173" s="1842" t="s">
        <v>11</v>
      </c>
      <c r="AX173" s="145"/>
      <c r="BT173" s="146"/>
    </row>
    <row r="174" spans="4:72" ht="15.75" customHeight="1">
      <c r="D174" s="359" t="s">
        <v>208</v>
      </c>
      <c r="E174" s="360" t="s">
        <v>101</v>
      </c>
      <c r="F174" s="360" t="s">
        <v>210</v>
      </c>
      <c r="G174" s="360" t="s">
        <v>171</v>
      </c>
      <c r="H174" s="361">
        <v>3.3</v>
      </c>
      <c r="I174" s="362"/>
      <c r="J174" s="1996">
        <v>120534.53145057768</v>
      </c>
      <c r="K174" s="1999"/>
      <c r="L174" s="2000"/>
      <c r="M174" s="1996">
        <v>103600</v>
      </c>
      <c r="N174" s="1999"/>
      <c r="O174" s="2000"/>
      <c r="P174" s="1996">
        <v>103800</v>
      </c>
      <c r="Q174" s="1999"/>
      <c r="R174" s="2000"/>
      <c r="S174" s="1996">
        <v>109100</v>
      </c>
      <c r="T174" s="1999"/>
      <c r="U174" s="2000"/>
      <c r="V174" s="1996">
        <v>109300</v>
      </c>
      <c r="W174" s="1999"/>
      <c r="X174" s="2000"/>
      <c r="Y174" s="1996">
        <v>111900</v>
      </c>
      <c r="Z174" s="1999"/>
      <c r="AA174" s="2000"/>
      <c r="AB174" s="1996">
        <v>116600</v>
      </c>
      <c r="AC174" s="1999"/>
      <c r="AD174" s="2000"/>
      <c r="AE174" s="1996">
        <v>122200</v>
      </c>
      <c r="AF174" s="1999"/>
      <c r="AG174" s="2000"/>
      <c r="AH174" s="1996">
        <v>116600</v>
      </c>
      <c r="AI174" s="1999"/>
      <c r="AJ174" s="2000"/>
      <c r="AK174" s="1996">
        <v>130600</v>
      </c>
      <c r="AL174" s="1999"/>
      <c r="AM174" s="2000"/>
      <c r="AN174" s="1996">
        <v>116600</v>
      </c>
      <c r="AO174" s="1999"/>
      <c r="AP174" s="2000"/>
      <c r="AQ174" s="1996">
        <v>119400</v>
      </c>
      <c r="AR174" s="1999"/>
      <c r="AS174" s="2000"/>
      <c r="AT174" s="1996">
        <v>1380234.5314505775</v>
      </c>
      <c r="AU174" s="1999">
        <v>0</v>
      </c>
      <c r="AV174" s="2000">
        <v>0</v>
      </c>
      <c r="AX174" s="145"/>
    </row>
    <row r="175" spans="4:72" ht="15.75" customHeight="1">
      <c r="D175" s="286" t="s">
        <v>208</v>
      </c>
      <c r="E175" s="155" t="s">
        <v>102</v>
      </c>
      <c r="F175" s="155" t="s">
        <v>210</v>
      </c>
      <c r="G175" s="155" t="s">
        <v>171</v>
      </c>
      <c r="H175" s="225">
        <v>3.3</v>
      </c>
      <c r="I175" s="208"/>
      <c r="J175" s="1997">
        <v>48973.134233795536</v>
      </c>
      <c r="K175" s="2001"/>
      <c r="L175" s="2002"/>
      <c r="M175" s="1997">
        <v>49000</v>
      </c>
      <c r="N175" s="2001"/>
      <c r="O175" s="2002"/>
      <c r="P175" s="1997">
        <v>49000</v>
      </c>
      <c r="Q175" s="2001"/>
      <c r="R175" s="2002"/>
      <c r="S175" s="1997">
        <v>51600</v>
      </c>
      <c r="T175" s="2001"/>
      <c r="U175" s="2002"/>
      <c r="V175" s="1997">
        <v>51600</v>
      </c>
      <c r="W175" s="2001"/>
      <c r="X175" s="2002"/>
      <c r="Y175" s="1997">
        <v>52900</v>
      </c>
      <c r="Z175" s="2001"/>
      <c r="AA175" s="2002"/>
      <c r="AB175" s="1997">
        <v>47800</v>
      </c>
      <c r="AC175" s="2001"/>
      <c r="AD175" s="2002"/>
      <c r="AE175" s="1997">
        <v>50000</v>
      </c>
      <c r="AF175" s="2001"/>
      <c r="AG175" s="2002"/>
      <c r="AH175" s="1997">
        <v>47700</v>
      </c>
      <c r="AI175" s="2001"/>
      <c r="AJ175" s="2002"/>
      <c r="AK175" s="1997">
        <v>53400</v>
      </c>
      <c r="AL175" s="2001"/>
      <c r="AM175" s="2002"/>
      <c r="AN175" s="1997">
        <v>47800</v>
      </c>
      <c r="AO175" s="2001"/>
      <c r="AP175" s="2002"/>
      <c r="AQ175" s="1997">
        <v>48700</v>
      </c>
      <c r="AR175" s="2001"/>
      <c r="AS175" s="2002"/>
      <c r="AT175" s="1997">
        <v>598473.13423379557</v>
      </c>
      <c r="AU175" s="2001">
        <v>0</v>
      </c>
      <c r="AV175" s="2002">
        <v>0</v>
      </c>
      <c r="AX175" s="145"/>
    </row>
    <row r="176" spans="4:72" ht="15.75" customHeight="1">
      <c r="D176" s="286" t="s">
        <v>208</v>
      </c>
      <c r="E176" s="155" t="s">
        <v>104</v>
      </c>
      <c r="F176" s="155" t="s">
        <v>210</v>
      </c>
      <c r="G176" s="155" t="s">
        <v>171</v>
      </c>
      <c r="H176" s="225">
        <v>3.3</v>
      </c>
      <c r="I176" s="208"/>
      <c r="J176" s="1997">
        <v>33965.813134625518</v>
      </c>
      <c r="K176" s="2001"/>
      <c r="L176" s="2002"/>
      <c r="M176" s="1997">
        <v>36300</v>
      </c>
      <c r="N176" s="2001"/>
      <c r="O176" s="2002"/>
      <c r="P176" s="1997">
        <v>36300</v>
      </c>
      <c r="Q176" s="2001"/>
      <c r="R176" s="2002"/>
      <c r="S176" s="1997">
        <v>38200</v>
      </c>
      <c r="T176" s="2001"/>
      <c r="U176" s="2002"/>
      <c r="V176" s="1997">
        <v>38300</v>
      </c>
      <c r="W176" s="2001"/>
      <c r="X176" s="2002"/>
      <c r="Y176" s="1997">
        <v>39200</v>
      </c>
      <c r="Z176" s="2001"/>
      <c r="AA176" s="2002"/>
      <c r="AB176" s="1997">
        <v>33100</v>
      </c>
      <c r="AC176" s="2001"/>
      <c r="AD176" s="2002"/>
      <c r="AE176" s="1997">
        <v>34700</v>
      </c>
      <c r="AF176" s="2001"/>
      <c r="AG176" s="2002"/>
      <c r="AH176" s="1997">
        <v>33000</v>
      </c>
      <c r="AI176" s="2001"/>
      <c r="AJ176" s="2002"/>
      <c r="AK176" s="1997">
        <v>37000</v>
      </c>
      <c r="AL176" s="2001"/>
      <c r="AM176" s="2002"/>
      <c r="AN176" s="1997">
        <v>33100</v>
      </c>
      <c r="AO176" s="2001"/>
      <c r="AP176" s="2002"/>
      <c r="AQ176" s="1997">
        <v>33800</v>
      </c>
      <c r="AR176" s="2001"/>
      <c r="AS176" s="2002"/>
      <c r="AT176" s="1997">
        <v>426965.81313462555</v>
      </c>
      <c r="AU176" s="2001">
        <v>0</v>
      </c>
      <c r="AV176" s="2002">
        <v>0</v>
      </c>
      <c r="AX176" s="145"/>
    </row>
    <row r="177" spans="4:50" ht="15.75" customHeight="1">
      <c r="D177" s="608" t="s">
        <v>208</v>
      </c>
      <c r="E177" s="282" t="s">
        <v>105</v>
      </c>
      <c r="F177" s="282" t="s">
        <v>210</v>
      </c>
      <c r="G177" s="282" t="s">
        <v>171</v>
      </c>
      <c r="H177" s="281">
        <v>3.3</v>
      </c>
      <c r="I177" s="203"/>
      <c r="J177" s="1998">
        <v>14050.526315789473</v>
      </c>
      <c r="K177" s="2003"/>
      <c r="L177" s="2004"/>
      <c r="M177" s="1998">
        <v>11100</v>
      </c>
      <c r="N177" s="2003"/>
      <c r="O177" s="2004"/>
      <c r="P177" s="1998">
        <v>11200</v>
      </c>
      <c r="Q177" s="2003"/>
      <c r="R177" s="2004"/>
      <c r="S177" s="1998">
        <v>11700</v>
      </c>
      <c r="T177" s="2003"/>
      <c r="U177" s="2004"/>
      <c r="V177" s="1998">
        <v>11700</v>
      </c>
      <c r="W177" s="2003"/>
      <c r="X177" s="2004"/>
      <c r="Y177" s="1998">
        <v>11900</v>
      </c>
      <c r="Z177" s="2003"/>
      <c r="AA177" s="2004"/>
      <c r="AB177" s="1998">
        <v>13600</v>
      </c>
      <c r="AC177" s="2003"/>
      <c r="AD177" s="2004"/>
      <c r="AE177" s="1998">
        <v>14200</v>
      </c>
      <c r="AF177" s="2003"/>
      <c r="AG177" s="2004"/>
      <c r="AH177" s="1998">
        <v>13600</v>
      </c>
      <c r="AI177" s="2003"/>
      <c r="AJ177" s="2004"/>
      <c r="AK177" s="1998">
        <v>15200</v>
      </c>
      <c r="AL177" s="2003"/>
      <c r="AM177" s="2004"/>
      <c r="AN177" s="1998">
        <v>13600</v>
      </c>
      <c r="AO177" s="2003"/>
      <c r="AP177" s="2004"/>
      <c r="AQ177" s="1998">
        <v>13900</v>
      </c>
      <c r="AR177" s="2003"/>
      <c r="AS177" s="2004"/>
      <c r="AT177" s="1998">
        <v>155750.52631578947</v>
      </c>
      <c r="AU177" s="2003">
        <v>0</v>
      </c>
      <c r="AV177" s="2004">
        <v>0</v>
      </c>
      <c r="AX177" s="145"/>
    </row>
    <row r="178" spans="4:50" ht="15.75" customHeight="1">
      <c r="D178" s="359" t="s">
        <v>208</v>
      </c>
      <c r="E178" s="360" t="s">
        <v>101</v>
      </c>
      <c r="F178" s="360" t="s">
        <v>210</v>
      </c>
      <c r="G178" s="360" t="s">
        <v>22</v>
      </c>
      <c r="H178" s="361"/>
      <c r="I178" s="362"/>
      <c r="J178" s="1996">
        <v>3000</v>
      </c>
      <c r="K178" s="1999"/>
      <c r="L178" s="2000"/>
      <c r="M178" s="1996">
        <v>2400</v>
      </c>
      <c r="N178" s="1999"/>
      <c r="O178" s="2000"/>
      <c r="P178" s="1996">
        <v>4600</v>
      </c>
      <c r="Q178" s="1999"/>
      <c r="R178" s="2000"/>
      <c r="S178" s="1996">
        <v>4400</v>
      </c>
      <c r="T178" s="1999"/>
      <c r="U178" s="2000"/>
      <c r="V178" s="1996">
        <v>4400</v>
      </c>
      <c r="W178" s="1999"/>
      <c r="X178" s="2000"/>
      <c r="Y178" s="1996">
        <v>4600</v>
      </c>
      <c r="Z178" s="1999"/>
      <c r="AA178" s="2000"/>
      <c r="AB178" s="1996">
        <v>4800</v>
      </c>
      <c r="AC178" s="1999"/>
      <c r="AD178" s="2000"/>
      <c r="AE178" s="1996">
        <v>5050</v>
      </c>
      <c r="AF178" s="1999"/>
      <c r="AG178" s="2000"/>
      <c r="AH178" s="1996">
        <v>5000</v>
      </c>
      <c r="AI178" s="1999"/>
      <c r="AJ178" s="2000"/>
      <c r="AK178" s="1996">
        <v>5700</v>
      </c>
      <c r="AL178" s="1999"/>
      <c r="AM178" s="2000"/>
      <c r="AN178" s="1996">
        <v>5600</v>
      </c>
      <c r="AO178" s="1999"/>
      <c r="AP178" s="2000"/>
      <c r="AQ178" s="1996">
        <v>5300</v>
      </c>
      <c r="AR178" s="1999"/>
      <c r="AS178" s="2000"/>
      <c r="AT178" s="1996">
        <v>54850</v>
      </c>
      <c r="AU178" s="1999">
        <v>0</v>
      </c>
      <c r="AV178" s="2000">
        <v>0</v>
      </c>
      <c r="AX178" s="145"/>
    </row>
    <row r="179" spans="4:50" ht="15.75" customHeight="1">
      <c r="D179" s="286" t="s">
        <v>208</v>
      </c>
      <c r="E179" s="155" t="s">
        <v>102</v>
      </c>
      <c r="F179" s="155" t="s">
        <v>210</v>
      </c>
      <c r="G179" s="155" t="s">
        <v>22</v>
      </c>
      <c r="H179" s="225"/>
      <c r="I179" s="208"/>
      <c r="J179" s="1997">
        <v>45000</v>
      </c>
      <c r="K179" s="2001"/>
      <c r="L179" s="2002"/>
      <c r="M179" s="1997">
        <v>46200</v>
      </c>
      <c r="N179" s="2001"/>
      <c r="O179" s="2002"/>
      <c r="P179" s="1997">
        <v>40100</v>
      </c>
      <c r="Q179" s="2001"/>
      <c r="R179" s="2002"/>
      <c r="S179" s="1997">
        <v>42300</v>
      </c>
      <c r="T179" s="2001"/>
      <c r="U179" s="2002"/>
      <c r="V179" s="1997">
        <v>42300</v>
      </c>
      <c r="W179" s="2001"/>
      <c r="X179" s="2002"/>
      <c r="Y179" s="1997">
        <v>46000</v>
      </c>
      <c r="Z179" s="2001"/>
      <c r="AA179" s="2002"/>
      <c r="AB179" s="1997">
        <v>39400</v>
      </c>
      <c r="AC179" s="2001"/>
      <c r="AD179" s="2002"/>
      <c r="AE179" s="1997">
        <v>41600</v>
      </c>
      <c r="AF179" s="2001"/>
      <c r="AG179" s="2002"/>
      <c r="AH179" s="1997">
        <v>40900</v>
      </c>
      <c r="AI179" s="2001"/>
      <c r="AJ179" s="2002"/>
      <c r="AK179" s="1997">
        <v>48900</v>
      </c>
      <c r="AL179" s="2001"/>
      <c r="AM179" s="2002"/>
      <c r="AN179" s="1997">
        <v>47500</v>
      </c>
      <c r="AO179" s="2001"/>
      <c r="AP179" s="2002"/>
      <c r="AQ179" s="1997">
        <v>43800</v>
      </c>
      <c r="AR179" s="2001"/>
      <c r="AS179" s="2002"/>
      <c r="AT179" s="1997">
        <v>526200</v>
      </c>
      <c r="AU179" s="2001">
        <v>0</v>
      </c>
      <c r="AV179" s="2002">
        <v>0</v>
      </c>
      <c r="AX179" s="145"/>
    </row>
    <row r="180" spans="4:50" ht="15.75" customHeight="1">
      <c r="D180" s="286" t="s">
        <v>208</v>
      </c>
      <c r="E180" s="155" t="s">
        <v>104</v>
      </c>
      <c r="F180" s="155" t="s">
        <v>210</v>
      </c>
      <c r="G180" s="155" t="s">
        <v>22</v>
      </c>
      <c r="H180" s="225"/>
      <c r="I180" s="208"/>
      <c r="J180" s="1997">
        <v>8000</v>
      </c>
      <c r="K180" s="2001"/>
      <c r="L180" s="2002"/>
      <c r="M180" s="1997">
        <v>8600</v>
      </c>
      <c r="N180" s="2001"/>
      <c r="O180" s="2002"/>
      <c r="P180" s="1997">
        <v>8400</v>
      </c>
      <c r="Q180" s="2001"/>
      <c r="R180" s="2002"/>
      <c r="S180" s="1997">
        <v>8400</v>
      </c>
      <c r="T180" s="2001"/>
      <c r="U180" s="2002"/>
      <c r="V180" s="1997">
        <v>8400</v>
      </c>
      <c r="W180" s="2001"/>
      <c r="X180" s="2002"/>
      <c r="Y180" s="1997">
        <v>8600</v>
      </c>
      <c r="Z180" s="2001"/>
      <c r="AA180" s="2002"/>
      <c r="AB180" s="1997">
        <v>7100</v>
      </c>
      <c r="AC180" s="2001"/>
      <c r="AD180" s="2002"/>
      <c r="AE180" s="1997">
        <v>7500</v>
      </c>
      <c r="AF180" s="2001"/>
      <c r="AG180" s="2002"/>
      <c r="AH180" s="1997">
        <v>7400</v>
      </c>
      <c r="AI180" s="2001"/>
      <c r="AJ180" s="2002"/>
      <c r="AK180" s="1997">
        <v>8900</v>
      </c>
      <c r="AL180" s="2001"/>
      <c r="AM180" s="2002"/>
      <c r="AN180" s="1997">
        <v>8600</v>
      </c>
      <c r="AO180" s="2001"/>
      <c r="AP180" s="2002"/>
      <c r="AQ180" s="1997">
        <v>7900</v>
      </c>
      <c r="AR180" s="2001"/>
      <c r="AS180" s="2002"/>
      <c r="AT180" s="1997">
        <v>97800</v>
      </c>
      <c r="AU180" s="2001">
        <v>0</v>
      </c>
      <c r="AV180" s="2002">
        <v>0</v>
      </c>
      <c r="AX180" s="145"/>
    </row>
    <row r="181" spans="4:50" ht="15.75" customHeight="1">
      <c r="D181" s="608" t="s">
        <v>208</v>
      </c>
      <c r="E181" s="282" t="s">
        <v>105</v>
      </c>
      <c r="F181" s="282" t="s">
        <v>210</v>
      </c>
      <c r="G181" s="282" t="s">
        <v>22</v>
      </c>
      <c r="H181" s="281"/>
      <c r="I181" s="203"/>
      <c r="J181" s="1998">
        <v>3500</v>
      </c>
      <c r="K181" s="2003"/>
      <c r="L181" s="2004"/>
      <c r="M181" s="1998">
        <v>3800</v>
      </c>
      <c r="N181" s="2003"/>
      <c r="O181" s="2004"/>
      <c r="P181" s="1998">
        <v>3700</v>
      </c>
      <c r="Q181" s="2003"/>
      <c r="R181" s="2004"/>
      <c r="S181" s="1998">
        <v>3700</v>
      </c>
      <c r="T181" s="2003"/>
      <c r="U181" s="2004"/>
      <c r="V181" s="1998">
        <v>3700</v>
      </c>
      <c r="W181" s="2003"/>
      <c r="X181" s="2004"/>
      <c r="Y181" s="1998">
        <v>3700</v>
      </c>
      <c r="Z181" s="2003"/>
      <c r="AA181" s="2004"/>
      <c r="AB181" s="1998">
        <v>3800</v>
      </c>
      <c r="AC181" s="2003"/>
      <c r="AD181" s="2004"/>
      <c r="AE181" s="1998">
        <v>4000</v>
      </c>
      <c r="AF181" s="2003"/>
      <c r="AG181" s="2004"/>
      <c r="AH181" s="1998">
        <v>3900</v>
      </c>
      <c r="AI181" s="2003"/>
      <c r="AJ181" s="2004"/>
      <c r="AK181" s="1998">
        <v>4700</v>
      </c>
      <c r="AL181" s="2003"/>
      <c r="AM181" s="2004"/>
      <c r="AN181" s="1998">
        <v>4600</v>
      </c>
      <c r="AO181" s="2003"/>
      <c r="AP181" s="2004"/>
      <c r="AQ181" s="1998">
        <v>4200</v>
      </c>
      <c r="AR181" s="2003"/>
      <c r="AS181" s="2004"/>
      <c r="AT181" s="1998">
        <v>47300</v>
      </c>
      <c r="AU181" s="2003">
        <v>0</v>
      </c>
      <c r="AV181" s="2004">
        <v>0</v>
      </c>
      <c r="AX181" s="145"/>
    </row>
    <row r="182" spans="4:50" ht="15.75" customHeight="1">
      <c r="D182" s="1981"/>
      <c r="E182" s="1981"/>
      <c r="F182" s="1981"/>
      <c r="G182" s="1981"/>
      <c r="H182" s="1982"/>
      <c r="J182" s="1981"/>
      <c r="K182" s="1981"/>
      <c r="L182" s="1981"/>
      <c r="M182" s="1981"/>
      <c r="N182" s="1981"/>
      <c r="O182" s="1981"/>
      <c r="P182" s="1981"/>
      <c r="Q182" s="1981"/>
      <c r="R182" s="1981"/>
      <c r="S182" s="1981"/>
      <c r="T182" s="1981"/>
      <c r="U182" s="1981"/>
      <c r="V182" s="1981"/>
      <c r="W182" s="1981"/>
      <c r="X182" s="1981"/>
      <c r="Y182" s="1981"/>
      <c r="Z182" s="1981"/>
      <c r="AA182" s="1981"/>
      <c r="AB182" s="1981"/>
      <c r="AC182" s="1981"/>
      <c r="AD182" s="1981"/>
      <c r="AE182" s="1981"/>
      <c r="AF182" s="1981"/>
      <c r="AG182" s="1981"/>
      <c r="AH182" s="1981"/>
      <c r="AI182" s="1981"/>
      <c r="AJ182" s="1981"/>
      <c r="AK182" s="1981"/>
      <c r="AL182" s="1981"/>
      <c r="AM182" s="1981"/>
      <c r="AN182" s="1981"/>
      <c r="AO182" s="1981"/>
      <c r="AP182" s="1981"/>
      <c r="AQ182" s="1981"/>
      <c r="AX182" s="145"/>
    </row>
    <row r="183" spans="4:50" ht="15.75" customHeight="1">
      <c r="D183" s="1888"/>
      <c r="E183" s="1980" t="s">
        <v>232</v>
      </c>
      <c r="F183" s="1980"/>
      <c r="G183" s="1125"/>
      <c r="H183" s="1126"/>
      <c r="I183" s="1127"/>
      <c r="J183" s="1128"/>
      <c r="K183" s="1129"/>
      <c r="L183" s="1889"/>
      <c r="M183" s="1128"/>
      <c r="N183" s="1129"/>
      <c r="O183" s="1889"/>
      <c r="P183" s="1128"/>
      <c r="Q183" s="1129"/>
      <c r="R183" s="1890"/>
      <c r="S183" s="1128"/>
      <c r="T183" s="1129"/>
      <c r="U183" s="1889"/>
      <c r="V183" s="1128"/>
      <c r="W183" s="1129"/>
      <c r="X183" s="1889"/>
      <c r="Y183" s="1128"/>
      <c r="Z183" s="1129"/>
      <c r="AA183" s="1889"/>
      <c r="AB183" s="1128"/>
      <c r="AC183" s="1129"/>
      <c r="AD183" s="1889"/>
      <c r="AE183" s="1128"/>
      <c r="AF183" s="1129"/>
      <c r="AG183" s="1889"/>
      <c r="AH183" s="1128"/>
      <c r="AI183" s="1129"/>
      <c r="AJ183" s="1889"/>
      <c r="AK183" s="1128"/>
      <c r="AL183" s="1129"/>
      <c r="AM183" s="1889"/>
      <c r="AN183" s="1128"/>
      <c r="AO183" s="1129"/>
      <c r="AP183" s="1889"/>
      <c r="AQ183" s="1128"/>
      <c r="AR183" s="1129"/>
      <c r="AS183" s="1889"/>
      <c r="AT183" s="1128"/>
      <c r="AU183" s="1129"/>
      <c r="AV183" s="1890"/>
      <c r="AX183" s="145"/>
    </row>
    <row r="184" spans="4:50" ht="15.75" customHeight="1">
      <c r="D184" s="359" t="s">
        <v>134</v>
      </c>
      <c r="E184" s="360" t="s">
        <v>233</v>
      </c>
      <c r="F184" s="360" t="s">
        <v>210</v>
      </c>
      <c r="G184" s="360" t="s">
        <v>111</v>
      </c>
      <c r="H184" s="361"/>
      <c r="I184" s="2005"/>
      <c r="J184" s="1996">
        <v>16400</v>
      </c>
      <c r="K184" s="1999"/>
      <c r="L184" s="2000"/>
      <c r="M184" s="1996">
        <v>19000</v>
      </c>
      <c r="N184" s="1999"/>
      <c r="O184" s="2000"/>
      <c r="P184" s="1996">
        <v>19000</v>
      </c>
      <c r="Q184" s="1999"/>
      <c r="R184" s="2000"/>
      <c r="S184" s="1996">
        <v>19000</v>
      </c>
      <c r="T184" s="1999"/>
      <c r="U184" s="2000"/>
      <c r="V184" s="1996">
        <v>16780</v>
      </c>
      <c r="W184" s="1999"/>
      <c r="X184" s="2000"/>
      <c r="Y184" s="1996">
        <v>16670</v>
      </c>
      <c r="Z184" s="1999"/>
      <c r="AA184" s="2000"/>
      <c r="AB184" s="1996">
        <v>17330</v>
      </c>
      <c r="AC184" s="1999"/>
      <c r="AD184" s="2000"/>
      <c r="AE184" s="1996">
        <v>18870</v>
      </c>
      <c r="AF184" s="1999"/>
      <c r="AG184" s="2000"/>
      <c r="AH184" s="1996">
        <v>18170</v>
      </c>
      <c r="AI184" s="1999"/>
      <c r="AJ184" s="2000"/>
      <c r="AK184" s="1996">
        <v>21660</v>
      </c>
      <c r="AL184" s="1999"/>
      <c r="AM184" s="2000"/>
      <c r="AN184" s="1996">
        <v>20540</v>
      </c>
      <c r="AO184" s="1999"/>
      <c r="AP184" s="2000"/>
      <c r="AQ184" s="1996">
        <v>18060</v>
      </c>
      <c r="AR184" s="1999"/>
      <c r="AS184" s="2000"/>
      <c r="AT184" s="1996">
        <v>221480</v>
      </c>
      <c r="AU184" s="1999">
        <v>0</v>
      </c>
      <c r="AV184" s="2000">
        <v>0</v>
      </c>
      <c r="AX184" s="145"/>
    </row>
    <row r="185" spans="4:50" ht="15.75" customHeight="1">
      <c r="D185" s="608" t="s">
        <v>218</v>
      </c>
      <c r="E185" s="282" t="s">
        <v>233</v>
      </c>
      <c r="F185" s="282" t="s">
        <v>210</v>
      </c>
      <c r="G185" s="282" t="s">
        <v>111</v>
      </c>
      <c r="H185" s="281"/>
      <c r="I185" s="2006"/>
      <c r="J185" s="1998">
        <v>10600</v>
      </c>
      <c r="K185" s="2003"/>
      <c r="L185" s="2004"/>
      <c r="M185" s="1998">
        <v>11000</v>
      </c>
      <c r="N185" s="2003"/>
      <c r="O185" s="2004"/>
      <c r="P185" s="1998">
        <v>11000</v>
      </c>
      <c r="Q185" s="2003"/>
      <c r="R185" s="2004"/>
      <c r="S185" s="1998">
        <v>10100</v>
      </c>
      <c r="T185" s="2003"/>
      <c r="U185" s="2004"/>
      <c r="V185" s="1998">
        <v>10400</v>
      </c>
      <c r="W185" s="2003"/>
      <c r="X185" s="2004"/>
      <c r="Y185" s="1998">
        <v>11000</v>
      </c>
      <c r="Z185" s="2003"/>
      <c r="AA185" s="2004"/>
      <c r="AB185" s="1998">
        <v>11200</v>
      </c>
      <c r="AC185" s="2003"/>
      <c r="AD185" s="2004"/>
      <c r="AE185" s="1998">
        <v>11500</v>
      </c>
      <c r="AF185" s="2003"/>
      <c r="AG185" s="2004"/>
      <c r="AH185" s="1998">
        <v>11000</v>
      </c>
      <c r="AI185" s="2003"/>
      <c r="AJ185" s="2004"/>
      <c r="AK185" s="1998">
        <v>14000</v>
      </c>
      <c r="AL185" s="2003"/>
      <c r="AM185" s="2004"/>
      <c r="AN185" s="1998">
        <v>13600</v>
      </c>
      <c r="AO185" s="2003"/>
      <c r="AP185" s="2004"/>
      <c r="AQ185" s="1998">
        <v>14100</v>
      </c>
      <c r="AR185" s="2003"/>
      <c r="AS185" s="2004"/>
      <c r="AT185" s="1998">
        <v>139500</v>
      </c>
      <c r="AU185" s="2003">
        <v>0</v>
      </c>
      <c r="AV185" s="2004">
        <v>0</v>
      </c>
      <c r="AX185" s="145"/>
    </row>
    <row r="186" spans="4:50" ht="15.75" customHeight="1">
      <c r="D186" s="1981"/>
      <c r="E186" s="1981"/>
      <c r="F186" s="1981"/>
      <c r="G186" s="1981"/>
      <c r="H186" s="1982"/>
      <c r="J186" s="1981"/>
      <c r="K186" s="1981"/>
      <c r="L186" s="1981"/>
      <c r="M186" s="1981"/>
      <c r="N186" s="1981"/>
      <c r="O186" s="1981"/>
      <c r="P186" s="1981"/>
      <c r="Q186" s="1981"/>
      <c r="R186" s="1981"/>
      <c r="S186" s="1981"/>
      <c r="T186" s="1981"/>
      <c r="U186" s="1981"/>
      <c r="V186" s="1981"/>
      <c r="W186" s="1981"/>
      <c r="X186" s="1981"/>
      <c r="Y186" s="1981"/>
      <c r="Z186" s="1981"/>
      <c r="AA186" s="1981"/>
      <c r="AB186" s="1981"/>
      <c r="AC186" s="1981"/>
      <c r="AD186" s="1981"/>
      <c r="AE186" s="1981"/>
      <c r="AF186" s="1981"/>
      <c r="AG186" s="1981"/>
      <c r="AH186" s="1981"/>
      <c r="AI186" s="1981"/>
      <c r="AJ186" s="1981"/>
      <c r="AK186" s="1981"/>
      <c r="AL186" s="1981"/>
      <c r="AM186" s="1981"/>
      <c r="AN186" s="1981"/>
      <c r="AO186" s="1981"/>
      <c r="AP186" s="1981"/>
      <c r="AQ186" s="1981"/>
      <c r="AX186" s="145"/>
    </row>
    <row r="187" spans="4:50" ht="15.75" customHeight="1">
      <c r="D187" s="1888"/>
      <c r="E187" s="1980" t="s">
        <v>234</v>
      </c>
      <c r="F187" s="1980"/>
      <c r="G187" s="1125"/>
      <c r="H187" s="1126"/>
      <c r="I187" s="1127"/>
      <c r="J187" s="1128"/>
      <c r="K187" s="1129"/>
      <c r="L187" s="1889"/>
      <c r="M187" s="2099"/>
      <c r="N187" s="1129"/>
      <c r="O187" s="1889"/>
      <c r="P187" s="2100"/>
      <c r="Q187" s="1129"/>
      <c r="R187" s="1890"/>
      <c r="S187" s="2099"/>
      <c r="T187" s="1129"/>
      <c r="U187" s="1889"/>
      <c r="V187" s="2100"/>
      <c r="W187" s="1129"/>
      <c r="X187" s="1889"/>
      <c r="Y187" s="2099"/>
      <c r="Z187" s="1129"/>
      <c r="AA187" s="1889"/>
      <c r="AB187" s="2100"/>
      <c r="AC187" s="1129"/>
      <c r="AD187" s="1889"/>
      <c r="AE187" s="2099"/>
      <c r="AF187" s="1129"/>
      <c r="AG187" s="1889"/>
      <c r="AH187" s="2100"/>
      <c r="AI187" s="1129"/>
      <c r="AJ187" s="1889"/>
      <c r="AK187" s="2099"/>
      <c r="AL187" s="1129"/>
      <c r="AM187" s="1889"/>
      <c r="AN187" s="2100"/>
      <c r="AO187" s="1129"/>
      <c r="AP187" s="1889"/>
      <c r="AQ187" s="2099"/>
      <c r="AR187" s="1129"/>
      <c r="AS187" s="1889"/>
      <c r="AT187" s="1840"/>
      <c r="AU187" s="1129"/>
      <c r="AV187" s="1842"/>
      <c r="AX187" s="145"/>
    </row>
    <row r="188" spans="4:50" ht="15.75" customHeight="1">
      <c r="D188" s="324" t="s">
        <v>235</v>
      </c>
      <c r="E188" s="323" t="s">
        <v>233</v>
      </c>
      <c r="F188" s="2401" t="s">
        <v>236</v>
      </c>
      <c r="G188" s="361" t="s">
        <v>171</v>
      </c>
      <c r="H188" s="1983"/>
      <c r="I188" s="1984"/>
      <c r="J188" s="1996"/>
      <c r="K188" s="1999">
        <v>3</v>
      </c>
      <c r="L188" s="2000"/>
      <c r="M188" s="1996"/>
      <c r="N188" s="1999">
        <v>3</v>
      </c>
      <c r="O188" s="2000"/>
      <c r="P188" s="1996"/>
      <c r="Q188" s="1999">
        <v>3</v>
      </c>
      <c r="R188" s="2000"/>
      <c r="S188" s="1996"/>
      <c r="T188" s="1999">
        <v>3</v>
      </c>
      <c r="U188" s="2000"/>
      <c r="V188" s="1996"/>
      <c r="W188" s="1999">
        <v>3</v>
      </c>
      <c r="X188" s="2000"/>
      <c r="Y188" s="1996"/>
      <c r="Z188" s="1999">
        <v>3</v>
      </c>
      <c r="AA188" s="2000"/>
      <c r="AB188" s="1996"/>
      <c r="AC188" s="1999">
        <v>3</v>
      </c>
      <c r="AD188" s="2000"/>
      <c r="AE188" s="1996"/>
      <c r="AF188" s="1999">
        <v>3</v>
      </c>
      <c r="AG188" s="2000"/>
      <c r="AH188" s="1996"/>
      <c r="AI188" s="1999">
        <v>3</v>
      </c>
      <c r="AJ188" s="2000"/>
      <c r="AK188" s="1996"/>
      <c r="AL188" s="1999">
        <v>3</v>
      </c>
      <c r="AM188" s="2000"/>
      <c r="AN188" s="1996"/>
      <c r="AO188" s="1999">
        <v>3</v>
      </c>
      <c r="AP188" s="2000"/>
      <c r="AQ188" s="1996"/>
      <c r="AR188" s="1999">
        <v>3</v>
      </c>
      <c r="AS188" s="2000"/>
      <c r="AT188" s="1996">
        <v>0</v>
      </c>
      <c r="AU188" s="1999">
        <v>36</v>
      </c>
      <c r="AV188" s="2000">
        <v>0</v>
      </c>
      <c r="AX188" s="145"/>
    </row>
    <row r="189" spans="4:50" ht="15.75" customHeight="1">
      <c r="D189" s="248" t="s">
        <v>138</v>
      </c>
      <c r="E189" s="246" t="s">
        <v>233</v>
      </c>
      <c r="F189" s="2402" t="s">
        <v>236</v>
      </c>
      <c r="G189" s="155" t="s">
        <v>171</v>
      </c>
      <c r="H189" s="1985"/>
      <c r="I189" s="1986"/>
      <c r="J189" s="1997">
        <v>2600</v>
      </c>
      <c r="K189" s="2001">
        <v>7</v>
      </c>
      <c r="L189" s="2002"/>
      <c r="M189" s="1997">
        <v>2800</v>
      </c>
      <c r="N189" s="2001">
        <v>7</v>
      </c>
      <c r="O189" s="2002"/>
      <c r="P189" s="1997">
        <v>2600</v>
      </c>
      <c r="Q189" s="2001">
        <v>7</v>
      </c>
      <c r="R189" s="2002"/>
      <c r="S189" s="1997">
        <v>2800</v>
      </c>
      <c r="T189" s="2001">
        <v>7</v>
      </c>
      <c r="U189" s="2002"/>
      <c r="V189" s="1997">
        <v>2800</v>
      </c>
      <c r="W189" s="2001">
        <v>7</v>
      </c>
      <c r="X189" s="2002"/>
      <c r="Y189" s="1997">
        <v>2600</v>
      </c>
      <c r="Z189" s="2001">
        <v>7</v>
      </c>
      <c r="AA189" s="2002"/>
      <c r="AB189" s="1997">
        <v>3200</v>
      </c>
      <c r="AC189" s="2001">
        <v>7</v>
      </c>
      <c r="AD189" s="2002"/>
      <c r="AE189" s="1997">
        <v>3300</v>
      </c>
      <c r="AF189" s="2001">
        <v>7</v>
      </c>
      <c r="AG189" s="2002"/>
      <c r="AH189" s="1997">
        <v>2900</v>
      </c>
      <c r="AI189" s="2001">
        <v>7</v>
      </c>
      <c r="AJ189" s="2002"/>
      <c r="AK189" s="1997">
        <v>3000</v>
      </c>
      <c r="AL189" s="2001">
        <v>7</v>
      </c>
      <c r="AM189" s="2002"/>
      <c r="AN189" s="1997">
        <v>3000</v>
      </c>
      <c r="AO189" s="2001">
        <v>7</v>
      </c>
      <c r="AP189" s="2002"/>
      <c r="AQ189" s="1997">
        <v>2700</v>
      </c>
      <c r="AR189" s="2001">
        <v>7</v>
      </c>
      <c r="AS189" s="2002"/>
      <c r="AT189" s="1997">
        <v>34300</v>
      </c>
      <c r="AU189" s="2001">
        <v>84</v>
      </c>
      <c r="AV189" s="2002">
        <v>0</v>
      </c>
      <c r="AX189" s="145"/>
    </row>
    <row r="190" spans="4:50" ht="15.75" customHeight="1">
      <c r="D190" s="248" t="s">
        <v>137</v>
      </c>
      <c r="E190" s="246" t="s">
        <v>233</v>
      </c>
      <c r="F190" s="2402" t="s">
        <v>236</v>
      </c>
      <c r="G190" s="1219" t="s">
        <v>171</v>
      </c>
      <c r="H190" s="1987"/>
      <c r="I190" s="1988"/>
      <c r="J190" s="1997">
        <v>4400</v>
      </c>
      <c r="K190" s="2001">
        <v>13</v>
      </c>
      <c r="L190" s="2002"/>
      <c r="M190" s="1997">
        <v>4600</v>
      </c>
      <c r="N190" s="2001">
        <v>13</v>
      </c>
      <c r="O190" s="2002"/>
      <c r="P190" s="1997">
        <v>4500</v>
      </c>
      <c r="Q190" s="2001">
        <v>13</v>
      </c>
      <c r="R190" s="2002"/>
      <c r="S190" s="1997">
        <v>4200</v>
      </c>
      <c r="T190" s="2001">
        <v>13</v>
      </c>
      <c r="U190" s="2002"/>
      <c r="V190" s="1997">
        <v>4600</v>
      </c>
      <c r="W190" s="2001">
        <v>13</v>
      </c>
      <c r="X190" s="2002"/>
      <c r="Y190" s="1997">
        <v>4800</v>
      </c>
      <c r="Z190" s="2001">
        <v>13</v>
      </c>
      <c r="AA190" s="2002"/>
      <c r="AB190" s="1997">
        <v>5000</v>
      </c>
      <c r="AC190" s="2001">
        <v>13</v>
      </c>
      <c r="AD190" s="2002"/>
      <c r="AE190" s="1997">
        <v>5500</v>
      </c>
      <c r="AF190" s="2001">
        <v>13</v>
      </c>
      <c r="AG190" s="2002"/>
      <c r="AH190" s="1997">
        <v>4900</v>
      </c>
      <c r="AI190" s="2001">
        <v>13</v>
      </c>
      <c r="AJ190" s="2002"/>
      <c r="AK190" s="1997">
        <v>5000</v>
      </c>
      <c r="AL190" s="2001">
        <v>13</v>
      </c>
      <c r="AM190" s="2002"/>
      <c r="AN190" s="1997">
        <v>5300</v>
      </c>
      <c r="AO190" s="2001">
        <v>13</v>
      </c>
      <c r="AP190" s="2002"/>
      <c r="AQ190" s="1997">
        <v>4900</v>
      </c>
      <c r="AR190" s="2001">
        <v>13</v>
      </c>
      <c r="AS190" s="2002"/>
      <c r="AT190" s="1997">
        <v>57700</v>
      </c>
      <c r="AU190" s="2001">
        <v>156</v>
      </c>
      <c r="AV190" s="2002">
        <v>0</v>
      </c>
      <c r="AX190" s="145"/>
    </row>
    <row r="191" spans="4:50" ht="15.75" customHeight="1">
      <c r="D191" s="286" t="s">
        <v>135</v>
      </c>
      <c r="E191" s="155" t="s">
        <v>233</v>
      </c>
      <c r="F191" s="2402" t="s">
        <v>236</v>
      </c>
      <c r="G191" s="155" t="s">
        <v>171</v>
      </c>
      <c r="H191" s="225"/>
      <c r="I191" s="208"/>
      <c r="J191" s="1997">
        <v>4700</v>
      </c>
      <c r="K191" s="2001">
        <v>13</v>
      </c>
      <c r="L191" s="2002"/>
      <c r="M191" s="1997">
        <v>4700</v>
      </c>
      <c r="N191" s="2001">
        <v>13</v>
      </c>
      <c r="O191" s="2002"/>
      <c r="P191" s="1997">
        <v>4600</v>
      </c>
      <c r="Q191" s="2001">
        <v>13</v>
      </c>
      <c r="R191" s="2002"/>
      <c r="S191" s="1997">
        <v>4500</v>
      </c>
      <c r="T191" s="2001">
        <v>13</v>
      </c>
      <c r="U191" s="2002"/>
      <c r="V191" s="1997">
        <v>4600</v>
      </c>
      <c r="W191" s="2001">
        <v>13</v>
      </c>
      <c r="X191" s="2002"/>
      <c r="Y191" s="1997">
        <v>4500</v>
      </c>
      <c r="Z191" s="2001">
        <v>13</v>
      </c>
      <c r="AA191" s="2002"/>
      <c r="AB191" s="1997">
        <v>5000</v>
      </c>
      <c r="AC191" s="2001">
        <v>13</v>
      </c>
      <c r="AD191" s="2002"/>
      <c r="AE191" s="1997">
        <v>5400</v>
      </c>
      <c r="AF191" s="2001">
        <v>13</v>
      </c>
      <c r="AG191" s="2002"/>
      <c r="AH191" s="1997">
        <v>4900</v>
      </c>
      <c r="AI191" s="2001">
        <v>13</v>
      </c>
      <c r="AJ191" s="2002"/>
      <c r="AK191" s="1997">
        <v>5200</v>
      </c>
      <c r="AL191" s="2001">
        <v>13</v>
      </c>
      <c r="AM191" s="2002"/>
      <c r="AN191" s="1997">
        <v>5100</v>
      </c>
      <c r="AO191" s="2001">
        <v>13</v>
      </c>
      <c r="AP191" s="2002"/>
      <c r="AQ191" s="1997">
        <v>4700</v>
      </c>
      <c r="AR191" s="2001">
        <v>13</v>
      </c>
      <c r="AS191" s="2002"/>
      <c r="AT191" s="1997">
        <v>57900</v>
      </c>
      <c r="AU191" s="2001">
        <v>156</v>
      </c>
      <c r="AV191" s="2002">
        <v>0</v>
      </c>
      <c r="AX191" s="145"/>
    </row>
    <row r="192" spans="4:50" ht="15.75" customHeight="1">
      <c r="D192" s="286" t="s">
        <v>140</v>
      </c>
      <c r="E192" s="155" t="s">
        <v>233</v>
      </c>
      <c r="F192" s="2402" t="s">
        <v>236</v>
      </c>
      <c r="G192" s="155" t="s">
        <v>171</v>
      </c>
      <c r="H192" s="225"/>
      <c r="I192" s="208"/>
      <c r="J192" s="1997">
        <v>0</v>
      </c>
      <c r="K192" s="2001"/>
      <c r="L192" s="2002"/>
      <c r="M192" s="1997">
        <v>0</v>
      </c>
      <c r="N192" s="2001"/>
      <c r="O192" s="2002"/>
      <c r="P192" s="1997">
        <v>0</v>
      </c>
      <c r="Q192" s="2001"/>
      <c r="R192" s="2002"/>
      <c r="S192" s="1997">
        <v>0</v>
      </c>
      <c r="T192" s="2001"/>
      <c r="U192" s="2002"/>
      <c r="V192" s="1997">
        <v>0</v>
      </c>
      <c r="W192" s="2001"/>
      <c r="X192" s="2002"/>
      <c r="Y192" s="1997">
        <v>0</v>
      </c>
      <c r="Z192" s="2001"/>
      <c r="AA192" s="2002"/>
      <c r="AB192" s="1997">
        <v>0</v>
      </c>
      <c r="AC192" s="2001"/>
      <c r="AD192" s="2002"/>
      <c r="AE192" s="1997">
        <v>0</v>
      </c>
      <c r="AF192" s="2001"/>
      <c r="AG192" s="2002"/>
      <c r="AH192" s="1997">
        <v>0</v>
      </c>
      <c r="AI192" s="2001"/>
      <c r="AJ192" s="2002"/>
      <c r="AK192" s="1997">
        <v>0</v>
      </c>
      <c r="AL192" s="2001"/>
      <c r="AM192" s="2002"/>
      <c r="AN192" s="1997">
        <v>0</v>
      </c>
      <c r="AO192" s="2001"/>
      <c r="AP192" s="2002"/>
      <c r="AQ192" s="1997">
        <v>0</v>
      </c>
      <c r="AR192" s="2001"/>
      <c r="AS192" s="2002"/>
      <c r="AT192" s="1997">
        <v>0</v>
      </c>
      <c r="AU192" s="2001">
        <v>0</v>
      </c>
      <c r="AV192" s="2002">
        <v>0</v>
      </c>
      <c r="AX192" s="145"/>
    </row>
    <row r="193" spans="4:50" ht="15.75" customHeight="1">
      <c r="D193" s="286" t="s">
        <v>145</v>
      </c>
      <c r="E193" s="155" t="s">
        <v>233</v>
      </c>
      <c r="F193" s="2402" t="s">
        <v>236</v>
      </c>
      <c r="G193" s="155" t="s">
        <v>171</v>
      </c>
      <c r="H193" s="225"/>
      <c r="I193" s="208"/>
      <c r="J193" s="1997">
        <v>1100</v>
      </c>
      <c r="K193" s="2001">
        <v>4</v>
      </c>
      <c r="L193" s="2002"/>
      <c r="M193" s="1997">
        <v>1100</v>
      </c>
      <c r="N193" s="2001">
        <v>4</v>
      </c>
      <c r="O193" s="2002"/>
      <c r="P193" s="1997">
        <v>1100</v>
      </c>
      <c r="Q193" s="2001">
        <v>4</v>
      </c>
      <c r="R193" s="2002"/>
      <c r="S193" s="1997">
        <v>1100</v>
      </c>
      <c r="T193" s="2001">
        <v>4</v>
      </c>
      <c r="U193" s="2002"/>
      <c r="V193" s="1997">
        <v>1100</v>
      </c>
      <c r="W193" s="2001">
        <v>4</v>
      </c>
      <c r="X193" s="2002"/>
      <c r="Y193" s="1997">
        <v>1000</v>
      </c>
      <c r="Z193" s="2001">
        <v>4</v>
      </c>
      <c r="AA193" s="2002"/>
      <c r="AB193" s="1997">
        <v>1100</v>
      </c>
      <c r="AC193" s="2001">
        <v>4</v>
      </c>
      <c r="AD193" s="2002"/>
      <c r="AE193" s="1997">
        <v>1100</v>
      </c>
      <c r="AF193" s="2001">
        <v>4</v>
      </c>
      <c r="AG193" s="2002"/>
      <c r="AH193" s="1997">
        <v>1000</v>
      </c>
      <c r="AI193" s="2001">
        <v>4</v>
      </c>
      <c r="AJ193" s="2002"/>
      <c r="AK193" s="1997">
        <v>1100</v>
      </c>
      <c r="AL193" s="2001">
        <v>4</v>
      </c>
      <c r="AM193" s="2002"/>
      <c r="AN193" s="1997">
        <v>1100</v>
      </c>
      <c r="AO193" s="2001">
        <v>4</v>
      </c>
      <c r="AP193" s="2002"/>
      <c r="AQ193" s="1997">
        <v>1100</v>
      </c>
      <c r="AR193" s="2001">
        <v>4</v>
      </c>
      <c r="AS193" s="2002"/>
      <c r="AT193" s="1997">
        <v>13000</v>
      </c>
      <c r="AU193" s="2001">
        <v>48</v>
      </c>
      <c r="AV193" s="2002">
        <v>0</v>
      </c>
      <c r="AX193" s="145"/>
    </row>
    <row r="194" spans="4:50" ht="15.75" customHeight="1">
      <c r="D194" s="286" t="s">
        <v>146</v>
      </c>
      <c r="E194" s="155" t="s">
        <v>233</v>
      </c>
      <c r="F194" s="2402" t="s">
        <v>236</v>
      </c>
      <c r="G194" s="155" t="s">
        <v>171</v>
      </c>
      <c r="H194" s="225"/>
      <c r="I194" s="208"/>
      <c r="J194" s="1997">
        <v>1400</v>
      </c>
      <c r="K194" s="2001">
        <v>4</v>
      </c>
      <c r="L194" s="2002"/>
      <c r="M194" s="1997">
        <v>1500</v>
      </c>
      <c r="N194" s="2001">
        <v>4</v>
      </c>
      <c r="O194" s="2002"/>
      <c r="P194" s="1997">
        <v>1500</v>
      </c>
      <c r="Q194" s="2001">
        <v>4</v>
      </c>
      <c r="R194" s="2002"/>
      <c r="S194" s="1997">
        <v>1500</v>
      </c>
      <c r="T194" s="2001">
        <v>4</v>
      </c>
      <c r="U194" s="2002"/>
      <c r="V194" s="1997">
        <v>1500</v>
      </c>
      <c r="W194" s="2001">
        <v>4</v>
      </c>
      <c r="X194" s="2002"/>
      <c r="Y194" s="1997">
        <v>1500</v>
      </c>
      <c r="Z194" s="2001">
        <v>4</v>
      </c>
      <c r="AA194" s="2002"/>
      <c r="AB194" s="1997">
        <v>1600</v>
      </c>
      <c r="AC194" s="2001">
        <v>4</v>
      </c>
      <c r="AD194" s="2002"/>
      <c r="AE194" s="1997">
        <v>1600</v>
      </c>
      <c r="AF194" s="2001">
        <v>4</v>
      </c>
      <c r="AG194" s="2002"/>
      <c r="AH194" s="1997">
        <v>1400</v>
      </c>
      <c r="AI194" s="2001">
        <v>4</v>
      </c>
      <c r="AJ194" s="2002"/>
      <c r="AK194" s="1997">
        <v>1600</v>
      </c>
      <c r="AL194" s="2001">
        <v>4</v>
      </c>
      <c r="AM194" s="2002"/>
      <c r="AN194" s="1997">
        <v>1600</v>
      </c>
      <c r="AO194" s="2001">
        <v>4</v>
      </c>
      <c r="AP194" s="2002"/>
      <c r="AQ194" s="1997">
        <v>1600</v>
      </c>
      <c r="AR194" s="2001">
        <v>4</v>
      </c>
      <c r="AS194" s="2002"/>
      <c r="AT194" s="1997">
        <v>18300</v>
      </c>
      <c r="AU194" s="2001">
        <v>48</v>
      </c>
      <c r="AV194" s="2002">
        <v>0</v>
      </c>
      <c r="AX194" s="145"/>
    </row>
    <row r="195" spans="4:50" ht="15.75" customHeight="1">
      <c r="D195" s="286" t="s">
        <v>237</v>
      </c>
      <c r="E195" s="155" t="s">
        <v>233</v>
      </c>
      <c r="F195" s="2402" t="s">
        <v>236</v>
      </c>
      <c r="G195" s="155" t="s">
        <v>171</v>
      </c>
      <c r="H195" s="225"/>
      <c r="I195" s="208"/>
      <c r="J195" s="1997">
        <v>0</v>
      </c>
      <c r="K195" s="2001"/>
      <c r="L195" s="2002"/>
      <c r="M195" s="1997">
        <v>0</v>
      </c>
      <c r="N195" s="2001"/>
      <c r="O195" s="2002"/>
      <c r="P195" s="1997">
        <v>0</v>
      </c>
      <c r="Q195" s="2001"/>
      <c r="R195" s="2002"/>
      <c r="S195" s="1997">
        <v>0</v>
      </c>
      <c r="T195" s="2001"/>
      <c r="U195" s="2002"/>
      <c r="V195" s="1997">
        <v>0</v>
      </c>
      <c r="W195" s="2001"/>
      <c r="X195" s="2002"/>
      <c r="Y195" s="1997">
        <v>0</v>
      </c>
      <c r="Z195" s="2001"/>
      <c r="AA195" s="2002"/>
      <c r="AB195" s="1997">
        <v>0</v>
      </c>
      <c r="AC195" s="2001"/>
      <c r="AD195" s="2002"/>
      <c r="AE195" s="1997">
        <v>0</v>
      </c>
      <c r="AF195" s="2001"/>
      <c r="AG195" s="2002"/>
      <c r="AH195" s="1997">
        <v>0</v>
      </c>
      <c r="AI195" s="2001"/>
      <c r="AJ195" s="2002"/>
      <c r="AK195" s="1997">
        <v>0</v>
      </c>
      <c r="AL195" s="2001"/>
      <c r="AM195" s="2002"/>
      <c r="AN195" s="1997">
        <v>0</v>
      </c>
      <c r="AO195" s="2001"/>
      <c r="AP195" s="2002"/>
      <c r="AQ195" s="1997">
        <v>0</v>
      </c>
      <c r="AR195" s="2001"/>
      <c r="AS195" s="2002"/>
      <c r="AT195" s="1997">
        <v>0</v>
      </c>
      <c r="AU195" s="2001">
        <v>0</v>
      </c>
      <c r="AV195" s="2002">
        <v>0</v>
      </c>
      <c r="AX195" s="145"/>
    </row>
    <row r="196" spans="4:50" ht="15.75" customHeight="1">
      <c r="D196" s="286" t="s">
        <v>238</v>
      </c>
      <c r="E196" s="155" t="s">
        <v>233</v>
      </c>
      <c r="F196" s="2402" t="s">
        <v>236</v>
      </c>
      <c r="G196" s="155" t="s">
        <v>171</v>
      </c>
      <c r="H196" s="225"/>
      <c r="I196" s="208"/>
      <c r="J196" s="1997">
        <v>0</v>
      </c>
      <c r="K196" s="2001"/>
      <c r="L196" s="2002"/>
      <c r="M196" s="1997">
        <v>0</v>
      </c>
      <c r="N196" s="2001"/>
      <c r="O196" s="2002"/>
      <c r="P196" s="1997">
        <v>0</v>
      </c>
      <c r="Q196" s="2001"/>
      <c r="R196" s="2002"/>
      <c r="S196" s="1997">
        <v>0</v>
      </c>
      <c r="T196" s="2001"/>
      <c r="U196" s="2002"/>
      <c r="V196" s="1997">
        <v>0</v>
      </c>
      <c r="W196" s="2001"/>
      <c r="X196" s="2002"/>
      <c r="Y196" s="1997">
        <v>0</v>
      </c>
      <c r="Z196" s="2001"/>
      <c r="AA196" s="2002"/>
      <c r="AB196" s="1997">
        <v>0</v>
      </c>
      <c r="AC196" s="2001"/>
      <c r="AD196" s="2002"/>
      <c r="AE196" s="1997">
        <v>0</v>
      </c>
      <c r="AF196" s="2001"/>
      <c r="AG196" s="2002"/>
      <c r="AH196" s="1997">
        <v>0</v>
      </c>
      <c r="AI196" s="2001"/>
      <c r="AJ196" s="2002"/>
      <c r="AK196" s="1997">
        <v>0</v>
      </c>
      <c r="AL196" s="2001"/>
      <c r="AM196" s="2002"/>
      <c r="AN196" s="1997">
        <v>0</v>
      </c>
      <c r="AO196" s="2001"/>
      <c r="AP196" s="2002"/>
      <c r="AQ196" s="1997">
        <v>0</v>
      </c>
      <c r="AR196" s="2001"/>
      <c r="AS196" s="2002"/>
      <c r="AT196" s="1997">
        <v>0</v>
      </c>
      <c r="AU196" s="2001">
        <v>0</v>
      </c>
      <c r="AV196" s="2002">
        <v>0</v>
      </c>
      <c r="AX196" s="145"/>
    </row>
    <row r="197" spans="4:50" ht="15.75" customHeight="1">
      <c r="D197" s="286" t="s">
        <v>239</v>
      </c>
      <c r="E197" s="155" t="s">
        <v>233</v>
      </c>
      <c r="F197" s="2402" t="s">
        <v>236</v>
      </c>
      <c r="G197" s="155" t="s">
        <v>171</v>
      </c>
      <c r="H197" s="225"/>
      <c r="I197" s="208"/>
      <c r="J197" s="1997">
        <v>0</v>
      </c>
      <c r="K197" s="2001"/>
      <c r="L197" s="2002"/>
      <c r="M197" s="1997">
        <v>0</v>
      </c>
      <c r="N197" s="2001"/>
      <c r="O197" s="2002"/>
      <c r="P197" s="1997">
        <v>0</v>
      </c>
      <c r="Q197" s="2001"/>
      <c r="R197" s="2002"/>
      <c r="S197" s="1997">
        <v>0</v>
      </c>
      <c r="T197" s="2001"/>
      <c r="U197" s="2002"/>
      <c r="V197" s="1997">
        <v>0</v>
      </c>
      <c r="W197" s="2001"/>
      <c r="X197" s="2002"/>
      <c r="Y197" s="1997">
        <v>0</v>
      </c>
      <c r="Z197" s="2001"/>
      <c r="AA197" s="2002"/>
      <c r="AB197" s="1997">
        <v>0</v>
      </c>
      <c r="AC197" s="2001"/>
      <c r="AD197" s="2002"/>
      <c r="AE197" s="1997">
        <v>0</v>
      </c>
      <c r="AF197" s="2001"/>
      <c r="AG197" s="2002"/>
      <c r="AH197" s="1997">
        <v>0</v>
      </c>
      <c r="AI197" s="2001"/>
      <c r="AJ197" s="2002"/>
      <c r="AK197" s="1997">
        <v>0</v>
      </c>
      <c r="AL197" s="2001"/>
      <c r="AM197" s="2002"/>
      <c r="AN197" s="1997">
        <v>0</v>
      </c>
      <c r="AO197" s="2001"/>
      <c r="AP197" s="2002"/>
      <c r="AQ197" s="1997">
        <v>0</v>
      </c>
      <c r="AR197" s="2001"/>
      <c r="AS197" s="2002"/>
      <c r="AT197" s="1997">
        <v>0</v>
      </c>
      <c r="AU197" s="2001">
        <v>0</v>
      </c>
      <c r="AV197" s="2002">
        <v>0</v>
      </c>
      <c r="AX197" s="145"/>
    </row>
    <row r="198" spans="4:50" ht="15.75" customHeight="1">
      <c r="D198" s="286" t="s">
        <v>139</v>
      </c>
      <c r="E198" s="155" t="s">
        <v>233</v>
      </c>
      <c r="F198" s="2402" t="s">
        <v>236</v>
      </c>
      <c r="G198" s="155" t="s">
        <v>171</v>
      </c>
      <c r="H198" s="225"/>
      <c r="I198" s="208"/>
      <c r="J198" s="1997">
        <v>1600</v>
      </c>
      <c r="K198" s="2001">
        <v>5</v>
      </c>
      <c r="L198" s="2002"/>
      <c r="M198" s="1997">
        <v>2000</v>
      </c>
      <c r="N198" s="2001">
        <v>5</v>
      </c>
      <c r="O198" s="2002"/>
      <c r="P198" s="1997">
        <v>1600</v>
      </c>
      <c r="Q198" s="2001">
        <v>5</v>
      </c>
      <c r="R198" s="2002"/>
      <c r="S198" s="1997">
        <v>1700</v>
      </c>
      <c r="T198" s="2001">
        <v>5</v>
      </c>
      <c r="U198" s="2002"/>
      <c r="V198" s="1997">
        <v>1700</v>
      </c>
      <c r="W198" s="2001">
        <v>5</v>
      </c>
      <c r="X198" s="2002"/>
      <c r="Y198" s="1997">
        <v>1600</v>
      </c>
      <c r="Z198" s="2001">
        <v>5</v>
      </c>
      <c r="AA198" s="2002"/>
      <c r="AB198" s="1997">
        <v>1800</v>
      </c>
      <c r="AC198" s="2001">
        <v>5</v>
      </c>
      <c r="AD198" s="2002"/>
      <c r="AE198" s="1997">
        <v>1800</v>
      </c>
      <c r="AF198" s="2001">
        <v>5</v>
      </c>
      <c r="AG198" s="2002"/>
      <c r="AH198" s="1997">
        <v>1600</v>
      </c>
      <c r="AI198" s="2001">
        <v>5</v>
      </c>
      <c r="AJ198" s="2002"/>
      <c r="AK198" s="1997">
        <v>1800</v>
      </c>
      <c r="AL198" s="2001">
        <v>5</v>
      </c>
      <c r="AM198" s="2002"/>
      <c r="AN198" s="1997">
        <v>1800</v>
      </c>
      <c r="AO198" s="2001">
        <v>5</v>
      </c>
      <c r="AP198" s="2002"/>
      <c r="AQ198" s="1997">
        <v>1700</v>
      </c>
      <c r="AR198" s="2001">
        <v>5</v>
      </c>
      <c r="AS198" s="2002"/>
      <c r="AT198" s="1997">
        <v>20700</v>
      </c>
      <c r="AU198" s="2001">
        <v>60</v>
      </c>
      <c r="AV198" s="2002">
        <v>0</v>
      </c>
      <c r="AX198" s="145"/>
    </row>
    <row r="199" spans="4:50" ht="15.75" customHeight="1">
      <c r="D199" s="286" t="s">
        <v>144</v>
      </c>
      <c r="E199" s="155" t="s">
        <v>233</v>
      </c>
      <c r="F199" s="2402" t="s">
        <v>236</v>
      </c>
      <c r="G199" s="155" t="s">
        <v>171</v>
      </c>
      <c r="H199" s="225"/>
      <c r="I199" s="208"/>
      <c r="J199" s="1997">
        <v>1000</v>
      </c>
      <c r="K199" s="2001">
        <v>3</v>
      </c>
      <c r="L199" s="2002"/>
      <c r="M199" s="1997">
        <v>1000</v>
      </c>
      <c r="N199" s="2001">
        <v>3</v>
      </c>
      <c r="O199" s="2002"/>
      <c r="P199" s="1997">
        <v>1000</v>
      </c>
      <c r="Q199" s="2001">
        <v>3</v>
      </c>
      <c r="R199" s="2002"/>
      <c r="S199" s="1997">
        <v>1000</v>
      </c>
      <c r="T199" s="2001">
        <v>3</v>
      </c>
      <c r="U199" s="2002"/>
      <c r="V199" s="1997">
        <v>1100</v>
      </c>
      <c r="W199" s="2001">
        <v>3</v>
      </c>
      <c r="X199" s="2002"/>
      <c r="Y199" s="1997">
        <v>1000</v>
      </c>
      <c r="Z199" s="2001">
        <v>3</v>
      </c>
      <c r="AA199" s="2002"/>
      <c r="AB199" s="1997">
        <v>1100</v>
      </c>
      <c r="AC199" s="2001">
        <v>3</v>
      </c>
      <c r="AD199" s="2002"/>
      <c r="AE199" s="1997">
        <v>1200</v>
      </c>
      <c r="AF199" s="2001">
        <v>3</v>
      </c>
      <c r="AG199" s="2002"/>
      <c r="AH199" s="1997">
        <v>1100</v>
      </c>
      <c r="AI199" s="2001">
        <v>3</v>
      </c>
      <c r="AJ199" s="2002"/>
      <c r="AK199" s="1997">
        <v>1100</v>
      </c>
      <c r="AL199" s="2001">
        <v>3</v>
      </c>
      <c r="AM199" s="2002"/>
      <c r="AN199" s="1997">
        <v>1100</v>
      </c>
      <c r="AO199" s="2001">
        <v>3</v>
      </c>
      <c r="AP199" s="2002"/>
      <c r="AQ199" s="1997">
        <v>1000</v>
      </c>
      <c r="AR199" s="2001">
        <v>3</v>
      </c>
      <c r="AS199" s="2002"/>
      <c r="AT199" s="1997">
        <v>12700</v>
      </c>
      <c r="AU199" s="2001">
        <v>36</v>
      </c>
      <c r="AV199" s="2002">
        <v>0</v>
      </c>
      <c r="AX199" s="145"/>
    </row>
    <row r="200" spans="4:50" ht="15.75" customHeight="1">
      <c r="D200" s="286" t="s">
        <v>240</v>
      </c>
      <c r="E200" s="155" t="s">
        <v>233</v>
      </c>
      <c r="F200" s="2402" t="s">
        <v>236</v>
      </c>
      <c r="G200" s="155" t="s">
        <v>171</v>
      </c>
      <c r="H200" s="225"/>
      <c r="I200" s="208"/>
      <c r="J200" s="1997"/>
      <c r="K200" s="2001"/>
      <c r="L200" s="2002"/>
      <c r="M200" s="1997"/>
      <c r="N200" s="2001"/>
      <c r="O200" s="2002"/>
      <c r="P200" s="1997"/>
      <c r="Q200" s="2001"/>
      <c r="R200" s="2002"/>
      <c r="S200" s="1997"/>
      <c r="T200" s="2001"/>
      <c r="U200" s="2002"/>
      <c r="V200" s="1997"/>
      <c r="W200" s="2001"/>
      <c r="X200" s="2002"/>
      <c r="Y200" s="1997"/>
      <c r="Z200" s="2001"/>
      <c r="AA200" s="2002"/>
      <c r="AB200" s="1997"/>
      <c r="AC200" s="2001"/>
      <c r="AD200" s="2002"/>
      <c r="AE200" s="1997"/>
      <c r="AF200" s="2001"/>
      <c r="AG200" s="2002"/>
      <c r="AH200" s="1997"/>
      <c r="AI200" s="2001"/>
      <c r="AJ200" s="2002"/>
      <c r="AK200" s="1997"/>
      <c r="AL200" s="2001"/>
      <c r="AM200" s="2002"/>
      <c r="AN200" s="1997"/>
      <c r="AO200" s="2001"/>
      <c r="AP200" s="2002"/>
      <c r="AQ200" s="1997"/>
      <c r="AR200" s="2001"/>
      <c r="AS200" s="2002"/>
      <c r="AT200" s="1997">
        <v>0</v>
      </c>
      <c r="AU200" s="2001">
        <v>0</v>
      </c>
      <c r="AV200" s="2002">
        <v>0</v>
      </c>
      <c r="AX200" s="145"/>
    </row>
    <row r="201" spans="4:50" ht="15.75" customHeight="1">
      <c r="D201" s="286" t="s">
        <v>241</v>
      </c>
      <c r="E201" s="155" t="s">
        <v>233</v>
      </c>
      <c r="F201" s="2402" t="s">
        <v>236</v>
      </c>
      <c r="G201" s="155" t="s">
        <v>171</v>
      </c>
      <c r="H201" s="225"/>
      <c r="I201" s="208"/>
      <c r="J201" s="1997"/>
      <c r="K201" s="2001"/>
      <c r="L201" s="2002"/>
      <c r="M201" s="1997"/>
      <c r="N201" s="2001"/>
      <c r="O201" s="2002"/>
      <c r="P201" s="1997"/>
      <c r="Q201" s="2001"/>
      <c r="R201" s="2002"/>
      <c r="S201" s="1997"/>
      <c r="T201" s="2001"/>
      <c r="U201" s="2002"/>
      <c r="V201" s="1997"/>
      <c r="W201" s="2001"/>
      <c r="X201" s="2002"/>
      <c r="Y201" s="1997"/>
      <c r="Z201" s="2001"/>
      <c r="AA201" s="2002"/>
      <c r="AB201" s="1997"/>
      <c r="AC201" s="2001"/>
      <c r="AD201" s="2002"/>
      <c r="AE201" s="1997"/>
      <c r="AF201" s="2001"/>
      <c r="AG201" s="2002"/>
      <c r="AH201" s="1997"/>
      <c r="AI201" s="2001"/>
      <c r="AJ201" s="2002"/>
      <c r="AK201" s="1997"/>
      <c r="AL201" s="2001"/>
      <c r="AM201" s="2002"/>
      <c r="AN201" s="1997"/>
      <c r="AO201" s="2001"/>
      <c r="AP201" s="2002"/>
      <c r="AQ201" s="1997"/>
      <c r="AR201" s="2001"/>
      <c r="AS201" s="2002"/>
      <c r="AT201" s="1997">
        <v>0</v>
      </c>
      <c r="AU201" s="2001">
        <v>0</v>
      </c>
      <c r="AV201" s="2002">
        <v>0</v>
      </c>
      <c r="AX201" s="145"/>
    </row>
    <row r="202" spans="4:50" ht="15.75" customHeight="1">
      <c r="D202" s="286" t="s">
        <v>242</v>
      </c>
      <c r="E202" s="155" t="s">
        <v>233</v>
      </c>
      <c r="F202" s="2402" t="s">
        <v>236</v>
      </c>
      <c r="G202" s="155" t="s">
        <v>171</v>
      </c>
      <c r="H202" s="225"/>
      <c r="I202" s="208"/>
      <c r="J202" s="1997"/>
      <c r="K202" s="2001"/>
      <c r="L202" s="2002"/>
      <c r="M202" s="1997"/>
      <c r="N202" s="2001"/>
      <c r="O202" s="2002"/>
      <c r="P202" s="1997"/>
      <c r="Q202" s="2001"/>
      <c r="R202" s="2002"/>
      <c r="S202" s="1997"/>
      <c r="T202" s="2001"/>
      <c r="U202" s="2002"/>
      <c r="V202" s="1997"/>
      <c r="W202" s="2001"/>
      <c r="X202" s="2002"/>
      <c r="Y202" s="1997"/>
      <c r="Z202" s="2001"/>
      <c r="AA202" s="2002"/>
      <c r="AB202" s="1997"/>
      <c r="AC202" s="2001"/>
      <c r="AD202" s="2002"/>
      <c r="AE202" s="1997"/>
      <c r="AF202" s="2001"/>
      <c r="AG202" s="2002"/>
      <c r="AH202" s="1997"/>
      <c r="AI202" s="2001"/>
      <c r="AJ202" s="2002"/>
      <c r="AK202" s="1997"/>
      <c r="AL202" s="2001"/>
      <c r="AM202" s="2002"/>
      <c r="AN202" s="1997"/>
      <c r="AO202" s="2001"/>
      <c r="AP202" s="2002"/>
      <c r="AQ202" s="1997"/>
      <c r="AR202" s="2001"/>
      <c r="AS202" s="2002"/>
      <c r="AT202" s="1997">
        <v>0</v>
      </c>
      <c r="AU202" s="2001">
        <v>0</v>
      </c>
      <c r="AV202" s="2002">
        <v>0</v>
      </c>
      <c r="AX202" s="145"/>
    </row>
    <row r="203" spans="4:50" ht="15.75" customHeight="1">
      <c r="D203" s="286" t="s">
        <v>226</v>
      </c>
      <c r="E203" s="155" t="s">
        <v>233</v>
      </c>
      <c r="F203" s="2402" t="s">
        <v>236</v>
      </c>
      <c r="G203" s="155" t="s">
        <v>171</v>
      </c>
      <c r="H203" s="225"/>
      <c r="I203" s="208"/>
      <c r="J203" s="1997"/>
      <c r="K203" s="2001"/>
      <c r="L203" s="2002"/>
      <c r="M203" s="1997"/>
      <c r="N203" s="2001"/>
      <c r="O203" s="2002"/>
      <c r="P203" s="1997"/>
      <c r="Q203" s="2001"/>
      <c r="R203" s="2002"/>
      <c r="S203" s="1997"/>
      <c r="T203" s="2001"/>
      <c r="U203" s="2002"/>
      <c r="V203" s="1997"/>
      <c r="W203" s="2001"/>
      <c r="X203" s="2002"/>
      <c r="Y203" s="1997"/>
      <c r="Z203" s="2001"/>
      <c r="AA203" s="2002"/>
      <c r="AB203" s="1997"/>
      <c r="AC203" s="2001"/>
      <c r="AD203" s="2002"/>
      <c r="AE203" s="1997"/>
      <c r="AF203" s="2001"/>
      <c r="AG203" s="2002"/>
      <c r="AH203" s="1997"/>
      <c r="AI203" s="2001"/>
      <c r="AJ203" s="2002"/>
      <c r="AK203" s="1997"/>
      <c r="AL203" s="2001"/>
      <c r="AM203" s="2002"/>
      <c r="AN203" s="1997"/>
      <c r="AO203" s="2001"/>
      <c r="AP203" s="2002"/>
      <c r="AQ203" s="1997"/>
      <c r="AR203" s="2001"/>
      <c r="AS203" s="2002"/>
      <c r="AT203" s="1997">
        <v>0</v>
      </c>
      <c r="AU203" s="2001">
        <v>0</v>
      </c>
      <c r="AV203" s="2002">
        <v>0</v>
      </c>
      <c r="AX203" s="145"/>
    </row>
    <row r="204" spans="4:50" ht="15.75" customHeight="1">
      <c r="D204" s="286" t="s">
        <v>243</v>
      </c>
      <c r="E204" s="155" t="s">
        <v>233</v>
      </c>
      <c r="F204" s="155" t="s">
        <v>210</v>
      </c>
      <c r="G204" s="155" t="s">
        <v>52</v>
      </c>
      <c r="H204" s="225"/>
      <c r="I204" s="208"/>
      <c r="J204" s="1997">
        <v>150</v>
      </c>
      <c r="K204" s="2001">
        <v>2</v>
      </c>
      <c r="L204" s="2002"/>
      <c r="M204" s="1997">
        <v>150</v>
      </c>
      <c r="N204" s="2001">
        <v>2</v>
      </c>
      <c r="O204" s="2002"/>
      <c r="P204" s="1997">
        <v>150</v>
      </c>
      <c r="Q204" s="2001">
        <v>2</v>
      </c>
      <c r="R204" s="2002"/>
      <c r="S204" s="1997">
        <v>150</v>
      </c>
      <c r="T204" s="2001">
        <v>2</v>
      </c>
      <c r="U204" s="2002"/>
      <c r="V204" s="1997">
        <v>150</v>
      </c>
      <c r="W204" s="2001">
        <v>2</v>
      </c>
      <c r="X204" s="2002"/>
      <c r="Y204" s="1997">
        <v>150</v>
      </c>
      <c r="Z204" s="2001">
        <v>2</v>
      </c>
      <c r="AA204" s="2002"/>
      <c r="AB204" s="1997">
        <v>150</v>
      </c>
      <c r="AC204" s="2001">
        <v>2</v>
      </c>
      <c r="AD204" s="2002"/>
      <c r="AE204" s="1997">
        <v>150</v>
      </c>
      <c r="AF204" s="2001">
        <v>2</v>
      </c>
      <c r="AG204" s="2002"/>
      <c r="AH204" s="1997">
        <v>150</v>
      </c>
      <c r="AI204" s="2001">
        <v>2</v>
      </c>
      <c r="AJ204" s="2002"/>
      <c r="AK204" s="1997">
        <v>150</v>
      </c>
      <c r="AL204" s="2001">
        <v>2</v>
      </c>
      <c r="AM204" s="2002"/>
      <c r="AN204" s="1997">
        <v>150</v>
      </c>
      <c r="AO204" s="2001">
        <v>2</v>
      </c>
      <c r="AP204" s="2002"/>
      <c r="AQ204" s="1997">
        <v>150</v>
      </c>
      <c r="AR204" s="2001">
        <v>2</v>
      </c>
      <c r="AS204" s="2002"/>
      <c r="AT204" s="1997">
        <v>1800</v>
      </c>
      <c r="AU204" s="2001">
        <v>24</v>
      </c>
      <c r="AV204" s="2002">
        <v>0</v>
      </c>
      <c r="AX204" s="145"/>
    </row>
    <row r="205" spans="4:50" ht="15.75" customHeight="1">
      <c r="D205" s="286" t="s">
        <v>244</v>
      </c>
      <c r="E205" s="155" t="s">
        <v>233</v>
      </c>
      <c r="F205" s="155" t="s">
        <v>210</v>
      </c>
      <c r="G205" s="155" t="s">
        <v>52</v>
      </c>
      <c r="H205" s="225"/>
      <c r="I205" s="208"/>
      <c r="J205" s="1997">
        <v>800</v>
      </c>
      <c r="K205" s="2001">
        <v>2</v>
      </c>
      <c r="L205" s="2002"/>
      <c r="M205" s="1997">
        <v>800</v>
      </c>
      <c r="N205" s="2001">
        <v>2</v>
      </c>
      <c r="O205" s="2002"/>
      <c r="P205" s="1997">
        <v>800</v>
      </c>
      <c r="Q205" s="2001">
        <v>2</v>
      </c>
      <c r="R205" s="2002"/>
      <c r="S205" s="1997">
        <v>800</v>
      </c>
      <c r="T205" s="2001">
        <v>2</v>
      </c>
      <c r="U205" s="2002"/>
      <c r="V205" s="1997">
        <v>800</v>
      </c>
      <c r="W205" s="2001">
        <v>2</v>
      </c>
      <c r="X205" s="2002"/>
      <c r="Y205" s="1997">
        <v>800</v>
      </c>
      <c r="Z205" s="2001">
        <v>2</v>
      </c>
      <c r="AA205" s="2002"/>
      <c r="AB205" s="1997">
        <v>800</v>
      </c>
      <c r="AC205" s="2001">
        <v>2</v>
      </c>
      <c r="AD205" s="2002"/>
      <c r="AE205" s="1997">
        <v>800</v>
      </c>
      <c r="AF205" s="2001">
        <v>2</v>
      </c>
      <c r="AG205" s="2002"/>
      <c r="AH205" s="1997">
        <v>800</v>
      </c>
      <c r="AI205" s="2001">
        <v>2</v>
      </c>
      <c r="AJ205" s="2002"/>
      <c r="AK205" s="1997">
        <v>800</v>
      </c>
      <c r="AL205" s="2001">
        <v>2</v>
      </c>
      <c r="AM205" s="2002"/>
      <c r="AN205" s="1997">
        <v>800</v>
      </c>
      <c r="AO205" s="2001">
        <v>2</v>
      </c>
      <c r="AP205" s="2002"/>
      <c r="AQ205" s="1997">
        <v>800</v>
      </c>
      <c r="AR205" s="2001">
        <v>2</v>
      </c>
      <c r="AS205" s="2002"/>
      <c r="AT205" s="1997">
        <v>9600</v>
      </c>
      <c r="AU205" s="2001">
        <v>24</v>
      </c>
      <c r="AV205" s="2002">
        <v>0</v>
      </c>
      <c r="AX205" s="145"/>
    </row>
    <row r="206" spans="4:50" ht="15.75" customHeight="1">
      <c r="D206" s="286" t="s">
        <v>150</v>
      </c>
      <c r="E206" s="155" t="s">
        <v>233</v>
      </c>
      <c r="F206" s="155" t="s">
        <v>210</v>
      </c>
      <c r="G206" s="155" t="s">
        <v>52</v>
      </c>
      <c r="H206" s="225"/>
      <c r="I206" s="208"/>
      <c r="J206" s="1997">
        <v>350</v>
      </c>
      <c r="K206" s="2001">
        <v>2</v>
      </c>
      <c r="L206" s="2002"/>
      <c r="M206" s="1997">
        <v>350</v>
      </c>
      <c r="N206" s="2001">
        <v>2</v>
      </c>
      <c r="O206" s="2002"/>
      <c r="P206" s="1997">
        <v>350</v>
      </c>
      <c r="Q206" s="2001">
        <v>2</v>
      </c>
      <c r="R206" s="2002"/>
      <c r="S206" s="1997">
        <v>350</v>
      </c>
      <c r="T206" s="2001">
        <v>2</v>
      </c>
      <c r="U206" s="2002"/>
      <c r="V206" s="1997">
        <v>350</v>
      </c>
      <c r="W206" s="2001">
        <v>2</v>
      </c>
      <c r="X206" s="2002"/>
      <c r="Y206" s="1997">
        <v>350</v>
      </c>
      <c r="Z206" s="2001">
        <v>2</v>
      </c>
      <c r="AA206" s="2002"/>
      <c r="AB206" s="1997">
        <v>350</v>
      </c>
      <c r="AC206" s="2001">
        <v>2</v>
      </c>
      <c r="AD206" s="2002"/>
      <c r="AE206" s="1997">
        <v>350</v>
      </c>
      <c r="AF206" s="2001">
        <v>2</v>
      </c>
      <c r="AG206" s="2002"/>
      <c r="AH206" s="1997">
        <v>350</v>
      </c>
      <c r="AI206" s="2001">
        <v>2</v>
      </c>
      <c r="AJ206" s="2002"/>
      <c r="AK206" s="1997">
        <v>350</v>
      </c>
      <c r="AL206" s="2001">
        <v>2</v>
      </c>
      <c r="AM206" s="2002"/>
      <c r="AN206" s="1997">
        <v>350</v>
      </c>
      <c r="AO206" s="2001">
        <v>2</v>
      </c>
      <c r="AP206" s="2002"/>
      <c r="AQ206" s="1997">
        <v>350</v>
      </c>
      <c r="AR206" s="2001">
        <v>2</v>
      </c>
      <c r="AS206" s="2002"/>
      <c r="AT206" s="1997">
        <v>4200</v>
      </c>
      <c r="AU206" s="2001">
        <v>24</v>
      </c>
      <c r="AV206" s="2002">
        <v>0</v>
      </c>
      <c r="AX206" s="145"/>
    </row>
    <row r="207" spans="4:50" ht="15.75" customHeight="1">
      <c r="D207" s="286" t="s">
        <v>218</v>
      </c>
      <c r="E207" s="155" t="s">
        <v>245</v>
      </c>
      <c r="F207" s="155" t="s">
        <v>210</v>
      </c>
      <c r="G207" s="155" t="s">
        <v>171</v>
      </c>
      <c r="H207" s="225">
        <v>3.5</v>
      </c>
      <c r="I207" s="208"/>
      <c r="J207" s="1997">
        <v>22900</v>
      </c>
      <c r="K207" s="2001"/>
      <c r="L207" s="2002"/>
      <c r="M207" s="1997">
        <v>22900</v>
      </c>
      <c r="N207" s="2001"/>
      <c r="O207" s="2002"/>
      <c r="P207" s="1997">
        <v>20200</v>
      </c>
      <c r="Q207" s="2001"/>
      <c r="R207" s="2002"/>
      <c r="S207" s="1997">
        <v>20200</v>
      </c>
      <c r="T207" s="2001"/>
      <c r="U207" s="2002"/>
      <c r="V207" s="1997">
        <v>19000</v>
      </c>
      <c r="W207" s="2001"/>
      <c r="X207" s="2002"/>
      <c r="Y207" s="1997">
        <v>18400</v>
      </c>
      <c r="Z207" s="2001"/>
      <c r="AA207" s="2002"/>
      <c r="AB207" s="1997">
        <v>21500</v>
      </c>
      <c r="AC207" s="2001"/>
      <c r="AD207" s="2002"/>
      <c r="AE207" s="1997">
        <v>21900</v>
      </c>
      <c r="AF207" s="2001"/>
      <c r="AG207" s="2002"/>
      <c r="AH207" s="1997">
        <v>22400</v>
      </c>
      <c r="AI207" s="2001"/>
      <c r="AJ207" s="2002"/>
      <c r="AK207" s="1997">
        <v>23800</v>
      </c>
      <c r="AL207" s="2001"/>
      <c r="AM207" s="2002"/>
      <c r="AN207" s="1997">
        <v>22800</v>
      </c>
      <c r="AO207" s="2001"/>
      <c r="AP207" s="2002"/>
      <c r="AQ207" s="1997">
        <v>23900</v>
      </c>
      <c r="AR207" s="2001"/>
      <c r="AS207" s="2002"/>
      <c r="AT207" s="1997">
        <v>259900</v>
      </c>
      <c r="AU207" s="2001">
        <v>0</v>
      </c>
      <c r="AV207" s="2002">
        <v>0</v>
      </c>
      <c r="AX207" s="145"/>
    </row>
    <row r="208" spans="4:50" ht="15.75" hidden="1" customHeight="1">
      <c r="D208" s="286" t="s">
        <v>218</v>
      </c>
      <c r="E208" s="155" t="s">
        <v>246</v>
      </c>
      <c r="F208" s="155" t="s">
        <v>210</v>
      </c>
      <c r="G208" s="155" t="s">
        <v>171</v>
      </c>
      <c r="H208" s="225"/>
      <c r="I208" s="208"/>
      <c r="J208" s="1997"/>
      <c r="K208" s="2001"/>
      <c r="L208" s="2002"/>
      <c r="M208" s="1997"/>
      <c r="N208" s="2001"/>
      <c r="O208" s="2002"/>
      <c r="P208" s="1997"/>
      <c r="Q208" s="2001"/>
      <c r="R208" s="2002"/>
      <c r="S208" s="1997"/>
      <c r="T208" s="2001"/>
      <c r="U208" s="2002"/>
      <c r="V208" s="1997"/>
      <c r="W208" s="2001"/>
      <c r="X208" s="2002"/>
      <c r="Y208" s="1997"/>
      <c r="Z208" s="2001"/>
      <c r="AA208" s="2002"/>
      <c r="AB208" s="1997"/>
      <c r="AC208" s="2001"/>
      <c r="AD208" s="2002"/>
      <c r="AE208" s="1997"/>
      <c r="AF208" s="2001"/>
      <c r="AG208" s="2002"/>
      <c r="AH208" s="1997"/>
      <c r="AI208" s="2001"/>
      <c r="AJ208" s="2002"/>
      <c r="AK208" s="1997"/>
      <c r="AL208" s="2001"/>
      <c r="AM208" s="2002"/>
      <c r="AN208" s="1997"/>
      <c r="AO208" s="2001"/>
      <c r="AP208" s="2002"/>
      <c r="AQ208" s="1997"/>
      <c r="AR208" s="2001"/>
      <c r="AS208" s="2002"/>
      <c r="AT208" s="1997">
        <v>0</v>
      </c>
      <c r="AU208" s="2001">
        <v>0</v>
      </c>
      <c r="AV208" s="2002">
        <v>0</v>
      </c>
      <c r="AX208" s="145"/>
    </row>
    <row r="209" spans="4:50" ht="15.75" hidden="1" customHeight="1">
      <c r="D209" s="286" t="s">
        <v>218</v>
      </c>
      <c r="E209" s="155" t="s">
        <v>247</v>
      </c>
      <c r="F209" s="155" t="s">
        <v>210</v>
      </c>
      <c r="G209" s="155" t="s">
        <v>171</v>
      </c>
      <c r="H209" s="225">
        <v>2.65</v>
      </c>
      <c r="I209" s="208"/>
      <c r="J209" s="1997"/>
      <c r="K209" s="2001"/>
      <c r="L209" s="2002"/>
      <c r="M209" s="1997"/>
      <c r="N209" s="2001"/>
      <c r="O209" s="2002"/>
      <c r="P209" s="1997"/>
      <c r="Q209" s="2001"/>
      <c r="R209" s="2002"/>
      <c r="S209" s="1997"/>
      <c r="T209" s="2001"/>
      <c r="U209" s="2002"/>
      <c r="V209" s="1997"/>
      <c r="W209" s="2001"/>
      <c r="X209" s="2002"/>
      <c r="Y209" s="1997"/>
      <c r="Z209" s="2001"/>
      <c r="AA209" s="2002"/>
      <c r="AB209" s="1997"/>
      <c r="AC209" s="2001"/>
      <c r="AD209" s="2002"/>
      <c r="AE209" s="1997"/>
      <c r="AF209" s="2001"/>
      <c r="AG209" s="2002"/>
      <c r="AH209" s="1997"/>
      <c r="AI209" s="2001"/>
      <c r="AJ209" s="2002"/>
      <c r="AK209" s="1997"/>
      <c r="AL209" s="2001"/>
      <c r="AM209" s="2002"/>
      <c r="AN209" s="1997"/>
      <c r="AO209" s="2001"/>
      <c r="AP209" s="2002"/>
      <c r="AQ209" s="1997"/>
      <c r="AR209" s="2001"/>
      <c r="AS209" s="2002"/>
      <c r="AT209" s="1997">
        <v>0</v>
      </c>
      <c r="AU209" s="2001">
        <v>0</v>
      </c>
      <c r="AV209" s="2002">
        <v>0</v>
      </c>
      <c r="AX209" s="145"/>
    </row>
    <row r="210" spans="4:50" ht="15.75" customHeight="1">
      <c r="D210" s="286" t="s">
        <v>218</v>
      </c>
      <c r="E210" s="155" t="s">
        <v>248</v>
      </c>
      <c r="F210" s="155" t="s">
        <v>210</v>
      </c>
      <c r="G210" s="155" t="s">
        <v>171</v>
      </c>
      <c r="H210" s="225">
        <v>4</v>
      </c>
      <c r="I210" s="208"/>
      <c r="J210" s="1997">
        <v>2800</v>
      </c>
      <c r="K210" s="2001"/>
      <c r="L210" s="2002"/>
      <c r="M210" s="1997">
        <v>2800</v>
      </c>
      <c r="N210" s="2001"/>
      <c r="O210" s="2002"/>
      <c r="P210" s="1997">
        <v>2800</v>
      </c>
      <c r="Q210" s="2001"/>
      <c r="R210" s="2002"/>
      <c r="S210" s="1997">
        <v>2800</v>
      </c>
      <c r="T210" s="2001"/>
      <c r="U210" s="2002"/>
      <c r="V210" s="1997">
        <v>3200</v>
      </c>
      <c r="W210" s="2001"/>
      <c r="X210" s="2002"/>
      <c r="Y210" s="1997">
        <v>3200</v>
      </c>
      <c r="Z210" s="2001"/>
      <c r="AA210" s="2002"/>
      <c r="AB210" s="1997">
        <v>3200</v>
      </c>
      <c r="AC210" s="2001"/>
      <c r="AD210" s="2002"/>
      <c r="AE210" s="1997">
        <v>3200</v>
      </c>
      <c r="AF210" s="2001"/>
      <c r="AG210" s="2002"/>
      <c r="AH210" s="1997">
        <v>3200</v>
      </c>
      <c r="AI210" s="2001"/>
      <c r="AJ210" s="2002"/>
      <c r="AK210" s="1997">
        <v>3200</v>
      </c>
      <c r="AL210" s="2001"/>
      <c r="AM210" s="2002"/>
      <c r="AN210" s="1997">
        <v>3200</v>
      </c>
      <c r="AO210" s="2001"/>
      <c r="AP210" s="2002"/>
      <c r="AQ210" s="1997">
        <v>3200</v>
      </c>
      <c r="AR210" s="2001"/>
      <c r="AS210" s="2002"/>
      <c r="AT210" s="1997">
        <v>36800</v>
      </c>
      <c r="AU210" s="2001">
        <v>0</v>
      </c>
      <c r="AV210" s="2002">
        <v>0</v>
      </c>
      <c r="AX210" s="145"/>
    </row>
    <row r="211" spans="4:50" ht="15.75" customHeight="1">
      <c r="D211" s="608" t="s">
        <v>218</v>
      </c>
      <c r="E211" s="282" t="s">
        <v>249</v>
      </c>
      <c r="F211" s="282" t="s">
        <v>210</v>
      </c>
      <c r="G211" s="282" t="s">
        <v>22</v>
      </c>
      <c r="H211" s="281">
        <v>3.8</v>
      </c>
      <c r="I211" s="203"/>
      <c r="J211" s="1998">
        <v>400</v>
      </c>
      <c r="K211" s="2003"/>
      <c r="L211" s="2004"/>
      <c r="M211" s="1998">
        <v>300</v>
      </c>
      <c r="N211" s="2003"/>
      <c r="O211" s="2004"/>
      <c r="P211" s="1998">
        <v>300</v>
      </c>
      <c r="Q211" s="2003"/>
      <c r="R211" s="2004"/>
      <c r="S211" s="1998">
        <v>300</v>
      </c>
      <c r="T211" s="2003"/>
      <c r="U211" s="2004"/>
      <c r="V211" s="1998">
        <v>400</v>
      </c>
      <c r="W211" s="2003"/>
      <c r="X211" s="2004"/>
      <c r="Y211" s="1998">
        <v>400</v>
      </c>
      <c r="Z211" s="2003"/>
      <c r="AA211" s="2004"/>
      <c r="AB211" s="1998">
        <v>400</v>
      </c>
      <c r="AC211" s="2003"/>
      <c r="AD211" s="2004"/>
      <c r="AE211" s="1998">
        <v>400</v>
      </c>
      <c r="AF211" s="2003"/>
      <c r="AG211" s="2004"/>
      <c r="AH211" s="1998">
        <v>400</v>
      </c>
      <c r="AI211" s="2003"/>
      <c r="AJ211" s="2004"/>
      <c r="AK211" s="1998">
        <v>400</v>
      </c>
      <c r="AL211" s="2003"/>
      <c r="AM211" s="2004"/>
      <c r="AN211" s="1998">
        <v>400</v>
      </c>
      <c r="AO211" s="2003"/>
      <c r="AP211" s="2004"/>
      <c r="AQ211" s="1998">
        <v>400</v>
      </c>
      <c r="AR211" s="2003"/>
      <c r="AS211" s="2004"/>
      <c r="AT211" s="1998">
        <v>4500</v>
      </c>
      <c r="AU211" s="2003">
        <v>0</v>
      </c>
      <c r="AV211" s="2004">
        <v>0</v>
      </c>
      <c r="AX211" s="145"/>
    </row>
    <row r="212" spans="4:50" ht="15.75" customHeight="1">
      <c r="D212" s="1981"/>
      <c r="E212" s="1981"/>
      <c r="F212" s="1981"/>
      <c r="G212" s="1981"/>
      <c r="H212" s="1981"/>
      <c r="I212" s="1981"/>
      <c r="J212" s="1981"/>
      <c r="K212" s="1981"/>
      <c r="L212" s="1981"/>
      <c r="M212" s="1981"/>
      <c r="N212" s="1981"/>
      <c r="O212" s="1981"/>
      <c r="P212" s="1981"/>
      <c r="Q212" s="1981"/>
      <c r="R212" s="1981"/>
      <c r="S212" s="1981"/>
      <c r="T212" s="1981"/>
      <c r="U212" s="1981"/>
      <c r="V212" s="1981"/>
      <c r="W212" s="1981"/>
      <c r="X212" s="1981"/>
      <c r="Y212" s="1981"/>
      <c r="Z212" s="1981"/>
      <c r="AA212" s="1981"/>
      <c r="AB212" s="1981"/>
      <c r="AC212" s="1981"/>
      <c r="AD212" s="1981"/>
      <c r="AE212" s="1981"/>
      <c r="AF212" s="1981"/>
      <c r="AG212" s="1981"/>
      <c r="AH212" s="1981"/>
      <c r="AI212" s="1981"/>
      <c r="AJ212" s="1981"/>
      <c r="AK212" s="1981"/>
      <c r="AL212" s="1981"/>
      <c r="AM212" s="1981"/>
      <c r="AN212" s="1981"/>
      <c r="AO212" s="1981"/>
      <c r="AP212" s="1981"/>
      <c r="AQ212" s="1981"/>
      <c r="AR212" s="1981"/>
      <c r="AS212" s="1981"/>
      <c r="AT212" s="1981"/>
      <c r="AU212" s="1981"/>
      <c r="AV212" s="1981"/>
      <c r="AW212" s="1981"/>
      <c r="AX212" s="145"/>
    </row>
    <row r="213" spans="4:50" ht="15.75" customHeight="1">
      <c r="D213" s="359" t="s">
        <v>208</v>
      </c>
      <c r="E213" s="360" t="s">
        <v>250</v>
      </c>
      <c r="F213" s="360" t="s">
        <v>210</v>
      </c>
      <c r="G213" s="360" t="s">
        <v>171</v>
      </c>
      <c r="H213" s="361"/>
      <c r="I213" s="362"/>
      <c r="J213" s="1996">
        <v>2355.8074479993466</v>
      </c>
      <c r="K213" s="1999">
        <v>10</v>
      </c>
      <c r="L213" s="2000"/>
      <c r="M213" s="1996">
        <v>2300</v>
      </c>
      <c r="N213" s="1999">
        <v>10</v>
      </c>
      <c r="O213" s="2000"/>
      <c r="P213" s="1996">
        <v>2900</v>
      </c>
      <c r="Q213" s="1999">
        <v>10</v>
      </c>
      <c r="R213" s="2000"/>
      <c r="S213" s="1996">
        <v>2900</v>
      </c>
      <c r="T213" s="1999">
        <v>10</v>
      </c>
      <c r="U213" s="2000"/>
      <c r="V213" s="1996">
        <v>2900</v>
      </c>
      <c r="W213" s="1999">
        <v>10</v>
      </c>
      <c r="X213" s="2000"/>
      <c r="Y213" s="1996">
        <v>2900</v>
      </c>
      <c r="Z213" s="1999">
        <v>10</v>
      </c>
      <c r="AA213" s="2000"/>
      <c r="AB213" s="1996">
        <v>3000</v>
      </c>
      <c r="AC213" s="1999">
        <v>10</v>
      </c>
      <c r="AD213" s="2000"/>
      <c r="AE213" s="1996">
        <v>2900</v>
      </c>
      <c r="AF213" s="1999">
        <v>10</v>
      </c>
      <c r="AG213" s="2000"/>
      <c r="AH213" s="1996">
        <v>2700</v>
      </c>
      <c r="AI213" s="1999">
        <v>10</v>
      </c>
      <c r="AJ213" s="2000"/>
      <c r="AK213" s="1996">
        <v>2900</v>
      </c>
      <c r="AL213" s="1999">
        <v>10</v>
      </c>
      <c r="AM213" s="2000"/>
      <c r="AN213" s="1996">
        <v>2600</v>
      </c>
      <c r="AO213" s="1999">
        <v>10</v>
      </c>
      <c r="AP213" s="2000"/>
      <c r="AQ213" s="1996">
        <v>2800</v>
      </c>
      <c r="AR213" s="1999">
        <v>10</v>
      </c>
      <c r="AS213" s="2000"/>
      <c r="AT213" s="1996">
        <v>33155.807447999345</v>
      </c>
      <c r="AU213" s="1999">
        <v>120</v>
      </c>
      <c r="AV213" s="2000">
        <v>0</v>
      </c>
      <c r="AX213" s="145"/>
    </row>
    <row r="214" spans="4:50" ht="15.75" customHeight="1">
      <c r="D214" s="286" t="s">
        <v>208</v>
      </c>
      <c r="E214" s="155" t="s">
        <v>251</v>
      </c>
      <c r="F214" s="155" t="s">
        <v>210</v>
      </c>
      <c r="G214" s="155" t="s">
        <v>171</v>
      </c>
      <c r="H214" s="225"/>
      <c r="I214" s="208"/>
      <c r="J214" s="1997">
        <v>12368.582795903092</v>
      </c>
      <c r="K214" s="2001"/>
      <c r="L214" s="2002"/>
      <c r="M214" s="1997">
        <v>11400</v>
      </c>
      <c r="N214" s="2001"/>
      <c r="O214" s="2002"/>
      <c r="P214" s="1997">
        <v>11900</v>
      </c>
      <c r="Q214" s="2001"/>
      <c r="R214" s="2002"/>
      <c r="S214" s="1997">
        <v>12400</v>
      </c>
      <c r="T214" s="2001"/>
      <c r="U214" s="2002"/>
      <c r="V214" s="1997">
        <v>12000</v>
      </c>
      <c r="W214" s="2001"/>
      <c r="X214" s="2002"/>
      <c r="Y214" s="1997">
        <v>10900</v>
      </c>
      <c r="Z214" s="2001"/>
      <c r="AA214" s="2002"/>
      <c r="AB214" s="1997">
        <v>10900</v>
      </c>
      <c r="AC214" s="2001"/>
      <c r="AD214" s="2002"/>
      <c r="AE214" s="1997">
        <v>11700</v>
      </c>
      <c r="AF214" s="2001"/>
      <c r="AG214" s="2002"/>
      <c r="AH214" s="1997">
        <v>11100</v>
      </c>
      <c r="AI214" s="2001"/>
      <c r="AJ214" s="2002"/>
      <c r="AK214" s="1997">
        <v>12400</v>
      </c>
      <c r="AL214" s="2001"/>
      <c r="AM214" s="2002"/>
      <c r="AN214" s="1997">
        <v>11400</v>
      </c>
      <c r="AO214" s="2001"/>
      <c r="AP214" s="2002"/>
      <c r="AQ214" s="1997">
        <v>12700</v>
      </c>
      <c r="AR214" s="2001"/>
      <c r="AS214" s="2002"/>
      <c r="AT214" s="1997">
        <v>141168.58279590309</v>
      </c>
      <c r="AU214" s="2001">
        <v>0</v>
      </c>
      <c r="AV214" s="2002">
        <v>0</v>
      </c>
      <c r="AX214" s="145"/>
    </row>
    <row r="215" spans="4:50" ht="15.75" customHeight="1">
      <c r="D215" s="286" t="s">
        <v>208</v>
      </c>
      <c r="E215" s="155" t="s">
        <v>251</v>
      </c>
      <c r="F215" s="155" t="s">
        <v>210</v>
      </c>
      <c r="G215" s="155" t="s">
        <v>22</v>
      </c>
      <c r="H215" s="225"/>
      <c r="I215" s="208"/>
      <c r="J215" s="1997">
        <v>2250</v>
      </c>
      <c r="K215" s="2001"/>
      <c r="L215" s="2002"/>
      <c r="M215" s="1997">
        <v>2200</v>
      </c>
      <c r="N215" s="2001"/>
      <c r="O215" s="2002"/>
      <c r="P215" s="1997">
        <v>2200</v>
      </c>
      <c r="Q215" s="2001"/>
      <c r="R215" s="2002"/>
      <c r="S215" s="1997">
        <v>2300</v>
      </c>
      <c r="T215" s="2001"/>
      <c r="U215" s="2002"/>
      <c r="V215" s="1997">
        <v>2200</v>
      </c>
      <c r="W215" s="2001"/>
      <c r="X215" s="2002"/>
      <c r="Y215" s="1997">
        <v>2300</v>
      </c>
      <c r="Z215" s="2001"/>
      <c r="AA215" s="2002"/>
      <c r="AB215" s="1997">
        <v>2100</v>
      </c>
      <c r="AC215" s="2001"/>
      <c r="AD215" s="2002"/>
      <c r="AE215" s="1997">
        <v>2300</v>
      </c>
      <c r="AF215" s="2001"/>
      <c r="AG215" s="2002"/>
      <c r="AH215" s="1997">
        <v>2300</v>
      </c>
      <c r="AI215" s="2001"/>
      <c r="AJ215" s="2002"/>
      <c r="AK215" s="1997">
        <v>2400</v>
      </c>
      <c r="AL215" s="2001"/>
      <c r="AM215" s="2002"/>
      <c r="AN215" s="1997">
        <v>2200</v>
      </c>
      <c r="AO215" s="2001"/>
      <c r="AP215" s="2002"/>
      <c r="AQ215" s="1997">
        <v>2300</v>
      </c>
      <c r="AR215" s="2001"/>
      <c r="AS215" s="2002"/>
      <c r="AT215" s="1997">
        <v>27050</v>
      </c>
      <c r="AU215" s="2001">
        <v>0</v>
      </c>
      <c r="AV215" s="2002">
        <v>0</v>
      </c>
      <c r="AX215" s="145"/>
    </row>
    <row r="216" spans="4:50" ht="15.75" customHeight="1">
      <c r="D216" s="286" t="s">
        <v>208</v>
      </c>
      <c r="E216" s="155" t="s">
        <v>251</v>
      </c>
      <c r="F216" s="155" t="s">
        <v>210</v>
      </c>
      <c r="G216" s="155" t="s">
        <v>84</v>
      </c>
      <c r="H216" s="225"/>
      <c r="I216" s="208"/>
      <c r="J216" s="1997">
        <v>730</v>
      </c>
      <c r="K216" s="2001"/>
      <c r="L216" s="2002"/>
      <c r="M216" s="1997">
        <v>700</v>
      </c>
      <c r="N216" s="2001"/>
      <c r="O216" s="2002"/>
      <c r="P216" s="1997">
        <v>700</v>
      </c>
      <c r="Q216" s="2001"/>
      <c r="R216" s="2002"/>
      <c r="S216" s="1997">
        <v>700</v>
      </c>
      <c r="T216" s="2001"/>
      <c r="U216" s="2002"/>
      <c r="V216" s="1997">
        <v>700</v>
      </c>
      <c r="W216" s="2001"/>
      <c r="X216" s="2002"/>
      <c r="Y216" s="1997">
        <v>700</v>
      </c>
      <c r="Z216" s="2001"/>
      <c r="AA216" s="2002"/>
      <c r="AB216" s="1997">
        <v>700</v>
      </c>
      <c r="AC216" s="2001"/>
      <c r="AD216" s="2002"/>
      <c r="AE216" s="1997">
        <v>700</v>
      </c>
      <c r="AF216" s="2001"/>
      <c r="AG216" s="2002"/>
      <c r="AH216" s="1997">
        <v>700</v>
      </c>
      <c r="AI216" s="2001"/>
      <c r="AJ216" s="2002"/>
      <c r="AK216" s="1997">
        <v>700</v>
      </c>
      <c r="AL216" s="2001"/>
      <c r="AM216" s="2002"/>
      <c r="AN216" s="1997">
        <v>700</v>
      </c>
      <c r="AO216" s="2001"/>
      <c r="AP216" s="2002"/>
      <c r="AQ216" s="1997">
        <v>700</v>
      </c>
      <c r="AR216" s="2001"/>
      <c r="AS216" s="2002"/>
      <c r="AT216" s="1997">
        <v>8430</v>
      </c>
      <c r="AU216" s="2001">
        <v>0</v>
      </c>
      <c r="AV216" s="2002">
        <v>0</v>
      </c>
      <c r="AX216" s="145"/>
    </row>
    <row r="217" spans="4:50" ht="15.75" customHeight="1">
      <c r="D217" s="608" t="s">
        <v>208</v>
      </c>
      <c r="E217" s="282" t="s">
        <v>252</v>
      </c>
      <c r="F217" s="282"/>
      <c r="G217" s="282"/>
      <c r="H217" s="281"/>
      <c r="I217" s="203"/>
      <c r="J217" s="1998"/>
      <c r="K217" s="2003"/>
      <c r="L217" s="2004"/>
      <c r="M217" s="1998"/>
      <c r="N217" s="2003"/>
      <c r="O217" s="2004"/>
      <c r="P217" s="1998"/>
      <c r="Q217" s="2003"/>
      <c r="R217" s="2004"/>
      <c r="S217" s="1998"/>
      <c r="T217" s="2003"/>
      <c r="U217" s="2004"/>
      <c r="V217" s="1998"/>
      <c r="W217" s="2003"/>
      <c r="X217" s="2004"/>
      <c r="Y217" s="1998"/>
      <c r="Z217" s="2003"/>
      <c r="AA217" s="2004"/>
      <c r="AB217" s="1998"/>
      <c r="AC217" s="2003"/>
      <c r="AD217" s="2004"/>
      <c r="AE217" s="1998"/>
      <c r="AF217" s="2003"/>
      <c r="AG217" s="2004"/>
      <c r="AH217" s="1998"/>
      <c r="AI217" s="2003"/>
      <c r="AJ217" s="2004"/>
      <c r="AK217" s="1998"/>
      <c r="AL217" s="2003"/>
      <c r="AM217" s="2004"/>
      <c r="AN217" s="1998"/>
      <c r="AO217" s="2003"/>
      <c r="AP217" s="2004"/>
      <c r="AQ217" s="1998"/>
      <c r="AR217" s="2003"/>
      <c r="AS217" s="2004"/>
      <c r="AT217" s="1998">
        <v>0</v>
      </c>
      <c r="AU217" s="2003">
        <v>0</v>
      </c>
      <c r="AV217" s="2004">
        <v>0</v>
      </c>
      <c r="AX217" s="145"/>
    </row>
    <row r="218" spans="4:50" ht="15.75" customHeight="1">
      <c r="D218" s="359" t="s">
        <v>218</v>
      </c>
      <c r="E218" s="360" t="s">
        <v>251</v>
      </c>
      <c r="F218" s="360" t="s">
        <v>210</v>
      </c>
      <c r="G218" s="360" t="s">
        <v>171</v>
      </c>
      <c r="H218" s="361">
        <v>1.7</v>
      </c>
      <c r="I218" s="362"/>
      <c r="J218" s="1996">
        <v>200</v>
      </c>
      <c r="K218" s="1999"/>
      <c r="L218" s="2000"/>
      <c r="M218" s="1996">
        <v>200</v>
      </c>
      <c r="N218" s="1999"/>
      <c r="O218" s="2000"/>
      <c r="P218" s="1996">
        <v>200</v>
      </c>
      <c r="Q218" s="1999"/>
      <c r="R218" s="2000"/>
      <c r="S218" s="1996">
        <v>200</v>
      </c>
      <c r="T218" s="1999"/>
      <c r="U218" s="2000"/>
      <c r="V218" s="1996">
        <v>200</v>
      </c>
      <c r="W218" s="1999"/>
      <c r="X218" s="2000"/>
      <c r="Y218" s="1996">
        <v>200</v>
      </c>
      <c r="Z218" s="1999"/>
      <c r="AA218" s="2000"/>
      <c r="AB218" s="1996">
        <v>200</v>
      </c>
      <c r="AC218" s="1999"/>
      <c r="AD218" s="2000"/>
      <c r="AE218" s="1996">
        <v>200</v>
      </c>
      <c r="AF218" s="1999"/>
      <c r="AG218" s="2000"/>
      <c r="AH218" s="1996">
        <v>200</v>
      </c>
      <c r="AI218" s="1999"/>
      <c r="AJ218" s="2000"/>
      <c r="AK218" s="1996">
        <v>200</v>
      </c>
      <c r="AL218" s="1999"/>
      <c r="AM218" s="2000"/>
      <c r="AN218" s="1996">
        <v>200</v>
      </c>
      <c r="AO218" s="1999"/>
      <c r="AP218" s="2000"/>
      <c r="AQ218" s="1996">
        <v>200</v>
      </c>
      <c r="AR218" s="1999"/>
      <c r="AS218" s="2000"/>
      <c r="AT218" s="1996">
        <v>2400</v>
      </c>
      <c r="AU218" s="1999">
        <v>0</v>
      </c>
      <c r="AV218" s="2000">
        <v>0</v>
      </c>
      <c r="AX218" s="145"/>
    </row>
    <row r="219" spans="4:50" ht="15.75" customHeight="1">
      <c r="D219" s="286" t="s">
        <v>139</v>
      </c>
      <c r="E219" s="155" t="s">
        <v>251</v>
      </c>
      <c r="F219" s="155" t="s">
        <v>210</v>
      </c>
      <c r="G219" s="155" t="s">
        <v>171</v>
      </c>
      <c r="H219" s="225"/>
      <c r="I219" s="208"/>
      <c r="J219" s="1997"/>
      <c r="K219" s="2001"/>
      <c r="L219" s="2002"/>
      <c r="M219" s="1997"/>
      <c r="N219" s="2001"/>
      <c r="O219" s="2002"/>
      <c r="P219" s="1997"/>
      <c r="Q219" s="2001"/>
      <c r="R219" s="2002"/>
      <c r="S219" s="1997"/>
      <c r="T219" s="2001"/>
      <c r="U219" s="2002"/>
      <c r="V219" s="1997"/>
      <c r="W219" s="2001"/>
      <c r="X219" s="2002"/>
      <c r="Y219" s="1997"/>
      <c r="Z219" s="2001"/>
      <c r="AA219" s="2002"/>
      <c r="AB219" s="1997"/>
      <c r="AC219" s="2001"/>
      <c r="AD219" s="2002"/>
      <c r="AE219" s="1997"/>
      <c r="AF219" s="2001"/>
      <c r="AG219" s="2002"/>
      <c r="AH219" s="1997"/>
      <c r="AI219" s="2001"/>
      <c r="AJ219" s="2002"/>
      <c r="AK219" s="1997"/>
      <c r="AL219" s="2001"/>
      <c r="AM219" s="2002"/>
      <c r="AN219" s="1997"/>
      <c r="AO219" s="2001"/>
      <c r="AP219" s="2002"/>
      <c r="AQ219" s="1997"/>
      <c r="AR219" s="2001"/>
      <c r="AS219" s="2002"/>
      <c r="AT219" s="1997">
        <v>0</v>
      </c>
      <c r="AU219" s="2001">
        <v>0</v>
      </c>
      <c r="AV219" s="2002">
        <v>0</v>
      </c>
      <c r="AX219" s="145"/>
    </row>
    <row r="220" spans="4:50" ht="15.75" customHeight="1">
      <c r="D220" s="286" t="s">
        <v>137</v>
      </c>
      <c r="E220" s="155" t="s">
        <v>251</v>
      </c>
      <c r="F220" s="155" t="s">
        <v>210</v>
      </c>
      <c r="G220" s="155" t="s">
        <v>171</v>
      </c>
      <c r="H220" s="225"/>
      <c r="I220" s="208"/>
      <c r="J220" s="1997"/>
      <c r="K220" s="2001"/>
      <c r="L220" s="2002"/>
      <c r="M220" s="1997"/>
      <c r="N220" s="2001"/>
      <c r="O220" s="2002"/>
      <c r="P220" s="1997"/>
      <c r="Q220" s="2001"/>
      <c r="R220" s="2002"/>
      <c r="S220" s="1997"/>
      <c r="T220" s="2001"/>
      <c r="U220" s="2002"/>
      <c r="V220" s="1997"/>
      <c r="W220" s="2001"/>
      <c r="X220" s="2002"/>
      <c r="Y220" s="1997"/>
      <c r="Z220" s="2001"/>
      <c r="AA220" s="2002"/>
      <c r="AB220" s="1997"/>
      <c r="AC220" s="2001"/>
      <c r="AD220" s="2002"/>
      <c r="AE220" s="1997"/>
      <c r="AF220" s="2001"/>
      <c r="AG220" s="2002"/>
      <c r="AH220" s="1997"/>
      <c r="AI220" s="2001"/>
      <c r="AJ220" s="2002"/>
      <c r="AK220" s="1997"/>
      <c r="AL220" s="2001"/>
      <c r="AM220" s="2002"/>
      <c r="AN220" s="1997"/>
      <c r="AO220" s="2001"/>
      <c r="AP220" s="2002"/>
      <c r="AQ220" s="1997"/>
      <c r="AR220" s="2001"/>
      <c r="AS220" s="2002"/>
      <c r="AT220" s="1997">
        <v>0</v>
      </c>
      <c r="AU220" s="2001">
        <v>0</v>
      </c>
      <c r="AV220" s="2002">
        <v>0</v>
      </c>
      <c r="AX220" s="145"/>
    </row>
    <row r="221" spans="4:50" ht="15.75" customHeight="1">
      <c r="D221" s="286" t="s">
        <v>135</v>
      </c>
      <c r="E221" s="155" t="s">
        <v>251</v>
      </c>
      <c r="F221" s="155" t="s">
        <v>210</v>
      </c>
      <c r="G221" s="155" t="s">
        <v>171</v>
      </c>
      <c r="H221" s="225"/>
      <c r="I221" s="208"/>
      <c r="J221" s="1997"/>
      <c r="K221" s="2001"/>
      <c r="L221" s="2002"/>
      <c r="M221" s="1997"/>
      <c r="N221" s="2001"/>
      <c r="O221" s="2002"/>
      <c r="P221" s="1997"/>
      <c r="Q221" s="2001"/>
      <c r="R221" s="2002"/>
      <c r="S221" s="1997"/>
      <c r="T221" s="2001"/>
      <c r="U221" s="2002"/>
      <c r="V221" s="1997"/>
      <c r="W221" s="2001"/>
      <c r="X221" s="2002"/>
      <c r="Y221" s="1997"/>
      <c r="Z221" s="2001"/>
      <c r="AA221" s="2002"/>
      <c r="AB221" s="1997"/>
      <c r="AC221" s="2001"/>
      <c r="AD221" s="2002"/>
      <c r="AE221" s="1997"/>
      <c r="AF221" s="2001"/>
      <c r="AG221" s="2002"/>
      <c r="AH221" s="1997"/>
      <c r="AI221" s="2001"/>
      <c r="AJ221" s="2002"/>
      <c r="AK221" s="1997"/>
      <c r="AL221" s="2001"/>
      <c r="AM221" s="2002"/>
      <c r="AN221" s="1997"/>
      <c r="AO221" s="2001"/>
      <c r="AP221" s="2002"/>
      <c r="AQ221" s="1997"/>
      <c r="AR221" s="2001"/>
      <c r="AS221" s="2002"/>
      <c r="AT221" s="1997">
        <v>0</v>
      </c>
      <c r="AU221" s="2001">
        <v>0</v>
      </c>
      <c r="AV221" s="2002">
        <v>0</v>
      </c>
      <c r="AX221" s="145"/>
    </row>
    <row r="222" spans="4:50" ht="15.75" customHeight="1">
      <c r="D222" s="286" t="s">
        <v>138</v>
      </c>
      <c r="E222" s="155" t="s">
        <v>251</v>
      </c>
      <c r="F222" s="155" t="s">
        <v>210</v>
      </c>
      <c r="G222" s="155" t="s">
        <v>171</v>
      </c>
      <c r="H222" s="225"/>
      <c r="I222" s="208"/>
      <c r="J222" s="1997"/>
      <c r="K222" s="2001"/>
      <c r="L222" s="2002"/>
      <c r="M222" s="1997"/>
      <c r="N222" s="2001"/>
      <c r="O222" s="2002"/>
      <c r="P222" s="1997"/>
      <c r="Q222" s="2001"/>
      <c r="R222" s="2002"/>
      <c r="S222" s="1997"/>
      <c r="T222" s="2001"/>
      <c r="U222" s="2002"/>
      <c r="V222" s="1997"/>
      <c r="W222" s="2001"/>
      <c r="X222" s="2002"/>
      <c r="Y222" s="1997"/>
      <c r="Z222" s="2001"/>
      <c r="AA222" s="2002"/>
      <c r="AB222" s="1997"/>
      <c r="AC222" s="2001"/>
      <c r="AD222" s="2002"/>
      <c r="AE222" s="1997"/>
      <c r="AF222" s="2001"/>
      <c r="AG222" s="2002"/>
      <c r="AH222" s="1997"/>
      <c r="AI222" s="2001"/>
      <c r="AJ222" s="2002"/>
      <c r="AK222" s="1997"/>
      <c r="AL222" s="2001"/>
      <c r="AM222" s="2002"/>
      <c r="AN222" s="1997"/>
      <c r="AO222" s="2001"/>
      <c r="AP222" s="2002"/>
      <c r="AQ222" s="1997"/>
      <c r="AR222" s="2001"/>
      <c r="AS222" s="2002"/>
      <c r="AT222" s="1997">
        <v>0</v>
      </c>
      <c r="AU222" s="2001">
        <v>0</v>
      </c>
      <c r="AV222" s="2002">
        <v>0</v>
      </c>
      <c r="AX222" s="145"/>
    </row>
    <row r="223" spans="4:50" ht="15.75" customHeight="1">
      <c r="D223" s="608" t="s">
        <v>140</v>
      </c>
      <c r="E223" s="282" t="s">
        <v>251</v>
      </c>
      <c r="F223" s="282" t="s">
        <v>210</v>
      </c>
      <c r="G223" s="282" t="s">
        <v>171</v>
      </c>
      <c r="H223" s="281"/>
      <c r="I223" s="203"/>
      <c r="J223" s="1998"/>
      <c r="K223" s="2003"/>
      <c r="L223" s="2004"/>
      <c r="M223" s="1998"/>
      <c r="N223" s="2003"/>
      <c r="O223" s="2004"/>
      <c r="P223" s="1998"/>
      <c r="Q223" s="2003"/>
      <c r="R223" s="2004"/>
      <c r="S223" s="1998"/>
      <c r="T223" s="2003"/>
      <c r="U223" s="2004"/>
      <c r="V223" s="1998"/>
      <c r="W223" s="2003"/>
      <c r="X223" s="2004"/>
      <c r="Y223" s="1998"/>
      <c r="Z223" s="2003"/>
      <c r="AA223" s="2004"/>
      <c r="AB223" s="1998"/>
      <c r="AC223" s="2003"/>
      <c r="AD223" s="2004"/>
      <c r="AE223" s="1998"/>
      <c r="AF223" s="2003"/>
      <c r="AG223" s="2004"/>
      <c r="AH223" s="1998"/>
      <c r="AI223" s="2003"/>
      <c r="AJ223" s="2004"/>
      <c r="AK223" s="1998"/>
      <c r="AL223" s="2003"/>
      <c r="AM223" s="2004"/>
      <c r="AN223" s="1998"/>
      <c r="AO223" s="2003"/>
      <c r="AP223" s="2004"/>
      <c r="AQ223" s="1998"/>
      <c r="AR223" s="2003"/>
      <c r="AS223" s="2004"/>
      <c r="AT223" s="1998">
        <v>0</v>
      </c>
      <c r="AU223" s="2003">
        <v>0</v>
      </c>
      <c r="AV223" s="2004">
        <v>0</v>
      </c>
      <c r="AX223" s="145"/>
    </row>
    <row r="224" spans="4:50" ht="15.75" customHeight="1">
      <c r="D224" s="1981"/>
      <c r="E224" s="1981"/>
      <c r="F224" s="1981"/>
      <c r="G224" s="1981"/>
      <c r="H224" s="1982"/>
      <c r="J224" s="1981"/>
      <c r="K224" s="1981"/>
      <c r="L224" s="1981"/>
      <c r="M224" s="1981"/>
      <c r="N224" s="1981"/>
      <c r="O224" s="1981"/>
      <c r="P224" s="1981"/>
      <c r="Q224" s="1981"/>
      <c r="R224" s="1981"/>
      <c r="S224" s="1981"/>
      <c r="T224" s="1981"/>
      <c r="U224" s="1981"/>
      <c r="V224" s="1981"/>
      <c r="W224" s="1981"/>
      <c r="X224" s="1981"/>
      <c r="Y224" s="1981"/>
      <c r="Z224" s="1981"/>
      <c r="AA224" s="1981"/>
      <c r="AB224" s="1981"/>
      <c r="AC224" s="1981"/>
      <c r="AD224" s="1981"/>
      <c r="AE224" s="1981"/>
      <c r="AF224" s="1981"/>
      <c r="AG224" s="1981"/>
      <c r="AH224" s="1981"/>
      <c r="AI224" s="1981"/>
      <c r="AJ224" s="1981"/>
      <c r="AK224" s="1981"/>
      <c r="AL224" s="1981"/>
      <c r="AM224" s="1981"/>
      <c r="AN224" s="1981"/>
      <c r="AO224" s="1981"/>
      <c r="AP224" s="1981"/>
      <c r="AQ224" s="1981"/>
      <c r="AX224" s="145"/>
    </row>
    <row r="225" spans="4:50" ht="15.75" customHeight="1">
      <c r="D225" s="1981"/>
      <c r="E225" s="1981"/>
      <c r="F225" s="1981"/>
      <c r="G225" s="1981"/>
      <c r="H225" s="1982"/>
      <c r="J225" s="1981"/>
      <c r="K225" s="1981"/>
      <c r="L225" s="1981"/>
      <c r="M225" s="1981"/>
      <c r="N225" s="1981"/>
      <c r="O225" s="1981"/>
      <c r="P225" s="1981"/>
      <c r="Q225" s="1981"/>
      <c r="R225" s="1981"/>
      <c r="S225" s="1981"/>
      <c r="T225" s="1981"/>
      <c r="U225" s="1981"/>
      <c r="V225" s="1981"/>
      <c r="W225" s="1981"/>
      <c r="X225" s="1981"/>
      <c r="Y225" s="1981"/>
      <c r="Z225" s="1981"/>
      <c r="AA225" s="1981"/>
      <c r="AB225" s="1981"/>
      <c r="AC225" s="1981"/>
      <c r="AD225" s="1981"/>
      <c r="AE225" s="1981"/>
      <c r="AF225" s="1981"/>
      <c r="AG225" s="1981"/>
      <c r="AH225" s="1981"/>
      <c r="AI225" s="1981"/>
      <c r="AJ225" s="1981"/>
      <c r="AK225" s="1981"/>
      <c r="AL225" s="1981"/>
      <c r="AM225" s="1981"/>
      <c r="AN225" s="1981"/>
      <c r="AO225" s="1981"/>
      <c r="AP225" s="1981"/>
      <c r="AQ225" s="1981"/>
      <c r="AX225" s="145"/>
    </row>
    <row r="226" spans="4:50" ht="15.75" customHeight="1">
      <c r="D226" s="359" t="s">
        <v>253</v>
      </c>
      <c r="E226" s="2013" t="s">
        <v>254</v>
      </c>
      <c r="F226" s="294"/>
      <c r="G226" s="2016" t="s">
        <v>255</v>
      </c>
      <c r="H226" s="293"/>
      <c r="I226" s="292"/>
      <c r="J226" s="1996"/>
      <c r="K226" s="1999">
        <v>9</v>
      </c>
      <c r="L226" s="2000"/>
      <c r="M226" s="1996"/>
      <c r="N226" s="1999">
        <v>11</v>
      </c>
      <c r="O226" s="2000"/>
      <c r="P226" s="1996"/>
      <c r="Q226" s="1999">
        <v>11</v>
      </c>
      <c r="R226" s="2000"/>
      <c r="S226" s="1996"/>
      <c r="T226" s="1999">
        <v>11</v>
      </c>
      <c r="U226" s="2000"/>
      <c r="V226" s="1996"/>
      <c r="W226" s="1999">
        <v>11</v>
      </c>
      <c r="X226" s="2000"/>
      <c r="Y226" s="1996"/>
      <c r="Z226" s="1999">
        <v>11</v>
      </c>
      <c r="AA226" s="2000"/>
      <c r="AB226" s="1996"/>
      <c r="AC226" s="1999">
        <v>11</v>
      </c>
      <c r="AD226" s="2000"/>
      <c r="AE226" s="1996"/>
      <c r="AF226" s="1999">
        <v>11</v>
      </c>
      <c r="AG226" s="2000"/>
      <c r="AH226" s="1996"/>
      <c r="AI226" s="1999">
        <v>11</v>
      </c>
      <c r="AJ226" s="2000"/>
      <c r="AK226" s="1996"/>
      <c r="AL226" s="1999">
        <v>11</v>
      </c>
      <c r="AM226" s="2000"/>
      <c r="AN226" s="1996"/>
      <c r="AO226" s="1999">
        <v>11</v>
      </c>
      <c r="AP226" s="2000"/>
      <c r="AQ226" s="1996"/>
      <c r="AR226" s="1999">
        <v>11</v>
      </c>
      <c r="AS226" s="2000"/>
      <c r="AT226" s="1996">
        <v>0</v>
      </c>
      <c r="AU226" s="1999">
        <v>130</v>
      </c>
      <c r="AV226" s="2000">
        <v>0</v>
      </c>
      <c r="AX226" s="145"/>
    </row>
    <row r="227" spans="4:50" ht="15.75" customHeight="1">
      <c r="D227" s="608" t="s">
        <v>253</v>
      </c>
      <c r="E227" s="2014" t="s">
        <v>188</v>
      </c>
      <c r="F227" s="218"/>
      <c r="G227" s="2017" t="s">
        <v>256</v>
      </c>
      <c r="H227" s="1714"/>
      <c r="I227" s="640"/>
      <c r="J227" s="1998">
        <v>4600</v>
      </c>
      <c r="K227" s="2003"/>
      <c r="L227" s="2004">
        <v>1733</v>
      </c>
      <c r="M227" s="1998">
        <v>4600</v>
      </c>
      <c r="N227" s="2003"/>
      <c r="O227" s="2004">
        <v>1733</v>
      </c>
      <c r="P227" s="1998">
        <v>0</v>
      </c>
      <c r="Q227" s="2003"/>
      <c r="R227" s="2004"/>
      <c r="S227" s="1998">
        <v>0</v>
      </c>
      <c r="T227" s="2003"/>
      <c r="U227" s="2004"/>
      <c r="V227" s="1998">
        <v>0</v>
      </c>
      <c r="W227" s="2003"/>
      <c r="X227" s="2004"/>
      <c r="Y227" s="1998">
        <v>0</v>
      </c>
      <c r="Z227" s="2003"/>
      <c r="AA227" s="2004"/>
      <c r="AB227" s="1998">
        <v>0</v>
      </c>
      <c r="AC227" s="2003"/>
      <c r="AD227" s="2004"/>
      <c r="AE227" s="1998">
        <v>0</v>
      </c>
      <c r="AF227" s="2003"/>
      <c r="AG227" s="2004"/>
      <c r="AH227" s="1998">
        <v>0</v>
      </c>
      <c r="AI227" s="2003"/>
      <c r="AJ227" s="2004"/>
      <c r="AK227" s="1998">
        <v>0</v>
      </c>
      <c r="AL227" s="2003"/>
      <c r="AM227" s="2004"/>
      <c r="AN227" s="1998">
        <v>0</v>
      </c>
      <c r="AO227" s="2003"/>
      <c r="AP227" s="2004"/>
      <c r="AQ227" s="1998">
        <v>0</v>
      </c>
      <c r="AR227" s="2003"/>
      <c r="AS227" s="2004"/>
      <c r="AT227" s="1998">
        <v>9200</v>
      </c>
      <c r="AU227" s="2003">
        <v>0</v>
      </c>
      <c r="AV227" s="2004">
        <v>3466</v>
      </c>
      <c r="AX227" s="145"/>
    </row>
    <row r="228" spans="4:50" ht="15.75" customHeight="1">
      <c r="D228" s="1981"/>
      <c r="E228" s="1981"/>
      <c r="F228" s="1981"/>
      <c r="G228" s="1981"/>
      <c r="H228" s="1982"/>
      <c r="J228" s="1981"/>
      <c r="K228" s="1981"/>
      <c r="L228" s="1981"/>
      <c r="M228" s="1981"/>
      <c r="N228" s="1981"/>
      <c r="O228" s="1981"/>
      <c r="P228" s="1981"/>
      <c r="Q228" s="1981"/>
      <c r="R228" s="1981"/>
      <c r="S228" s="1981"/>
      <c r="T228" s="1981"/>
      <c r="U228" s="1981"/>
      <c r="V228" s="1981"/>
      <c r="W228" s="1981"/>
      <c r="X228" s="1981"/>
      <c r="Y228" s="1981"/>
      <c r="Z228" s="1981"/>
      <c r="AA228" s="1981"/>
      <c r="AB228" s="1981"/>
      <c r="AC228" s="1981"/>
      <c r="AD228" s="1981"/>
      <c r="AE228" s="1981"/>
      <c r="AF228" s="1981"/>
      <c r="AG228" s="1981"/>
      <c r="AH228" s="1981"/>
      <c r="AI228" s="1981"/>
      <c r="AJ228" s="1981"/>
      <c r="AK228" s="1981"/>
      <c r="AL228" s="1981"/>
      <c r="AM228" s="1981"/>
      <c r="AN228" s="1981"/>
      <c r="AO228" s="1981"/>
      <c r="AP228" s="1981"/>
      <c r="AQ228" s="1981"/>
      <c r="AX228" s="145"/>
    </row>
    <row r="229" spans="4:50" ht="15.75" customHeight="1">
      <c r="D229" s="1989" t="s">
        <v>253</v>
      </c>
      <c r="E229" s="1990" t="s">
        <v>257</v>
      </c>
      <c r="F229" s="1990"/>
      <c r="G229" s="1990"/>
      <c r="H229" s="1991"/>
      <c r="I229" s="2007"/>
      <c r="J229" s="2021">
        <v>18400</v>
      </c>
      <c r="K229" s="2022"/>
      <c r="L229" s="2023">
        <v>2080</v>
      </c>
      <c r="M229" s="2021">
        <v>14400</v>
      </c>
      <c r="N229" s="2022"/>
      <c r="O229" s="2023">
        <v>1733</v>
      </c>
      <c r="P229" s="2021">
        <v>15100</v>
      </c>
      <c r="Q229" s="2022"/>
      <c r="R229" s="2023">
        <v>1733</v>
      </c>
      <c r="S229" s="2021">
        <v>17600</v>
      </c>
      <c r="T229" s="2022"/>
      <c r="U229" s="2023">
        <v>1907</v>
      </c>
      <c r="V229" s="2021">
        <v>18900</v>
      </c>
      <c r="W229" s="2022"/>
      <c r="X229" s="2023">
        <v>2080</v>
      </c>
      <c r="Y229" s="2021">
        <v>17000</v>
      </c>
      <c r="Z229" s="2022"/>
      <c r="AA229" s="2023">
        <v>2080</v>
      </c>
      <c r="AB229" s="2021">
        <v>17800</v>
      </c>
      <c r="AC229" s="2022"/>
      <c r="AD229" s="2023">
        <v>2080</v>
      </c>
      <c r="AE229" s="2021">
        <v>17500</v>
      </c>
      <c r="AF229" s="2022"/>
      <c r="AG229" s="2023">
        <v>2080</v>
      </c>
      <c r="AH229" s="2021">
        <v>16400</v>
      </c>
      <c r="AI229" s="2022"/>
      <c r="AJ229" s="2023">
        <v>2080</v>
      </c>
      <c r="AK229" s="2021">
        <v>19000</v>
      </c>
      <c r="AL229" s="2022"/>
      <c r="AM229" s="2023">
        <v>2080</v>
      </c>
      <c r="AN229" s="2021">
        <v>15900</v>
      </c>
      <c r="AO229" s="2022"/>
      <c r="AP229" s="2023">
        <v>2080</v>
      </c>
      <c r="AQ229" s="2021">
        <v>16400</v>
      </c>
      <c r="AR229" s="2022"/>
      <c r="AS229" s="2023">
        <v>2080</v>
      </c>
      <c r="AT229" s="2021">
        <v>204400</v>
      </c>
      <c r="AU229" s="2022">
        <v>0</v>
      </c>
      <c r="AV229" s="2023">
        <v>24093</v>
      </c>
      <c r="AX229" s="145"/>
    </row>
    <row r="230" spans="4:50" ht="15.75" customHeight="1">
      <c r="D230" s="1981"/>
      <c r="E230" s="1981"/>
      <c r="F230" s="1981"/>
      <c r="G230" s="1981"/>
      <c r="H230" s="1982"/>
      <c r="J230" s="1981"/>
      <c r="K230" s="1981"/>
      <c r="L230" s="1981"/>
      <c r="M230" s="1981"/>
      <c r="N230" s="1981"/>
      <c r="O230" s="1981"/>
      <c r="P230" s="1981"/>
      <c r="Q230" s="1981"/>
      <c r="R230" s="1981"/>
      <c r="S230" s="1981"/>
      <c r="T230" s="1981"/>
      <c r="U230" s="1981"/>
      <c r="V230" s="1981"/>
      <c r="W230" s="1981"/>
      <c r="X230" s="1981"/>
      <c r="Y230" s="1981"/>
      <c r="Z230" s="1981"/>
      <c r="AA230" s="1981"/>
      <c r="AB230" s="1981"/>
      <c r="AC230" s="1981"/>
      <c r="AD230" s="1981"/>
      <c r="AE230" s="1981"/>
      <c r="AF230" s="1981"/>
      <c r="AG230" s="1981"/>
      <c r="AH230" s="1981"/>
      <c r="AI230" s="1981"/>
      <c r="AJ230" s="1981"/>
      <c r="AK230" s="1981"/>
      <c r="AL230" s="1981"/>
      <c r="AM230" s="1981"/>
      <c r="AN230" s="1981"/>
      <c r="AO230" s="1981"/>
      <c r="AP230" s="1981"/>
      <c r="AQ230" s="1981"/>
      <c r="AX230" s="145"/>
    </row>
    <row r="231" spans="4:50" ht="15.75" customHeight="1">
      <c r="D231" s="1989" t="s">
        <v>253</v>
      </c>
      <c r="E231" s="1990" t="s">
        <v>258</v>
      </c>
      <c r="F231" s="1990"/>
      <c r="G231" s="1990"/>
      <c r="H231" s="1991"/>
      <c r="I231" s="1992"/>
      <c r="J231" s="2021"/>
      <c r="K231" s="2022">
        <v>17</v>
      </c>
      <c r="L231" s="2023"/>
      <c r="M231" s="2021"/>
      <c r="N231" s="2022">
        <v>15</v>
      </c>
      <c r="O231" s="2023"/>
      <c r="P231" s="2021"/>
      <c r="Q231" s="2022">
        <v>15</v>
      </c>
      <c r="R231" s="2023"/>
      <c r="S231" s="2021"/>
      <c r="T231" s="2022">
        <v>15</v>
      </c>
      <c r="U231" s="2023"/>
      <c r="V231" s="2021"/>
      <c r="W231" s="2022">
        <v>15</v>
      </c>
      <c r="X231" s="2023"/>
      <c r="Y231" s="2021"/>
      <c r="Z231" s="2022">
        <v>15</v>
      </c>
      <c r="AA231" s="2023"/>
      <c r="AB231" s="2021"/>
      <c r="AC231" s="2022">
        <v>15</v>
      </c>
      <c r="AD231" s="2023"/>
      <c r="AE231" s="2021"/>
      <c r="AF231" s="2022">
        <v>15</v>
      </c>
      <c r="AG231" s="2023"/>
      <c r="AH231" s="2021"/>
      <c r="AI231" s="2022">
        <v>15</v>
      </c>
      <c r="AJ231" s="2023"/>
      <c r="AK231" s="2021"/>
      <c r="AL231" s="2022">
        <v>15</v>
      </c>
      <c r="AM231" s="2023"/>
      <c r="AN231" s="2021"/>
      <c r="AO231" s="2022">
        <v>15</v>
      </c>
      <c r="AP231" s="2023"/>
      <c r="AQ231" s="2021"/>
      <c r="AR231" s="2022">
        <v>15</v>
      </c>
      <c r="AS231" s="2023"/>
      <c r="AT231" s="2021">
        <v>0</v>
      </c>
      <c r="AU231" s="2022">
        <v>182</v>
      </c>
      <c r="AV231" s="2023">
        <v>0</v>
      </c>
      <c r="AX231" s="145"/>
    </row>
    <row r="232" spans="4:50" ht="15.75" customHeight="1">
      <c r="D232" s="1981"/>
      <c r="E232" s="1981"/>
      <c r="F232" s="1981"/>
      <c r="G232" s="1981"/>
      <c r="H232" s="1982"/>
      <c r="J232" s="1981"/>
      <c r="K232" s="1981"/>
      <c r="L232" s="1981"/>
      <c r="M232" s="1981"/>
      <c r="N232" s="1981"/>
      <c r="O232" s="1981"/>
      <c r="P232" s="1981"/>
      <c r="Q232" s="1981"/>
      <c r="R232" s="1981"/>
      <c r="S232" s="1981"/>
      <c r="T232" s="1981"/>
      <c r="U232" s="1981"/>
      <c r="V232" s="1981"/>
      <c r="W232" s="1981"/>
      <c r="X232" s="1981"/>
      <c r="Y232" s="1981"/>
      <c r="Z232" s="1981"/>
      <c r="AA232" s="1981"/>
      <c r="AB232" s="1981"/>
      <c r="AC232" s="1981"/>
      <c r="AD232" s="1981"/>
      <c r="AE232" s="1981"/>
      <c r="AF232" s="1981"/>
      <c r="AG232" s="1981"/>
      <c r="AH232" s="1981"/>
      <c r="AI232" s="1981"/>
      <c r="AJ232" s="1981"/>
      <c r="AK232" s="1981"/>
      <c r="AL232" s="1981"/>
      <c r="AM232" s="1981"/>
      <c r="AN232" s="1981"/>
      <c r="AO232" s="1981"/>
      <c r="AP232" s="1981"/>
      <c r="AQ232" s="1981"/>
      <c r="AX232" s="145"/>
    </row>
    <row r="233" spans="4:50" ht="15.75" customHeight="1">
      <c r="D233" s="1989" t="s">
        <v>253</v>
      </c>
      <c r="E233" s="1990" t="s">
        <v>259</v>
      </c>
      <c r="F233" s="1990"/>
      <c r="G233" s="1990"/>
      <c r="H233" s="1991"/>
      <c r="I233" s="1992"/>
      <c r="J233" s="2021"/>
      <c r="K233" s="2022"/>
      <c r="L233" s="2023"/>
      <c r="M233" s="2021"/>
      <c r="N233" s="2022"/>
      <c r="O233" s="2023"/>
      <c r="P233" s="2021"/>
      <c r="Q233" s="2022"/>
      <c r="R233" s="2023"/>
      <c r="S233" s="2021"/>
      <c r="T233" s="2022"/>
      <c r="U233" s="2023"/>
      <c r="V233" s="2021"/>
      <c r="W233" s="2022"/>
      <c r="X233" s="2023"/>
      <c r="Y233" s="2021"/>
      <c r="Z233" s="2022"/>
      <c r="AA233" s="2023"/>
      <c r="AB233" s="2021"/>
      <c r="AC233" s="2022"/>
      <c r="AD233" s="2023"/>
      <c r="AE233" s="2021"/>
      <c r="AF233" s="2022"/>
      <c r="AG233" s="2023"/>
      <c r="AH233" s="2021"/>
      <c r="AI233" s="2022"/>
      <c r="AJ233" s="2023"/>
      <c r="AK233" s="2021"/>
      <c r="AL233" s="2022"/>
      <c r="AM233" s="2023"/>
      <c r="AN233" s="2021"/>
      <c r="AO233" s="2022"/>
      <c r="AP233" s="2023"/>
      <c r="AQ233" s="2021"/>
      <c r="AR233" s="2022"/>
      <c r="AS233" s="2023"/>
      <c r="AT233" s="2021">
        <v>0</v>
      </c>
      <c r="AU233" s="2022">
        <v>0</v>
      </c>
      <c r="AV233" s="2023">
        <v>0</v>
      </c>
      <c r="AX233" s="145"/>
    </row>
    <row r="234" spans="4:50" ht="15.75" customHeight="1">
      <c r="D234" s="1981"/>
      <c r="E234" s="1981"/>
      <c r="F234" s="1981"/>
      <c r="G234" s="1981"/>
      <c r="H234" s="1982"/>
      <c r="J234" s="1981"/>
      <c r="K234" s="1981"/>
      <c r="L234" s="1981"/>
      <c r="M234" s="1981"/>
      <c r="N234" s="1981"/>
      <c r="O234" s="1981"/>
      <c r="P234" s="1981"/>
      <c r="Q234" s="1981"/>
      <c r="R234" s="1981"/>
      <c r="S234" s="1981"/>
      <c r="T234" s="1981"/>
      <c r="U234" s="1981"/>
      <c r="V234" s="1981"/>
      <c r="W234" s="1981"/>
      <c r="X234" s="1981"/>
      <c r="Y234" s="1981"/>
      <c r="Z234" s="1981"/>
      <c r="AA234" s="1981"/>
      <c r="AB234" s="1981"/>
      <c r="AC234" s="1981"/>
      <c r="AD234" s="1981"/>
      <c r="AE234" s="1981"/>
      <c r="AF234" s="1981"/>
      <c r="AG234" s="1981"/>
      <c r="AH234" s="1981"/>
      <c r="AI234" s="1981"/>
      <c r="AJ234" s="1981"/>
      <c r="AK234" s="1981"/>
      <c r="AL234" s="1981"/>
      <c r="AM234" s="1981"/>
      <c r="AN234" s="1981"/>
      <c r="AO234" s="1981"/>
      <c r="AP234" s="1981"/>
      <c r="AQ234" s="1981"/>
      <c r="AX234" s="145"/>
    </row>
    <row r="235" spans="4:50" ht="15.75" customHeight="1">
      <c r="D235" s="1989" t="s">
        <v>253</v>
      </c>
      <c r="E235" s="1990" t="s">
        <v>35</v>
      </c>
      <c r="F235" s="1990"/>
      <c r="G235" s="1990" t="s">
        <v>260</v>
      </c>
      <c r="H235" s="1991">
        <v>3.3</v>
      </c>
      <c r="I235" s="1992"/>
      <c r="J235" s="2021">
        <v>92221.309370988456</v>
      </c>
      <c r="K235" s="2022"/>
      <c r="L235" s="2023"/>
      <c r="M235" s="2021">
        <v>83700</v>
      </c>
      <c r="N235" s="2022"/>
      <c r="O235" s="2023"/>
      <c r="P235" s="2021">
        <v>78100</v>
      </c>
      <c r="Q235" s="2022"/>
      <c r="R235" s="2023"/>
      <c r="S235" s="2021">
        <v>80000</v>
      </c>
      <c r="T235" s="2022"/>
      <c r="U235" s="2023"/>
      <c r="V235" s="2021">
        <v>79700</v>
      </c>
      <c r="W235" s="2022"/>
      <c r="X235" s="2023"/>
      <c r="Y235" s="2021">
        <v>78200</v>
      </c>
      <c r="Z235" s="2022"/>
      <c r="AA235" s="2023"/>
      <c r="AB235" s="2021">
        <v>82400</v>
      </c>
      <c r="AC235" s="2022"/>
      <c r="AD235" s="2023"/>
      <c r="AE235" s="2021">
        <v>89600</v>
      </c>
      <c r="AF235" s="2022"/>
      <c r="AG235" s="2023"/>
      <c r="AH235" s="2021">
        <v>99300</v>
      </c>
      <c r="AI235" s="2022"/>
      <c r="AJ235" s="2023"/>
      <c r="AK235" s="2021">
        <v>110000</v>
      </c>
      <c r="AL235" s="2022"/>
      <c r="AM235" s="2023"/>
      <c r="AN235" s="2021">
        <v>101100</v>
      </c>
      <c r="AO235" s="2022"/>
      <c r="AP235" s="2023"/>
      <c r="AQ235" s="2021">
        <v>103400</v>
      </c>
      <c r="AR235" s="2022"/>
      <c r="AS235" s="2023"/>
      <c r="AT235" s="2021">
        <v>1077721.3093709885</v>
      </c>
      <c r="AU235" s="2022">
        <v>0</v>
      </c>
      <c r="AV235" s="2023">
        <v>0</v>
      </c>
      <c r="AX235" s="145"/>
    </row>
    <row r="236" spans="4:50" ht="15.75" customHeight="1">
      <c r="D236" s="1981"/>
      <c r="E236" s="1981"/>
      <c r="F236" s="1981"/>
      <c r="G236" s="1981"/>
      <c r="H236" s="1982"/>
      <c r="J236" s="1981"/>
      <c r="K236" s="1981"/>
      <c r="L236" s="1981"/>
      <c r="M236" s="1981"/>
      <c r="N236" s="1981"/>
      <c r="O236" s="1981"/>
      <c r="P236" s="1981"/>
      <c r="Q236" s="1981"/>
      <c r="R236" s="1981"/>
      <c r="S236" s="1981"/>
      <c r="T236" s="1981"/>
      <c r="U236" s="1981"/>
      <c r="V236" s="1981"/>
      <c r="W236" s="1981"/>
      <c r="X236" s="1981"/>
      <c r="Y236" s="1981"/>
      <c r="Z236" s="1981"/>
      <c r="AA236" s="1981"/>
      <c r="AB236" s="1981"/>
      <c r="AC236" s="1981"/>
      <c r="AD236" s="1981"/>
      <c r="AE236" s="1981"/>
      <c r="AF236" s="1981"/>
      <c r="AG236" s="1981"/>
      <c r="AH236" s="1981"/>
      <c r="AI236" s="1981"/>
      <c r="AJ236" s="1981"/>
      <c r="AK236" s="1981"/>
      <c r="AL236" s="1981"/>
      <c r="AM236" s="1981"/>
      <c r="AN236" s="1981"/>
      <c r="AO236" s="1981"/>
      <c r="AP236" s="1981"/>
      <c r="AQ236" s="1981"/>
      <c r="AX236" s="145"/>
    </row>
    <row r="237" spans="4:50" ht="15.75" customHeight="1">
      <c r="D237" s="1989" t="s">
        <v>253</v>
      </c>
      <c r="E237" s="1990" t="s">
        <v>261</v>
      </c>
      <c r="F237" s="1990"/>
      <c r="G237" s="1990"/>
      <c r="H237" s="1991"/>
      <c r="I237" s="1992"/>
      <c r="J237" s="2021"/>
      <c r="K237" s="2022"/>
      <c r="L237" s="2023"/>
      <c r="M237" s="2021"/>
      <c r="N237" s="2022"/>
      <c r="O237" s="2023"/>
      <c r="P237" s="2021"/>
      <c r="Q237" s="2022"/>
      <c r="R237" s="2023"/>
      <c r="S237" s="2021"/>
      <c r="T237" s="2022"/>
      <c r="U237" s="2023"/>
      <c r="V237" s="2021"/>
      <c r="W237" s="2022"/>
      <c r="X237" s="2023"/>
      <c r="Y237" s="2021"/>
      <c r="Z237" s="2022"/>
      <c r="AA237" s="2023"/>
      <c r="AB237" s="2021"/>
      <c r="AC237" s="2022"/>
      <c r="AD237" s="2023"/>
      <c r="AE237" s="2021"/>
      <c r="AF237" s="2022"/>
      <c r="AG237" s="2023"/>
      <c r="AH237" s="2021"/>
      <c r="AI237" s="2022"/>
      <c r="AJ237" s="2023"/>
      <c r="AK237" s="2021"/>
      <c r="AL237" s="2022"/>
      <c r="AM237" s="2023"/>
      <c r="AN237" s="2021"/>
      <c r="AO237" s="2022"/>
      <c r="AP237" s="2023"/>
      <c r="AQ237" s="2021"/>
      <c r="AR237" s="2022"/>
      <c r="AS237" s="2023"/>
      <c r="AT237" s="2021">
        <v>0</v>
      </c>
      <c r="AU237" s="2022">
        <v>0</v>
      </c>
      <c r="AV237" s="2023">
        <v>0</v>
      </c>
      <c r="AX237" s="145"/>
    </row>
    <row r="238" spans="4:50" ht="15.75" customHeight="1">
      <c r="D238" s="1981"/>
      <c r="E238" s="1981"/>
      <c r="F238" s="1981"/>
      <c r="G238" s="1981"/>
      <c r="H238" s="1982"/>
      <c r="J238" s="1981"/>
      <c r="K238" s="1981"/>
      <c r="L238" s="1981"/>
      <c r="M238" s="1981"/>
      <c r="N238" s="1981"/>
      <c r="O238" s="1981"/>
      <c r="P238" s="1981"/>
      <c r="Q238" s="1981"/>
      <c r="R238" s="1981"/>
      <c r="S238" s="1981"/>
      <c r="T238" s="1981"/>
      <c r="U238" s="1981"/>
      <c r="V238" s="1981"/>
      <c r="W238" s="1981"/>
      <c r="X238" s="1981"/>
      <c r="Y238" s="1981"/>
      <c r="Z238" s="1981"/>
      <c r="AA238" s="1981"/>
      <c r="AB238" s="1981"/>
      <c r="AC238" s="1981"/>
      <c r="AD238" s="1981"/>
      <c r="AE238" s="1981"/>
      <c r="AF238" s="1981"/>
      <c r="AG238" s="1981"/>
      <c r="AH238" s="1981"/>
      <c r="AI238" s="1981"/>
      <c r="AJ238" s="1981"/>
      <c r="AK238" s="1981"/>
      <c r="AL238" s="1981"/>
      <c r="AM238" s="1981"/>
      <c r="AN238" s="1981"/>
      <c r="AO238" s="1981"/>
      <c r="AP238" s="1981"/>
      <c r="AQ238" s="1981"/>
      <c r="AX238" s="145"/>
    </row>
    <row r="239" spans="4:50" ht="15.75" customHeight="1">
      <c r="D239" s="1989" t="s">
        <v>253</v>
      </c>
      <c r="E239" s="1990" t="s">
        <v>262</v>
      </c>
      <c r="F239" s="2027" t="s">
        <v>210</v>
      </c>
      <c r="G239" s="1990" t="s">
        <v>22</v>
      </c>
      <c r="H239" s="1991"/>
      <c r="I239" s="1992"/>
      <c r="J239" s="2021">
        <v>17000</v>
      </c>
      <c r="K239" s="2022">
        <v>22</v>
      </c>
      <c r="L239" s="2023"/>
      <c r="M239" s="2021">
        <v>17000</v>
      </c>
      <c r="N239" s="2022">
        <v>22</v>
      </c>
      <c r="O239" s="2023"/>
      <c r="P239" s="2021">
        <v>17000</v>
      </c>
      <c r="Q239" s="2022">
        <v>22</v>
      </c>
      <c r="R239" s="2023"/>
      <c r="S239" s="2021">
        <v>17000</v>
      </c>
      <c r="T239" s="2022">
        <v>22</v>
      </c>
      <c r="U239" s="2023"/>
      <c r="V239" s="2021">
        <v>17000</v>
      </c>
      <c r="W239" s="2022">
        <v>22</v>
      </c>
      <c r="X239" s="2023"/>
      <c r="Y239" s="2021">
        <v>17000</v>
      </c>
      <c r="Z239" s="2022">
        <v>22</v>
      </c>
      <c r="AA239" s="2023"/>
      <c r="AB239" s="2021">
        <v>17000</v>
      </c>
      <c r="AC239" s="2022">
        <v>22</v>
      </c>
      <c r="AD239" s="2023"/>
      <c r="AE239" s="2021">
        <v>17000</v>
      </c>
      <c r="AF239" s="2022">
        <v>22</v>
      </c>
      <c r="AG239" s="2023"/>
      <c r="AH239" s="2021">
        <v>17000</v>
      </c>
      <c r="AI239" s="2022">
        <v>22</v>
      </c>
      <c r="AJ239" s="2023"/>
      <c r="AK239" s="2021">
        <v>17000</v>
      </c>
      <c r="AL239" s="2022">
        <v>22</v>
      </c>
      <c r="AM239" s="2023"/>
      <c r="AN239" s="2021">
        <v>17000</v>
      </c>
      <c r="AO239" s="2022">
        <v>22</v>
      </c>
      <c r="AP239" s="2023"/>
      <c r="AQ239" s="2021">
        <v>17000</v>
      </c>
      <c r="AR239" s="2022">
        <v>22</v>
      </c>
      <c r="AS239" s="2023"/>
      <c r="AT239" s="2021">
        <v>204000</v>
      </c>
      <c r="AU239" s="2022">
        <v>264</v>
      </c>
      <c r="AV239" s="2023">
        <v>0</v>
      </c>
      <c r="AX239" s="145"/>
    </row>
    <row r="240" spans="4:50" ht="15.75" customHeight="1">
      <c r="D240" s="1981"/>
      <c r="E240" s="1981"/>
      <c r="F240" s="1981"/>
      <c r="G240" s="1981"/>
      <c r="H240" s="1982"/>
      <c r="J240" s="1981"/>
      <c r="K240" s="1981"/>
      <c r="L240" s="1981"/>
      <c r="M240" s="1981"/>
      <c r="N240" s="1981"/>
      <c r="O240" s="1981"/>
      <c r="P240" s="1981"/>
      <c r="Q240" s="1981"/>
      <c r="R240" s="1981"/>
      <c r="S240" s="1981"/>
      <c r="T240" s="1981"/>
      <c r="U240" s="1981"/>
      <c r="V240" s="1981"/>
      <c r="W240" s="1981"/>
      <c r="X240" s="1981"/>
      <c r="Y240" s="1981"/>
      <c r="Z240" s="1981"/>
      <c r="AA240" s="1981"/>
      <c r="AB240" s="1981"/>
      <c r="AC240" s="1981"/>
      <c r="AD240" s="1981"/>
      <c r="AE240" s="1981"/>
      <c r="AF240" s="1981"/>
      <c r="AG240" s="1981"/>
      <c r="AH240" s="1981"/>
      <c r="AI240" s="1981"/>
      <c r="AJ240" s="1981"/>
      <c r="AK240" s="1981"/>
      <c r="AL240" s="1981"/>
      <c r="AM240" s="1981"/>
      <c r="AN240" s="1981"/>
      <c r="AO240" s="1981"/>
      <c r="AP240" s="1981"/>
      <c r="AQ240" s="1981"/>
      <c r="AX240" s="145"/>
    </row>
    <row r="241" spans="4:50" ht="15.75" customHeight="1">
      <c r="D241" s="1989" t="s">
        <v>253</v>
      </c>
      <c r="E241" s="1990" t="s">
        <v>263</v>
      </c>
      <c r="F241" s="2403" t="s">
        <v>264</v>
      </c>
      <c r="G241" s="1990" t="s">
        <v>171</v>
      </c>
      <c r="H241" s="1991"/>
      <c r="I241" s="1992"/>
      <c r="J241" s="2021">
        <v>23000</v>
      </c>
      <c r="K241" s="2022"/>
      <c r="L241" s="2023">
        <v>1700</v>
      </c>
      <c r="M241" s="2021">
        <v>21800</v>
      </c>
      <c r="N241" s="2022"/>
      <c r="O241" s="2023">
        <v>1600</v>
      </c>
      <c r="P241" s="2021">
        <v>22300</v>
      </c>
      <c r="Q241" s="2022"/>
      <c r="R241" s="2023">
        <v>1600</v>
      </c>
      <c r="S241" s="2021">
        <v>22300</v>
      </c>
      <c r="T241" s="2022"/>
      <c r="U241" s="2023">
        <v>1600</v>
      </c>
      <c r="V241" s="2021">
        <v>26400</v>
      </c>
      <c r="W241" s="2022"/>
      <c r="X241" s="2023">
        <v>1600</v>
      </c>
      <c r="Y241" s="2021">
        <v>24300</v>
      </c>
      <c r="Z241" s="2022"/>
      <c r="AA241" s="2023">
        <v>1600</v>
      </c>
      <c r="AB241" s="2021">
        <v>23300</v>
      </c>
      <c r="AC241" s="2022"/>
      <c r="AD241" s="2023">
        <v>1600</v>
      </c>
      <c r="AE241" s="2021">
        <v>26000</v>
      </c>
      <c r="AF241" s="2022"/>
      <c r="AG241" s="2023">
        <v>1600</v>
      </c>
      <c r="AH241" s="2021">
        <v>27000</v>
      </c>
      <c r="AI241" s="2022"/>
      <c r="AJ241" s="2023">
        <v>1800</v>
      </c>
      <c r="AK241" s="2021">
        <v>29800</v>
      </c>
      <c r="AL241" s="2022"/>
      <c r="AM241" s="2023">
        <v>1800</v>
      </c>
      <c r="AN241" s="2021">
        <v>26800</v>
      </c>
      <c r="AO241" s="2022"/>
      <c r="AP241" s="2023">
        <v>1800</v>
      </c>
      <c r="AQ241" s="2021">
        <v>22600</v>
      </c>
      <c r="AR241" s="2022"/>
      <c r="AS241" s="2023">
        <v>1600</v>
      </c>
      <c r="AT241" s="2021">
        <v>295600</v>
      </c>
      <c r="AU241" s="2022">
        <v>0</v>
      </c>
      <c r="AV241" s="2023">
        <v>19900</v>
      </c>
      <c r="AX241" s="145"/>
    </row>
    <row r="242" spans="4:50" ht="15.75" customHeight="1">
      <c r="D242" s="1981"/>
      <c r="E242" s="1981"/>
      <c r="F242" s="1981"/>
      <c r="G242" s="1981"/>
      <c r="H242" s="1982"/>
      <c r="J242" s="1981"/>
      <c r="K242" s="1981"/>
      <c r="L242" s="1981"/>
      <c r="M242" s="1981"/>
      <c r="N242" s="1981"/>
      <c r="O242" s="1981"/>
      <c r="P242" s="1981"/>
      <c r="Q242" s="1981"/>
      <c r="R242" s="1981"/>
      <c r="S242" s="1981"/>
      <c r="T242" s="1981"/>
      <c r="U242" s="1981"/>
      <c r="V242" s="1981"/>
      <c r="W242" s="1981"/>
      <c r="X242" s="1981"/>
      <c r="Y242" s="1981"/>
      <c r="Z242" s="1981"/>
      <c r="AA242" s="1981"/>
      <c r="AB242" s="1981"/>
      <c r="AC242" s="1981"/>
      <c r="AD242" s="1981"/>
      <c r="AE242" s="1981"/>
      <c r="AF242" s="1981"/>
      <c r="AG242" s="1981"/>
      <c r="AH242" s="1981"/>
      <c r="AI242" s="1981"/>
      <c r="AJ242" s="1981"/>
      <c r="AK242" s="1981"/>
      <c r="AL242" s="1981"/>
      <c r="AM242" s="1981"/>
      <c r="AN242" s="1981"/>
      <c r="AO242" s="1981"/>
      <c r="AP242" s="1981"/>
      <c r="AQ242" s="1981"/>
      <c r="AX242" s="145"/>
    </row>
    <row r="243" spans="4:50" ht="15.75" customHeight="1">
      <c r="D243" s="2441"/>
      <c r="E243" s="2373" t="s">
        <v>593</v>
      </c>
      <c r="F243" s="2373"/>
      <c r="G243" s="2373"/>
      <c r="H243" s="1975"/>
      <c r="I243" s="1976"/>
      <c r="J243" s="2442">
        <v>11880</v>
      </c>
      <c r="K243" s="2443"/>
      <c r="L243" s="2444"/>
      <c r="M243" s="2442">
        <v>12600</v>
      </c>
      <c r="N243" s="2443"/>
      <c r="O243" s="2444"/>
      <c r="P243" s="2442">
        <v>13200</v>
      </c>
      <c r="Q243" s="2443"/>
      <c r="R243" s="2444"/>
      <c r="S243" s="2442">
        <v>13200</v>
      </c>
      <c r="T243" s="2443"/>
      <c r="U243" s="2444"/>
      <c r="V243" s="2442">
        <v>11340</v>
      </c>
      <c r="W243" s="2443"/>
      <c r="X243" s="2444"/>
      <c r="Y243" s="2442">
        <v>10000</v>
      </c>
      <c r="Z243" s="2443"/>
      <c r="AA243" s="2444"/>
      <c r="AB243" s="2442">
        <v>10000</v>
      </c>
      <c r="AC243" s="2443"/>
      <c r="AD243" s="2444"/>
      <c r="AE243" s="2442">
        <v>10000</v>
      </c>
      <c r="AF243" s="2443"/>
      <c r="AG243" s="2444"/>
      <c r="AH243" s="2442">
        <v>10000</v>
      </c>
      <c r="AI243" s="2443"/>
      <c r="AJ243" s="2444"/>
      <c r="AK243" s="2442">
        <v>10000</v>
      </c>
      <c r="AL243" s="2443"/>
      <c r="AM243" s="2444"/>
      <c r="AN243" s="2442">
        <v>10000</v>
      </c>
      <c r="AO243" s="2443"/>
      <c r="AP243" s="2444"/>
      <c r="AQ243" s="2442">
        <v>10000</v>
      </c>
      <c r="AR243" s="2443"/>
      <c r="AS243" s="2444"/>
      <c r="AT243" s="2442">
        <v>132220</v>
      </c>
      <c r="AU243" s="2443">
        <v>0</v>
      </c>
      <c r="AV243" s="2444">
        <v>0</v>
      </c>
      <c r="AX243" s="145"/>
    </row>
    <row r="244" spans="4:50" ht="15.75" customHeight="1">
      <c r="D244" s="2490"/>
      <c r="E244" s="2491" t="s">
        <v>594</v>
      </c>
      <c r="F244" s="2491"/>
      <c r="G244" s="2491"/>
      <c r="H244" s="2492"/>
      <c r="I244" s="2493"/>
      <c r="J244" s="2494">
        <v>3810</v>
      </c>
      <c r="K244" s="2495"/>
      <c r="L244" s="2496"/>
      <c r="M244" s="2494">
        <v>3630</v>
      </c>
      <c r="N244" s="2495"/>
      <c r="O244" s="2496"/>
      <c r="P244" s="2494">
        <v>3630</v>
      </c>
      <c r="Q244" s="2495"/>
      <c r="R244" s="2496"/>
      <c r="S244" s="2494">
        <v>3810</v>
      </c>
      <c r="T244" s="2495"/>
      <c r="U244" s="2496"/>
      <c r="V244" s="2494">
        <v>3460</v>
      </c>
      <c r="W244" s="2495"/>
      <c r="X244" s="2496"/>
      <c r="Y244" s="2494">
        <v>3650</v>
      </c>
      <c r="Z244" s="2495"/>
      <c r="AA244" s="2496"/>
      <c r="AB244" s="2494">
        <v>3650</v>
      </c>
      <c r="AC244" s="2495"/>
      <c r="AD244" s="2496"/>
      <c r="AE244" s="2494">
        <v>3650</v>
      </c>
      <c r="AF244" s="2495"/>
      <c r="AG244" s="2496"/>
      <c r="AH244" s="2494">
        <v>3650</v>
      </c>
      <c r="AI244" s="2495"/>
      <c r="AJ244" s="2496"/>
      <c r="AK244" s="2494">
        <v>3650</v>
      </c>
      <c r="AL244" s="2495"/>
      <c r="AM244" s="2496"/>
      <c r="AN244" s="2494">
        <v>3650</v>
      </c>
      <c r="AO244" s="2495"/>
      <c r="AP244" s="2496"/>
      <c r="AQ244" s="2494">
        <v>3650</v>
      </c>
      <c r="AR244" s="2495"/>
      <c r="AS244" s="2496"/>
      <c r="AT244" s="2494">
        <v>43890</v>
      </c>
      <c r="AU244" s="2495">
        <v>0</v>
      </c>
      <c r="AV244" s="2496">
        <v>0</v>
      </c>
      <c r="AX244" s="145"/>
    </row>
    <row r="245" spans="4:50" ht="15.75" customHeight="1">
      <c r="AX245" s="145"/>
    </row>
    <row r="246" spans="4:50" ht="15.75" customHeight="1">
      <c r="AX246" s="145"/>
    </row>
    <row r="247" spans="4:50" ht="15.75" customHeight="1">
      <c r="D247" s="2926" t="s">
        <v>267</v>
      </c>
      <c r="E247" s="2927" t="s">
        <v>225</v>
      </c>
      <c r="F247" s="2927"/>
      <c r="G247" s="2927" t="s">
        <v>225</v>
      </c>
      <c r="H247" s="2927" t="s">
        <v>225</v>
      </c>
      <c r="I247" s="2928"/>
      <c r="J247" s="1097"/>
      <c r="K247" s="1098">
        <v>45383</v>
      </c>
      <c r="L247" s="1100"/>
      <c r="M247" s="1097"/>
      <c r="N247" s="1098">
        <v>45413</v>
      </c>
      <c r="O247" s="1100"/>
      <c r="P247" s="1097"/>
      <c r="Q247" s="1098">
        <v>45444</v>
      </c>
      <c r="R247" s="1100"/>
      <c r="S247" s="1097"/>
      <c r="T247" s="1098">
        <v>45474</v>
      </c>
      <c r="U247" s="1100"/>
      <c r="V247" s="1097"/>
      <c r="W247" s="1098">
        <v>45505</v>
      </c>
      <c r="X247" s="1100"/>
      <c r="Y247" s="1097"/>
      <c r="Z247" s="1098">
        <v>45536</v>
      </c>
      <c r="AA247" s="1100"/>
      <c r="AB247" s="1097"/>
      <c r="AC247" s="1098">
        <v>45566</v>
      </c>
      <c r="AD247" s="1100"/>
      <c r="AE247" s="1097"/>
      <c r="AF247" s="1098">
        <v>45597</v>
      </c>
      <c r="AG247" s="1100"/>
      <c r="AH247" s="1097"/>
      <c r="AI247" s="1098">
        <v>45627</v>
      </c>
      <c r="AJ247" s="1100"/>
      <c r="AK247" s="1097"/>
      <c r="AL247" s="1098">
        <v>45658</v>
      </c>
      <c r="AM247" s="1100"/>
      <c r="AN247" s="1097"/>
      <c r="AO247" s="1098">
        <v>45689</v>
      </c>
      <c r="AP247" s="1100"/>
      <c r="AQ247" s="1097"/>
      <c r="AR247" s="1098">
        <v>45717</v>
      </c>
      <c r="AS247" s="1100"/>
      <c r="AT247" s="1097"/>
      <c r="AU247" s="1098"/>
      <c r="AV247" s="1100"/>
      <c r="AX247" s="145"/>
    </row>
    <row r="248" spans="4:50" ht="15.75" customHeight="1">
      <c r="D248" s="1888" t="s">
        <v>5</v>
      </c>
      <c r="E248" s="1980" t="s">
        <v>206</v>
      </c>
      <c r="F248" s="1980"/>
      <c r="G248" s="1125" t="s">
        <v>6</v>
      </c>
      <c r="H248" s="1126" t="s">
        <v>7</v>
      </c>
      <c r="I248" s="1127"/>
      <c r="J248" s="1128" t="s">
        <v>9</v>
      </c>
      <c r="K248" s="1129"/>
      <c r="L248" s="1889"/>
      <c r="M248" s="1128" t="s">
        <v>9</v>
      </c>
      <c r="N248" s="1129"/>
      <c r="O248" s="1889"/>
      <c r="P248" s="1128" t="s">
        <v>9</v>
      </c>
      <c r="Q248" s="1129"/>
      <c r="R248" s="1890"/>
      <c r="S248" s="1128" t="s">
        <v>9</v>
      </c>
      <c r="T248" s="1129"/>
      <c r="U248" s="1889"/>
      <c r="V248" s="1128" t="s">
        <v>9</v>
      </c>
      <c r="W248" s="1129"/>
      <c r="X248" s="1889"/>
      <c r="Y248" s="1128" t="s">
        <v>9</v>
      </c>
      <c r="Z248" s="1129"/>
      <c r="AA248" s="1889"/>
      <c r="AB248" s="1128" t="s">
        <v>9</v>
      </c>
      <c r="AC248" s="1129"/>
      <c r="AD248" s="1889"/>
      <c r="AE248" s="1128" t="s">
        <v>9</v>
      </c>
      <c r="AF248" s="1129"/>
      <c r="AG248" s="1889"/>
      <c r="AH248" s="1128" t="s">
        <v>9</v>
      </c>
      <c r="AI248" s="1129"/>
      <c r="AJ248" s="1889"/>
      <c r="AK248" s="1128" t="s">
        <v>9</v>
      </c>
      <c r="AL248" s="1129"/>
      <c r="AM248" s="1889"/>
      <c r="AN248" s="1128" t="s">
        <v>9</v>
      </c>
      <c r="AO248" s="1129"/>
      <c r="AP248" s="1889"/>
      <c r="AQ248" s="1128" t="s">
        <v>9</v>
      </c>
      <c r="AR248" s="1129"/>
      <c r="AS248" s="1889"/>
      <c r="AT248" s="1840"/>
      <c r="AU248" s="1129"/>
      <c r="AV248" s="1842"/>
      <c r="AX248" s="145"/>
    </row>
    <row r="249" spans="4:50" ht="15.75" customHeight="1">
      <c r="D249" s="359" t="s">
        <v>208</v>
      </c>
      <c r="E249" s="360" t="s">
        <v>268</v>
      </c>
      <c r="F249" s="360"/>
      <c r="G249" s="360" t="s">
        <v>52</v>
      </c>
      <c r="H249" s="361"/>
      <c r="I249" s="362"/>
      <c r="J249" s="1996">
        <v>19500</v>
      </c>
      <c r="K249" s="1999">
        <v>27</v>
      </c>
      <c r="L249" s="2000">
        <v>4596</v>
      </c>
      <c r="M249" s="1996">
        <v>21000</v>
      </c>
      <c r="N249" s="1999">
        <v>29</v>
      </c>
      <c r="O249" s="2000">
        <v>4949</v>
      </c>
      <c r="P249" s="1996">
        <v>19875</v>
      </c>
      <c r="Q249" s="1999">
        <v>27</v>
      </c>
      <c r="R249" s="2000">
        <v>4684</v>
      </c>
      <c r="S249" s="1996">
        <v>19500</v>
      </c>
      <c r="T249" s="1999">
        <v>27</v>
      </c>
      <c r="U249" s="2000">
        <v>4596</v>
      </c>
      <c r="V249" s="1996">
        <v>18750</v>
      </c>
      <c r="W249" s="1999">
        <v>25</v>
      </c>
      <c r="X249" s="2000">
        <v>4419</v>
      </c>
      <c r="Y249" s="1996">
        <v>18750</v>
      </c>
      <c r="Z249" s="1999">
        <v>25</v>
      </c>
      <c r="AA249" s="2000">
        <v>4419</v>
      </c>
      <c r="AB249" s="1996">
        <v>21750</v>
      </c>
      <c r="AC249" s="1999">
        <v>30</v>
      </c>
      <c r="AD249" s="2000">
        <v>5126</v>
      </c>
      <c r="AE249" s="1996">
        <v>21750</v>
      </c>
      <c r="AF249" s="1999">
        <v>30</v>
      </c>
      <c r="AG249" s="2000">
        <v>5126</v>
      </c>
      <c r="AH249" s="1996">
        <v>20250</v>
      </c>
      <c r="AI249" s="1999">
        <v>28</v>
      </c>
      <c r="AJ249" s="2000">
        <v>4773</v>
      </c>
      <c r="AK249" s="1996">
        <v>21000</v>
      </c>
      <c r="AL249" s="1999">
        <v>29</v>
      </c>
      <c r="AM249" s="2000">
        <v>4949</v>
      </c>
      <c r="AN249" s="1996">
        <v>21750</v>
      </c>
      <c r="AO249" s="1999">
        <v>30</v>
      </c>
      <c r="AP249" s="2000">
        <v>5126</v>
      </c>
      <c r="AQ249" s="1996">
        <v>21000</v>
      </c>
      <c r="AR249" s="1999">
        <v>29</v>
      </c>
      <c r="AS249" s="2000">
        <v>4949</v>
      </c>
      <c r="AT249" s="1996">
        <v>244875</v>
      </c>
      <c r="AU249" s="1999">
        <v>336</v>
      </c>
      <c r="AV249" s="2000">
        <v>57712</v>
      </c>
      <c r="AX249" s="145"/>
    </row>
    <row r="250" spans="4:50" ht="15.75" customHeight="1">
      <c r="D250" s="608" t="s">
        <v>208</v>
      </c>
      <c r="E250" s="282" t="s">
        <v>268</v>
      </c>
      <c r="F250" s="282"/>
      <c r="G250" s="282" t="s">
        <v>22</v>
      </c>
      <c r="H250" s="281"/>
      <c r="I250" s="203"/>
      <c r="J250" s="1998">
        <v>500</v>
      </c>
      <c r="K250" s="2003">
        <v>1</v>
      </c>
      <c r="L250" s="2004">
        <v>167</v>
      </c>
      <c r="M250" s="1998">
        <v>425</v>
      </c>
      <c r="N250" s="2003">
        <v>0.8</v>
      </c>
      <c r="O250" s="2004">
        <v>142</v>
      </c>
      <c r="P250" s="1998">
        <v>350</v>
      </c>
      <c r="Q250" s="2003">
        <v>0.7</v>
      </c>
      <c r="R250" s="2004">
        <v>117</v>
      </c>
      <c r="S250" s="1998">
        <v>300</v>
      </c>
      <c r="T250" s="2003">
        <v>0.6</v>
      </c>
      <c r="U250" s="2004">
        <v>100</v>
      </c>
      <c r="V250" s="1998">
        <v>350</v>
      </c>
      <c r="W250" s="2003">
        <v>0.7</v>
      </c>
      <c r="X250" s="2004">
        <v>117</v>
      </c>
      <c r="Y250" s="1998">
        <v>425</v>
      </c>
      <c r="Z250" s="2003">
        <v>0.8</v>
      </c>
      <c r="AA250" s="2004">
        <v>142</v>
      </c>
      <c r="AB250" s="1998">
        <v>450</v>
      </c>
      <c r="AC250" s="2003">
        <v>0.9</v>
      </c>
      <c r="AD250" s="2004">
        <v>150</v>
      </c>
      <c r="AE250" s="1998">
        <v>475</v>
      </c>
      <c r="AF250" s="2003">
        <v>0.9</v>
      </c>
      <c r="AG250" s="2004">
        <v>159</v>
      </c>
      <c r="AH250" s="1998">
        <v>500</v>
      </c>
      <c r="AI250" s="2003">
        <v>1</v>
      </c>
      <c r="AJ250" s="2004">
        <v>167</v>
      </c>
      <c r="AK250" s="1998">
        <v>550</v>
      </c>
      <c r="AL250" s="2003">
        <v>1.1000000000000001</v>
      </c>
      <c r="AM250" s="2004">
        <v>184</v>
      </c>
      <c r="AN250" s="1998">
        <v>600</v>
      </c>
      <c r="AO250" s="2003">
        <v>1.2</v>
      </c>
      <c r="AP250" s="2004">
        <v>201</v>
      </c>
      <c r="AQ250" s="1998">
        <v>500</v>
      </c>
      <c r="AR250" s="2003">
        <v>1</v>
      </c>
      <c r="AS250" s="2004">
        <v>167</v>
      </c>
      <c r="AT250" s="1998">
        <v>5425</v>
      </c>
      <c r="AU250" s="2003">
        <v>10.7</v>
      </c>
      <c r="AV250" s="2004">
        <v>1813</v>
      </c>
      <c r="AX250" s="145"/>
    </row>
    <row r="251" spans="4:50" ht="15.75" customHeight="1">
      <c r="J251" s="146"/>
      <c r="K251" s="146"/>
      <c r="L251" s="146"/>
      <c r="M251" s="146"/>
      <c r="N251" s="146"/>
      <c r="O251" s="146"/>
      <c r="P251" s="146"/>
      <c r="Q251" s="146"/>
      <c r="R251" s="146"/>
      <c r="S251" s="146"/>
      <c r="T251" s="146"/>
      <c r="U251" s="146"/>
      <c r="V251" s="146"/>
      <c r="W251" s="146"/>
      <c r="X251" s="146"/>
      <c r="Y251" s="146"/>
      <c r="Z251" s="146"/>
      <c r="AA251" s="146"/>
      <c r="AB251" s="146"/>
      <c r="AC251" s="146"/>
      <c r="AD251" s="146"/>
      <c r="AE251" s="146"/>
      <c r="AF251" s="146"/>
      <c r="AG251" s="146"/>
      <c r="AH251" s="146"/>
      <c r="AI251" s="146"/>
      <c r="AJ251" s="146"/>
      <c r="AK251" s="146"/>
      <c r="AL251" s="146"/>
      <c r="AM251" s="146"/>
      <c r="AN251" s="146"/>
      <c r="AO251" s="146"/>
      <c r="AP251" s="146"/>
      <c r="AQ251" s="146"/>
      <c r="AX251" s="145"/>
    </row>
    <row r="252" spans="4:50" ht="15.75" customHeight="1">
      <c r="J252" s="146"/>
      <c r="K252" s="146"/>
      <c r="L252" s="146"/>
      <c r="M252" s="146"/>
      <c r="N252" s="146"/>
      <c r="O252" s="146"/>
      <c r="P252" s="146"/>
      <c r="Q252" s="146"/>
      <c r="R252" s="146"/>
      <c r="S252" s="146"/>
      <c r="T252" s="146"/>
      <c r="U252" s="146"/>
      <c r="V252" s="146"/>
      <c r="W252" s="146"/>
      <c r="X252" s="146"/>
      <c r="Y252" s="146"/>
      <c r="Z252" s="146"/>
      <c r="AA252" s="146"/>
      <c r="AB252" s="146"/>
      <c r="AC252" s="146"/>
      <c r="AD252" s="146"/>
      <c r="AE252" s="146"/>
      <c r="AF252" s="146"/>
      <c r="AG252" s="146"/>
      <c r="AH252" s="146"/>
      <c r="AI252" s="146"/>
      <c r="AJ252" s="146"/>
      <c r="AK252" s="146"/>
      <c r="AL252" s="146"/>
      <c r="AM252" s="146"/>
      <c r="AN252" s="146"/>
      <c r="AO252" s="146"/>
      <c r="AP252" s="146"/>
      <c r="AQ252" s="146"/>
      <c r="AX252" s="145"/>
    </row>
    <row r="253" spans="4:50" ht="15.75" customHeight="1">
      <c r="J253" s="146"/>
      <c r="K253" s="146"/>
      <c r="L253" s="146"/>
      <c r="M253" s="146"/>
      <c r="N253" s="146"/>
      <c r="O253" s="146"/>
      <c r="P253" s="146"/>
      <c r="Q253" s="146"/>
      <c r="R253" s="146"/>
      <c r="S253" s="146"/>
      <c r="T253" s="146"/>
      <c r="U253" s="146"/>
      <c r="V253" s="146"/>
      <c r="W253" s="146"/>
      <c r="X253" s="146"/>
      <c r="Y253" s="146"/>
      <c r="Z253" s="146"/>
      <c r="AA253" s="146"/>
      <c r="AB253" s="146"/>
      <c r="AC253" s="146"/>
      <c r="AD253" s="146"/>
      <c r="AE253" s="146"/>
      <c r="AF253" s="146"/>
      <c r="AG253" s="146"/>
      <c r="AH253" s="146"/>
      <c r="AI253" s="146"/>
      <c r="AJ253" s="146"/>
      <c r="AK253" s="146"/>
      <c r="AL253" s="146"/>
      <c r="AM253" s="146"/>
      <c r="AN253" s="146"/>
      <c r="AO253" s="146"/>
      <c r="AP253" s="146"/>
      <c r="AQ253" s="146"/>
      <c r="AX253" s="145"/>
    </row>
    <row r="254" spans="4:50" ht="15.75" customHeight="1">
      <c r="D254" s="2926" t="s">
        <v>269</v>
      </c>
      <c r="E254" s="2927" t="s">
        <v>225</v>
      </c>
      <c r="F254" s="2927"/>
      <c r="G254" s="2927" t="s">
        <v>225</v>
      </c>
      <c r="H254" s="2927" t="s">
        <v>225</v>
      </c>
      <c r="I254" s="2928"/>
      <c r="J254" s="1097"/>
      <c r="K254" s="1098">
        <v>45383</v>
      </c>
      <c r="L254" s="1100"/>
      <c r="M254" s="1097"/>
      <c r="N254" s="1098">
        <v>45413</v>
      </c>
      <c r="O254" s="1100"/>
      <c r="P254" s="1097"/>
      <c r="Q254" s="1098">
        <v>45444</v>
      </c>
      <c r="R254" s="1100"/>
      <c r="S254" s="1097"/>
      <c r="T254" s="1098">
        <v>45474</v>
      </c>
      <c r="U254" s="1100"/>
      <c r="V254" s="1097"/>
      <c r="W254" s="1098">
        <v>45505</v>
      </c>
      <c r="X254" s="1100"/>
      <c r="Y254" s="1097"/>
      <c r="Z254" s="1098">
        <v>45536</v>
      </c>
      <c r="AA254" s="1100"/>
      <c r="AB254" s="1097"/>
      <c r="AC254" s="1098">
        <v>45566</v>
      </c>
      <c r="AD254" s="1100"/>
      <c r="AE254" s="1097"/>
      <c r="AF254" s="1098">
        <v>45597</v>
      </c>
      <c r="AG254" s="1100"/>
      <c r="AH254" s="1097"/>
      <c r="AI254" s="1098">
        <v>45627</v>
      </c>
      <c r="AJ254" s="1100"/>
      <c r="AK254" s="1097"/>
      <c r="AL254" s="1098">
        <v>45658</v>
      </c>
      <c r="AM254" s="1100"/>
      <c r="AN254" s="1097"/>
      <c r="AO254" s="1098">
        <v>45689</v>
      </c>
      <c r="AP254" s="1100"/>
      <c r="AQ254" s="1097"/>
      <c r="AR254" s="1098">
        <v>45717</v>
      </c>
      <c r="AS254" s="1100"/>
      <c r="AT254" s="1097"/>
      <c r="AU254" s="1098"/>
      <c r="AV254" s="1100"/>
      <c r="AX254" s="145"/>
    </row>
    <row r="255" spans="4:50" ht="15.75" customHeight="1">
      <c r="D255" s="1888" t="s">
        <v>5</v>
      </c>
      <c r="E255" s="1980" t="s">
        <v>206</v>
      </c>
      <c r="F255" s="1980"/>
      <c r="G255" s="1125" t="s">
        <v>6</v>
      </c>
      <c r="H255" s="1126" t="s">
        <v>7</v>
      </c>
      <c r="I255" s="1127"/>
      <c r="J255" s="1128" t="s">
        <v>9</v>
      </c>
      <c r="K255" s="1129" t="s">
        <v>10</v>
      </c>
      <c r="L255" s="1889"/>
      <c r="M255" s="1128" t="s">
        <v>9</v>
      </c>
      <c r="N255" s="1129" t="s">
        <v>10</v>
      </c>
      <c r="O255" s="1889"/>
      <c r="P255" s="1128" t="s">
        <v>9</v>
      </c>
      <c r="Q255" s="1129"/>
      <c r="R255" s="1890"/>
      <c r="S255" s="1128" t="s">
        <v>9</v>
      </c>
      <c r="T255" s="1129"/>
      <c r="U255" s="1889"/>
      <c r="V255" s="1128" t="s">
        <v>9</v>
      </c>
      <c r="W255" s="1129"/>
      <c r="X255" s="1889"/>
      <c r="Y255" s="1128" t="s">
        <v>9</v>
      </c>
      <c r="Z255" s="1129"/>
      <c r="AA255" s="1889"/>
      <c r="AB255" s="1128" t="s">
        <v>9</v>
      </c>
      <c r="AC255" s="1129"/>
      <c r="AD255" s="1889"/>
      <c r="AE255" s="1128" t="s">
        <v>9</v>
      </c>
      <c r="AF255" s="1129"/>
      <c r="AG255" s="1889"/>
      <c r="AH255" s="1128" t="s">
        <v>9</v>
      </c>
      <c r="AI255" s="1129"/>
      <c r="AJ255" s="1889"/>
      <c r="AK255" s="1128" t="s">
        <v>9</v>
      </c>
      <c r="AL255" s="1129"/>
      <c r="AM255" s="1889"/>
      <c r="AN255" s="1128" t="s">
        <v>9</v>
      </c>
      <c r="AO255" s="1129"/>
      <c r="AP255" s="1889"/>
      <c r="AQ255" s="1128" t="s">
        <v>9</v>
      </c>
      <c r="AR255" s="1129"/>
      <c r="AS255" s="1889"/>
      <c r="AT255" s="1840"/>
      <c r="AU255" s="1129"/>
      <c r="AV255" s="1842"/>
      <c r="AX255" s="145"/>
    </row>
    <row r="256" spans="4:50" ht="15.75" customHeight="1">
      <c r="D256" s="359" t="s">
        <v>208</v>
      </c>
      <c r="E256" s="360" t="s">
        <v>270</v>
      </c>
      <c r="F256" s="360" t="s">
        <v>210</v>
      </c>
      <c r="G256" s="360" t="s">
        <v>171</v>
      </c>
      <c r="H256" s="361"/>
      <c r="I256" s="362"/>
      <c r="J256" s="1996">
        <v>600</v>
      </c>
      <c r="K256" s="1999">
        <v>4</v>
      </c>
      <c r="L256" s="2000"/>
      <c r="M256" s="1996">
        <v>550</v>
      </c>
      <c r="N256" s="1999">
        <v>4</v>
      </c>
      <c r="O256" s="2000"/>
      <c r="P256" s="1996">
        <v>500</v>
      </c>
      <c r="Q256" s="1999">
        <v>4</v>
      </c>
      <c r="R256" s="2000"/>
      <c r="S256" s="1996">
        <v>450</v>
      </c>
      <c r="T256" s="1999">
        <v>4</v>
      </c>
      <c r="U256" s="2000"/>
      <c r="V256" s="1996">
        <v>400</v>
      </c>
      <c r="W256" s="1999">
        <v>4</v>
      </c>
      <c r="X256" s="2000"/>
      <c r="Y256" s="1996">
        <v>450</v>
      </c>
      <c r="Z256" s="1999">
        <v>4</v>
      </c>
      <c r="AA256" s="2000"/>
      <c r="AB256" s="1996">
        <v>500</v>
      </c>
      <c r="AC256" s="1999">
        <v>4</v>
      </c>
      <c r="AD256" s="2000"/>
      <c r="AE256" s="1996">
        <v>600</v>
      </c>
      <c r="AF256" s="1999">
        <v>4</v>
      </c>
      <c r="AG256" s="2000"/>
      <c r="AH256" s="1996">
        <v>550</v>
      </c>
      <c r="AI256" s="1999">
        <v>4</v>
      </c>
      <c r="AJ256" s="2000"/>
      <c r="AK256" s="1996">
        <v>650</v>
      </c>
      <c r="AL256" s="1999">
        <v>4</v>
      </c>
      <c r="AM256" s="2000"/>
      <c r="AN256" s="1996">
        <v>550</v>
      </c>
      <c r="AO256" s="1999">
        <v>4</v>
      </c>
      <c r="AP256" s="2000"/>
      <c r="AQ256" s="1996">
        <v>600</v>
      </c>
      <c r="AR256" s="1999">
        <v>4</v>
      </c>
      <c r="AS256" s="2000"/>
      <c r="AT256" s="1996">
        <v>6400</v>
      </c>
      <c r="AU256" s="1999">
        <v>48</v>
      </c>
      <c r="AV256" s="2000">
        <v>0</v>
      </c>
      <c r="AX256" s="145"/>
    </row>
    <row r="257" spans="4:50" ht="15.75" customHeight="1">
      <c r="D257" s="286" t="s">
        <v>208</v>
      </c>
      <c r="E257" s="155" t="s">
        <v>270</v>
      </c>
      <c r="F257" s="155" t="s">
        <v>210</v>
      </c>
      <c r="G257" s="155" t="s">
        <v>22</v>
      </c>
      <c r="H257" s="225"/>
      <c r="I257" s="208"/>
      <c r="J257" s="1997">
        <v>400</v>
      </c>
      <c r="K257" s="2001">
        <v>2</v>
      </c>
      <c r="L257" s="2002"/>
      <c r="M257" s="1997">
        <v>450</v>
      </c>
      <c r="N257" s="2001">
        <v>2</v>
      </c>
      <c r="O257" s="2002"/>
      <c r="P257" s="1997">
        <v>450</v>
      </c>
      <c r="Q257" s="2001">
        <v>2</v>
      </c>
      <c r="R257" s="2002"/>
      <c r="S257" s="1997">
        <v>450</v>
      </c>
      <c r="T257" s="2001">
        <v>2</v>
      </c>
      <c r="U257" s="2002"/>
      <c r="V257" s="1997">
        <v>400</v>
      </c>
      <c r="W257" s="2001">
        <v>2</v>
      </c>
      <c r="X257" s="2002"/>
      <c r="Y257" s="1997">
        <v>400</v>
      </c>
      <c r="Z257" s="2001">
        <v>2</v>
      </c>
      <c r="AA257" s="2002"/>
      <c r="AB257" s="1997">
        <v>400</v>
      </c>
      <c r="AC257" s="2001">
        <v>2</v>
      </c>
      <c r="AD257" s="2002"/>
      <c r="AE257" s="1997">
        <v>450</v>
      </c>
      <c r="AF257" s="2001">
        <v>2</v>
      </c>
      <c r="AG257" s="2002"/>
      <c r="AH257" s="1997">
        <v>400</v>
      </c>
      <c r="AI257" s="2001">
        <v>2</v>
      </c>
      <c r="AJ257" s="2002"/>
      <c r="AK257" s="1997">
        <v>550</v>
      </c>
      <c r="AL257" s="2001">
        <v>2</v>
      </c>
      <c r="AM257" s="2002"/>
      <c r="AN257" s="1997">
        <v>450</v>
      </c>
      <c r="AO257" s="2001">
        <v>2</v>
      </c>
      <c r="AP257" s="2002"/>
      <c r="AQ257" s="1997">
        <v>500</v>
      </c>
      <c r="AR257" s="2001">
        <v>2</v>
      </c>
      <c r="AS257" s="2002"/>
      <c r="AT257" s="1997">
        <v>5300</v>
      </c>
      <c r="AU257" s="2001">
        <v>24</v>
      </c>
      <c r="AV257" s="2002">
        <v>0</v>
      </c>
      <c r="AX257" s="145"/>
    </row>
    <row r="258" spans="4:50" ht="15.75" customHeight="1">
      <c r="D258" s="286" t="s">
        <v>135</v>
      </c>
      <c r="E258" s="155" t="s">
        <v>271</v>
      </c>
      <c r="F258" s="155" t="s">
        <v>210</v>
      </c>
      <c r="G258" s="155" t="s">
        <v>171</v>
      </c>
      <c r="H258" s="225"/>
      <c r="I258" s="208"/>
      <c r="J258" s="1997">
        <v>800</v>
      </c>
      <c r="K258" s="2001">
        <v>3</v>
      </c>
      <c r="L258" s="2002"/>
      <c r="M258" s="1997">
        <v>800</v>
      </c>
      <c r="N258" s="2001">
        <v>3</v>
      </c>
      <c r="O258" s="2002"/>
      <c r="P258" s="1997">
        <v>800</v>
      </c>
      <c r="Q258" s="2001">
        <v>3</v>
      </c>
      <c r="R258" s="2002"/>
      <c r="S258" s="1997">
        <v>750</v>
      </c>
      <c r="T258" s="2001">
        <v>3</v>
      </c>
      <c r="U258" s="2002"/>
      <c r="V258" s="1997">
        <v>750</v>
      </c>
      <c r="W258" s="2001">
        <v>3</v>
      </c>
      <c r="X258" s="2002"/>
      <c r="Y258" s="1997">
        <v>750</v>
      </c>
      <c r="Z258" s="2001">
        <v>3</v>
      </c>
      <c r="AA258" s="2002"/>
      <c r="AB258" s="1997">
        <v>800</v>
      </c>
      <c r="AC258" s="2001">
        <v>3</v>
      </c>
      <c r="AD258" s="2002"/>
      <c r="AE258" s="1997">
        <v>850</v>
      </c>
      <c r="AF258" s="2001">
        <v>3</v>
      </c>
      <c r="AG258" s="2002"/>
      <c r="AH258" s="1997">
        <v>800</v>
      </c>
      <c r="AI258" s="2001">
        <v>3</v>
      </c>
      <c r="AJ258" s="2002"/>
      <c r="AK258" s="1997">
        <v>950</v>
      </c>
      <c r="AL258" s="2001">
        <v>3</v>
      </c>
      <c r="AM258" s="2002"/>
      <c r="AN258" s="1997">
        <v>850</v>
      </c>
      <c r="AO258" s="2001">
        <v>3</v>
      </c>
      <c r="AP258" s="2002"/>
      <c r="AQ258" s="1997">
        <v>900</v>
      </c>
      <c r="AR258" s="2001">
        <v>3</v>
      </c>
      <c r="AS258" s="2002"/>
      <c r="AT258" s="1997">
        <v>9800</v>
      </c>
      <c r="AU258" s="2001">
        <v>36</v>
      </c>
      <c r="AV258" s="2002">
        <v>0</v>
      </c>
      <c r="AX258" s="145"/>
    </row>
    <row r="259" spans="4:50" ht="15.75" customHeight="1">
      <c r="D259" s="286" t="s">
        <v>135</v>
      </c>
      <c r="E259" s="155" t="s">
        <v>272</v>
      </c>
      <c r="F259" s="155" t="s">
        <v>210</v>
      </c>
      <c r="G259" s="155" t="s">
        <v>111</v>
      </c>
      <c r="H259" s="225"/>
      <c r="I259" s="208"/>
      <c r="J259" s="1997">
        <v>300</v>
      </c>
      <c r="K259" s="2001">
        <v>2</v>
      </c>
      <c r="L259" s="2002"/>
      <c r="M259" s="1997">
        <v>300</v>
      </c>
      <c r="N259" s="2001">
        <v>2</v>
      </c>
      <c r="O259" s="2002"/>
      <c r="P259" s="1997">
        <v>300</v>
      </c>
      <c r="Q259" s="2001">
        <v>2</v>
      </c>
      <c r="R259" s="2002"/>
      <c r="S259" s="1997">
        <v>300</v>
      </c>
      <c r="T259" s="2001">
        <v>2</v>
      </c>
      <c r="U259" s="2002"/>
      <c r="V259" s="1997">
        <v>300</v>
      </c>
      <c r="W259" s="2001">
        <v>2</v>
      </c>
      <c r="X259" s="2002"/>
      <c r="Y259" s="1997">
        <v>300</v>
      </c>
      <c r="Z259" s="2001">
        <v>2</v>
      </c>
      <c r="AA259" s="2002"/>
      <c r="AB259" s="1997">
        <v>300</v>
      </c>
      <c r="AC259" s="2001">
        <v>2</v>
      </c>
      <c r="AD259" s="2002"/>
      <c r="AE259" s="1997">
        <v>300</v>
      </c>
      <c r="AF259" s="2001">
        <v>2</v>
      </c>
      <c r="AG259" s="2002"/>
      <c r="AH259" s="1997">
        <v>300</v>
      </c>
      <c r="AI259" s="2001">
        <v>2</v>
      </c>
      <c r="AJ259" s="2002"/>
      <c r="AK259" s="1997">
        <v>400</v>
      </c>
      <c r="AL259" s="2001">
        <v>2</v>
      </c>
      <c r="AM259" s="2002"/>
      <c r="AN259" s="1997">
        <v>300</v>
      </c>
      <c r="AO259" s="2001">
        <v>2</v>
      </c>
      <c r="AP259" s="2002"/>
      <c r="AQ259" s="1997">
        <v>300</v>
      </c>
      <c r="AR259" s="2001">
        <v>2</v>
      </c>
      <c r="AS259" s="2002"/>
      <c r="AT259" s="1997">
        <v>3700</v>
      </c>
      <c r="AU259" s="2001">
        <v>24</v>
      </c>
      <c r="AV259" s="2002">
        <v>0</v>
      </c>
      <c r="AX259" s="145"/>
    </row>
    <row r="260" spans="4:50" ht="15.75" customHeight="1">
      <c r="D260" s="608" t="s">
        <v>273</v>
      </c>
      <c r="E260" s="282" t="s">
        <v>274</v>
      </c>
      <c r="F260" s="282" t="s">
        <v>210</v>
      </c>
      <c r="G260" s="282" t="s">
        <v>275</v>
      </c>
      <c r="H260" s="281"/>
      <c r="I260" s="203"/>
      <c r="J260" s="1998">
        <v>14500</v>
      </c>
      <c r="K260" s="2003">
        <v>12</v>
      </c>
      <c r="L260" s="2004"/>
      <c r="M260" s="1998">
        <v>14500</v>
      </c>
      <c r="N260" s="2003">
        <v>12</v>
      </c>
      <c r="O260" s="2004"/>
      <c r="P260" s="1998">
        <v>14000</v>
      </c>
      <c r="Q260" s="2003">
        <v>12</v>
      </c>
      <c r="R260" s="2004"/>
      <c r="S260" s="1998">
        <v>13500</v>
      </c>
      <c r="T260" s="2003">
        <v>11</v>
      </c>
      <c r="U260" s="2004"/>
      <c r="V260" s="1998">
        <v>13800</v>
      </c>
      <c r="W260" s="2003">
        <v>12</v>
      </c>
      <c r="X260" s="2004"/>
      <c r="Y260" s="1998">
        <v>14000</v>
      </c>
      <c r="Z260" s="2003">
        <v>12</v>
      </c>
      <c r="AA260" s="2004"/>
      <c r="AB260" s="1998">
        <v>14500</v>
      </c>
      <c r="AC260" s="2003">
        <v>12</v>
      </c>
      <c r="AD260" s="2004"/>
      <c r="AE260" s="1998">
        <v>15000</v>
      </c>
      <c r="AF260" s="2003">
        <v>13</v>
      </c>
      <c r="AG260" s="2004"/>
      <c r="AH260" s="1998">
        <v>14000</v>
      </c>
      <c r="AI260" s="2003">
        <v>12</v>
      </c>
      <c r="AJ260" s="2004"/>
      <c r="AK260" s="1998">
        <v>15500</v>
      </c>
      <c r="AL260" s="2003">
        <v>13</v>
      </c>
      <c r="AM260" s="2004"/>
      <c r="AN260" s="1998">
        <v>14500</v>
      </c>
      <c r="AO260" s="2003">
        <v>12</v>
      </c>
      <c r="AP260" s="2004"/>
      <c r="AQ260" s="1998">
        <v>15000</v>
      </c>
      <c r="AR260" s="2003">
        <v>13</v>
      </c>
      <c r="AS260" s="2004"/>
      <c r="AT260" s="1998">
        <v>172800</v>
      </c>
      <c r="AU260" s="2003">
        <v>146</v>
      </c>
      <c r="AV260" s="2004">
        <v>0</v>
      </c>
      <c r="AX260" s="145"/>
    </row>
    <row r="261" spans="4:50" ht="15.75" customHeight="1">
      <c r="D261" s="1993"/>
      <c r="E261" s="1993"/>
      <c r="F261" s="1993"/>
      <c r="G261" s="1993"/>
      <c r="H261" s="1981"/>
      <c r="J261" s="1994"/>
      <c r="K261" s="1994"/>
      <c r="L261" s="1994"/>
      <c r="M261" s="1994"/>
      <c r="N261" s="1994"/>
      <c r="O261" s="1994"/>
      <c r="P261" s="1994"/>
      <c r="Q261" s="1994"/>
      <c r="R261" s="1994"/>
      <c r="S261" s="1994"/>
      <c r="T261" s="1994"/>
      <c r="U261" s="1994"/>
      <c r="V261" s="1994"/>
      <c r="W261" s="1994"/>
      <c r="X261" s="1994"/>
      <c r="Y261" s="1994"/>
      <c r="Z261" s="1994"/>
      <c r="AA261" s="1994"/>
      <c r="AB261" s="1994"/>
      <c r="AC261" s="1994"/>
      <c r="AD261" s="1994"/>
      <c r="AE261" s="1994"/>
      <c r="AF261" s="1994"/>
      <c r="AG261" s="1994"/>
      <c r="AH261" s="1994"/>
      <c r="AI261" s="1994"/>
      <c r="AJ261" s="1994"/>
      <c r="AK261" s="1994"/>
      <c r="AL261" s="1994"/>
      <c r="AM261" s="1994"/>
      <c r="AN261" s="1994"/>
      <c r="AO261" s="1994"/>
      <c r="AP261" s="1994"/>
      <c r="AQ261" s="1994"/>
      <c r="AX261" s="145"/>
    </row>
    <row r="262" spans="4:50" ht="15.75" customHeight="1">
      <c r="D262" s="359" t="s">
        <v>276</v>
      </c>
      <c r="E262" s="360" t="s">
        <v>277</v>
      </c>
      <c r="F262" s="360" t="s">
        <v>210</v>
      </c>
      <c r="G262" s="2018" t="s">
        <v>278</v>
      </c>
      <c r="H262" s="361"/>
      <c r="I262" s="362"/>
      <c r="J262" s="1996">
        <v>400</v>
      </c>
      <c r="K262" s="1999">
        <v>2</v>
      </c>
      <c r="L262" s="2000"/>
      <c r="M262" s="1996">
        <v>400</v>
      </c>
      <c r="N262" s="1999">
        <v>2</v>
      </c>
      <c r="O262" s="2000"/>
      <c r="P262" s="1996">
        <v>400</v>
      </c>
      <c r="Q262" s="1999">
        <v>2</v>
      </c>
      <c r="R262" s="2000"/>
      <c r="S262" s="1996">
        <v>400</v>
      </c>
      <c r="T262" s="1999">
        <v>2</v>
      </c>
      <c r="U262" s="2000"/>
      <c r="V262" s="1996">
        <v>400</v>
      </c>
      <c r="W262" s="1999">
        <v>2</v>
      </c>
      <c r="X262" s="2000"/>
      <c r="Y262" s="1996">
        <v>400</v>
      </c>
      <c r="Z262" s="1999">
        <v>2</v>
      </c>
      <c r="AA262" s="2000"/>
      <c r="AB262" s="1996">
        <v>400</v>
      </c>
      <c r="AC262" s="1999">
        <v>2</v>
      </c>
      <c r="AD262" s="2000"/>
      <c r="AE262" s="1996">
        <v>400</v>
      </c>
      <c r="AF262" s="1999">
        <v>2</v>
      </c>
      <c r="AG262" s="2000"/>
      <c r="AH262" s="1996">
        <v>400</v>
      </c>
      <c r="AI262" s="1999">
        <v>2</v>
      </c>
      <c r="AJ262" s="2000"/>
      <c r="AK262" s="1996">
        <v>400</v>
      </c>
      <c r="AL262" s="1999">
        <v>2</v>
      </c>
      <c r="AM262" s="2000"/>
      <c r="AN262" s="1996">
        <v>400</v>
      </c>
      <c r="AO262" s="1999">
        <v>2</v>
      </c>
      <c r="AP262" s="2000"/>
      <c r="AQ262" s="1996">
        <v>400</v>
      </c>
      <c r="AR262" s="1999">
        <v>2</v>
      </c>
      <c r="AS262" s="2000"/>
      <c r="AT262" s="1996">
        <v>4800</v>
      </c>
      <c r="AU262" s="1999">
        <v>24</v>
      </c>
      <c r="AV262" s="2000">
        <v>0</v>
      </c>
      <c r="AX262" s="145"/>
    </row>
    <row r="263" spans="4:50" ht="15.75" customHeight="1">
      <c r="D263" s="286" t="s">
        <v>276</v>
      </c>
      <c r="E263" s="155" t="s">
        <v>279</v>
      </c>
      <c r="F263" s="155" t="s">
        <v>210</v>
      </c>
      <c r="G263" s="2019" t="s">
        <v>278</v>
      </c>
      <c r="H263" s="225" t="s">
        <v>225</v>
      </c>
      <c r="I263" s="208"/>
      <c r="J263" s="1997">
        <v>300</v>
      </c>
      <c r="K263" s="2001"/>
      <c r="L263" s="2002"/>
      <c r="M263" s="1997">
        <v>300</v>
      </c>
      <c r="N263" s="2001"/>
      <c r="O263" s="2002"/>
      <c r="P263" s="1997">
        <v>300</v>
      </c>
      <c r="Q263" s="2001"/>
      <c r="R263" s="2002"/>
      <c r="S263" s="1997">
        <v>300</v>
      </c>
      <c r="T263" s="2001"/>
      <c r="U263" s="2002"/>
      <c r="V263" s="1997">
        <v>300</v>
      </c>
      <c r="W263" s="2001"/>
      <c r="X263" s="2002"/>
      <c r="Y263" s="1997">
        <v>300</v>
      </c>
      <c r="Z263" s="2001"/>
      <c r="AA263" s="2002"/>
      <c r="AB263" s="1997">
        <v>300</v>
      </c>
      <c r="AC263" s="2001"/>
      <c r="AD263" s="2002"/>
      <c r="AE263" s="1997">
        <v>300</v>
      </c>
      <c r="AF263" s="2001"/>
      <c r="AG263" s="2002"/>
      <c r="AH263" s="1997">
        <v>300</v>
      </c>
      <c r="AI263" s="2001"/>
      <c r="AJ263" s="2002"/>
      <c r="AK263" s="1997">
        <v>300</v>
      </c>
      <c r="AL263" s="2001"/>
      <c r="AM263" s="2002"/>
      <c r="AN263" s="1997">
        <v>300</v>
      </c>
      <c r="AO263" s="2001"/>
      <c r="AP263" s="2002"/>
      <c r="AQ263" s="1997">
        <v>300</v>
      </c>
      <c r="AR263" s="2001"/>
      <c r="AS263" s="2002"/>
      <c r="AT263" s="1997">
        <v>3600</v>
      </c>
      <c r="AU263" s="2001">
        <v>0</v>
      </c>
      <c r="AV263" s="2002">
        <v>0</v>
      </c>
      <c r="AX263" s="145"/>
    </row>
    <row r="264" spans="4:50" ht="15.75" customHeight="1">
      <c r="D264" s="608" t="s">
        <v>276</v>
      </c>
      <c r="E264" s="282" t="s">
        <v>280</v>
      </c>
      <c r="F264" s="282" t="s">
        <v>210</v>
      </c>
      <c r="G264" s="2020" t="s">
        <v>278</v>
      </c>
      <c r="H264" s="281"/>
      <c r="I264" s="203"/>
      <c r="J264" s="1997">
        <v>700</v>
      </c>
      <c r="K264" s="2001"/>
      <c r="L264" s="2002"/>
      <c r="M264" s="1997">
        <v>700</v>
      </c>
      <c r="N264" s="2001"/>
      <c r="O264" s="2002"/>
      <c r="P264" s="1997">
        <v>700</v>
      </c>
      <c r="Q264" s="2001"/>
      <c r="R264" s="2002"/>
      <c r="S264" s="1997">
        <v>700</v>
      </c>
      <c r="T264" s="2001"/>
      <c r="U264" s="2002"/>
      <c r="V264" s="1997">
        <v>700</v>
      </c>
      <c r="W264" s="2001"/>
      <c r="X264" s="2002"/>
      <c r="Y264" s="1997">
        <v>700</v>
      </c>
      <c r="Z264" s="2001"/>
      <c r="AA264" s="2002"/>
      <c r="AB264" s="1997">
        <v>700</v>
      </c>
      <c r="AC264" s="2001"/>
      <c r="AD264" s="2002"/>
      <c r="AE264" s="1997">
        <v>700</v>
      </c>
      <c r="AF264" s="2001"/>
      <c r="AG264" s="2002"/>
      <c r="AH264" s="1997">
        <v>700</v>
      </c>
      <c r="AI264" s="2001"/>
      <c r="AJ264" s="2002"/>
      <c r="AK264" s="1997">
        <v>700</v>
      </c>
      <c r="AL264" s="2001"/>
      <c r="AM264" s="2002"/>
      <c r="AN264" s="1997">
        <v>700</v>
      </c>
      <c r="AO264" s="2001"/>
      <c r="AP264" s="2002"/>
      <c r="AQ264" s="1997">
        <v>700</v>
      </c>
      <c r="AR264" s="2001"/>
      <c r="AS264" s="2002"/>
      <c r="AT264" s="1997">
        <v>8400</v>
      </c>
      <c r="AU264" s="2001">
        <v>0</v>
      </c>
      <c r="AV264" s="2002">
        <v>0</v>
      </c>
      <c r="AX264" s="145"/>
    </row>
    <row r="265" spans="4:50" ht="15.75" customHeight="1">
      <c r="D265" s="1924"/>
      <c r="E265" s="1925" t="s">
        <v>281</v>
      </c>
      <c r="F265" s="1925"/>
      <c r="G265" s="1925"/>
      <c r="H265" s="1926"/>
      <c r="I265" s="2008"/>
      <c r="J265" s="2024">
        <v>1400</v>
      </c>
      <c r="K265" s="2025"/>
      <c r="L265" s="2026"/>
      <c r="M265" s="2024">
        <v>1400</v>
      </c>
      <c r="N265" s="2025"/>
      <c r="O265" s="2026"/>
      <c r="P265" s="2024">
        <v>1400</v>
      </c>
      <c r="Q265" s="2025"/>
      <c r="R265" s="2026"/>
      <c r="S265" s="2024">
        <v>1400</v>
      </c>
      <c r="T265" s="2025"/>
      <c r="U265" s="2026"/>
      <c r="V265" s="2024">
        <v>1400</v>
      </c>
      <c r="W265" s="2025"/>
      <c r="X265" s="2026"/>
      <c r="Y265" s="2024">
        <v>1400</v>
      </c>
      <c r="Z265" s="2025"/>
      <c r="AA265" s="2026"/>
      <c r="AB265" s="2024">
        <v>1400</v>
      </c>
      <c r="AC265" s="2025"/>
      <c r="AD265" s="2026"/>
      <c r="AE265" s="2024">
        <v>1400</v>
      </c>
      <c r="AF265" s="2025"/>
      <c r="AG265" s="2026"/>
      <c r="AH265" s="2024">
        <v>1400</v>
      </c>
      <c r="AI265" s="2025"/>
      <c r="AJ265" s="2026"/>
      <c r="AK265" s="2024">
        <v>1400</v>
      </c>
      <c r="AL265" s="2025"/>
      <c r="AM265" s="2026"/>
      <c r="AN265" s="2024">
        <v>1400</v>
      </c>
      <c r="AO265" s="2025"/>
      <c r="AP265" s="2026"/>
      <c r="AQ265" s="2024">
        <v>1400</v>
      </c>
      <c r="AR265" s="2025"/>
      <c r="AS265" s="2026"/>
      <c r="AT265" s="2024">
        <v>16800</v>
      </c>
      <c r="AU265" s="2025">
        <v>0</v>
      </c>
      <c r="AV265" s="2026">
        <v>0</v>
      </c>
      <c r="AX265" s="145"/>
    </row>
    <row r="266" spans="4:50" ht="15.75" customHeight="1">
      <c r="AX266" s="145"/>
    </row>
    <row r="267" spans="4:50" ht="15.75" customHeight="1">
      <c r="D267" s="359" t="s">
        <v>276</v>
      </c>
      <c r="E267" s="360" t="s">
        <v>282</v>
      </c>
      <c r="F267" s="360" t="s">
        <v>210</v>
      </c>
      <c r="G267" s="360" t="s">
        <v>275</v>
      </c>
      <c r="H267" s="361"/>
      <c r="I267" s="362"/>
      <c r="J267" s="1996">
        <v>1700</v>
      </c>
      <c r="K267" s="1999">
        <v>2</v>
      </c>
      <c r="L267" s="2000"/>
      <c r="M267" s="1996">
        <v>1700</v>
      </c>
      <c r="N267" s="1999">
        <v>2</v>
      </c>
      <c r="O267" s="2000"/>
      <c r="P267" s="1996">
        <v>1700</v>
      </c>
      <c r="Q267" s="1999">
        <v>2</v>
      </c>
      <c r="R267" s="2000"/>
      <c r="S267" s="1996">
        <v>1700</v>
      </c>
      <c r="T267" s="1999">
        <v>2</v>
      </c>
      <c r="U267" s="2000"/>
      <c r="V267" s="1996">
        <v>1700</v>
      </c>
      <c r="W267" s="1999">
        <v>2</v>
      </c>
      <c r="X267" s="2000"/>
      <c r="Y267" s="1996">
        <v>1800</v>
      </c>
      <c r="Z267" s="1999">
        <v>2</v>
      </c>
      <c r="AA267" s="2000"/>
      <c r="AB267" s="1996">
        <v>1600</v>
      </c>
      <c r="AC267" s="1999">
        <v>2</v>
      </c>
      <c r="AD267" s="2000"/>
      <c r="AE267" s="1996">
        <v>1700</v>
      </c>
      <c r="AF267" s="1999">
        <v>2</v>
      </c>
      <c r="AG267" s="2000"/>
      <c r="AH267" s="1996">
        <v>1700</v>
      </c>
      <c r="AI267" s="1999">
        <v>2</v>
      </c>
      <c r="AJ267" s="2000"/>
      <c r="AK267" s="1996">
        <v>1800</v>
      </c>
      <c r="AL267" s="1999">
        <v>2</v>
      </c>
      <c r="AM267" s="2000"/>
      <c r="AN267" s="1996">
        <v>1800</v>
      </c>
      <c r="AO267" s="1999">
        <v>2</v>
      </c>
      <c r="AP267" s="2000"/>
      <c r="AQ267" s="1996">
        <v>1800</v>
      </c>
      <c r="AR267" s="1999">
        <v>2</v>
      </c>
      <c r="AS267" s="2000"/>
      <c r="AT267" s="1996">
        <v>20700</v>
      </c>
      <c r="AU267" s="1999">
        <v>24</v>
      </c>
      <c r="AV267" s="2000">
        <v>0</v>
      </c>
      <c r="AX267" s="145"/>
    </row>
    <row r="268" spans="4:50" ht="15.75" customHeight="1">
      <c r="D268" s="286" t="s">
        <v>276</v>
      </c>
      <c r="E268" s="155" t="s">
        <v>283</v>
      </c>
      <c r="F268" s="155" t="s">
        <v>210</v>
      </c>
      <c r="G268" s="155" t="s">
        <v>275</v>
      </c>
      <c r="H268" s="225" t="s">
        <v>225</v>
      </c>
      <c r="I268" s="208"/>
      <c r="J268" s="1997">
        <v>4100</v>
      </c>
      <c r="K268" s="2001">
        <v>4</v>
      </c>
      <c r="L268" s="2002"/>
      <c r="M268" s="1997">
        <v>4100</v>
      </c>
      <c r="N268" s="2001">
        <v>4</v>
      </c>
      <c r="O268" s="2002"/>
      <c r="P268" s="1997">
        <v>5300</v>
      </c>
      <c r="Q268" s="2001">
        <v>5</v>
      </c>
      <c r="R268" s="2002"/>
      <c r="S268" s="1997">
        <v>5400</v>
      </c>
      <c r="T268" s="2001">
        <v>5</v>
      </c>
      <c r="U268" s="2002"/>
      <c r="V268" s="1997">
        <v>5500</v>
      </c>
      <c r="W268" s="2001">
        <v>5</v>
      </c>
      <c r="X268" s="2002"/>
      <c r="Y268" s="1997">
        <v>5500</v>
      </c>
      <c r="Z268" s="2001">
        <v>5</v>
      </c>
      <c r="AA268" s="2002"/>
      <c r="AB268" s="1997">
        <v>5100</v>
      </c>
      <c r="AC268" s="2001">
        <v>5</v>
      </c>
      <c r="AD268" s="2002"/>
      <c r="AE268" s="1997">
        <v>5300</v>
      </c>
      <c r="AF268" s="2001">
        <v>5</v>
      </c>
      <c r="AG268" s="2002"/>
      <c r="AH268" s="1997">
        <v>5300</v>
      </c>
      <c r="AI268" s="2001">
        <v>5</v>
      </c>
      <c r="AJ268" s="2002"/>
      <c r="AK268" s="1997">
        <v>5700</v>
      </c>
      <c r="AL268" s="2001">
        <v>5</v>
      </c>
      <c r="AM268" s="2002"/>
      <c r="AN268" s="1997">
        <v>5600</v>
      </c>
      <c r="AO268" s="2001">
        <v>5</v>
      </c>
      <c r="AP268" s="2002"/>
      <c r="AQ268" s="1997">
        <v>5500</v>
      </c>
      <c r="AR268" s="2001">
        <v>5</v>
      </c>
      <c r="AS268" s="2002"/>
      <c r="AT268" s="1997">
        <v>62400</v>
      </c>
      <c r="AU268" s="2001">
        <v>58</v>
      </c>
      <c r="AV268" s="2002">
        <v>0</v>
      </c>
      <c r="AX268" s="145"/>
    </row>
    <row r="269" spans="4:50" ht="15.75" customHeight="1">
      <c r="D269" s="608" t="s">
        <v>276</v>
      </c>
      <c r="E269" s="282" t="s">
        <v>284</v>
      </c>
      <c r="F269" s="282" t="s">
        <v>210</v>
      </c>
      <c r="G269" s="282" t="s">
        <v>275</v>
      </c>
      <c r="H269" s="281"/>
      <c r="I269" s="203"/>
      <c r="J269" s="1997">
        <v>2900</v>
      </c>
      <c r="K269" s="2001">
        <v>3</v>
      </c>
      <c r="L269" s="2002"/>
      <c r="M269" s="1997">
        <v>3000</v>
      </c>
      <c r="N269" s="2001">
        <v>3</v>
      </c>
      <c r="O269" s="2002"/>
      <c r="P269" s="1997">
        <v>2900</v>
      </c>
      <c r="Q269" s="2001">
        <v>3</v>
      </c>
      <c r="R269" s="2002"/>
      <c r="S269" s="1997">
        <v>3000</v>
      </c>
      <c r="T269" s="2001">
        <v>3</v>
      </c>
      <c r="U269" s="2002"/>
      <c r="V269" s="1997">
        <v>3000</v>
      </c>
      <c r="W269" s="2001">
        <v>3</v>
      </c>
      <c r="X269" s="2002"/>
      <c r="Y269" s="1997">
        <v>3100</v>
      </c>
      <c r="Z269" s="2001">
        <v>3</v>
      </c>
      <c r="AA269" s="2002"/>
      <c r="AB269" s="1997">
        <v>2800</v>
      </c>
      <c r="AC269" s="2001">
        <v>3</v>
      </c>
      <c r="AD269" s="2002"/>
      <c r="AE269" s="1997">
        <v>2900</v>
      </c>
      <c r="AF269" s="2001">
        <v>3</v>
      </c>
      <c r="AG269" s="2002"/>
      <c r="AH269" s="1997">
        <v>2900</v>
      </c>
      <c r="AI269" s="2001">
        <v>3</v>
      </c>
      <c r="AJ269" s="2002"/>
      <c r="AK269" s="1997">
        <v>3100</v>
      </c>
      <c r="AL269" s="2001">
        <v>3</v>
      </c>
      <c r="AM269" s="2002"/>
      <c r="AN269" s="1997">
        <v>3100</v>
      </c>
      <c r="AO269" s="2001">
        <v>3</v>
      </c>
      <c r="AP269" s="2002"/>
      <c r="AQ269" s="1997">
        <v>3000</v>
      </c>
      <c r="AR269" s="2001">
        <v>3</v>
      </c>
      <c r="AS269" s="2002"/>
      <c r="AT269" s="1997">
        <v>35700</v>
      </c>
      <c r="AU269" s="2001">
        <v>36</v>
      </c>
      <c r="AV269" s="2002">
        <v>0</v>
      </c>
      <c r="AX269" s="145"/>
    </row>
    <row r="270" spans="4:50" ht="15.75" customHeight="1">
      <c r="D270" s="1924"/>
      <c r="E270" s="1925" t="s">
        <v>285</v>
      </c>
      <c r="F270" s="1925"/>
      <c r="G270" s="1925"/>
      <c r="H270" s="1926"/>
      <c r="I270" s="1927"/>
      <c r="J270" s="2024">
        <v>8700</v>
      </c>
      <c r="K270" s="2025"/>
      <c r="L270" s="2026"/>
      <c r="M270" s="2024">
        <v>8800</v>
      </c>
      <c r="N270" s="2025"/>
      <c r="O270" s="2026"/>
      <c r="P270" s="2024">
        <v>9900</v>
      </c>
      <c r="Q270" s="2025"/>
      <c r="R270" s="2026"/>
      <c r="S270" s="2024">
        <v>10100</v>
      </c>
      <c r="T270" s="2025"/>
      <c r="U270" s="2026"/>
      <c r="V270" s="2024">
        <v>10200</v>
      </c>
      <c r="W270" s="2025"/>
      <c r="X270" s="2026"/>
      <c r="Y270" s="2024">
        <v>10400</v>
      </c>
      <c r="Z270" s="2025"/>
      <c r="AA270" s="2026"/>
      <c r="AB270" s="2024">
        <v>9500</v>
      </c>
      <c r="AC270" s="2025"/>
      <c r="AD270" s="2026"/>
      <c r="AE270" s="2024">
        <v>9900</v>
      </c>
      <c r="AF270" s="2025"/>
      <c r="AG270" s="2026"/>
      <c r="AH270" s="2024">
        <v>9900</v>
      </c>
      <c r="AI270" s="2025"/>
      <c r="AJ270" s="2026"/>
      <c r="AK270" s="2024">
        <v>10600</v>
      </c>
      <c r="AL270" s="2025"/>
      <c r="AM270" s="2026"/>
      <c r="AN270" s="2024">
        <v>10500</v>
      </c>
      <c r="AO270" s="2025"/>
      <c r="AP270" s="2026"/>
      <c r="AQ270" s="2024">
        <v>10300</v>
      </c>
      <c r="AR270" s="2025"/>
      <c r="AS270" s="2026"/>
      <c r="AT270" s="2024">
        <v>118800</v>
      </c>
      <c r="AU270" s="2025">
        <v>0</v>
      </c>
      <c r="AV270" s="2026">
        <v>0</v>
      </c>
      <c r="AX270" s="145"/>
    </row>
    <row r="271" spans="4:50" ht="15.75" customHeight="1">
      <c r="AX271" s="145"/>
    </row>
    <row r="272" spans="4:50" ht="15.75" customHeight="1">
      <c r="AX272" s="145"/>
    </row>
    <row r="273" spans="31:50" ht="15.75" customHeight="1">
      <c r="AE273" s="318"/>
      <c r="AX273" s="145"/>
    </row>
    <row r="274" spans="31:50" ht="15.75" customHeight="1">
      <c r="AX274" s="145"/>
    </row>
    <row r="275" spans="31:50" ht="15.75" customHeight="1">
      <c r="AX275" s="145"/>
    </row>
    <row r="276" spans="31:50" ht="15.75" customHeight="1"/>
    <row r="277" spans="31:50" ht="15.75" customHeight="1"/>
    <row r="278" spans="31:50" ht="15.75" customHeight="1"/>
    <row r="279" spans="31:50" ht="15.75" customHeight="1"/>
    <row r="280" spans="31:50" ht="15.75" customHeight="1"/>
    <row r="281" spans="31:50" ht="15.75" customHeight="1"/>
    <row r="282" spans="31:50" ht="15.75" customHeight="1"/>
    <row r="283" spans="31:50" ht="15.75" customHeight="1"/>
    <row r="284" spans="31:50" ht="15.75" customHeight="1"/>
    <row r="285" spans="31:50" ht="15.75" customHeight="1"/>
    <row r="286" spans="31:50" ht="15.75" customHeight="1"/>
    <row r="287" spans="31:50" ht="15.75" customHeight="1"/>
    <row r="288" spans="31:50"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sheetProtection algorithmName="SHA-512" hashValue="RlbjSESCUL0TGyiLdPH37kSxtEksT/rPqsH0LbVmUP+g3pR5wnH+ewKuC93PwCmrVIJUCxQg01GfNUZOj1Dyuw==" saltValue="+/Cpe+WJWXGPqS3OqKOAOQ==" spinCount="100000" sheet="1" objects="1" scenarios="1"/>
  <mergeCells count="14">
    <mergeCell ref="D74:I74"/>
    <mergeCell ref="AY3:AZ3"/>
    <mergeCell ref="D43:I43"/>
    <mergeCell ref="D49:G49"/>
    <mergeCell ref="D55:G55"/>
    <mergeCell ref="D57:I57"/>
    <mergeCell ref="D247:I247"/>
    <mergeCell ref="D254:I254"/>
    <mergeCell ref="D82:I82"/>
    <mergeCell ref="D86:I86"/>
    <mergeCell ref="D105:I105"/>
    <mergeCell ref="D116:I116"/>
    <mergeCell ref="D128:I128"/>
    <mergeCell ref="D172:I172"/>
  </mergeCells>
  <conditionalFormatting sqref="J243:AV244">
    <cfRule type="expression" dxfId="2" priority="1">
      <formula>IF(J243=J243,FALSE,TRUE)</formula>
    </cfRule>
  </conditionalFormatting>
  <pageMargins left="0.7" right="0.7" top="0.75" bottom="0.75" header="0" footer="0"/>
  <pageSetup orientation="landscape"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3B3D0-F400-4E9E-8B59-D954284E776F}">
  <sheetPr>
    <tabColor theme="0" tint="-0.14999847407452621"/>
  </sheetPr>
  <dimension ref="A1:S166"/>
  <sheetViews>
    <sheetView showGridLines="0" topLeftCell="A67" workbookViewId="0">
      <selection activeCell="V13" sqref="V13"/>
    </sheetView>
  </sheetViews>
  <sheetFormatPr baseColWidth="10" defaultColWidth="8.83203125" defaultRowHeight="15"/>
  <cols>
    <col min="1" max="1" width="13.6640625" bestFit="1" customWidth="1"/>
    <col min="2" max="2" width="22.5" bestFit="1" customWidth="1"/>
    <col min="3" max="3" width="22" bestFit="1" customWidth="1"/>
    <col min="4" max="4" width="45.33203125" bestFit="1" customWidth="1"/>
    <col min="5" max="5" width="12.6640625" bestFit="1" customWidth="1"/>
    <col min="6" max="6" width="12.5" bestFit="1" customWidth="1"/>
    <col min="8" max="19" width="8.33203125" bestFit="1" customWidth="1"/>
  </cols>
  <sheetData>
    <row r="1" spans="1:19">
      <c r="A1" s="2467" t="s">
        <v>206</v>
      </c>
      <c r="B1" s="2468" t="s">
        <v>595</v>
      </c>
      <c r="C1" s="2469" t="s">
        <v>596</v>
      </c>
      <c r="D1" s="2470" t="s">
        <v>5</v>
      </c>
      <c r="E1" s="2471" t="s">
        <v>6</v>
      </c>
      <c r="F1" s="2472" t="s">
        <v>597</v>
      </c>
      <c r="G1" s="775">
        <v>45717</v>
      </c>
      <c r="H1" s="2543">
        <v>45748</v>
      </c>
      <c r="I1" s="775">
        <v>45778</v>
      </c>
      <c r="J1" s="775">
        <v>45809</v>
      </c>
      <c r="K1" s="775">
        <v>45839</v>
      </c>
      <c r="L1" s="775">
        <v>45870</v>
      </c>
      <c r="M1" s="775">
        <v>45901</v>
      </c>
      <c r="N1" s="775">
        <v>45931</v>
      </c>
      <c r="O1" s="775">
        <v>45962</v>
      </c>
      <c r="P1" s="2475">
        <v>45992</v>
      </c>
      <c r="Q1" s="774">
        <v>46023</v>
      </c>
      <c r="R1" s="775">
        <v>46054</v>
      </c>
      <c r="S1" s="776">
        <v>46082</v>
      </c>
    </row>
    <row r="2" spans="1:19">
      <c r="A2" s="1358" t="s">
        <v>208</v>
      </c>
      <c r="B2" s="1359" t="s">
        <v>598</v>
      </c>
      <c r="C2" s="1360" t="s">
        <v>100</v>
      </c>
      <c r="D2" s="1361" t="s">
        <v>599</v>
      </c>
      <c r="E2" s="1360" t="s">
        <v>16</v>
      </c>
      <c r="F2" s="1362">
        <v>10</v>
      </c>
      <c r="G2" s="1398">
        <v>3800</v>
      </c>
      <c r="H2" s="2544">
        <v>4495</v>
      </c>
      <c r="I2" s="1398">
        <v>4235</v>
      </c>
      <c r="J2" s="1398">
        <v>4275</v>
      </c>
      <c r="K2" s="1398">
        <v>4315</v>
      </c>
      <c r="L2" s="1398">
        <v>4260</v>
      </c>
      <c r="M2" s="1398">
        <v>4520</v>
      </c>
      <c r="N2" s="1398">
        <v>4665</v>
      </c>
      <c r="O2" s="1398">
        <v>4695</v>
      </c>
      <c r="P2" s="2009">
        <v>4550</v>
      </c>
      <c r="Q2" s="1397">
        <v>5140</v>
      </c>
      <c r="R2" s="1398">
        <v>4705</v>
      </c>
      <c r="S2" s="1415">
        <v>4880</v>
      </c>
    </row>
    <row r="3" spans="1:19">
      <c r="A3" s="1363" t="s">
        <v>208</v>
      </c>
      <c r="B3" s="1364" t="s">
        <v>600</v>
      </c>
      <c r="C3" s="1365" t="s">
        <v>100</v>
      </c>
      <c r="D3" s="1366" t="s">
        <v>601</v>
      </c>
      <c r="E3" s="1365" t="s">
        <v>16</v>
      </c>
      <c r="F3" s="1367">
        <v>12</v>
      </c>
      <c r="G3" s="1400">
        <v>5100</v>
      </c>
      <c r="H3" s="2545">
        <v>5795</v>
      </c>
      <c r="I3" s="1400">
        <v>5535</v>
      </c>
      <c r="J3" s="1400">
        <v>5575</v>
      </c>
      <c r="K3" s="1400">
        <v>5615</v>
      </c>
      <c r="L3" s="1400">
        <v>5560</v>
      </c>
      <c r="M3" s="1400">
        <v>5820</v>
      </c>
      <c r="N3" s="1400">
        <v>5965</v>
      </c>
      <c r="O3" s="1400">
        <v>5995</v>
      </c>
      <c r="P3" s="2010">
        <v>5850</v>
      </c>
      <c r="Q3" s="1399">
        <v>6440</v>
      </c>
      <c r="R3" s="1400">
        <v>6005</v>
      </c>
      <c r="S3" s="1416">
        <v>6180</v>
      </c>
    </row>
    <row r="4" spans="1:19">
      <c r="A4" s="9" t="s">
        <v>208</v>
      </c>
      <c r="B4" s="19" t="s">
        <v>598</v>
      </c>
      <c r="C4" s="10" t="s">
        <v>100</v>
      </c>
      <c r="D4" s="1185" t="s">
        <v>599</v>
      </c>
      <c r="E4" s="10" t="s">
        <v>22</v>
      </c>
      <c r="F4" s="11">
        <v>15</v>
      </c>
      <c r="G4" s="1402">
        <v>900</v>
      </c>
      <c r="H4" s="2545">
        <v>1930</v>
      </c>
      <c r="I4" s="1402">
        <v>1790</v>
      </c>
      <c r="J4" s="1402">
        <v>1850</v>
      </c>
      <c r="K4" s="1402">
        <v>1810</v>
      </c>
      <c r="L4" s="1402">
        <v>1840</v>
      </c>
      <c r="M4" s="1402">
        <v>1980</v>
      </c>
      <c r="N4" s="1402">
        <v>2110</v>
      </c>
      <c r="O4" s="1402">
        <v>2230</v>
      </c>
      <c r="P4" s="2011">
        <v>2300</v>
      </c>
      <c r="Q4" s="1401">
        <v>2560</v>
      </c>
      <c r="R4" s="1402">
        <v>2270</v>
      </c>
      <c r="S4" s="1417">
        <v>2420</v>
      </c>
    </row>
    <row r="5" spans="1:19">
      <c r="A5" s="9" t="s">
        <v>208</v>
      </c>
      <c r="B5" s="19" t="s">
        <v>598</v>
      </c>
      <c r="C5" s="10" t="s">
        <v>100</v>
      </c>
      <c r="D5" s="1185" t="s">
        <v>602</v>
      </c>
      <c r="E5" s="10" t="s">
        <v>603</v>
      </c>
      <c r="F5" s="11">
        <v>10</v>
      </c>
      <c r="G5" s="2120"/>
      <c r="H5" s="2120"/>
      <c r="I5" s="2120"/>
      <c r="J5" s="2120"/>
      <c r="K5" s="2120"/>
      <c r="L5" s="2120"/>
      <c r="M5" s="2120"/>
      <c r="N5" s="2120"/>
      <c r="O5" s="2120"/>
      <c r="P5" s="2499"/>
      <c r="Q5" s="2119"/>
      <c r="R5" s="2120"/>
      <c r="S5" s="2121"/>
    </row>
    <row r="6" spans="1:19">
      <c r="A6" s="9" t="s">
        <v>208</v>
      </c>
      <c r="B6" s="19" t="s">
        <v>598</v>
      </c>
      <c r="C6" s="10" t="s">
        <v>100</v>
      </c>
      <c r="D6" s="1185" t="s">
        <v>604</v>
      </c>
      <c r="E6" s="10" t="s">
        <v>605</v>
      </c>
      <c r="F6" s="11"/>
      <c r="G6" s="2120"/>
      <c r="H6" s="2120"/>
      <c r="I6" s="2120"/>
      <c r="J6" s="2120"/>
      <c r="K6" s="2120"/>
      <c r="L6" s="2120"/>
      <c r="M6" s="2120"/>
      <c r="N6" s="2120"/>
      <c r="O6" s="2120"/>
      <c r="P6" s="2499"/>
      <c r="Q6" s="2119"/>
      <c r="R6" s="2120"/>
      <c r="S6" s="2121"/>
    </row>
    <row r="7" spans="1:19">
      <c r="A7" s="9" t="s">
        <v>208</v>
      </c>
      <c r="B7" s="19" t="s">
        <v>598</v>
      </c>
      <c r="C7" s="10" t="s">
        <v>100</v>
      </c>
      <c r="D7" s="1185" t="s">
        <v>606</v>
      </c>
      <c r="E7" s="10" t="s">
        <v>603</v>
      </c>
      <c r="F7" s="11">
        <v>10</v>
      </c>
      <c r="G7" s="1402">
        <v>500</v>
      </c>
      <c r="H7" s="2120"/>
      <c r="I7" s="2120"/>
      <c r="J7" s="2120"/>
      <c r="K7" s="2120"/>
      <c r="L7" s="2120"/>
      <c r="M7" s="2120"/>
      <c r="N7" s="2120"/>
      <c r="O7" s="2120"/>
      <c r="P7" s="2499"/>
      <c r="Q7" s="2119"/>
      <c r="R7" s="2120"/>
      <c r="S7" s="2121"/>
    </row>
    <row r="8" spans="1:19">
      <c r="A8" s="9" t="s">
        <v>208</v>
      </c>
      <c r="B8" s="19" t="s">
        <v>598</v>
      </c>
      <c r="C8" s="10" t="s">
        <v>100</v>
      </c>
      <c r="D8" s="1185" t="s">
        <v>607</v>
      </c>
      <c r="E8" s="10" t="s">
        <v>605</v>
      </c>
      <c r="F8" s="11">
        <v>10</v>
      </c>
      <c r="G8" s="1402">
        <v>999.19324828051367</v>
      </c>
      <c r="H8" s="2120"/>
      <c r="I8" s="2120"/>
      <c r="J8" s="2120"/>
      <c r="K8" s="2120"/>
      <c r="L8" s="2120"/>
      <c r="M8" s="2120"/>
      <c r="N8" s="2120"/>
      <c r="O8" s="2120"/>
      <c r="P8" s="2499"/>
      <c r="Q8" s="2119"/>
      <c r="R8" s="2120"/>
      <c r="S8" s="2121"/>
    </row>
    <row r="9" spans="1:19">
      <c r="A9" s="9" t="s">
        <v>208</v>
      </c>
      <c r="B9" s="19" t="s">
        <v>600</v>
      </c>
      <c r="C9" s="10" t="s">
        <v>100</v>
      </c>
      <c r="D9" s="1185" t="s">
        <v>608</v>
      </c>
      <c r="E9" s="10" t="s">
        <v>603</v>
      </c>
      <c r="F9" s="11">
        <v>10</v>
      </c>
      <c r="G9" s="2500"/>
      <c r="H9" s="2500"/>
      <c r="I9" s="2500"/>
      <c r="J9" s="2500"/>
      <c r="K9" s="2500"/>
      <c r="L9" s="2500"/>
      <c r="M9" s="2500"/>
      <c r="N9" s="2500"/>
      <c r="O9" s="2500"/>
      <c r="P9" s="2501"/>
      <c r="Q9" s="2502"/>
      <c r="R9" s="2500"/>
      <c r="S9" s="2503"/>
    </row>
    <row r="10" spans="1:19">
      <c r="A10" s="9" t="s">
        <v>208</v>
      </c>
      <c r="B10" s="19" t="s">
        <v>600</v>
      </c>
      <c r="C10" s="12" t="s">
        <v>100</v>
      </c>
      <c r="D10" s="1185" t="s">
        <v>609</v>
      </c>
      <c r="E10" s="10" t="s">
        <v>605</v>
      </c>
      <c r="F10" s="11"/>
      <c r="G10" s="2500"/>
      <c r="H10" s="2500"/>
      <c r="I10" s="2500"/>
      <c r="J10" s="2500"/>
      <c r="K10" s="2500"/>
      <c r="L10" s="2500"/>
      <c r="M10" s="2500"/>
      <c r="N10" s="2500"/>
      <c r="O10" s="2500"/>
      <c r="P10" s="2501"/>
      <c r="Q10" s="2502"/>
      <c r="R10" s="2500"/>
      <c r="S10" s="2503"/>
    </row>
    <row r="11" spans="1:19">
      <c r="A11" s="9" t="s">
        <v>208</v>
      </c>
      <c r="B11" s="19" t="s">
        <v>600</v>
      </c>
      <c r="C11" s="10" t="s">
        <v>100</v>
      </c>
      <c r="D11" s="1185" t="s">
        <v>610</v>
      </c>
      <c r="E11" s="10" t="s">
        <v>603</v>
      </c>
      <c r="F11" s="11">
        <v>10</v>
      </c>
      <c r="G11" s="2120"/>
      <c r="H11" s="2120"/>
      <c r="I11" s="2120"/>
      <c r="J11" s="2120"/>
      <c r="K11" s="2120"/>
      <c r="L11" s="2120"/>
      <c r="M11" s="2120"/>
      <c r="N11" s="2120"/>
      <c r="O11" s="2120"/>
      <c r="P11" s="2499"/>
      <c r="Q11" s="2119"/>
      <c r="R11" s="2120"/>
      <c r="S11" s="2121"/>
    </row>
    <row r="12" spans="1:19">
      <c r="A12" s="9" t="s">
        <v>208</v>
      </c>
      <c r="B12" s="19" t="s">
        <v>600</v>
      </c>
      <c r="C12" s="12" t="s">
        <v>100</v>
      </c>
      <c r="D12" s="1185" t="s">
        <v>611</v>
      </c>
      <c r="E12" s="10" t="s">
        <v>605</v>
      </c>
      <c r="F12" s="11"/>
      <c r="G12" s="2120"/>
      <c r="H12" s="2120"/>
      <c r="I12" s="2120"/>
      <c r="J12" s="2120"/>
      <c r="K12" s="2120"/>
      <c r="L12" s="2120"/>
      <c r="M12" s="2120"/>
      <c r="N12" s="2120"/>
      <c r="O12" s="2120"/>
      <c r="P12" s="2499"/>
      <c r="Q12" s="2119"/>
      <c r="R12" s="2120"/>
      <c r="S12" s="2121"/>
    </row>
    <row r="13" spans="1:19">
      <c r="A13" s="1252" t="s">
        <v>208</v>
      </c>
      <c r="B13" s="1253" t="s">
        <v>612</v>
      </c>
      <c r="C13" s="1254" t="s">
        <v>100</v>
      </c>
      <c r="D13" s="1254" t="s">
        <v>613</v>
      </c>
      <c r="E13" s="1255" t="s">
        <v>603</v>
      </c>
      <c r="F13" s="1256"/>
      <c r="G13" s="1767">
        <v>2500</v>
      </c>
      <c r="H13" s="1767">
        <v>1000</v>
      </c>
      <c r="I13" s="1767">
        <v>1000</v>
      </c>
      <c r="J13" s="2120"/>
      <c r="K13" s="2120"/>
      <c r="L13" s="2120"/>
      <c r="M13" s="2120"/>
      <c r="N13" s="2120"/>
      <c r="O13" s="2120"/>
      <c r="P13" s="2499"/>
      <c r="Q13" s="2119"/>
      <c r="R13" s="2120"/>
      <c r="S13" s="2121"/>
    </row>
    <row r="14" spans="1:19">
      <c r="A14" s="1252" t="s">
        <v>208</v>
      </c>
      <c r="B14" s="1253" t="s">
        <v>612</v>
      </c>
      <c r="C14" s="1254" t="s">
        <v>100</v>
      </c>
      <c r="D14" s="1769" t="s">
        <v>614</v>
      </c>
      <c r="E14" s="1255" t="s">
        <v>605</v>
      </c>
      <c r="F14" s="1256"/>
      <c r="G14" s="1767">
        <v>4250</v>
      </c>
      <c r="H14" s="1767">
        <v>1700</v>
      </c>
      <c r="I14" s="1767">
        <v>1700</v>
      </c>
      <c r="J14" s="2120"/>
      <c r="K14" s="2120"/>
      <c r="L14" s="2120"/>
      <c r="M14" s="2120"/>
      <c r="N14" s="2120"/>
      <c r="O14" s="2120"/>
      <c r="P14" s="2499"/>
      <c r="Q14" s="2119"/>
      <c r="R14" s="2120"/>
      <c r="S14" s="2121"/>
    </row>
    <row r="15" spans="1:19">
      <c r="A15" s="1363" t="s">
        <v>208</v>
      </c>
      <c r="B15" s="1364" t="s">
        <v>598</v>
      </c>
      <c r="C15" s="1368" t="s">
        <v>38</v>
      </c>
      <c r="D15" s="1366" t="s">
        <v>615</v>
      </c>
      <c r="E15" s="1368" t="s">
        <v>16</v>
      </c>
      <c r="F15" s="1369">
        <v>12</v>
      </c>
      <c r="G15" s="1400">
        <v>9000</v>
      </c>
      <c r="H15" s="2545">
        <v>8750</v>
      </c>
      <c r="I15" s="1400">
        <v>8500</v>
      </c>
      <c r="J15" s="1400">
        <v>8250</v>
      </c>
      <c r="K15" s="1400">
        <v>7500</v>
      </c>
      <c r="L15" s="1400">
        <v>7650</v>
      </c>
      <c r="M15" s="1400">
        <v>7900</v>
      </c>
      <c r="N15" s="1400">
        <v>8150</v>
      </c>
      <c r="O15" s="1400">
        <v>8650</v>
      </c>
      <c r="P15" s="2010">
        <v>8750</v>
      </c>
      <c r="Q15" s="1399">
        <v>10250</v>
      </c>
      <c r="R15" s="1400">
        <v>10000</v>
      </c>
      <c r="S15" s="1416">
        <v>10150</v>
      </c>
    </row>
    <row r="16" spans="1:19">
      <c r="A16" s="1363" t="s">
        <v>208</v>
      </c>
      <c r="B16" s="1364" t="s">
        <v>600</v>
      </c>
      <c r="C16" s="1365" t="s">
        <v>38</v>
      </c>
      <c r="D16" s="1366" t="s">
        <v>616</v>
      </c>
      <c r="E16" s="1365" t="s">
        <v>16</v>
      </c>
      <c r="F16" s="1367">
        <v>12</v>
      </c>
      <c r="G16" s="1400">
        <v>11000</v>
      </c>
      <c r="H16" s="2545">
        <v>10750</v>
      </c>
      <c r="I16" s="1400">
        <v>10500</v>
      </c>
      <c r="J16" s="1400">
        <v>10250</v>
      </c>
      <c r="K16" s="1400">
        <v>9500</v>
      </c>
      <c r="L16" s="1400">
        <v>9650</v>
      </c>
      <c r="M16" s="1400">
        <v>9900</v>
      </c>
      <c r="N16" s="1400">
        <v>10150</v>
      </c>
      <c r="O16" s="1400">
        <v>10650</v>
      </c>
      <c r="P16" s="2010">
        <v>10750</v>
      </c>
      <c r="Q16" s="1399">
        <v>12250</v>
      </c>
      <c r="R16" s="1400">
        <v>12000</v>
      </c>
      <c r="S16" s="1416">
        <v>12150</v>
      </c>
    </row>
    <row r="17" spans="1:19">
      <c r="A17" s="9" t="s">
        <v>208</v>
      </c>
      <c r="B17" s="19" t="s">
        <v>598</v>
      </c>
      <c r="C17" s="10" t="s">
        <v>38</v>
      </c>
      <c r="D17" s="1185" t="s">
        <v>615</v>
      </c>
      <c r="E17" s="10" t="s">
        <v>22</v>
      </c>
      <c r="F17" s="11">
        <v>16</v>
      </c>
      <c r="G17" s="1402">
        <v>17500</v>
      </c>
      <c r="H17" s="2545">
        <v>17250</v>
      </c>
      <c r="I17" s="1402">
        <v>17000</v>
      </c>
      <c r="J17" s="1402">
        <v>16750</v>
      </c>
      <c r="K17" s="1402">
        <v>15500</v>
      </c>
      <c r="L17" s="1402">
        <v>15650</v>
      </c>
      <c r="M17" s="1402">
        <v>15900</v>
      </c>
      <c r="N17" s="1402">
        <v>16150</v>
      </c>
      <c r="O17" s="1402">
        <v>16650</v>
      </c>
      <c r="P17" s="2011">
        <v>16750</v>
      </c>
      <c r="Q17" s="1401">
        <v>16751</v>
      </c>
      <c r="R17" s="1402">
        <v>16501</v>
      </c>
      <c r="S17" s="1417">
        <v>16651</v>
      </c>
    </row>
    <row r="18" spans="1:19">
      <c r="A18" s="9" t="s">
        <v>208</v>
      </c>
      <c r="B18" s="19" t="s">
        <v>600</v>
      </c>
      <c r="C18" s="12" t="s">
        <v>38</v>
      </c>
      <c r="D18" s="1185" t="s">
        <v>616</v>
      </c>
      <c r="E18" s="12" t="s">
        <v>22</v>
      </c>
      <c r="F18" s="13">
        <v>16</v>
      </c>
      <c r="G18" s="1402">
        <v>29500</v>
      </c>
      <c r="H18" s="2545">
        <v>29250</v>
      </c>
      <c r="I18" s="1402">
        <v>29000</v>
      </c>
      <c r="J18" s="1402">
        <v>28750</v>
      </c>
      <c r="K18" s="1402">
        <v>28000</v>
      </c>
      <c r="L18" s="1402">
        <v>28150</v>
      </c>
      <c r="M18" s="1402">
        <v>28400</v>
      </c>
      <c r="N18" s="1402">
        <v>28650</v>
      </c>
      <c r="O18" s="1402">
        <v>29150</v>
      </c>
      <c r="P18" s="2011">
        <v>29250</v>
      </c>
      <c r="Q18" s="1401">
        <v>29251</v>
      </c>
      <c r="R18" s="1402">
        <v>29001</v>
      </c>
      <c r="S18" s="1417">
        <v>29151</v>
      </c>
    </row>
    <row r="19" spans="1:19">
      <c r="A19" s="9" t="s">
        <v>208</v>
      </c>
      <c r="B19" s="19" t="s">
        <v>598</v>
      </c>
      <c r="C19" s="12" t="s">
        <v>38</v>
      </c>
      <c r="D19" s="1185" t="s">
        <v>617</v>
      </c>
      <c r="E19" s="10" t="s">
        <v>603</v>
      </c>
      <c r="F19" s="11">
        <v>10</v>
      </c>
      <c r="G19" s="2120"/>
      <c r="H19" s="2120"/>
      <c r="I19" s="2120"/>
      <c r="J19" s="2120"/>
      <c r="K19" s="2120"/>
      <c r="L19" s="2120"/>
      <c r="M19" s="2120"/>
      <c r="N19" s="2120"/>
      <c r="O19" s="2120"/>
      <c r="P19" s="2499"/>
      <c r="Q19" s="2119"/>
      <c r="R19" s="2120"/>
      <c r="S19" s="2121"/>
    </row>
    <row r="20" spans="1:19">
      <c r="A20" s="9" t="s">
        <v>208</v>
      </c>
      <c r="B20" s="19" t="s">
        <v>598</v>
      </c>
      <c r="C20" s="12" t="s">
        <v>38</v>
      </c>
      <c r="D20" s="1185" t="s">
        <v>618</v>
      </c>
      <c r="E20" s="10" t="s">
        <v>605</v>
      </c>
      <c r="F20" s="11"/>
      <c r="G20" s="2120"/>
      <c r="H20" s="2120"/>
      <c r="I20" s="2120"/>
      <c r="J20" s="2120"/>
      <c r="K20" s="2120"/>
      <c r="L20" s="2120"/>
      <c r="M20" s="2120"/>
      <c r="N20" s="2120"/>
      <c r="O20" s="2120"/>
      <c r="P20" s="2499"/>
      <c r="Q20" s="2119"/>
      <c r="R20" s="2120"/>
      <c r="S20" s="2121"/>
    </row>
    <row r="21" spans="1:19">
      <c r="A21" s="1363" t="s">
        <v>208</v>
      </c>
      <c r="B21" s="1364" t="s">
        <v>598</v>
      </c>
      <c r="C21" s="1368" t="s">
        <v>619</v>
      </c>
      <c r="D21" s="1366" t="s">
        <v>620</v>
      </c>
      <c r="E21" s="1368" t="s">
        <v>16</v>
      </c>
      <c r="F21" s="1369">
        <v>16</v>
      </c>
      <c r="G21" s="1400">
        <v>4000</v>
      </c>
      <c r="H21" s="2545">
        <v>4395</v>
      </c>
      <c r="I21" s="1400">
        <v>4035</v>
      </c>
      <c r="J21" s="1400">
        <v>4375</v>
      </c>
      <c r="K21" s="1400">
        <v>4315</v>
      </c>
      <c r="L21" s="1400">
        <v>4560</v>
      </c>
      <c r="M21" s="1400">
        <v>4520</v>
      </c>
      <c r="N21" s="1400">
        <v>4665</v>
      </c>
      <c r="O21" s="1400">
        <v>4795</v>
      </c>
      <c r="P21" s="2010">
        <v>4850</v>
      </c>
      <c r="Q21" s="1399">
        <v>5040</v>
      </c>
      <c r="R21" s="1400">
        <v>4605</v>
      </c>
      <c r="S21" s="1416">
        <v>4880</v>
      </c>
    </row>
    <row r="22" spans="1:19">
      <c r="A22" s="1363" t="s">
        <v>208</v>
      </c>
      <c r="B22" s="1364" t="s">
        <v>600</v>
      </c>
      <c r="C22" s="1368" t="s">
        <v>619</v>
      </c>
      <c r="D22" s="1366" t="s">
        <v>621</v>
      </c>
      <c r="E22" s="1368" t="s">
        <v>16</v>
      </c>
      <c r="F22" s="1369">
        <v>16</v>
      </c>
      <c r="G22" s="1400">
        <v>4200</v>
      </c>
      <c r="H22" s="2545">
        <v>5095</v>
      </c>
      <c r="I22" s="1400">
        <v>4735</v>
      </c>
      <c r="J22" s="1400">
        <v>5075</v>
      </c>
      <c r="K22" s="1400">
        <v>5015</v>
      </c>
      <c r="L22" s="1400">
        <v>5260</v>
      </c>
      <c r="M22" s="1400">
        <v>5220</v>
      </c>
      <c r="N22" s="1400">
        <v>5365</v>
      </c>
      <c r="O22" s="1400">
        <v>5495</v>
      </c>
      <c r="P22" s="2010">
        <v>5550</v>
      </c>
      <c r="Q22" s="1399">
        <v>5740</v>
      </c>
      <c r="R22" s="1400">
        <v>5305</v>
      </c>
      <c r="S22" s="1416">
        <v>5580</v>
      </c>
    </row>
    <row r="23" spans="1:19">
      <c r="A23" s="9" t="s">
        <v>208</v>
      </c>
      <c r="B23" s="19" t="s">
        <v>598</v>
      </c>
      <c r="C23" s="10" t="s">
        <v>619</v>
      </c>
      <c r="D23" s="1185" t="s">
        <v>622</v>
      </c>
      <c r="E23" s="10" t="s">
        <v>22</v>
      </c>
      <c r="F23" s="11">
        <v>20</v>
      </c>
      <c r="G23" s="1402">
        <v>3900</v>
      </c>
      <c r="H23" s="2545">
        <v>4845</v>
      </c>
      <c r="I23" s="1402">
        <v>4635</v>
      </c>
      <c r="J23" s="1402">
        <v>4775</v>
      </c>
      <c r="K23" s="1402">
        <v>4615</v>
      </c>
      <c r="L23" s="1402">
        <v>4860</v>
      </c>
      <c r="M23" s="1402">
        <v>4920</v>
      </c>
      <c r="N23" s="1402">
        <v>5065</v>
      </c>
      <c r="O23" s="1402">
        <v>5095</v>
      </c>
      <c r="P23" s="2011">
        <v>4950</v>
      </c>
      <c r="Q23" s="1401">
        <v>5440</v>
      </c>
      <c r="R23" s="1402">
        <v>4905</v>
      </c>
      <c r="S23" s="1417">
        <v>5080</v>
      </c>
    </row>
    <row r="24" spans="1:19">
      <c r="A24" s="9" t="s">
        <v>208</v>
      </c>
      <c r="B24" s="19" t="s">
        <v>600</v>
      </c>
      <c r="C24" s="10" t="s">
        <v>619</v>
      </c>
      <c r="D24" s="1185" t="s">
        <v>621</v>
      </c>
      <c r="E24" s="10" t="s">
        <v>22</v>
      </c>
      <c r="F24" s="11">
        <v>20</v>
      </c>
      <c r="G24" s="1402">
        <v>4000</v>
      </c>
      <c r="H24" s="2545">
        <v>5045</v>
      </c>
      <c r="I24" s="1402">
        <v>4835</v>
      </c>
      <c r="J24" s="1402">
        <v>4975</v>
      </c>
      <c r="K24" s="1402">
        <v>4815</v>
      </c>
      <c r="L24" s="1402">
        <v>5060</v>
      </c>
      <c r="M24" s="1402">
        <v>5120</v>
      </c>
      <c r="N24" s="1402">
        <v>5265</v>
      </c>
      <c r="O24" s="1402">
        <v>5295</v>
      </c>
      <c r="P24" s="2011">
        <v>5150</v>
      </c>
      <c r="Q24" s="1401">
        <v>5640</v>
      </c>
      <c r="R24" s="1402">
        <v>5105</v>
      </c>
      <c r="S24" s="1417">
        <v>5280</v>
      </c>
    </row>
    <row r="25" spans="1:19">
      <c r="A25" s="9" t="s">
        <v>208</v>
      </c>
      <c r="B25" s="19" t="s">
        <v>598</v>
      </c>
      <c r="C25" s="10" t="s">
        <v>619</v>
      </c>
      <c r="D25" s="1185" t="s">
        <v>622</v>
      </c>
      <c r="E25" s="10" t="s">
        <v>603</v>
      </c>
      <c r="F25" s="11">
        <v>8</v>
      </c>
      <c r="G25" s="2120"/>
      <c r="H25" s="2120"/>
      <c r="I25" s="2120"/>
      <c r="J25" s="2120"/>
      <c r="K25" s="2120"/>
      <c r="L25" s="2120"/>
      <c r="M25" s="2120"/>
      <c r="N25" s="2120"/>
      <c r="O25" s="2120"/>
      <c r="P25" s="2499"/>
      <c r="Q25" s="2119"/>
      <c r="R25" s="2120"/>
      <c r="S25" s="2121"/>
    </row>
    <row r="26" spans="1:19">
      <c r="A26" s="9" t="s">
        <v>208</v>
      </c>
      <c r="B26" s="19" t="s">
        <v>598</v>
      </c>
      <c r="C26" s="10" t="s">
        <v>619</v>
      </c>
      <c r="D26" s="1185" t="s">
        <v>622</v>
      </c>
      <c r="E26" s="10" t="s">
        <v>605</v>
      </c>
      <c r="F26" s="11">
        <v>8</v>
      </c>
      <c r="G26" s="2120"/>
      <c r="H26" s="2120"/>
      <c r="I26" s="2120"/>
      <c r="J26" s="2120"/>
      <c r="K26" s="2120"/>
      <c r="L26" s="2120"/>
      <c r="M26" s="2120"/>
      <c r="N26" s="2120"/>
      <c r="O26" s="2120"/>
      <c r="P26" s="2499"/>
      <c r="Q26" s="2119"/>
      <c r="R26" s="2120"/>
      <c r="S26" s="2121"/>
    </row>
    <row r="27" spans="1:19">
      <c r="A27" s="9" t="s">
        <v>208</v>
      </c>
      <c r="B27" s="19" t="s">
        <v>600</v>
      </c>
      <c r="C27" s="10" t="s">
        <v>619</v>
      </c>
      <c r="D27" s="1185" t="s">
        <v>623</v>
      </c>
      <c r="E27" s="10" t="s">
        <v>603</v>
      </c>
      <c r="F27" s="11">
        <v>10</v>
      </c>
      <c r="G27" s="2120"/>
      <c r="H27" s="2120"/>
      <c r="I27" s="2120"/>
      <c r="J27" s="2120"/>
      <c r="K27" s="2120"/>
      <c r="L27" s="2120"/>
      <c r="M27" s="2120"/>
      <c r="N27" s="2120"/>
      <c r="O27" s="2120"/>
      <c r="P27" s="2499"/>
      <c r="Q27" s="2119"/>
      <c r="R27" s="2120"/>
      <c r="S27" s="2121"/>
    </row>
    <row r="28" spans="1:19">
      <c r="A28" s="9" t="s">
        <v>208</v>
      </c>
      <c r="B28" s="19" t="s">
        <v>600</v>
      </c>
      <c r="C28" s="10" t="s">
        <v>619</v>
      </c>
      <c r="D28" s="1185" t="s">
        <v>624</v>
      </c>
      <c r="E28" s="10" t="s">
        <v>605</v>
      </c>
      <c r="F28" s="11"/>
      <c r="G28" s="2120"/>
      <c r="H28" s="2120"/>
      <c r="I28" s="2120"/>
      <c r="J28" s="2120"/>
      <c r="K28" s="2120"/>
      <c r="L28" s="2120"/>
      <c r="M28" s="2120"/>
      <c r="N28" s="2120"/>
      <c r="O28" s="2120"/>
      <c r="P28" s="2499"/>
      <c r="Q28" s="2119"/>
      <c r="R28" s="2120"/>
      <c r="S28" s="2121"/>
    </row>
    <row r="29" spans="1:19">
      <c r="A29" s="9" t="s">
        <v>208</v>
      </c>
      <c r="B29" s="19" t="s">
        <v>598</v>
      </c>
      <c r="C29" s="10" t="s">
        <v>619</v>
      </c>
      <c r="D29" s="1185" t="s">
        <v>620</v>
      </c>
      <c r="E29" s="10" t="s">
        <v>84</v>
      </c>
      <c r="F29" s="11">
        <v>31</v>
      </c>
      <c r="G29" s="1402">
        <v>2600</v>
      </c>
      <c r="H29" s="2545">
        <v>2500</v>
      </c>
      <c r="I29" s="1402">
        <v>2400</v>
      </c>
      <c r="J29" s="1402">
        <v>2400</v>
      </c>
      <c r="K29" s="1402">
        <v>2400</v>
      </c>
      <c r="L29" s="1402">
        <v>2550</v>
      </c>
      <c r="M29" s="1402">
        <v>2700</v>
      </c>
      <c r="N29" s="1402">
        <v>2650</v>
      </c>
      <c r="O29" s="1402">
        <v>2550</v>
      </c>
      <c r="P29" s="2011">
        <v>2500</v>
      </c>
      <c r="Q29" s="1401">
        <v>2700</v>
      </c>
      <c r="R29" s="1402">
        <v>2500</v>
      </c>
      <c r="S29" s="1417">
        <v>2600</v>
      </c>
    </row>
    <row r="30" spans="1:19">
      <c r="A30" s="1252" t="s">
        <v>208</v>
      </c>
      <c r="B30" s="1253" t="s">
        <v>612</v>
      </c>
      <c r="C30" s="1254" t="s">
        <v>619</v>
      </c>
      <c r="D30" s="1254" t="s">
        <v>625</v>
      </c>
      <c r="E30" s="1255" t="s">
        <v>603</v>
      </c>
      <c r="F30" s="1256"/>
      <c r="G30" s="1767">
        <v>3100</v>
      </c>
      <c r="H30" s="1767">
        <v>500</v>
      </c>
      <c r="I30" s="1767">
        <v>500</v>
      </c>
      <c r="J30" s="2120"/>
      <c r="K30" s="2120"/>
      <c r="L30" s="2120"/>
      <c r="M30" s="2120"/>
      <c r="N30" s="2120"/>
      <c r="O30" s="2120"/>
      <c r="P30" s="2499"/>
      <c r="Q30" s="2119"/>
      <c r="R30" s="2120"/>
      <c r="S30" s="2121"/>
    </row>
    <row r="31" spans="1:19">
      <c r="A31" s="1252" t="s">
        <v>208</v>
      </c>
      <c r="B31" s="1253" t="s">
        <v>612</v>
      </c>
      <c r="C31" s="1254" t="s">
        <v>619</v>
      </c>
      <c r="D31" s="1769" t="s">
        <v>626</v>
      </c>
      <c r="E31" s="1255" t="s">
        <v>605</v>
      </c>
      <c r="F31" s="1256"/>
      <c r="G31" s="1767">
        <v>5270</v>
      </c>
      <c r="H31" s="1767">
        <v>850</v>
      </c>
      <c r="I31" s="1767">
        <v>850</v>
      </c>
      <c r="J31" s="2120"/>
      <c r="K31" s="2120"/>
      <c r="L31" s="2120"/>
      <c r="M31" s="2120"/>
      <c r="N31" s="2120"/>
      <c r="O31" s="2120"/>
      <c r="P31" s="2499"/>
      <c r="Q31" s="2119"/>
      <c r="R31" s="2120"/>
      <c r="S31" s="2121"/>
    </row>
    <row r="32" spans="1:19">
      <c r="A32" s="1252" t="s">
        <v>208</v>
      </c>
      <c r="B32" s="1253" t="s">
        <v>612</v>
      </c>
      <c r="C32" s="1254" t="s">
        <v>619</v>
      </c>
      <c r="D32" s="1254" t="s">
        <v>627</v>
      </c>
      <c r="E32" s="1255" t="s">
        <v>603</v>
      </c>
      <c r="F32" s="1256"/>
      <c r="G32" s="1767">
        <v>7200</v>
      </c>
      <c r="H32" s="1767">
        <v>500</v>
      </c>
      <c r="I32" s="1767">
        <v>500</v>
      </c>
      <c r="J32" s="2120"/>
      <c r="K32" s="2120"/>
      <c r="L32" s="2120"/>
      <c r="M32" s="2120"/>
      <c r="N32" s="2120"/>
      <c r="O32" s="2120"/>
      <c r="P32" s="2499"/>
      <c r="Q32" s="2119"/>
      <c r="R32" s="2120"/>
      <c r="S32" s="2121"/>
    </row>
    <row r="33" spans="1:19">
      <c r="A33" s="1252" t="s">
        <v>208</v>
      </c>
      <c r="B33" s="1253" t="s">
        <v>612</v>
      </c>
      <c r="C33" s="1254" t="s">
        <v>619</v>
      </c>
      <c r="D33" s="1769" t="s">
        <v>628</v>
      </c>
      <c r="E33" s="1255" t="s">
        <v>605</v>
      </c>
      <c r="F33" s="1256"/>
      <c r="G33" s="1767">
        <v>12240</v>
      </c>
      <c r="H33" s="1767">
        <v>850</v>
      </c>
      <c r="I33" s="1767">
        <v>850</v>
      </c>
      <c r="J33" s="2120"/>
      <c r="K33" s="2120"/>
      <c r="L33" s="2120"/>
      <c r="M33" s="2120"/>
      <c r="N33" s="2120"/>
      <c r="O33" s="2120"/>
      <c r="P33" s="2499"/>
      <c r="Q33" s="2119"/>
      <c r="R33" s="2120"/>
      <c r="S33" s="2121"/>
    </row>
    <row r="34" spans="1:19">
      <c r="A34" s="1363" t="s">
        <v>208</v>
      </c>
      <c r="B34" s="1364" t="s">
        <v>600</v>
      </c>
      <c r="C34" s="1365" t="s">
        <v>199</v>
      </c>
      <c r="D34" s="1366" t="s">
        <v>54</v>
      </c>
      <c r="E34" s="1365" t="s">
        <v>16</v>
      </c>
      <c r="F34" s="1367">
        <v>30</v>
      </c>
      <c r="G34" s="1400">
        <v>5450</v>
      </c>
      <c r="H34" s="2545">
        <v>5300</v>
      </c>
      <c r="I34" s="1400">
        <v>5200</v>
      </c>
      <c r="J34" s="1400">
        <v>5100</v>
      </c>
      <c r="K34" s="1400">
        <v>5000</v>
      </c>
      <c r="L34" s="1400">
        <v>4800</v>
      </c>
      <c r="M34" s="1400">
        <v>4900</v>
      </c>
      <c r="N34" s="1400">
        <v>5100</v>
      </c>
      <c r="O34" s="1400">
        <v>5300</v>
      </c>
      <c r="P34" s="2010">
        <v>5100</v>
      </c>
      <c r="Q34" s="1399">
        <v>5700</v>
      </c>
      <c r="R34" s="1400">
        <v>5300</v>
      </c>
      <c r="S34" s="1416">
        <v>5500</v>
      </c>
    </row>
    <row r="35" spans="1:19">
      <c r="A35" s="1363" t="s">
        <v>208</v>
      </c>
      <c r="B35" s="1364" t="s">
        <v>598</v>
      </c>
      <c r="C35" s="1365" t="s">
        <v>199</v>
      </c>
      <c r="D35" s="1366" t="s">
        <v>629</v>
      </c>
      <c r="E35" s="1365" t="s">
        <v>16</v>
      </c>
      <c r="F35" s="1367">
        <v>30</v>
      </c>
      <c r="G35" s="1400">
        <v>6550</v>
      </c>
      <c r="H35" s="2545">
        <v>6300</v>
      </c>
      <c r="I35" s="1400">
        <v>6100</v>
      </c>
      <c r="J35" s="1400">
        <v>6000</v>
      </c>
      <c r="K35" s="1400">
        <v>5900</v>
      </c>
      <c r="L35" s="1400">
        <v>5700</v>
      </c>
      <c r="M35" s="1400">
        <v>5800</v>
      </c>
      <c r="N35" s="1400">
        <v>6000</v>
      </c>
      <c r="O35" s="1400">
        <v>6200</v>
      </c>
      <c r="P35" s="2010">
        <v>6000</v>
      </c>
      <c r="Q35" s="1399">
        <v>6600</v>
      </c>
      <c r="R35" s="1400">
        <v>6200</v>
      </c>
      <c r="S35" s="1416">
        <v>6400</v>
      </c>
    </row>
    <row r="36" spans="1:19">
      <c r="A36" s="9" t="s">
        <v>208</v>
      </c>
      <c r="B36" s="19" t="s">
        <v>600</v>
      </c>
      <c r="C36" s="12" t="s">
        <v>199</v>
      </c>
      <c r="D36" s="1185" t="s">
        <v>54</v>
      </c>
      <c r="E36" s="10" t="s">
        <v>84</v>
      </c>
      <c r="F36" s="11">
        <v>60</v>
      </c>
      <c r="G36" s="1402">
        <v>3200</v>
      </c>
      <c r="H36" s="2545">
        <v>3100</v>
      </c>
      <c r="I36" s="1402">
        <v>3000</v>
      </c>
      <c r="J36" s="1402">
        <v>2900</v>
      </c>
      <c r="K36" s="1402">
        <v>2800</v>
      </c>
      <c r="L36" s="1402">
        <v>2700</v>
      </c>
      <c r="M36" s="1402">
        <v>2700</v>
      </c>
      <c r="N36" s="1402">
        <v>2800</v>
      </c>
      <c r="O36" s="1402">
        <v>2900</v>
      </c>
      <c r="P36" s="2011">
        <v>2700</v>
      </c>
      <c r="Q36" s="1401">
        <v>3100</v>
      </c>
      <c r="R36" s="1402">
        <v>2800</v>
      </c>
      <c r="S36" s="1417">
        <v>3000</v>
      </c>
    </row>
    <row r="37" spans="1:19">
      <c r="A37" s="14" t="s">
        <v>208</v>
      </c>
      <c r="B37" s="20" t="s">
        <v>598</v>
      </c>
      <c r="C37" s="15" t="s">
        <v>199</v>
      </c>
      <c r="D37" s="1186" t="s">
        <v>629</v>
      </c>
      <c r="E37" s="16" t="s">
        <v>84</v>
      </c>
      <c r="F37" s="17">
        <v>60</v>
      </c>
      <c r="G37" s="1404">
        <v>3500</v>
      </c>
      <c r="H37" s="2546">
        <v>3400</v>
      </c>
      <c r="I37" s="1404">
        <v>3300</v>
      </c>
      <c r="J37" s="1404">
        <v>3200</v>
      </c>
      <c r="K37" s="1404">
        <v>3100</v>
      </c>
      <c r="L37" s="1404">
        <v>3000</v>
      </c>
      <c r="M37" s="1404">
        <v>3000</v>
      </c>
      <c r="N37" s="1404">
        <v>3100</v>
      </c>
      <c r="O37" s="1404">
        <v>3200</v>
      </c>
      <c r="P37" s="2476">
        <v>3000</v>
      </c>
      <c r="Q37" s="1403">
        <v>3400</v>
      </c>
      <c r="R37" s="1404">
        <v>3100</v>
      </c>
      <c r="S37" s="1418">
        <v>3300</v>
      </c>
    </row>
    <row r="38" spans="1:19">
      <c r="A38" s="1370" t="s">
        <v>137</v>
      </c>
      <c r="B38" s="1371" t="s">
        <v>598</v>
      </c>
      <c r="C38" s="1371" t="s">
        <v>630</v>
      </c>
      <c r="D38" s="1372" t="s">
        <v>631</v>
      </c>
      <c r="E38" s="1373" t="s">
        <v>16</v>
      </c>
      <c r="F38" s="1374">
        <v>16</v>
      </c>
      <c r="G38" s="1406">
        <v>525</v>
      </c>
      <c r="H38" s="2547">
        <v>500</v>
      </c>
      <c r="I38" s="1406">
        <v>450</v>
      </c>
      <c r="J38" s="1406">
        <v>450</v>
      </c>
      <c r="K38" s="1406">
        <v>450</v>
      </c>
      <c r="L38" s="1406">
        <v>500</v>
      </c>
      <c r="M38" s="1406">
        <v>500</v>
      </c>
      <c r="N38" s="1406">
        <v>500</v>
      </c>
      <c r="O38" s="1406">
        <v>550</v>
      </c>
      <c r="P38" s="2477">
        <v>500</v>
      </c>
      <c r="Q38" s="1423">
        <v>600</v>
      </c>
      <c r="R38" s="1406">
        <v>500</v>
      </c>
      <c r="S38" s="1419">
        <v>550</v>
      </c>
    </row>
    <row r="39" spans="1:19">
      <c r="A39" s="1375" t="s">
        <v>137</v>
      </c>
      <c r="B39" s="1376" t="s">
        <v>600</v>
      </c>
      <c r="C39" s="1376" t="s">
        <v>630</v>
      </c>
      <c r="D39" s="1377" t="s">
        <v>632</v>
      </c>
      <c r="E39" s="1378" t="s">
        <v>16</v>
      </c>
      <c r="F39" s="1379">
        <v>15</v>
      </c>
      <c r="G39" s="1408">
        <v>1325</v>
      </c>
      <c r="H39" s="2548">
        <v>1300</v>
      </c>
      <c r="I39" s="1408">
        <v>1250</v>
      </c>
      <c r="J39" s="1408">
        <v>1250</v>
      </c>
      <c r="K39" s="1408">
        <v>1250</v>
      </c>
      <c r="L39" s="1408">
        <v>1300</v>
      </c>
      <c r="M39" s="1408">
        <v>1300</v>
      </c>
      <c r="N39" s="1408">
        <v>1300</v>
      </c>
      <c r="O39" s="1408">
        <v>1350</v>
      </c>
      <c r="P39" s="2478">
        <v>1300</v>
      </c>
      <c r="Q39" s="1424">
        <v>1400</v>
      </c>
      <c r="R39" s="1408">
        <v>1300</v>
      </c>
      <c r="S39" s="1420">
        <v>1350</v>
      </c>
    </row>
    <row r="40" spans="1:19">
      <c r="A40" s="85" t="s">
        <v>137</v>
      </c>
      <c r="B40" s="86" t="s">
        <v>612</v>
      </c>
      <c r="C40" s="86" t="s">
        <v>630</v>
      </c>
      <c r="D40" s="1187" t="s">
        <v>633</v>
      </c>
      <c r="E40" s="87" t="s">
        <v>603</v>
      </c>
      <c r="F40" s="88">
        <v>10</v>
      </c>
      <c r="G40" s="2046">
        <v>1120</v>
      </c>
      <c r="H40" s="2417">
        <v>500</v>
      </c>
      <c r="I40" s="2417">
        <v>500</v>
      </c>
      <c r="J40" s="2417"/>
      <c r="K40" s="2417"/>
      <c r="L40" s="2417"/>
      <c r="M40" s="2417"/>
      <c r="N40" s="2417"/>
      <c r="O40" s="2417"/>
      <c r="P40" s="2481"/>
      <c r="Q40" s="2486"/>
      <c r="R40" s="2417"/>
      <c r="S40" s="2418"/>
    </row>
    <row r="41" spans="1:19">
      <c r="A41" s="85" t="s">
        <v>137</v>
      </c>
      <c r="B41" s="86" t="s">
        <v>612</v>
      </c>
      <c r="C41" s="86" t="s">
        <v>630</v>
      </c>
      <c r="D41" s="1187" t="s">
        <v>633</v>
      </c>
      <c r="E41" s="87" t="s">
        <v>605</v>
      </c>
      <c r="F41" s="88"/>
      <c r="G41" s="2046">
        <v>1904</v>
      </c>
      <c r="H41" s="2417">
        <v>850</v>
      </c>
      <c r="I41" s="2417">
        <v>850</v>
      </c>
      <c r="J41" s="2417"/>
      <c r="K41" s="2417"/>
      <c r="L41" s="2417"/>
      <c r="M41" s="2417"/>
      <c r="N41" s="2417"/>
      <c r="O41" s="2417"/>
      <c r="P41" s="2481"/>
      <c r="Q41" s="2486"/>
      <c r="R41" s="2417"/>
      <c r="S41" s="2418"/>
    </row>
    <row r="42" spans="1:19">
      <c r="A42" s="1375" t="s">
        <v>135</v>
      </c>
      <c r="B42" s="1376" t="s">
        <v>600</v>
      </c>
      <c r="C42" s="1376" t="s">
        <v>630</v>
      </c>
      <c r="D42" s="1377" t="s">
        <v>634</v>
      </c>
      <c r="E42" s="1378" t="s">
        <v>16</v>
      </c>
      <c r="F42" s="1379">
        <v>16</v>
      </c>
      <c r="G42" s="1408">
        <v>250</v>
      </c>
      <c r="H42" s="2548">
        <v>225</v>
      </c>
      <c r="I42" s="1408">
        <v>225</v>
      </c>
      <c r="J42" s="1408">
        <v>200</v>
      </c>
      <c r="K42" s="1408">
        <v>200</v>
      </c>
      <c r="L42" s="1408">
        <v>225</v>
      </c>
      <c r="M42" s="1408">
        <v>200</v>
      </c>
      <c r="N42" s="1408">
        <v>200</v>
      </c>
      <c r="O42" s="1408">
        <v>225</v>
      </c>
      <c r="P42" s="2478">
        <v>200</v>
      </c>
      <c r="Q42" s="1424">
        <v>275</v>
      </c>
      <c r="R42" s="1408">
        <v>225</v>
      </c>
      <c r="S42" s="1420">
        <v>250</v>
      </c>
    </row>
    <row r="43" spans="1:19">
      <c r="A43" s="85" t="s">
        <v>135</v>
      </c>
      <c r="B43" s="86" t="s">
        <v>612</v>
      </c>
      <c r="C43" s="86" t="s">
        <v>630</v>
      </c>
      <c r="D43" s="1187" t="s">
        <v>635</v>
      </c>
      <c r="E43" s="87" t="s">
        <v>603</v>
      </c>
      <c r="F43" s="88">
        <v>15</v>
      </c>
      <c r="G43" s="2046">
        <v>1375</v>
      </c>
      <c r="H43" s="2417">
        <v>500</v>
      </c>
      <c r="I43" s="2417">
        <v>500</v>
      </c>
      <c r="J43" s="2417"/>
      <c r="K43" s="2417"/>
      <c r="L43" s="2417"/>
      <c r="M43" s="2417"/>
      <c r="N43" s="2417"/>
      <c r="O43" s="2417"/>
      <c r="P43" s="2481"/>
      <c r="Q43" s="2486"/>
      <c r="R43" s="2417"/>
      <c r="S43" s="2418"/>
    </row>
    <row r="44" spans="1:19">
      <c r="A44" s="85" t="s">
        <v>135</v>
      </c>
      <c r="B44" s="86" t="s">
        <v>612</v>
      </c>
      <c r="C44" s="86" t="s">
        <v>630</v>
      </c>
      <c r="D44" s="1187" t="s">
        <v>635</v>
      </c>
      <c r="E44" s="87" t="s">
        <v>605</v>
      </c>
      <c r="F44" s="88"/>
      <c r="G44" s="2046">
        <v>2337.5</v>
      </c>
      <c r="H44" s="2417">
        <v>850</v>
      </c>
      <c r="I44" s="2417">
        <v>850</v>
      </c>
      <c r="J44" s="2417"/>
      <c r="K44" s="2417"/>
      <c r="L44" s="2417"/>
      <c r="M44" s="2417"/>
      <c r="N44" s="2417"/>
      <c r="O44" s="2417"/>
      <c r="P44" s="2481"/>
      <c r="Q44" s="2486"/>
      <c r="R44" s="2417"/>
      <c r="S44" s="2418"/>
    </row>
    <row r="45" spans="1:19">
      <c r="A45" s="1375" t="s">
        <v>218</v>
      </c>
      <c r="B45" s="1376" t="s">
        <v>612</v>
      </c>
      <c r="C45" s="1376" t="s">
        <v>630</v>
      </c>
      <c r="D45" s="1377" t="s">
        <v>636</v>
      </c>
      <c r="E45" s="1378" t="s">
        <v>16</v>
      </c>
      <c r="F45" s="1379">
        <v>10</v>
      </c>
      <c r="G45" s="1408">
        <v>600</v>
      </c>
      <c r="H45" s="2548">
        <v>550</v>
      </c>
      <c r="I45" s="1408">
        <v>550</v>
      </c>
      <c r="J45" s="1408">
        <v>550</v>
      </c>
      <c r="K45" s="1408">
        <v>550</v>
      </c>
      <c r="L45" s="1408">
        <v>550</v>
      </c>
      <c r="M45" s="1408">
        <v>550</v>
      </c>
      <c r="N45" s="1408">
        <v>550</v>
      </c>
      <c r="O45" s="1408">
        <v>600</v>
      </c>
      <c r="P45" s="2478">
        <v>550</v>
      </c>
      <c r="Q45" s="1424">
        <v>600</v>
      </c>
      <c r="R45" s="1408">
        <v>550</v>
      </c>
      <c r="S45" s="1420">
        <v>600</v>
      </c>
    </row>
    <row r="46" spans="1:19">
      <c r="A46" s="89" t="s">
        <v>218</v>
      </c>
      <c r="B46" s="90" t="s">
        <v>612</v>
      </c>
      <c r="C46" s="90" t="s">
        <v>630</v>
      </c>
      <c r="D46" s="1188" t="s">
        <v>636</v>
      </c>
      <c r="E46" s="91" t="s">
        <v>603</v>
      </c>
      <c r="F46" s="92">
        <v>10</v>
      </c>
      <c r="G46" s="2046">
        <v>450</v>
      </c>
      <c r="H46" s="2417">
        <v>250</v>
      </c>
      <c r="I46" s="2417">
        <v>250</v>
      </c>
      <c r="J46" s="2417"/>
      <c r="K46" s="2417"/>
      <c r="L46" s="2417"/>
      <c r="M46" s="2417"/>
      <c r="N46" s="2417"/>
      <c r="O46" s="2417"/>
      <c r="P46" s="2481"/>
      <c r="Q46" s="2486"/>
      <c r="R46" s="2417"/>
      <c r="S46" s="2418"/>
    </row>
    <row r="47" spans="1:19">
      <c r="A47" s="93" t="s">
        <v>218</v>
      </c>
      <c r="B47" s="94" t="s">
        <v>612</v>
      </c>
      <c r="C47" s="94" t="s">
        <v>630</v>
      </c>
      <c r="D47" s="1189" t="s">
        <v>636</v>
      </c>
      <c r="E47" s="95" t="s">
        <v>605</v>
      </c>
      <c r="F47" s="96"/>
      <c r="G47" s="2048">
        <v>765</v>
      </c>
      <c r="H47" s="2556">
        <v>425</v>
      </c>
      <c r="I47" s="2556">
        <v>425</v>
      </c>
      <c r="J47" s="2556"/>
      <c r="K47" s="2556"/>
      <c r="L47" s="2556"/>
      <c r="M47" s="2556"/>
      <c r="N47" s="2556"/>
      <c r="O47" s="2556"/>
      <c r="P47" s="2557"/>
      <c r="Q47" s="2558"/>
      <c r="R47" s="2556"/>
      <c r="S47" s="2559"/>
    </row>
    <row r="48" spans="1:19">
      <c r="A48" s="1370" t="s">
        <v>145</v>
      </c>
      <c r="B48" s="1371" t="s">
        <v>598</v>
      </c>
      <c r="C48" s="1371" t="s">
        <v>630</v>
      </c>
      <c r="D48" s="1372" t="s">
        <v>637</v>
      </c>
      <c r="E48" s="1373" t="s">
        <v>16</v>
      </c>
      <c r="F48" s="1374">
        <v>16</v>
      </c>
      <c r="G48" s="1406">
        <v>500</v>
      </c>
      <c r="H48" s="2547">
        <v>500</v>
      </c>
      <c r="I48" s="1406">
        <v>600</v>
      </c>
      <c r="J48" s="1406">
        <v>450</v>
      </c>
      <c r="K48" s="1406">
        <v>400</v>
      </c>
      <c r="L48" s="1406">
        <v>350</v>
      </c>
      <c r="M48" s="1406">
        <v>400</v>
      </c>
      <c r="N48" s="1406">
        <v>450</v>
      </c>
      <c r="O48" s="1406">
        <v>400</v>
      </c>
      <c r="P48" s="2477">
        <v>350</v>
      </c>
      <c r="Q48" s="1423">
        <v>550</v>
      </c>
      <c r="R48" s="1406">
        <v>400</v>
      </c>
      <c r="S48" s="1419">
        <v>500</v>
      </c>
    </row>
    <row r="49" spans="1:19">
      <c r="A49" s="1375" t="s">
        <v>145</v>
      </c>
      <c r="B49" s="1376" t="s">
        <v>600</v>
      </c>
      <c r="C49" s="1376" t="s">
        <v>630</v>
      </c>
      <c r="D49" s="1377" t="s">
        <v>638</v>
      </c>
      <c r="E49" s="1378" t="s">
        <v>16</v>
      </c>
      <c r="F49" s="1379">
        <v>16</v>
      </c>
      <c r="G49" s="1408">
        <v>2300</v>
      </c>
      <c r="H49" s="2548">
        <v>2200</v>
      </c>
      <c r="I49" s="1408">
        <v>2300</v>
      </c>
      <c r="J49" s="1408">
        <v>2150</v>
      </c>
      <c r="K49" s="1408">
        <v>2100</v>
      </c>
      <c r="L49" s="1408">
        <v>2050</v>
      </c>
      <c r="M49" s="1408">
        <v>2100</v>
      </c>
      <c r="N49" s="1408">
        <v>2150</v>
      </c>
      <c r="O49" s="1408">
        <v>2100</v>
      </c>
      <c r="P49" s="2478">
        <v>2050</v>
      </c>
      <c r="Q49" s="1424">
        <v>2250</v>
      </c>
      <c r="R49" s="1408">
        <v>2100</v>
      </c>
      <c r="S49" s="1420">
        <v>2200</v>
      </c>
    </row>
    <row r="50" spans="1:19">
      <c r="A50" s="85" t="s">
        <v>145</v>
      </c>
      <c r="B50" s="86" t="s">
        <v>600</v>
      </c>
      <c r="C50" s="86" t="s">
        <v>630</v>
      </c>
      <c r="D50" s="1187" t="s">
        <v>639</v>
      </c>
      <c r="E50" s="87" t="s">
        <v>22</v>
      </c>
      <c r="F50" s="88">
        <v>15</v>
      </c>
      <c r="G50" s="2417"/>
      <c r="H50" s="2417"/>
      <c r="I50" s="2417"/>
      <c r="J50" s="2417"/>
      <c r="K50" s="2417"/>
      <c r="L50" s="2417"/>
      <c r="M50" s="2417"/>
      <c r="N50" s="2417"/>
      <c r="O50" s="2417"/>
      <c r="P50" s="2481"/>
      <c r="Q50" s="2486"/>
      <c r="R50" s="2417"/>
      <c r="S50" s="2418"/>
    </row>
    <row r="51" spans="1:19">
      <c r="A51" s="85" t="s">
        <v>145</v>
      </c>
      <c r="B51" s="86" t="s">
        <v>640</v>
      </c>
      <c r="C51" s="86" t="s">
        <v>630</v>
      </c>
      <c r="D51" s="1187" t="s">
        <v>641</v>
      </c>
      <c r="E51" s="87" t="s">
        <v>603</v>
      </c>
      <c r="F51" s="88">
        <v>10</v>
      </c>
      <c r="G51" s="2046">
        <v>850</v>
      </c>
      <c r="H51" s="2417">
        <v>200</v>
      </c>
      <c r="I51" s="2417">
        <v>200</v>
      </c>
      <c r="J51" s="2417"/>
      <c r="K51" s="2417"/>
      <c r="L51" s="2417"/>
      <c r="M51" s="2417"/>
      <c r="N51" s="2417"/>
      <c r="O51" s="2417"/>
      <c r="P51" s="2481"/>
      <c r="Q51" s="2486"/>
      <c r="R51" s="2417"/>
      <c r="S51" s="2418"/>
    </row>
    <row r="52" spans="1:19">
      <c r="A52" s="85" t="s">
        <v>145</v>
      </c>
      <c r="B52" s="86" t="s">
        <v>640</v>
      </c>
      <c r="C52" s="86" t="s">
        <v>630</v>
      </c>
      <c r="D52" s="1187" t="s">
        <v>642</v>
      </c>
      <c r="E52" s="87" t="s">
        <v>605</v>
      </c>
      <c r="F52" s="88"/>
      <c r="G52" s="2046">
        <v>1445</v>
      </c>
      <c r="H52" s="2417">
        <v>340</v>
      </c>
      <c r="I52" s="2417">
        <v>340</v>
      </c>
      <c r="J52" s="2417"/>
      <c r="K52" s="2417"/>
      <c r="L52" s="2417"/>
      <c r="M52" s="2417"/>
      <c r="N52" s="2417"/>
      <c r="O52" s="2417"/>
      <c r="P52" s="2481"/>
      <c r="Q52" s="2486"/>
      <c r="R52" s="2417"/>
      <c r="S52" s="2418"/>
    </row>
    <row r="53" spans="1:19">
      <c r="A53" s="85" t="s">
        <v>145</v>
      </c>
      <c r="B53" s="86" t="s">
        <v>640</v>
      </c>
      <c r="C53" s="86" t="s">
        <v>630</v>
      </c>
      <c r="D53" s="1187" t="s">
        <v>643</v>
      </c>
      <c r="E53" s="87" t="s">
        <v>84</v>
      </c>
      <c r="F53" s="88">
        <v>35</v>
      </c>
      <c r="G53" s="2417"/>
      <c r="H53" s="2417"/>
      <c r="I53" s="2417"/>
      <c r="J53" s="2417"/>
      <c r="K53" s="2417"/>
      <c r="L53" s="2417"/>
      <c r="M53" s="2417"/>
      <c r="N53" s="2417"/>
      <c r="O53" s="2417"/>
      <c r="P53" s="2481"/>
      <c r="Q53" s="2486"/>
      <c r="R53" s="2417"/>
      <c r="S53" s="2418"/>
    </row>
    <row r="54" spans="1:19">
      <c r="A54" s="85" t="s">
        <v>146</v>
      </c>
      <c r="B54" s="86" t="s">
        <v>598</v>
      </c>
      <c r="C54" s="86" t="s">
        <v>630</v>
      </c>
      <c r="D54" s="1187" t="s">
        <v>644</v>
      </c>
      <c r="E54" s="87" t="s">
        <v>22</v>
      </c>
      <c r="F54" s="88">
        <v>15</v>
      </c>
      <c r="G54" s="2417"/>
      <c r="H54" s="2417"/>
      <c r="I54" s="2417"/>
      <c r="J54" s="2417"/>
      <c r="K54" s="2417"/>
      <c r="L54" s="2417"/>
      <c r="M54" s="2417"/>
      <c r="N54" s="2417"/>
      <c r="O54" s="2417"/>
      <c r="P54" s="2481"/>
      <c r="Q54" s="2486"/>
      <c r="R54" s="2417"/>
      <c r="S54" s="2418"/>
    </row>
    <row r="55" spans="1:19">
      <c r="A55" s="85" t="s">
        <v>146</v>
      </c>
      <c r="B55" s="86" t="s">
        <v>640</v>
      </c>
      <c r="C55" s="86" t="s">
        <v>630</v>
      </c>
      <c r="D55" s="1187" t="s">
        <v>645</v>
      </c>
      <c r="E55" s="87" t="s">
        <v>603</v>
      </c>
      <c r="F55" s="88">
        <v>10</v>
      </c>
      <c r="G55" s="2046">
        <v>950</v>
      </c>
      <c r="H55" s="2417">
        <v>250</v>
      </c>
      <c r="I55" s="2417">
        <v>250</v>
      </c>
      <c r="J55" s="2417"/>
      <c r="K55" s="2417"/>
      <c r="L55" s="2417"/>
      <c r="M55" s="2417"/>
      <c r="N55" s="2417"/>
      <c r="O55" s="2417"/>
      <c r="P55" s="2481"/>
      <c r="Q55" s="2486"/>
      <c r="R55" s="2417"/>
      <c r="S55" s="2418"/>
    </row>
    <row r="56" spans="1:19">
      <c r="A56" s="85" t="s">
        <v>146</v>
      </c>
      <c r="B56" s="86" t="s">
        <v>640</v>
      </c>
      <c r="C56" s="86" t="s">
        <v>630</v>
      </c>
      <c r="D56" s="1187" t="s">
        <v>646</v>
      </c>
      <c r="E56" s="87" t="s">
        <v>605</v>
      </c>
      <c r="F56" s="88"/>
      <c r="G56" s="2046">
        <v>1615</v>
      </c>
      <c r="H56" s="2417">
        <v>425</v>
      </c>
      <c r="I56" s="2417">
        <v>425</v>
      </c>
      <c r="J56" s="2417"/>
      <c r="K56" s="2417"/>
      <c r="L56" s="2417"/>
      <c r="M56" s="2417"/>
      <c r="N56" s="2417"/>
      <c r="O56" s="2417"/>
      <c r="P56" s="2481"/>
      <c r="Q56" s="2486"/>
      <c r="R56" s="2417"/>
      <c r="S56" s="2418"/>
    </row>
    <row r="57" spans="1:19">
      <c r="A57" s="85" t="s">
        <v>146</v>
      </c>
      <c r="B57" s="86" t="s">
        <v>600</v>
      </c>
      <c r="C57" s="86" t="s">
        <v>630</v>
      </c>
      <c r="D57" s="1187" t="s">
        <v>647</v>
      </c>
      <c r="E57" s="87" t="s">
        <v>84</v>
      </c>
      <c r="F57" s="88">
        <v>35</v>
      </c>
      <c r="G57" s="2417"/>
      <c r="H57" s="2417"/>
      <c r="I57" s="2417"/>
      <c r="J57" s="2417"/>
      <c r="K57" s="2417"/>
      <c r="L57" s="2417"/>
      <c r="M57" s="2417"/>
      <c r="N57" s="2417"/>
      <c r="O57" s="2417"/>
      <c r="P57" s="2481"/>
      <c r="Q57" s="2486"/>
      <c r="R57" s="2417"/>
      <c r="S57" s="2418"/>
    </row>
    <row r="58" spans="1:19">
      <c r="A58" s="85" t="s">
        <v>226</v>
      </c>
      <c r="B58" s="86" t="s">
        <v>640</v>
      </c>
      <c r="C58" s="86" t="s">
        <v>630</v>
      </c>
      <c r="D58" s="1187" t="s">
        <v>641</v>
      </c>
      <c r="E58" s="87" t="s">
        <v>603</v>
      </c>
      <c r="F58" s="88"/>
      <c r="G58" s="1410">
        <v>487.56285976018262</v>
      </c>
      <c r="H58" s="2417">
        <v>100</v>
      </c>
      <c r="I58" s="2417">
        <v>100</v>
      </c>
      <c r="J58" s="2417"/>
      <c r="K58" s="2417"/>
      <c r="L58" s="2417"/>
      <c r="M58" s="2417"/>
      <c r="N58" s="2417"/>
      <c r="O58" s="2417"/>
      <c r="P58" s="2481"/>
      <c r="Q58" s="2486"/>
      <c r="R58" s="2417"/>
      <c r="S58" s="2418"/>
    </row>
    <row r="59" spans="1:19">
      <c r="A59" s="85" t="s">
        <v>226</v>
      </c>
      <c r="B59" s="86" t="s">
        <v>640</v>
      </c>
      <c r="C59" s="86" t="s">
        <v>630</v>
      </c>
      <c r="D59" s="1187" t="s">
        <v>641</v>
      </c>
      <c r="E59" s="87" t="s">
        <v>605</v>
      </c>
      <c r="F59" s="88"/>
      <c r="G59" s="1410">
        <v>828.85686159231045</v>
      </c>
      <c r="H59" s="2417">
        <v>170</v>
      </c>
      <c r="I59" s="2417">
        <v>170</v>
      </c>
      <c r="J59" s="2417"/>
      <c r="K59" s="2417"/>
      <c r="L59" s="2417"/>
      <c r="M59" s="2417"/>
      <c r="N59" s="2417"/>
      <c r="O59" s="2417"/>
      <c r="P59" s="2481"/>
      <c r="Q59" s="2486"/>
      <c r="R59" s="2417"/>
      <c r="S59" s="2418"/>
    </row>
    <row r="60" spans="1:19">
      <c r="A60" s="85" t="s">
        <v>139</v>
      </c>
      <c r="B60" s="86" t="s">
        <v>640</v>
      </c>
      <c r="C60" s="86" t="s">
        <v>630</v>
      </c>
      <c r="D60" s="1187" t="s">
        <v>641</v>
      </c>
      <c r="E60" s="87" t="s">
        <v>603</v>
      </c>
      <c r="F60" s="88"/>
      <c r="G60" s="1410">
        <v>450</v>
      </c>
      <c r="H60" s="2417">
        <v>100</v>
      </c>
      <c r="I60" s="2417">
        <v>100</v>
      </c>
      <c r="J60" s="2417"/>
      <c r="K60" s="2417"/>
      <c r="L60" s="2417"/>
      <c r="M60" s="2417"/>
      <c r="N60" s="2417"/>
      <c r="O60" s="2417"/>
      <c r="P60" s="2481"/>
      <c r="Q60" s="2486"/>
      <c r="R60" s="2417"/>
      <c r="S60" s="2418"/>
    </row>
    <row r="61" spans="1:19">
      <c r="A61" s="85" t="s">
        <v>139</v>
      </c>
      <c r="B61" s="86" t="s">
        <v>640</v>
      </c>
      <c r="C61" s="86" t="s">
        <v>630</v>
      </c>
      <c r="D61" s="1187" t="s">
        <v>641</v>
      </c>
      <c r="E61" s="87" t="s">
        <v>605</v>
      </c>
      <c r="F61" s="88"/>
      <c r="G61" s="1410">
        <v>765</v>
      </c>
      <c r="H61" s="2417">
        <v>170</v>
      </c>
      <c r="I61" s="2417">
        <v>170</v>
      </c>
      <c r="J61" s="2417"/>
      <c r="K61" s="2417"/>
      <c r="L61" s="2417"/>
      <c r="M61" s="2417"/>
      <c r="N61" s="2417"/>
      <c r="O61" s="2417"/>
      <c r="P61" s="2481"/>
      <c r="Q61" s="2486"/>
      <c r="R61" s="2417"/>
      <c r="S61" s="2418"/>
    </row>
    <row r="62" spans="1:19">
      <c r="A62" s="85" t="s">
        <v>227</v>
      </c>
      <c r="B62" s="86" t="s">
        <v>640</v>
      </c>
      <c r="C62" s="86" t="s">
        <v>630</v>
      </c>
      <c r="D62" s="1187" t="s">
        <v>641</v>
      </c>
      <c r="E62" s="87" t="s">
        <v>603</v>
      </c>
      <c r="F62" s="88"/>
      <c r="G62" s="1410">
        <v>500</v>
      </c>
      <c r="H62" s="2417">
        <v>100</v>
      </c>
      <c r="I62" s="2417">
        <v>100</v>
      </c>
      <c r="J62" s="2417"/>
      <c r="K62" s="2417"/>
      <c r="L62" s="2417"/>
      <c r="M62" s="2417"/>
      <c r="N62" s="2417"/>
      <c r="O62" s="2417"/>
      <c r="P62" s="2481"/>
      <c r="Q62" s="2486"/>
      <c r="R62" s="2417"/>
      <c r="S62" s="2418"/>
    </row>
    <row r="63" spans="1:19">
      <c r="A63" s="85" t="s">
        <v>227</v>
      </c>
      <c r="B63" s="86" t="s">
        <v>640</v>
      </c>
      <c r="C63" s="86" t="s">
        <v>630</v>
      </c>
      <c r="D63" s="1187" t="s">
        <v>641</v>
      </c>
      <c r="E63" s="87" t="s">
        <v>605</v>
      </c>
      <c r="F63" s="88"/>
      <c r="G63" s="1410">
        <v>850</v>
      </c>
      <c r="H63" s="2417">
        <v>170</v>
      </c>
      <c r="I63" s="2417">
        <v>170</v>
      </c>
      <c r="J63" s="2417"/>
      <c r="K63" s="2417"/>
      <c r="L63" s="2417"/>
      <c r="M63" s="2417"/>
      <c r="N63" s="2417"/>
      <c r="O63" s="2417"/>
      <c r="P63" s="2481"/>
      <c r="Q63" s="2486"/>
      <c r="R63" s="2417"/>
      <c r="S63" s="2418"/>
    </row>
    <row r="64" spans="1:19">
      <c r="A64" s="2326" t="s">
        <v>208</v>
      </c>
      <c r="B64" s="2327" t="s">
        <v>640</v>
      </c>
      <c r="C64" s="2327" t="s">
        <v>630</v>
      </c>
      <c r="D64" s="2328" t="s">
        <v>648</v>
      </c>
      <c r="E64" s="2329" t="s">
        <v>22</v>
      </c>
      <c r="F64" s="2330"/>
      <c r="G64" s="2046"/>
      <c r="H64" s="2548"/>
      <c r="I64" s="2046"/>
      <c r="J64" s="2046"/>
      <c r="K64" s="2046"/>
      <c r="L64" s="2046"/>
      <c r="M64" s="2046"/>
      <c r="N64" s="2046"/>
      <c r="O64" s="2046"/>
      <c r="P64" s="2479"/>
      <c r="Q64" s="2336"/>
      <c r="R64" s="2046"/>
      <c r="S64" s="2047"/>
    </row>
    <row r="65" spans="1:19">
      <c r="A65" s="2326" t="s">
        <v>137</v>
      </c>
      <c r="B65" s="2327" t="s">
        <v>640</v>
      </c>
      <c r="C65" s="2327" t="s">
        <v>630</v>
      </c>
      <c r="D65" s="2328" t="s">
        <v>648</v>
      </c>
      <c r="E65" s="2329" t="s">
        <v>22</v>
      </c>
      <c r="F65" s="2330"/>
      <c r="G65" s="2046">
        <v>2600</v>
      </c>
      <c r="H65" s="2548">
        <v>3150</v>
      </c>
      <c r="I65" s="2046">
        <v>3000</v>
      </c>
      <c r="J65" s="2046">
        <v>3350</v>
      </c>
      <c r="K65" s="2046">
        <v>3300</v>
      </c>
      <c r="L65" s="2046">
        <v>3400</v>
      </c>
      <c r="M65" s="2046">
        <v>3500</v>
      </c>
      <c r="N65" s="2046">
        <v>3650</v>
      </c>
      <c r="O65" s="2046">
        <v>3800</v>
      </c>
      <c r="P65" s="2479">
        <v>3500</v>
      </c>
      <c r="Q65" s="2336">
        <v>3950</v>
      </c>
      <c r="R65" s="2046">
        <v>3600</v>
      </c>
      <c r="S65" s="2047">
        <v>3750</v>
      </c>
    </row>
    <row r="66" spans="1:19">
      <c r="A66" s="2326" t="s">
        <v>135</v>
      </c>
      <c r="B66" s="2327" t="s">
        <v>640</v>
      </c>
      <c r="C66" s="2327" t="s">
        <v>630</v>
      </c>
      <c r="D66" s="2328" t="s">
        <v>648</v>
      </c>
      <c r="E66" s="2329" t="s">
        <v>22</v>
      </c>
      <c r="F66" s="2330"/>
      <c r="G66" s="2046">
        <v>2200</v>
      </c>
      <c r="H66" s="2548">
        <v>2900</v>
      </c>
      <c r="I66" s="2046">
        <v>2800</v>
      </c>
      <c r="J66" s="2046">
        <v>3150</v>
      </c>
      <c r="K66" s="2046">
        <v>3100</v>
      </c>
      <c r="L66" s="2046">
        <v>3000</v>
      </c>
      <c r="M66" s="2046">
        <v>3100</v>
      </c>
      <c r="N66" s="2046">
        <v>3350</v>
      </c>
      <c r="O66" s="2046">
        <v>3300</v>
      </c>
      <c r="P66" s="2479">
        <v>2900</v>
      </c>
      <c r="Q66" s="2336">
        <v>3400</v>
      </c>
      <c r="R66" s="2046">
        <v>3050</v>
      </c>
      <c r="S66" s="2047">
        <v>3200</v>
      </c>
    </row>
    <row r="67" spans="1:19">
      <c r="A67" s="2326" t="s">
        <v>145</v>
      </c>
      <c r="B67" s="2327" t="s">
        <v>640</v>
      </c>
      <c r="C67" s="2327" t="s">
        <v>630</v>
      </c>
      <c r="D67" s="2328" t="s">
        <v>648</v>
      </c>
      <c r="E67" s="2329" t="s">
        <v>22</v>
      </c>
      <c r="F67" s="2330"/>
      <c r="G67" s="2046">
        <v>1200</v>
      </c>
      <c r="H67" s="2548">
        <v>1800</v>
      </c>
      <c r="I67" s="2046">
        <v>1750</v>
      </c>
      <c r="J67" s="2046">
        <v>1850</v>
      </c>
      <c r="K67" s="2046">
        <v>1750</v>
      </c>
      <c r="L67" s="2046">
        <v>1750</v>
      </c>
      <c r="M67" s="2046">
        <v>1900</v>
      </c>
      <c r="N67" s="2046">
        <v>2050</v>
      </c>
      <c r="O67" s="2046">
        <v>2200</v>
      </c>
      <c r="P67" s="2479">
        <v>2000</v>
      </c>
      <c r="Q67" s="2336">
        <v>2250</v>
      </c>
      <c r="R67" s="2046">
        <v>2000</v>
      </c>
      <c r="S67" s="2047">
        <v>2100</v>
      </c>
    </row>
    <row r="68" spans="1:19">
      <c r="A68" s="2326" t="s">
        <v>146</v>
      </c>
      <c r="B68" s="2327" t="s">
        <v>640</v>
      </c>
      <c r="C68" s="2327" t="s">
        <v>630</v>
      </c>
      <c r="D68" s="2328" t="s">
        <v>648</v>
      </c>
      <c r="E68" s="2329" t="s">
        <v>22</v>
      </c>
      <c r="F68" s="2330"/>
      <c r="G68" s="2046">
        <v>2000</v>
      </c>
      <c r="H68" s="2548">
        <v>2550</v>
      </c>
      <c r="I68" s="2046">
        <v>2500</v>
      </c>
      <c r="J68" s="2046">
        <v>2650</v>
      </c>
      <c r="K68" s="2046">
        <v>2600</v>
      </c>
      <c r="L68" s="2046">
        <v>2550</v>
      </c>
      <c r="M68" s="2046">
        <v>2650</v>
      </c>
      <c r="N68" s="2046">
        <v>2800</v>
      </c>
      <c r="O68" s="2046">
        <v>2950</v>
      </c>
      <c r="P68" s="2479">
        <v>2700</v>
      </c>
      <c r="Q68" s="2336">
        <v>3100</v>
      </c>
      <c r="R68" s="2046">
        <v>2700</v>
      </c>
      <c r="S68" s="2047">
        <v>2950</v>
      </c>
    </row>
    <row r="69" spans="1:19">
      <c r="A69" s="2326" t="s">
        <v>226</v>
      </c>
      <c r="B69" s="2327" t="s">
        <v>640</v>
      </c>
      <c r="C69" s="2327" t="s">
        <v>630</v>
      </c>
      <c r="D69" s="2328" t="s">
        <v>648</v>
      </c>
      <c r="E69" s="2329" t="s">
        <v>22</v>
      </c>
      <c r="F69" s="2330"/>
      <c r="G69" s="2046">
        <v>850</v>
      </c>
      <c r="H69" s="2548">
        <v>1150</v>
      </c>
      <c r="I69" s="2046">
        <v>1150</v>
      </c>
      <c r="J69" s="2046">
        <v>1200</v>
      </c>
      <c r="K69" s="2046">
        <v>1200</v>
      </c>
      <c r="L69" s="2046">
        <v>1150</v>
      </c>
      <c r="M69" s="2046">
        <v>1150</v>
      </c>
      <c r="N69" s="2046">
        <v>1200</v>
      </c>
      <c r="O69" s="2046">
        <v>1200</v>
      </c>
      <c r="P69" s="2479">
        <v>1150</v>
      </c>
      <c r="Q69" s="2336">
        <v>1250</v>
      </c>
      <c r="R69" s="2046">
        <v>1150</v>
      </c>
      <c r="S69" s="2047">
        <v>1200</v>
      </c>
    </row>
    <row r="70" spans="1:19">
      <c r="A70" s="2326" t="s">
        <v>139</v>
      </c>
      <c r="B70" s="2327" t="s">
        <v>640</v>
      </c>
      <c r="C70" s="2327" t="s">
        <v>630</v>
      </c>
      <c r="D70" s="2328" t="s">
        <v>648</v>
      </c>
      <c r="E70" s="2329" t="s">
        <v>22</v>
      </c>
      <c r="F70" s="2330"/>
      <c r="G70" s="2046"/>
      <c r="H70" s="2548">
        <v>75</v>
      </c>
      <c r="I70" s="2046">
        <v>75</v>
      </c>
      <c r="J70" s="2046">
        <v>75</v>
      </c>
      <c r="K70" s="2046">
        <v>75</v>
      </c>
      <c r="L70" s="2046">
        <v>75</v>
      </c>
      <c r="M70" s="2046">
        <v>75</v>
      </c>
      <c r="N70" s="2046">
        <v>75</v>
      </c>
      <c r="O70" s="2046">
        <v>75</v>
      </c>
      <c r="P70" s="2479">
        <v>75</v>
      </c>
      <c r="Q70" s="2336">
        <v>75</v>
      </c>
      <c r="R70" s="2046">
        <v>75</v>
      </c>
      <c r="S70" s="2047">
        <v>75</v>
      </c>
    </row>
    <row r="71" spans="1:19">
      <c r="A71" s="2506" t="s">
        <v>218</v>
      </c>
      <c r="B71" s="2507" t="s">
        <v>640</v>
      </c>
      <c r="C71" s="2507" t="s">
        <v>630</v>
      </c>
      <c r="D71" s="2328" t="s">
        <v>648</v>
      </c>
      <c r="E71" s="2329" t="s">
        <v>22</v>
      </c>
      <c r="F71" s="2510"/>
      <c r="G71" s="2516">
        <v>350</v>
      </c>
      <c r="H71" s="2550">
        <v>350</v>
      </c>
      <c r="I71" s="2516">
        <v>350</v>
      </c>
      <c r="J71" s="2516">
        <v>575</v>
      </c>
      <c r="K71" s="2516">
        <v>575</v>
      </c>
      <c r="L71" s="2516">
        <v>600</v>
      </c>
      <c r="M71" s="2516">
        <v>675</v>
      </c>
      <c r="N71" s="2516">
        <v>675</v>
      </c>
      <c r="O71" s="2516">
        <v>750</v>
      </c>
      <c r="P71" s="2519">
        <v>675</v>
      </c>
      <c r="Q71" s="2518">
        <v>825</v>
      </c>
      <c r="R71" s="2516">
        <v>675</v>
      </c>
      <c r="S71" s="2517">
        <v>750</v>
      </c>
    </row>
    <row r="72" spans="1:19">
      <c r="A72" s="2337" t="s">
        <v>227</v>
      </c>
      <c r="B72" s="2338" t="s">
        <v>640</v>
      </c>
      <c r="C72" s="2338" t="s">
        <v>630</v>
      </c>
      <c r="D72" s="2339" t="s">
        <v>648</v>
      </c>
      <c r="E72" s="2340" t="s">
        <v>22</v>
      </c>
      <c r="F72" s="2341"/>
      <c r="G72" s="2048"/>
      <c r="H72" s="2549">
        <v>150</v>
      </c>
      <c r="I72" s="2048">
        <v>150</v>
      </c>
      <c r="J72" s="2048">
        <v>150</v>
      </c>
      <c r="K72" s="2048">
        <v>150</v>
      </c>
      <c r="L72" s="2048">
        <v>150</v>
      </c>
      <c r="M72" s="2048">
        <v>150</v>
      </c>
      <c r="N72" s="2048">
        <v>150</v>
      </c>
      <c r="O72" s="2048">
        <v>150</v>
      </c>
      <c r="P72" s="2480">
        <v>150</v>
      </c>
      <c r="Q72" s="2347">
        <v>150</v>
      </c>
      <c r="R72" s="2048">
        <v>150</v>
      </c>
      <c r="S72" s="2049">
        <v>150</v>
      </c>
    </row>
    <row r="73" spans="1:19">
      <c r="A73" s="2348" t="s">
        <v>208</v>
      </c>
      <c r="B73" s="2349" t="s">
        <v>153</v>
      </c>
      <c r="C73" s="2349" t="s">
        <v>649</v>
      </c>
      <c r="D73" s="2350" t="s">
        <v>650</v>
      </c>
      <c r="E73" s="2351" t="s">
        <v>16</v>
      </c>
      <c r="F73" s="2352"/>
      <c r="G73" s="2355">
        <v>800</v>
      </c>
      <c r="H73" s="2551">
        <v>900</v>
      </c>
      <c r="I73" s="2355">
        <v>850</v>
      </c>
      <c r="J73" s="2355">
        <v>850</v>
      </c>
      <c r="K73" s="2355">
        <v>800</v>
      </c>
      <c r="L73" s="2355">
        <v>800</v>
      </c>
      <c r="M73" s="2355">
        <v>800</v>
      </c>
      <c r="N73" s="2355">
        <v>850</v>
      </c>
      <c r="O73" s="2355">
        <v>850</v>
      </c>
      <c r="P73" s="2483">
        <v>800</v>
      </c>
      <c r="Q73" s="2357">
        <v>900</v>
      </c>
      <c r="R73" s="2355">
        <v>800</v>
      </c>
      <c r="S73" s="2356">
        <v>850</v>
      </c>
    </row>
    <row r="74" spans="1:19">
      <c r="A74" s="2315" t="s">
        <v>208</v>
      </c>
      <c r="B74" s="2316" t="s">
        <v>153</v>
      </c>
      <c r="C74" s="2316" t="s">
        <v>649</v>
      </c>
      <c r="D74" s="2317" t="s">
        <v>651</v>
      </c>
      <c r="E74" s="2318" t="s">
        <v>22</v>
      </c>
      <c r="F74" s="2319"/>
      <c r="G74" s="2325">
        <v>760</v>
      </c>
      <c r="H74" s="2547">
        <v>650</v>
      </c>
      <c r="I74" s="2325">
        <v>635</v>
      </c>
      <c r="J74" s="2325">
        <v>600</v>
      </c>
      <c r="K74" s="2325">
        <v>750</v>
      </c>
      <c r="L74" s="2325">
        <v>650</v>
      </c>
      <c r="M74" s="2325">
        <v>700</v>
      </c>
      <c r="N74" s="2325">
        <v>725</v>
      </c>
      <c r="O74" s="2325">
        <v>750</v>
      </c>
      <c r="P74" s="2484">
        <v>700</v>
      </c>
      <c r="Q74" s="2370">
        <v>750</v>
      </c>
      <c r="R74" s="2325">
        <v>700</v>
      </c>
      <c r="S74" s="2369">
        <v>750</v>
      </c>
    </row>
    <row r="75" spans="1:19">
      <c r="A75" s="85" t="s">
        <v>208</v>
      </c>
      <c r="B75" s="86" t="s">
        <v>153</v>
      </c>
      <c r="C75" s="86" t="s">
        <v>649</v>
      </c>
      <c r="D75" s="1187" t="s">
        <v>652</v>
      </c>
      <c r="E75" s="87" t="s">
        <v>603</v>
      </c>
      <c r="F75" s="88"/>
      <c r="G75" s="1410">
        <v>5652.5</v>
      </c>
      <c r="H75" s="2548">
        <v>4500</v>
      </c>
      <c r="I75" s="1410">
        <v>4500</v>
      </c>
      <c r="J75" s="1410">
        <v>4250</v>
      </c>
      <c r="K75" s="1410">
        <v>4000</v>
      </c>
      <c r="L75" s="1410">
        <v>4500</v>
      </c>
      <c r="M75" s="1410">
        <v>5000</v>
      </c>
      <c r="N75" s="1410">
        <v>4500</v>
      </c>
      <c r="O75" s="1410">
        <v>5000</v>
      </c>
      <c r="P75" s="2482">
        <v>4500</v>
      </c>
      <c r="Q75" s="1425">
        <v>5000</v>
      </c>
      <c r="R75" s="1410">
        <v>4750</v>
      </c>
      <c r="S75" s="1421">
        <v>5500</v>
      </c>
    </row>
    <row r="76" spans="1:19">
      <c r="A76" s="85" t="s">
        <v>208</v>
      </c>
      <c r="B76" s="86" t="s">
        <v>153</v>
      </c>
      <c r="C76" s="86" t="s">
        <v>619</v>
      </c>
      <c r="D76" s="1187" t="s">
        <v>653</v>
      </c>
      <c r="E76" s="87" t="s">
        <v>84</v>
      </c>
      <c r="F76" s="88"/>
      <c r="G76" s="1410">
        <v>275</v>
      </c>
      <c r="H76" s="2548">
        <v>250</v>
      </c>
      <c r="I76" s="1410">
        <v>200</v>
      </c>
      <c r="J76" s="1410">
        <v>275</v>
      </c>
      <c r="K76" s="1410">
        <v>225</v>
      </c>
      <c r="L76" s="1410">
        <v>225</v>
      </c>
      <c r="M76" s="1410">
        <v>225</v>
      </c>
      <c r="N76" s="1410">
        <v>250</v>
      </c>
      <c r="O76" s="1410">
        <v>250</v>
      </c>
      <c r="P76" s="2482">
        <v>225</v>
      </c>
      <c r="Q76" s="1425">
        <v>250</v>
      </c>
      <c r="R76" s="1410">
        <v>225</v>
      </c>
      <c r="S76" s="1421">
        <v>250</v>
      </c>
    </row>
    <row r="77" spans="1:19">
      <c r="A77" s="85" t="s">
        <v>208</v>
      </c>
      <c r="B77" s="86" t="s">
        <v>154</v>
      </c>
      <c r="C77" s="86" t="s">
        <v>649</v>
      </c>
      <c r="D77" s="1187" t="s">
        <v>654</v>
      </c>
      <c r="E77" s="87" t="s">
        <v>603</v>
      </c>
      <c r="F77" s="88"/>
      <c r="G77" s="1410">
        <v>6000</v>
      </c>
      <c r="H77" s="2548">
        <v>6000</v>
      </c>
      <c r="I77" s="1410">
        <v>5750</v>
      </c>
      <c r="J77" s="1410">
        <v>5500</v>
      </c>
      <c r="K77" s="1410">
        <v>5500</v>
      </c>
      <c r="L77" s="1410">
        <v>6000</v>
      </c>
      <c r="M77" s="1410">
        <v>5000</v>
      </c>
      <c r="N77" s="1410">
        <v>5250</v>
      </c>
      <c r="O77" s="1410">
        <v>5500</v>
      </c>
      <c r="P77" s="2482">
        <v>5000</v>
      </c>
      <c r="Q77" s="1425">
        <v>5750</v>
      </c>
      <c r="R77" s="1410">
        <v>5600</v>
      </c>
      <c r="S77" s="1421">
        <v>5900</v>
      </c>
    </row>
    <row r="78" spans="1:19">
      <c r="A78" s="85" t="s">
        <v>208</v>
      </c>
      <c r="B78" s="86" t="s">
        <v>155</v>
      </c>
      <c r="C78" s="86" t="s">
        <v>649</v>
      </c>
      <c r="D78" s="1187" t="s">
        <v>655</v>
      </c>
      <c r="E78" s="87" t="s">
        <v>603</v>
      </c>
      <c r="F78" s="88"/>
      <c r="G78" s="1410">
        <v>17728.704071231583</v>
      </c>
      <c r="H78" s="2548">
        <v>16500</v>
      </c>
      <c r="I78" s="1410">
        <v>15500</v>
      </c>
      <c r="J78" s="1410">
        <v>16500</v>
      </c>
      <c r="K78" s="1410">
        <v>16500</v>
      </c>
      <c r="L78" s="1410">
        <v>17000</v>
      </c>
      <c r="M78" s="1410">
        <v>18500</v>
      </c>
      <c r="N78" s="1410">
        <v>22500</v>
      </c>
      <c r="O78" s="1410">
        <v>23000</v>
      </c>
      <c r="P78" s="2482">
        <v>18500</v>
      </c>
      <c r="Q78" s="1425">
        <v>18500</v>
      </c>
      <c r="R78" s="1410">
        <v>22500</v>
      </c>
      <c r="S78" s="1421">
        <v>18500</v>
      </c>
    </row>
    <row r="79" spans="1:19">
      <c r="A79" s="93" t="s">
        <v>208</v>
      </c>
      <c r="B79" s="94" t="s">
        <v>155</v>
      </c>
      <c r="C79" s="94" t="s">
        <v>649</v>
      </c>
      <c r="D79" s="1189" t="s">
        <v>656</v>
      </c>
      <c r="E79" s="95" t="s">
        <v>22</v>
      </c>
      <c r="F79" s="96"/>
      <c r="G79" s="1412">
        <v>500</v>
      </c>
      <c r="H79" s="2549">
        <v>500</v>
      </c>
      <c r="I79" s="1412">
        <v>425</v>
      </c>
      <c r="J79" s="1412">
        <v>350</v>
      </c>
      <c r="K79" s="1412">
        <v>300</v>
      </c>
      <c r="L79" s="1412">
        <v>350</v>
      </c>
      <c r="M79" s="1412">
        <v>425</v>
      </c>
      <c r="N79" s="1412">
        <v>450</v>
      </c>
      <c r="O79" s="1412">
        <v>475</v>
      </c>
      <c r="P79" s="2485">
        <v>500</v>
      </c>
      <c r="Q79" s="2487">
        <v>550</v>
      </c>
      <c r="R79" s="1412">
        <v>600</v>
      </c>
      <c r="S79" s="1422">
        <v>500</v>
      </c>
    </row>
    <row r="80" spans="1:19">
      <c r="A80" s="9" t="s">
        <v>208</v>
      </c>
      <c r="B80" s="19"/>
      <c r="C80" s="12" t="s">
        <v>199</v>
      </c>
      <c r="D80" s="1185" t="s">
        <v>199</v>
      </c>
      <c r="E80" s="12" t="s">
        <v>45</v>
      </c>
      <c r="F80" s="13"/>
      <c r="G80" s="1402">
        <v>18700</v>
      </c>
      <c r="H80" s="2545">
        <v>18100</v>
      </c>
      <c r="I80" s="1402">
        <v>17600</v>
      </c>
      <c r="J80" s="1402">
        <v>17200</v>
      </c>
      <c r="K80" s="1402">
        <v>16800</v>
      </c>
      <c r="L80" s="1402">
        <v>16200</v>
      </c>
      <c r="M80" s="1402">
        <v>16400</v>
      </c>
      <c r="N80" s="1402">
        <v>17000</v>
      </c>
      <c r="O80" s="1402">
        <v>17600</v>
      </c>
      <c r="P80" s="2011">
        <v>16800</v>
      </c>
      <c r="Q80" s="1401">
        <v>18800</v>
      </c>
      <c r="R80" s="1402">
        <v>17400</v>
      </c>
      <c r="S80" s="1417">
        <v>18200</v>
      </c>
    </row>
    <row r="81" spans="1:19">
      <c r="A81" s="9" t="s">
        <v>208</v>
      </c>
      <c r="B81" s="19"/>
      <c r="C81" s="10" t="s">
        <v>100</v>
      </c>
      <c r="D81" s="1185" t="s">
        <v>100</v>
      </c>
      <c r="E81" s="10" t="s">
        <v>45</v>
      </c>
      <c r="F81" s="11"/>
      <c r="G81" s="1402">
        <v>18049.193248280513</v>
      </c>
      <c r="H81" s="2545">
        <v>14920</v>
      </c>
      <c r="I81" s="1402">
        <v>14260</v>
      </c>
      <c r="J81" s="1402">
        <v>11700</v>
      </c>
      <c r="K81" s="1402">
        <v>11740</v>
      </c>
      <c r="L81" s="1402">
        <v>11660</v>
      </c>
      <c r="M81" s="1402">
        <v>12320</v>
      </c>
      <c r="N81" s="1402">
        <v>12740</v>
      </c>
      <c r="O81" s="1402">
        <v>12920</v>
      </c>
      <c r="P81" s="2011">
        <v>12700</v>
      </c>
      <c r="Q81" s="1401">
        <v>14140</v>
      </c>
      <c r="R81" s="1402">
        <v>12980</v>
      </c>
      <c r="S81" s="1417">
        <v>13480</v>
      </c>
    </row>
    <row r="82" spans="1:19">
      <c r="A82" s="9" t="s">
        <v>208</v>
      </c>
      <c r="B82" s="19"/>
      <c r="C82" s="12" t="s">
        <v>38</v>
      </c>
      <c r="D82" s="1185" t="s">
        <v>38</v>
      </c>
      <c r="E82" s="10" t="s">
        <v>45</v>
      </c>
      <c r="F82" s="11"/>
      <c r="G82" s="1402">
        <v>66500</v>
      </c>
      <c r="H82" s="2545">
        <v>63200</v>
      </c>
      <c r="I82" s="1402">
        <v>60250</v>
      </c>
      <c r="J82" s="1402">
        <v>55450</v>
      </c>
      <c r="K82" s="1402">
        <v>58350</v>
      </c>
      <c r="L82" s="1402">
        <v>60750</v>
      </c>
      <c r="M82" s="1402">
        <v>62400</v>
      </c>
      <c r="N82" s="1402">
        <v>62700</v>
      </c>
      <c r="O82" s="1402">
        <v>64200</v>
      </c>
      <c r="P82" s="2011">
        <v>63200</v>
      </c>
      <c r="Q82" s="1401">
        <v>67200</v>
      </c>
      <c r="R82" s="1402">
        <v>65200</v>
      </c>
      <c r="S82" s="1417">
        <v>64700</v>
      </c>
    </row>
    <row r="83" spans="1:19">
      <c r="A83" s="9" t="s">
        <v>208</v>
      </c>
      <c r="B83" s="19"/>
      <c r="C83" s="10" t="s">
        <v>619</v>
      </c>
      <c r="D83" s="1185" t="s">
        <v>619</v>
      </c>
      <c r="E83" s="10" t="s">
        <v>45</v>
      </c>
      <c r="F83" s="11"/>
      <c r="G83" s="1402">
        <v>46785</v>
      </c>
      <c r="H83" s="2545">
        <v>24830</v>
      </c>
      <c r="I83" s="1402">
        <v>23540</v>
      </c>
      <c r="J83" s="1402">
        <v>21875</v>
      </c>
      <c r="K83" s="1402">
        <v>21385</v>
      </c>
      <c r="L83" s="1402">
        <v>22515</v>
      </c>
      <c r="M83" s="1402">
        <v>22705</v>
      </c>
      <c r="N83" s="1402">
        <v>23260</v>
      </c>
      <c r="O83" s="1402">
        <v>23480</v>
      </c>
      <c r="P83" s="2011">
        <v>23225</v>
      </c>
      <c r="Q83" s="1401">
        <v>24810</v>
      </c>
      <c r="R83" s="1402">
        <v>22645</v>
      </c>
      <c r="S83" s="1417">
        <v>23670</v>
      </c>
    </row>
    <row r="84" spans="1:19">
      <c r="A84" s="9" t="s">
        <v>208</v>
      </c>
      <c r="B84" s="19"/>
      <c r="C84" s="12" t="s">
        <v>16</v>
      </c>
      <c r="D84" s="1185" t="s">
        <v>657</v>
      </c>
      <c r="E84" s="10" t="s">
        <v>45</v>
      </c>
      <c r="F84" s="11"/>
      <c r="G84" s="1402">
        <v>60800</v>
      </c>
      <c r="H84" s="2545">
        <v>61855</v>
      </c>
      <c r="I84" s="1402">
        <v>58415</v>
      </c>
      <c r="J84" s="1402">
        <v>57650</v>
      </c>
      <c r="K84" s="1402">
        <v>58310</v>
      </c>
      <c r="L84" s="1402">
        <v>58815</v>
      </c>
      <c r="M84" s="1402">
        <v>60030</v>
      </c>
      <c r="N84" s="1402">
        <v>61610</v>
      </c>
      <c r="O84" s="1402">
        <v>63405</v>
      </c>
      <c r="P84" s="2011">
        <v>62050</v>
      </c>
      <c r="Q84" s="1401">
        <v>66535</v>
      </c>
      <c r="R84" s="1402">
        <v>62395</v>
      </c>
      <c r="S84" s="1417">
        <v>64570</v>
      </c>
    </row>
    <row r="85" spans="1:19">
      <c r="A85" s="9" t="s">
        <v>208</v>
      </c>
      <c r="B85" s="19"/>
      <c r="C85" s="12" t="s">
        <v>22</v>
      </c>
      <c r="D85" s="1185" t="s">
        <v>658</v>
      </c>
      <c r="E85" s="10" t="s">
        <v>45</v>
      </c>
      <c r="F85" s="11"/>
      <c r="G85" s="1402">
        <v>58300</v>
      </c>
      <c r="H85" s="2545">
        <v>61945</v>
      </c>
      <c r="I85" s="1402">
        <v>60085</v>
      </c>
      <c r="J85" s="1402">
        <v>57850</v>
      </c>
      <c r="K85" s="1402">
        <v>59140</v>
      </c>
      <c r="L85" s="1402">
        <v>61485</v>
      </c>
      <c r="M85" s="1402">
        <v>63420</v>
      </c>
      <c r="N85" s="1402">
        <v>64390</v>
      </c>
      <c r="O85" s="1402">
        <v>65545</v>
      </c>
      <c r="P85" s="2011">
        <v>63550</v>
      </c>
      <c r="Q85" s="1401">
        <v>69640</v>
      </c>
      <c r="R85" s="1402">
        <v>65680</v>
      </c>
      <c r="S85" s="1417">
        <v>65955</v>
      </c>
    </row>
    <row r="86" spans="1:19">
      <c r="A86" s="9" t="s">
        <v>208</v>
      </c>
      <c r="B86" s="19"/>
      <c r="C86" s="10" t="s">
        <v>603</v>
      </c>
      <c r="D86" s="1185" t="s">
        <v>659</v>
      </c>
      <c r="E86" s="10" t="s">
        <v>45</v>
      </c>
      <c r="F86" s="11"/>
      <c r="G86" s="1402">
        <v>19482.562859760183</v>
      </c>
      <c r="H86" s="2545">
        <v>4000</v>
      </c>
      <c r="I86" s="1402">
        <v>4000</v>
      </c>
      <c r="J86" s="1402">
        <v>0</v>
      </c>
      <c r="K86" s="1402">
        <v>0</v>
      </c>
      <c r="L86" s="1402">
        <v>0</v>
      </c>
      <c r="M86" s="1402">
        <v>0</v>
      </c>
      <c r="N86" s="1402">
        <v>0</v>
      </c>
      <c r="O86" s="1402">
        <v>0</v>
      </c>
      <c r="P86" s="2011">
        <v>0</v>
      </c>
      <c r="Q86" s="1401">
        <v>0</v>
      </c>
      <c r="R86" s="1402">
        <v>0</v>
      </c>
      <c r="S86" s="1417">
        <v>0</v>
      </c>
    </row>
    <row r="87" spans="1:19">
      <c r="A87" s="9" t="s">
        <v>208</v>
      </c>
      <c r="B87" s="19"/>
      <c r="C87" s="12" t="s">
        <v>605</v>
      </c>
      <c r="D87" s="1185" t="s">
        <v>660</v>
      </c>
      <c r="E87" s="10" t="s">
        <v>45</v>
      </c>
      <c r="F87" s="11"/>
      <c r="G87" s="1402">
        <v>33269.550109872827</v>
      </c>
      <c r="H87" s="2545">
        <v>6800</v>
      </c>
      <c r="I87" s="1402">
        <v>6800</v>
      </c>
      <c r="J87" s="1402">
        <v>0</v>
      </c>
      <c r="K87" s="1402">
        <v>0</v>
      </c>
      <c r="L87" s="1402">
        <v>0</v>
      </c>
      <c r="M87" s="1402">
        <v>0</v>
      </c>
      <c r="N87" s="1402">
        <v>0</v>
      </c>
      <c r="O87" s="1402">
        <v>0</v>
      </c>
      <c r="P87" s="2011">
        <v>0</v>
      </c>
      <c r="Q87" s="1401">
        <v>0</v>
      </c>
      <c r="R87" s="1402">
        <v>0</v>
      </c>
      <c r="S87" s="1417">
        <v>0</v>
      </c>
    </row>
    <row r="88" spans="1:19">
      <c r="A88" s="9" t="s">
        <v>208</v>
      </c>
      <c r="B88" s="19"/>
      <c r="C88" s="12" t="s">
        <v>84</v>
      </c>
      <c r="D88" s="1185" t="s">
        <v>661</v>
      </c>
      <c r="E88" s="10" t="s">
        <v>45</v>
      </c>
      <c r="F88" s="11"/>
      <c r="G88" s="1402">
        <v>9300</v>
      </c>
      <c r="H88" s="2545">
        <v>9000</v>
      </c>
      <c r="I88" s="1402">
        <v>8700</v>
      </c>
      <c r="J88" s="1402">
        <v>8500</v>
      </c>
      <c r="K88" s="1402">
        <v>8300</v>
      </c>
      <c r="L88" s="1402">
        <v>8250</v>
      </c>
      <c r="M88" s="1402">
        <v>8400</v>
      </c>
      <c r="N88" s="1402">
        <v>8550</v>
      </c>
      <c r="O88" s="1402">
        <v>8650</v>
      </c>
      <c r="P88" s="2011">
        <v>8200</v>
      </c>
      <c r="Q88" s="1401">
        <v>9200</v>
      </c>
      <c r="R88" s="1402">
        <v>8400</v>
      </c>
      <c r="S88" s="1417">
        <v>8900</v>
      </c>
    </row>
    <row r="89" spans="1:19">
      <c r="A89" s="9" t="s">
        <v>137</v>
      </c>
      <c r="B89" s="19"/>
      <c r="C89" s="12" t="s">
        <v>662</v>
      </c>
      <c r="D89" s="1185" t="s">
        <v>663</v>
      </c>
      <c r="E89" s="10" t="s">
        <v>45</v>
      </c>
      <c r="F89" s="11"/>
      <c r="G89" s="1402">
        <v>4874</v>
      </c>
      <c r="H89" s="2545">
        <v>6300</v>
      </c>
      <c r="I89" s="1402">
        <v>6050</v>
      </c>
      <c r="J89" s="1402">
        <v>5050</v>
      </c>
      <c r="K89" s="1402">
        <v>5000</v>
      </c>
      <c r="L89" s="1402">
        <v>5200</v>
      </c>
      <c r="M89" s="1402">
        <v>5300</v>
      </c>
      <c r="N89" s="1402">
        <v>5450</v>
      </c>
      <c r="O89" s="1402">
        <v>5700</v>
      </c>
      <c r="P89" s="2011">
        <v>5300</v>
      </c>
      <c r="Q89" s="1401">
        <v>5950</v>
      </c>
      <c r="R89" s="1402">
        <v>5400</v>
      </c>
      <c r="S89" s="1417">
        <v>5650</v>
      </c>
    </row>
    <row r="90" spans="1:19">
      <c r="A90" s="9" t="s">
        <v>135</v>
      </c>
      <c r="B90" s="19"/>
      <c r="C90" s="12" t="s">
        <v>662</v>
      </c>
      <c r="D90" s="1185" t="s">
        <v>663</v>
      </c>
      <c r="E90" s="12" t="s">
        <v>45</v>
      </c>
      <c r="F90" s="13"/>
      <c r="G90" s="1402">
        <v>3962.5</v>
      </c>
      <c r="H90" s="2545">
        <v>4475</v>
      </c>
      <c r="I90" s="1402">
        <v>4375</v>
      </c>
      <c r="J90" s="1402">
        <v>3350</v>
      </c>
      <c r="K90" s="1402">
        <v>3300</v>
      </c>
      <c r="L90" s="1402">
        <v>3225</v>
      </c>
      <c r="M90" s="1402">
        <v>3300</v>
      </c>
      <c r="N90" s="1402">
        <v>3550</v>
      </c>
      <c r="O90" s="1402">
        <v>3525</v>
      </c>
      <c r="P90" s="2011">
        <v>3100</v>
      </c>
      <c r="Q90" s="1401">
        <v>3675</v>
      </c>
      <c r="R90" s="1402">
        <v>3275</v>
      </c>
      <c r="S90" s="1417">
        <v>3450</v>
      </c>
    </row>
    <row r="91" spans="1:19">
      <c r="A91" s="9" t="s">
        <v>145</v>
      </c>
      <c r="B91" s="19"/>
      <c r="C91" s="12" t="s">
        <v>662</v>
      </c>
      <c r="D91" s="1185" t="s">
        <v>663</v>
      </c>
      <c r="E91" s="10" t="s">
        <v>45</v>
      </c>
      <c r="F91" s="11"/>
      <c r="G91" s="1402">
        <v>5095</v>
      </c>
      <c r="H91" s="2545">
        <v>5040</v>
      </c>
      <c r="I91" s="1402">
        <v>5190</v>
      </c>
      <c r="J91" s="1402">
        <v>4450</v>
      </c>
      <c r="K91" s="1402">
        <v>4250</v>
      </c>
      <c r="L91" s="1402">
        <v>4150</v>
      </c>
      <c r="M91" s="1402">
        <v>4400</v>
      </c>
      <c r="N91" s="1402">
        <v>4650</v>
      </c>
      <c r="O91" s="1402">
        <v>4700</v>
      </c>
      <c r="P91" s="2011">
        <v>4400</v>
      </c>
      <c r="Q91" s="1401">
        <v>5050</v>
      </c>
      <c r="R91" s="1402">
        <v>4500</v>
      </c>
      <c r="S91" s="1417">
        <v>4800</v>
      </c>
    </row>
    <row r="92" spans="1:19">
      <c r="A92" s="9" t="s">
        <v>146</v>
      </c>
      <c r="B92" s="19"/>
      <c r="C92" s="12" t="s">
        <v>662</v>
      </c>
      <c r="D92" s="1185" t="s">
        <v>663</v>
      </c>
      <c r="E92" s="12" t="s">
        <v>45</v>
      </c>
      <c r="F92" s="13"/>
      <c r="G92" s="1402">
        <v>2565</v>
      </c>
      <c r="H92" s="2545">
        <v>3225</v>
      </c>
      <c r="I92" s="1402">
        <v>3175</v>
      </c>
      <c r="J92" s="1402">
        <v>2650</v>
      </c>
      <c r="K92" s="1402">
        <v>2600</v>
      </c>
      <c r="L92" s="1402">
        <v>2550</v>
      </c>
      <c r="M92" s="1402">
        <v>2650</v>
      </c>
      <c r="N92" s="1402">
        <v>2800</v>
      </c>
      <c r="O92" s="1402">
        <v>2950</v>
      </c>
      <c r="P92" s="2011">
        <v>2700</v>
      </c>
      <c r="Q92" s="1401">
        <v>3100</v>
      </c>
      <c r="R92" s="1402">
        <v>2700</v>
      </c>
      <c r="S92" s="1417">
        <v>2950</v>
      </c>
    </row>
    <row r="93" spans="1:19">
      <c r="A93" s="9" t="s">
        <v>218</v>
      </c>
      <c r="B93" s="19"/>
      <c r="C93" s="12" t="s">
        <v>662</v>
      </c>
      <c r="D93" s="1185" t="s">
        <v>663</v>
      </c>
      <c r="E93" s="12" t="s">
        <v>45</v>
      </c>
      <c r="F93" s="13"/>
      <c r="G93" s="1402">
        <v>1815</v>
      </c>
      <c r="H93" s="2545">
        <v>1575</v>
      </c>
      <c r="I93" s="1402">
        <v>1575</v>
      </c>
      <c r="J93" s="1402">
        <v>1125</v>
      </c>
      <c r="K93" s="1402">
        <v>1125</v>
      </c>
      <c r="L93" s="1402">
        <v>1150</v>
      </c>
      <c r="M93" s="1402">
        <v>1225</v>
      </c>
      <c r="N93" s="1402">
        <v>1225</v>
      </c>
      <c r="O93" s="1402">
        <v>1350</v>
      </c>
      <c r="P93" s="2011">
        <v>1225</v>
      </c>
      <c r="Q93" s="1401">
        <v>1425</v>
      </c>
      <c r="R93" s="1402">
        <v>1225</v>
      </c>
      <c r="S93" s="1417">
        <v>1350</v>
      </c>
    </row>
    <row r="94" spans="1:19">
      <c r="A94" s="14" t="s">
        <v>662</v>
      </c>
      <c r="B94" s="20"/>
      <c r="C94" s="15" t="s">
        <v>662</v>
      </c>
      <c r="D94" s="1186" t="s">
        <v>664</v>
      </c>
      <c r="E94" s="16" t="s">
        <v>45</v>
      </c>
      <c r="F94" s="17"/>
      <c r="G94" s="1404">
        <v>181152.11296963299</v>
      </c>
      <c r="H94" s="2546">
        <v>143600</v>
      </c>
      <c r="I94" s="1404">
        <v>138000</v>
      </c>
      <c r="J94" s="1404">
        <v>124000</v>
      </c>
      <c r="K94" s="1404">
        <v>125750</v>
      </c>
      <c r="L94" s="1404">
        <v>128550</v>
      </c>
      <c r="M94" s="1404">
        <v>131850</v>
      </c>
      <c r="N94" s="1404">
        <v>134550</v>
      </c>
      <c r="O94" s="1404">
        <v>137600</v>
      </c>
      <c r="P94" s="2476">
        <v>133800</v>
      </c>
      <c r="Q94" s="1403">
        <v>145375</v>
      </c>
      <c r="R94" s="1404">
        <v>136475</v>
      </c>
      <c r="S94" s="1418">
        <v>139425</v>
      </c>
    </row>
    <row r="96" spans="1:19">
      <c r="A96" s="2173" t="s">
        <v>206</v>
      </c>
      <c r="B96" s="2174" t="s">
        <v>595</v>
      </c>
      <c r="C96" s="1170" t="s">
        <v>596</v>
      </c>
      <c r="D96" s="1170" t="s">
        <v>5</v>
      </c>
      <c r="E96" s="2175" t="s">
        <v>6</v>
      </c>
      <c r="F96" s="2176" t="s">
        <v>597</v>
      </c>
      <c r="G96" s="2524">
        <v>45717</v>
      </c>
      <c r="H96" s="963">
        <v>45748</v>
      </c>
      <c r="I96" s="963">
        <v>45778</v>
      </c>
      <c r="J96" s="963">
        <v>45809</v>
      </c>
      <c r="K96" s="963">
        <v>45839</v>
      </c>
      <c r="L96" s="963">
        <v>45870</v>
      </c>
      <c r="M96" s="967">
        <v>45901</v>
      </c>
      <c r="N96" s="966">
        <v>45931</v>
      </c>
      <c r="O96" s="963">
        <v>45962</v>
      </c>
      <c r="P96" s="963">
        <v>45992</v>
      </c>
      <c r="Q96" s="963">
        <v>46023</v>
      </c>
      <c r="R96" s="963">
        <v>46054</v>
      </c>
      <c r="S96" s="963">
        <v>46082</v>
      </c>
    </row>
    <row r="97" spans="1:19">
      <c r="A97" s="2215" t="s">
        <v>208</v>
      </c>
      <c r="B97" s="2216" t="s">
        <v>33</v>
      </c>
      <c r="C97" s="2217" t="s">
        <v>665</v>
      </c>
      <c r="D97" s="2217" t="s">
        <v>101</v>
      </c>
      <c r="E97" s="2217" t="s">
        <v>16</v>
      </c>
      <c r="F97" s="2218"/>
      <c r="G97" s="2525">
        <v>125500</v>
      </c>
      <c r="H97" s="2142">
        <v>123000</v>
      </c>
      <c r="I97" s="2142">
        <v>113200</v>
      </c>
      <c r="J97" s="2142">
        <v>115700</v>
      </c>
      <c r="K97" s="2142">
        <v>121300</v>
      </c>
      <c r="L97" s="2142">
        <v>121300</v>
      </c>
      <c r="M97" s="2143">
        <v>124100</v>
      </c>
      <c r="N97" s="2144">
        <v>121300</v>
      </c>
      <c r="O97" s="2142">
        <v>126900</v>
      </c>
      <c r="P97" s="2449">
        <v>121300</v>
      </c>
      <c r="Q97" s="2449">
        <v>135300</v>
      </c>
      <c r="R97" s="2449">
        <v>121300</v>
      </c>
      <c r="S97" s="2143">
        <v>124100</v>
      </c>
    </row>
    <row r="98" spans="1:19">
      <c r="A98" s="2219" t="s">
        <v>208</v>
      </c>
      <c r="B98" s="2220" t="s">
        <v>33</v>
      </c>
      <c r="C98" s="2221" t="s">
        <v>665</v>
      </c>
      <c r="D98" s="2221" t="s">
        <v>102</v>
      </c>
      <c r="E98" s="2221" t="s">
        <v>16</v>
      </c>
      <c r="F98" s="2222"/>
      <c r="G98" s="2526">
        <v>49700</v>
      </c>
      <c r="H98" s="2145">
        <v>48300</v>
      </c>
      <c r="I98" s="2145">
        <v>44400</v>
      </c>
      <c r="J98" s="2145">
        <v>45400</v>
      </c>
      <c r="K98" s="2145">
        <v>47700</v>
      </c>
      <c r="L98" s="2145">
        <v>47700</v>
      </c>
      <c r="M98" s="2146">
        <v>48800</v>
      </c>
      <c r="N98" s="2147">
        <v>47700</v>
      </c>
      <c r="O98" s="2145">
        <v>49900</v>
      </c>
      <c r="P98" s="2450">
        <v>47700</v>
      </c>
      <c r="Q98" s="2450">
        <v>53200</v>
      </c>
      <c r="R98" s="2450">
        <v>47700</v>
      </c>
      <c r="S98" s="2146">
        <v>48800</v>
      </c>
    </row>
    <row r="99" spans="1:19">
      <c r="A99" s="2219" t="s">
        <v>208</v>
      </c>
      <c r="B99" s="2220" t="s">
        <v>33</v>
      </c>
      <c r="C99" s="2221" t="s">
        <v>665</v>
      </c>
      <c r="D99" s="2221" t="s">
        <v>104</v>
      </c>
      <c r="E99" s="2221" t="s">
        <v>16</v>
      </c>
      <c r="F99" s="2222"/>
      <c r="G99" s="2526">
        <v>34500</v>
      </c>
      <c r="H99" s="2145">
        <v>33500</v>
      </c>
      <c r="I99" s="2145">
        <v>30800</v>
      </c>
      <c r="J99" s="2145">
        <v>31500</v>
      </c>
      <c r="K99" s="2145">
        <v>33000</v>
      </c>
      <c r="L99" s="2145">
        <v>33000</v>
      </c>
      <c r="M99" s="2146">
        <v>33800</v>
      </c>
      <c r="N99" s="2147">
        <v>33000</v>
      </c>
      <c r="O99" s="2145">
        <v>34600</v>
      </c>
      <c r="P99" s="2450">
        <v>33000</v>
      </c>
      <c r="Q99" s="2450">
        <v>36900</v>
      </c>
      <c r="R99" s="2450">
        <v>33000</v>
      </c>
      <c r="S99" s="2146">
        <v>33800</v>
      </c>
    </row>
    <row r="100" spans="1:19">
      <c r="A100" s="2219" t="s">
        <v>208</v>
      </c>
      <c r="B100" s="2220" t="s">
        <v>33</v>
      </c>
      <c r="C100" s="2221" t="s">
        <v>665</v>
      </c>
      <c r="D100" s="2221" t="s">
        <v>105</v>
      </c>
      <c r="E100" s="2221" t="s">
        <v>16</v>
      </c>
      <c r="F100" s="2222"/>
      <c r="G100" s="2526">
        <v>14600</v>
      </c>
      <c r="H100" s="2145">
        <v>14200</v>
      </c>
      <c r="I100" s="2145">
        <v>13000</v>
      </c>
      <c r="J100" s="2145">
        <v>13300</v>
      </c>
      <c r="K100" s="2145">
        <v>14000</v>
      </c>
      <c r="L100" s="2145">
        <v>14000</v>
      </c>
      <c r="M100" s="2146">
        <v>14300</v>
      </c>
      <c r="N100" s="2147">
        <v>14000</v>
      </c>
      <c r="O100" s="2145">
        <v>14600</v>
      </c>
      <c r="P100" s="2450">
        <v>14000</v>
      </c>
      <c r="Q100" s="2450">
        <v>15600</v>
      </c>
      <c r="R100" s="2450">
        <v>14000</v>
      </c>
      <c r="S100" s="2146">
        <v>14300</v>
      </c>
    </row>
    <row r="101" spans="1:19">
      <c r="A101" s="2219" t="s">
        <v>208</v>
      </c>
      <c r="B101" s="2220" t="s">
        <v>33</v>
      </c>
      <c r="C101" s="2221" t="s">
        <v>665</v>
      </c>
      <c r="D101" s="2221" t="s">
        <v>101</v>
      </c>
      <c r="E101" s="2221" t="s">
        <v>22</v>
      </c>
      <c r="F101" s="2222"/>
      <c r="G101" s="2526">
        <v>3900</v>
      </c>
      <c r="H101" s="2145">
        <v>3000</v>
      </c>
      <c r="I101" s="2145">
        <v>3300</v>
      </c>
      <c r="J101" s="2145">
        <v>3400</v>
      </c>
      <c r="K101" s="2145">
        <v>3400</v>
      </c>
      <c r="L101" s="2145">
        <v>3400</v>
      </c>
      <c r="M101" s="2146">
        <v>3400</v>
      </c>
      <c r="N101" s="2147">
        <v>3500</v>
      </c>
      <c r="O101" s="2145">
        <v>3700</v>
      </c>
      <c r="P101" s="2450">
        <v>3700</v>
      </c>
      <c r="Q101" s="2450">
        <v>4300</v>
      </c>
      <c r="R101" s="2450">
        <v>4200</v>
      </c>
      <c r="S101" s="2146">
        <v>3900</v>
      </c>
    </row>
    <row r="102" spans="1:19">
      <c r="A102" s="2219" t="s">
        <v>208</v>
      </c>
      <c r="B102" s="2220" t="s">
        <v>33</v>
      </c>
      <c r="C102" s="2221" t="s">
        <v>665</v>
      </c>
      <c r="D102" s="2221" t="s">
        <v>102</v>
      </c>
      <c r="E102" s="2221" t="s">
        <v>22</v>
      </c>
      <c r="F102" s="2222"/>
      <c r="G102" s="2526">
        <v>51900</v>
      </c>
      <c r="H102" s="2145">
        <v>45000</v>
      </c>
      <c r="I102" s="2145">
        <v>45400</v>
      </c>
      <c r="J102" s="2145">
        <v>46100</v>
      </c>
      <c r="K102" s="2145">
        <v>46100</v>
      </c>
      <c r="L102" s="2145">
        <v>46100</v>
      </c>
      <c r="M102" s="2146">
        <v>46900</v>
      </c>
      <c r="N102" s="2147">
        <v>48300</v>
      </c>
      <c r="O102" s="2145">
        <v>50500</v>
      </c>
      <c r="P102" s="2450">
        <v>49800</v>
      </c>
      <c r="Q102" s="2450">
        <v>57800</v>
      </c>
      <c r="R102" s="2450">
        <v>56400</v>
      </c>
      <c r="S102" s="2146">
        <v>52700</v>
      </c>
    </row>
    <row r="103" spans="1:19">
      <c r="A103" s="2219" t="s">
        <v>208</v>
      </c>
      <c r="B103" s="2220" t="s">
        <v>33</v>
      </c>
      <c r="C103" s="2221" t="s">
        <v>665</v>
      </c>
      <c r="D103" s="2221" t="s">
        <v>104</v>
      </c>
      <c r="E103" s="2221" t="s">
        <v>22</v>
      </c>
      <c r="F103" s="2222"/>
      <c r="G103" s="2526">
        <v>9300</v>
      </c>
      <c r="H103" s="2145">
        <v>8000</v>
      </c>
      <c r="I103" s="2145">
        <v>8100</v>
      </c>
      <c r="J103" s="2145">
        <v>8300</v>
      </c>
      <c r="K103" s="2145">
        <v>8300</v>
      </c>
      <c r="L103" s="2145">
        <v>8300</v>
      </c>
      <c r="M103" s="2146">
        <v>8400</v>
      </c>
      <c r="N103" s="2147">
        <v>8700</v>
      </c>
      <c r="O103" s="2145">
        <v>9100</v>
      </c>
      <c r="P103" s="2450">
        <v>9000</v>
      </c>
      <c r="Q103" s="2450">
        <v>10500</v>
      </c>
      <c r="R103" s="2450">
        <v>10200</v>
      </c>
      <c r="S103" s="2146">
        <v>9500</v>
      </c>
    </row>
    <row r="104" spans="1:19">
      <c r="A104" s="2219" t="s">
        <v>208</v>
      </c>
      <c r="B104" s="2220" t="s">
        <v>33</v>
      </c>
      <c r="C104" s="2221" t="s">
        <v>665</v>
      </c>
      <c r="D104" s="2221" t="s">
        <v>105</v>
      </c>
      <c r="E104" s="2221" t="s">
        <v>22</v>
      </c>
      <c r="F104" s="2222"/>
      <c r="G104" s="2526">
        <v>4800</v>
      </c>
      <c r="H104" s="2145">
        <v>3500</v>
      </c>
      <c r="I104" s="2145">
        <v>4200</v>
      </c>
      <c r="J104" s="2145">
        <v>4300</v>
      </c>
      <c r="K104" s="2145">
        <v>4300</v>
      </c>
      <c r="L104" s="2145">
        <v>4300</v>
      </c>
      <c r="M104" s="2146">
        <v>4300</v>
      </c>
      <c r="N104" s="2147">
        <v>4500</v>
      </c>
      <c r="O104" s="2145">
        <v>4700</v>
      </c>
      <c r="P104" s="2450">
        <v>4600</v>
      </c>
      <c r="Q104" s="2450">
        <v>5400</v>
      </c>
      <c r="R104" s="2450">
        <v>5300</v>
      </c>
      <c r="S104" s="2146">
        <v>4900</v>
      </c>
    </row>
    <row r="105" spans="1:19">
      <c r="A105" s="2219" t="s">
        <v>208</v>
      </c>
      <c r="B105" s="2220" t="s">
        <v>33</v>
      </c>
      <c r="C105" s="2221" t="s">
        <v>122</v>
      </c>
      <c r="D105" s="2221" t="s">
        <v>666</v>
      </c>
      <c r="E105" s="2221" t="s">
        <v>16</v>
      </c>
      <c r="F105" s="2222"/>
      <c r="G105" s="2526">
        <v>2700</v>
      </c>
      <c r="H105" s="2145">
        <v>2400</v>
      </c>
      <c r="I105" s="2145">
        <v>2300</v>
      </c>
      <c r="J105" s="2145">
        <v>2600</v>
      </c>
      <c r="K105" s="2145">
        <v>2700</v>
      </c>
      <c r="L105" s="2145">
        <v>2900</v>
      </c>
      <c r="M105" s="2146">
        <v>2900</v>
      </c>
      <c r="N105" s="2147">
        <v>3000</v>
      </c>
      <c r="O105" s="2145">
        <v>2900</v>
      </c>
      <c r="P105" s="2450">
        <v>2700</v>
      </c>
      <c r="Q105" s="2450">
        <v>2900</v>
      </c>
      <c r="R105" s="2450">
        <v>2600</v>
      </c>
      <c r="S105" s="2146">
        <v>2800</v>
      </c>
    </row>
    <row r="106" spans="1:19">
      <c r="A106" s="2219" t="s">
        <v>208</v>
      </c>
      <c r="B106" s="2220" t="s">
        <v>33</v>
      </c>
      <c r="C106" s="2221" t="s">
        <v>122</v>
      </c>
      <c r="D106" s="2221" t="s">
        <v>667</v>
      </c>
      <c r="E106" s="2221" t="s">
        <v>16</v>
      </c>
      <c r="F106" s="2222"/>
      <c r="G106" s="2526">
        <v>12350</v>
      </c>
      <c r="H106" s="2145">
        <v>12500</v>
      </c>
      <c r="I106" s="2145">
        <v>11500</v>
      </c>
      <c r="J106" s="2145">
        <v>11500</v>
      </c>
      <c r="K106" s="2145">
        <v>12500</v>
      </c>
      <c r="L106" s="2145">
        <v>11500</v>
      </c>
      <c r="M106" s="2146">
        <v>11000</v>
      </c>
      <c r="N106" s="2147">
        <v>11000</v>
      </c>
      <c r="O106" s="2145">
        <v>11800</v>
      </c>
      <c r="P106" s="2450">
        <v>11200</v>
      </c>
      <c r="Q106" s="2450">
        <v>12500</v>
      </c>
      <c r="R106" s="2450">
        <v>11500</v>
      </c>
      <c r="S106" s="2146">
        <v>12800</v>
      </c>
    </row>
    <row r="107" spans="1:19">
      <c r="A107" s="2219" t="s">
        <v>208</v>
      </c>
      <c r="B107" s="2220" t="s">
        <v>33</v>
      </c>
      <c r="C107" s="2221" t="s">
        <v>122</v>
      </c>
      <c r="D107" s="2221" t="s">
        <v>668</v>
      </c>
      <c r="E107" s="2221" t="s">
        <v>22</v>
      </c>
      <c r="F107" s="2222"/>
      <c r="G107" s="2526">
        <v>1450</v>
      </c>
      <c r="H107" s="2145">
        <v>1700</v>
      </c>
      <c r="I107" s="2145">
        <v>1400</v>
      </c>
      <c r="J107" s="2145">
        <v>1400</v>
      </c>
      <c r="K107" s="2145">
        <v>1500</v>
      </c>
      <c r="L107" s="2145">
        <v>1400</v>
      </c>
      <c r="M107" s="2146">
        <v>1500</v>
      </c>
      <c r="N107" s="2147">
        <v>1300</v>
      </c>
      <c r="O107" s="2145">
        <v>1500</v>
      </c>
      <c r="P107" s="2450">
        <v>1500</v>
      </c>
      <c r="Q107" s="2450">
        <v>1600</v>
      </c>
      <c r="R107" s="2450">
        <v>1400</v>
      </c>
      <c r="S107" s="2146">
        <v>1500</v>
      </c>
    </row>
    <row r="108" spans="1:19">
      <c r="A108" s="2219" t="s">
        <v>208</v>
      </c>
      <c r="B108" s="2220" t="s">
        <v>33</v>
      </c>
      <c r="C108" s="2221" t="s">
        <v>122</v>
      </c>
      <c r="D108" s="2221" t="s">
        <v>669</v>
      </c>
      <c r="E108" s="2221" t="s">
        <v>84</v>
      </c>
      <c r="F108" s="2222"/>
      <c r="G108" s="2526">
        <v>400</v>
      </c>
      <c r="H108" s="2145">
        <v>500</v>
      </c>
      <c r="I108" s="2145">
        <v>500</v>
      </c>
      <c r="J108" s="2145">
        <v>500</v>
      </c>
      <c r="K108" s="2145">
        <v>500</v>
      </c>
      <c r="L108" s="2145">
        <v>500</v>
      </c>
      <c r="M108" s="2146">
        <v>500</v>
      </c>
      <c r="N108" s="2147">
        <v>500</v>
      </c>
      <c r="O108" s="2145">
        <v>500</v>
      </c>
      <c r="P108" s="2450">
        <v>500</v>
      </c>
      <c r="Q108" s="2450">
        <v>500</v>
      </c>
      <c r="R108" s="2450">
        <v>500</v>
      </c>
      <c r="S108" s="2146">
        <v>500</v>
      </c>
    </row>
    <row r="109" spans="1:19">
      <c r="A109" s="2219" t="s">
        <v>135</v>
      </c>
      <c r="B109" s="2220" t="s">
        <v>33</v>
      </c>
      <c r="C109" s="2221" t="s">
        <v>134</v>
      </c>
      <c r="D109" s="2221" t="s">
        <v>135</v>
      </c>
      <c r="E109" s="2221" t="s">
        <v>16</v>
      </c>
      <c r="F109" s="2222"/>
      <c r="G109" s="2526">
        <v>5000</v>
      </c>
      <c r="H109" s="2145">
        <v>4700</v>
      </c>
      <c r="I109" s="2145">
        <v>4700</v>
      </c>
      <c r="J109" s="2145">
        <v>4600</v>
      </c>
      <c r="K109" s="2145">
        <v>4500</v>
      </c>
      <c r="L109" s="2145">
        <v>4600</v>
      </c>
      <c r="M109" s="2146">
        <v>4500</v>
      </c>
      <c r="N109" s="2147">
        <v>5000</v>
      </c>
      <c r="O109" s="2145">
        <v>5400</v>
      </c>
      <c r="P109" s="2450">
        <v>4900</v>
      </c>
      <c r="Q109" s="2450">
        <v>5200</v>
      </c>
      <c r="R109" s="2450">
        <v>5100</v>
      </c>
      <c r="S109" s="2146">
        <v>4700</v>
      </c>
    </row>
    <row r="110" spans="1:19">
      <c r="A110" s="2219" t="s">
        <v>137</v>
      </c>
      <c r="B110" s="2220" t="s">
        <v>33</v>
      </c>
      <c r="C110" s="2221" t="s">
        <v>134</v>
      </c>
      <c r="D110" s="2221" t="s">
        <v>137</v>
      </c>
      <c r="E110" s="2221" t="s">
        <v>16</v>
      </c>
      <c r="F110" s="2222"/>
      <c r="G110" s="2526">
        <v>4800</v>
      </c>
      <c r="H110" s="2145">
        <v>4400</v>
      </c>
      <c r="I110" s="2145">
        <v>4600</v>
      </c>
      <c r="J110" s="2145">
        <v>4500</v>
      </c>
      <c r="K110" s="2145">
        <v>4200</v>
      </c>
      <c r="L110" s="2145">
        <v>4600</v>
      </c>
      <c r="M110" s="2146">
        <v>4800</v>
      </c>
      <c r="N110" s="2147">
        <v>5000</v>
      </c>
      <c r="O110" s="2145">
        <v>5500</v>
      </c>
      <c r="P110" s="2450">
        <v>4900</v>
      </c>
      <c r="Q110" s="2450">
        <v>5000</v>
      </c>
      <c r="R110" s="2450">
        <v>5300</v>
      </c>
      <c r="S110" s="2146">
        <v>4900</v>
      </c>
    </row>
    <row r="111" spans="1:19">
      <c r="A111" s="2219" t="s">
        <v>138</v>
      </c>
      <c r="B111" s="2220" t="s">
        <v>33</v>
      </c>
      <c r="C111" s="2221" t="s">
        <v>134</v>
      </c>
      <c r="D111" s="2221" t="s">
        <v>138</v>
      </c>
      <c r="E111" s="2221" t="s">
        <v>16</v>
      </c>
      <c r="F111" s="2222"/>
      <c r="G111" s="2526">
        <v>2800</v>
      </c>
      <c r="H111" s="2145">
        <v>2600</v>
      </c>
      <c r="I111" s="2145">
        <v>2500</v>
      </c>
      <c r="J111" s="2145">
        <v>2300</v>
      </c>
      <c r="K111" s="2145">
        <v>2500</v>
      </c>
      <c r="L111" s="2145">
        <v>2800</v>
      </c>
      <c r="M111" s="2146">
        <v>2600</v>
      </c>
      <c r="N111" s="2147">
        <v>3200</v>
      </c>
      <c r="O111" s="2145">
        <v>3300</v>
      </c>
      <c r="P111" s="2450">
        <v>2900</v>
      </c>
      <c r="Q111" s="2450">
        <v>3000</v>
      </c>
      <c r="R111" s="2450">
        <v>3000</v>
      </c>
      <c r="S111" s="2146">
        <v>2700</v>
      </c>
    </row>
    <row r="112" spans="1:19">
      <c r="A112" s="2219" t="s">
        <v>139</v>
      </c>
      <c r="B112" s="2220" t="s">
        <v>33</v>
      </c>
      <c r="C112" s="2221" t="s">
        <v>134</v>
      </c>
      <c r="D112" s="2221" t="s">
        <v>139</v>
      </c>
      <c r="E112" s="2221" t="s">
        <v>16</v>
      </c>
      <c r="F112" s="2222"/>
      <c r="G112" s="2526">
        <v>1700</v>
      </c>
      <c r="H112" s="2145">
        <v>1600</v>
      </c>
      <c r="I112" s="2145">
        <v>1700</v>
      </c>
      <c r="J112" s="2145">
        <v>1300</v>
      </c>
      <c r="K112" s="2145">
        <v>1400</v>
      </c>
      <c r="L112" s="2145">
        <v>1400</v>
      </c>
      <c r="M112" s="2146">
        <v>1600</v>
      </c>
      <c r="N112" s="2147">
        <v>1800</v>
      </c>
      <c r="O112" s="2145">
        <v>1800</v>
      </c>
      <c r="P112" s="2450">
        <v>1600</v>
      </c>
      <c r="Q112" s="2450">
        <v>1800</v>
      </c>
      <c r="R112" s="2450">
        <v>1800</v>
      </c>
      <c r="S112" s="2146">
        <v>1700</v>
      </c>
    </row>
    <row r="113" spans="1:19">
      <c r="A113" s="2219" t="s">
        <v>140</v>
      </c>
      <c r="B113" s="2220" t="s">
        <v>33</v>
      </c>
      <c r="C113" s="2221" t="s">
        <v>134</v>
      </c>
      <c r="D113" s="2221" t="s">
        <v>140</v>
      </c>
      <c r="E113" s="2221" t="s">
        <v>16</v>
      </c>
      <c r="F113" s="2222"/>
      <c r="G113" s="2526">
        <v>1400</v>
      </c>
      <c r="H113" s="2145">
        <v>1300</v>
      </c>
      <c r="I113" s="2145">
        <v>1300</v>
      </c>
      <c r="J113" s="2145">
        <v>1100</v>
      </c>
      <c r="K113" s="2145">
        <v>1200</v>
      </c>
      <c r="L113" s="2148">
        <v>1400</v>
      </c>
      <c r="M113" s="2149">
        <v>1400</v>
      </c>
      <c r="N113" s="2147">
        <v>1600</v>
      </c>
      <c r="O113" s="2145">
        <v>1700</v>
      </c>
      <c r="P113" s="2450">
        <v>1400</v>
      </c>
      <c r="Q113" s="2450">
        <v>1700</v>
      </c>
      <c r="R113" s="2450">
        <v>1700</v>
      </c>
      <c r="S113" s="2146">
        <v>1400</v>
      </c>
    </row>
    <row r="114" spans="1:19">
      <c r="A114" s="2219" t="s">
        <v>141</v>
      </c>
      <c r="B114" s="2220" t="s">
        <v>33</v>
      </c>
      <c r="C114" s="2221" t="s">
        <v>134</v>
      </c>
      <c r="D114" s="2221" t="s">
        <v>141</v>
      </c>
      <c r="E114" s="2221" t="s">
        <v>16</v>
      </c>
      <c r="F114" s="2222"/>
      <c r="G114" s="2526">
        <v>800</v>
      </c>
      <c r="H114" s="2145">
        <v>700</v>
      </c>
      <c r="I114" s="2145">
        <v>800</v>
      </c>
      <c r="J114" s="2145">
        <v>700</v>
      </c>
      <c r="K114" s="2145">
        <v>800</v>
      </c>
      <c r="L114" s="2145">
        <v>900</v>
      </c>
      <c r="M114" s="2146">
        <v>900</v>
      </c>
      <c r="N114" s="2147">
        <v>900</v>
      </c>
      <c r="O114" s="2145">
        <v>900</v>
      </c>
      <c r="P114" s="2450">
        <v>900</v>
      </c>
      <c r="Q114" s="2450">
        <v>900</v>
      </c>
      <c r="R114" s="2450">
        <v>900</v>
      </c>
      <c r="S114" s="2146">
        <v>800</v>
      </c>
    </row>
    <row r="115" spans="1:19">
      <c r="A115" s="2219" t="s">
        <v>142</v>
      </c>
      <c r="B115" s="2220" t="s">
        <v>33</v>
      </c>
      <c r="C115" s="2221" t="s">
        <v>134</v>
      </c>
      <c r="D115" s="2221" t="s">
        <v>142</v>
      </c>
      <c r="E115" s="2221" t="s">
        <v>16</v>
      </c>
      <c r="F115" s="2222"/>
      <c r="G115" s="2526">
        <v>300</v>
      </c>
      <c r="H115" s="2145">
        <v>300</v>
      </c>
      <c r="I115" s="2145">
        <v>300</v>
      </c>
      <c r="J115" s="2145">
        <v>300</v>
      </c>
      <c r="K115" s="2145">
        <v>350</v>
      </c>
      <c r="L115" s="2145">
        <v>350</v>
      </c>
      <c r="M115" s="2146">
        <v>300</v>
      </c>
      <c r="N115" s="2147">
        <v>350</v>
      </c>
      <c r="O115" s="2145">
        <v>350</v>
      </c>
      <c r="P115" s="2450">
        <v>300</v>
      </c>
      <c r="Q115" s="2450">
        <v>400</v>
      </c>
      <c r="R115" s="2450">
        <v>300</v>
      </c>
      <c r="S115" s="2146">
        <v>300</v>
      </c>
    </row>
    <row r="116" spans="1:19">
      <c r="A116" s="2219" t="s">
        <v>239</v>
      </c>
      <c r="B116" s="2220" t="s">
        <v>33</v>
      </c>
      <c r="C116" s="2221" t="s">
        <v>134</v>
      </c>
      <c r="D116" s="2221" t="s">
        <v>239</v>
      </c>
      <c r="E116" s="2221" t="s">
        <v>16</v>
      </c>
      <c r="F116" s="2222"/>
      <c r="G116" s="2526">
        <v>300</v>
      </c>
      <c r="H116" s="2145">
        <v>200</v>
      </c>
      <c r="I116" s="2145">
        <v>250</v>
      </c>
      <c r="J116" s="2145">
        <v>300</v>
      </c>
      <c r="K116" s="2145">
        <v>250</v>
      </c>
      <c r="L116" s="2145">
        <v>250</v>
      </c>
      <c r="M116" s="2146">
        <v>250</v>
      </c>
      <c r="N116" s="2147">
        <v>300</v>
      </c>
      <c r="O116" s="2145">
        <v>300</v>
      </c>
      <c r="P116" s="2450">
        <v>250</v>
      </c>
      <c r="Q116" s="2450">
        <v>300</v>
      </c>
      <c r="R116" s="2450">
        <v>300</v>
      </c>
      <c r="S116" s="2146">
        <v>300</v>
      </c>
    </row>
    <row r="117" spans="1:19">
      <c r="A117" s="2219" t="s">
        <v>144</v>
      </c>
      <c r="B117" s="2220" t="s">
        <v>33</v>
      </c>
      <c r="C117" s="2221" t="s">
        <v>134</v>
      </c>
      <c r="D117" s="2221" t="s">
        <v>144</v>
      </c>
      <c r="E117" s="2221" t="s">
        <v>16</v>
      </c>
      <c r="F117" s="2222"/>
      <c r="G117" s="2526">
        <v>1000</v>
      </c>
      <c r="H117" s="2145">
        <v>1000</v>
      </c>
      <c r="I117" s="2145">
        <v>1000</v>
      </c>
      <c r="J117" s="2145">
        <v>1000</v>
      </c>
      <c r="K117" s="2145">
        <v>1000</v>
      </c>
      <c r="L117" s="2145">
        <v>1100</v>
      </c>
      <c r="M117" s="2146">
        <v>1000</v>
      </c>
      <c r="N117" s="2147">
        <v>1100</v>
      </c>
      <c r="O117" s="2145">
        <v>1200</v>
      </c>
      <c r="P117" s="2450">
        <v>1100</v>
      </c>
      <c r="Q117" s="2450">
        <v>1100</v>
      </c>
      <c r="R117" s="2450">
        <v>1100</v>
      </c>
      <c r="S117" s="2146">
        <v>1000</v>
      </c>
    </row>
    <row r="118" spans="1:19">
      <c r="A118" s="2219" t="s">
        <v>145</v>
      </c>
      <c r="B118" s="2220" t="s">
        <v>33</v>
      </c>
      <c r="C118" s="2221" t="s">
        <v>134</v>
      </c>
      <c r="D118" s="2221" t="s">
        <v>145</v>
      </c>
      <c r="E118" s="2221" t="s">
        <v>16</v>
      </c>
      <c r="F118" s="2222"/>
      <c r="G118" s="2526">
        <v>1100</v>
      </c>
      <c r="H118" s="2145">
        <v>1100</v>
      </c>
      <c r="I118" s="2145">
        <v>1100</v>
      </c>
      <c r="J118" s="2145">
        <v>1100</v>
      </c>
      <c r="K118" s="2145">
        <v>1100</v>
      </c>
      <c r="L118" s="2145">
        <v>1100</v>
      </c>
      <c r="M118" s="2146">
        <v>1000</v>
      </c>
      <c r="N118" s="2147">
        <v>1100</v>
      </c>
      <c r="O118" s="2145">
        <v>1100</v>
      </c>
      <c r="P118" s="2450">
        <v>1000</v>
      </c>
      <c r="Q118" s="2450">
        <v>1100</v>
      </c>
      <c r="R118" s="2450">
        <v>1100</v>
      </c>
      <c r="S118" s="2146">
        <v>1100</v>
      </c>
    </row>
    <row r="119" spans="1:19">
      <c r="A119" s="2219" t="s">
        <v>146</v>
      </c>
      <c r="B119" s="2220" t="s">
        <v>33</v>
      </c>
      <c r="C119" s="2221" t="s">
        <v>134</v>
      </c>
      <c r="D119" s="2221" t="s">
        <v>146</v>
      </c>
      <c r="E119" s="2221" t="s">
        <v>16</v>
      </c>
      <c r="F119" s="2222"/>
      <c r="G119" s="2526">
        <v>1600</v>
      </c>
      <c r="H119" s="2145">
        <v>1400</v>
      </c>
      <c r="I119" s="2145">
        <v>1500</v>
      </c>
      <c r="J119" s="2145">
        <v>1500</v>
      </c>
      <c r="K119" s="2145">
        <v>1500</v>
      </c>
      <c r="L119" s="2145">
        <v>1500</v>
      </c>
      <c r="M119" s="2146">
        <v>1500</v>
      </c>
      <c r="N119" s="2147">
        <v>1600</v>
      </c>
      <c r="O119" s="2145">
        <v>1600</v>
      </c>
      <c r="P119" s="2450">
        <v>1400</v>
      </c>
      <c r="Q119" s="2450">
        <v>1600</v>
      </c>
      <c r="R119" s="2450">
        <v>1600</v>
      </c>
      <c r="S119" s="2146">
        <v>1600</v>
      </c>
    </row>
    <row r="120" spans="1:19">
      <c r="A120" s="2223" t="s">
        <v>208</v>
      </c>
      <c r="B120" s="2224" t="s">
        <v>33</v>
      </c>
      <c r="C120" s="2225" t="s">
        <v>46</v>
      </c>
      <c r="D120" s="2225" t="s">
        <v>208</v>
      </c>
      <c r="E120" s="2225" t="s">
        <v>16</v>
      </c>
      <c r="F120" s="2226"/>
      <c r="G120" s="2526">
        <v>26000</v>
      </c>
      <c r="H120" s="2145">
        <v>23000</v>
      </c>
      <c r="I120" s="2145">
        <v>21800</v>
      </c>
      <c r="J120" s="2148">
        <v>22300</v>
      </c>
      <c r="K120" s="2148">
        <v>22300</v>
      </c>
      <c r="L120" s="2148">
        <v>26400</v>
      </c>
      <c r="M120" s="2149">
        <v>24300</v>
      </c>
      <c r="N120" s="2147">
        <v>23300</v>
      </c>
      <c r="O120" s="2145">
        <v>26000</v>
      </c>
      <c r="P120" s="2450">
        <v>27000</v>
      </c>
      <c r="Q120" s="2450">
        <v>29800</v>
      </c>
      <c r="R120" s="2450">
        <v>26800</v>
      </c>
      <c r="S120" s="2146">
        <v>22600</v>
      </c>
    </row>
    <row r="121" spans="1:19">
      <c r="A121" s="2227" t="s">
        <v>208</v>
      </c>
      <c r="B121" s="2228" t="s">
        <v>33</v>
      </c>
      <c r="C121" s="2225" t="s">
        <v>670</v>
      </c>
      <c r="D121" s="2225" t="s">
        <v>208</v>
      </c>
      <c r="E121" s="2225" t="s">
        <v>22</v>
      </c>
      <c r="F121" s="2226"/>
      <c r="G121" s="2526">
        <v>21000</v>
      </c>
      <c r="H121" s="2145">
        <v>21000</v>
      </c>
      <c r="I121" s="2145">
        <v>21000</v>
      </c>
      <c r="J121" s="2145">
        <v>21000</v>
      </c>
      <c r="K121" s="2145">
        <v>21000</v>
      </c>
      <c r="L121" s="2145">
        <v>21000</v>
      </c>
      <c r="M121" s="2146">
        <v>21000</v>
      </c>
      <c r="N121" s="2147">
        <v>21000</v>
      </c>
      <c r="O121" s="2145">
        <v>21000</v>
      </c>
      <c r="P121" s="2450">
        <v>21000</v>
      </c>
      <c r="Q121" s="2450">
        <v>21000</v>
      </c>
      <c r="R121" s="2450">
        <v>21000</v>
      </c>
      <c r="S121" s="2146">
        <v>21000</v>
      </c>
    </row>
    <row r="122" spans="1:19">
      <c r="A122" s="2229" t="s">
        <v>208</v>
      </c>
      <c r="B122" s="2230" t="s">
        <v>33</v>
      </c>
      <c r="C122" s="2230" t="s">
        <v>671</v>
      </c>
      <c r="D122" s="2221" t="s">
        <v>672</v>
      </c>
      <c r="E122" s="2221" t="s">
        <v>22</v>
      </c>
      <c r="F122" s="2231"/>
      <c r="G122" s="1275"/>
      <c r="H122" s="1275">
        <v>0</v>
      </c>
      <c r="I122" s="1275">
        <v>0</v>
      </c>
      <c r="J122" s="1275">
        <v>0</v>
      </c>
      <c r="K122" s="1275">
        <v>0</v>
      </c>
      <c r="L122" s="1275">
        <v>0</v>
      </c>
      <c r="M122" s="1276">
        <v>0</v>
      </c>
      <c r="N122" s="2530">
        <v>0</v>
      </c>
      <c r="O122" s="1275">
        <v>0</v>
      </c>
      <c r="P122" s="1833">
        <v>0</v>
      </c>
      <c r="Q122" s="1833">
        <v>0</v>
      </c>
      <c r="R122" s="1833">
        <v>0</v>
      </c>
      <c r="S122" s="1276">
        <v>0</v>
      </c>
    </row>
    <row r="123" spans="1:19">
      <c r="A123" s="2219" t="s">
        <v>208</v>
      </c>
      <c r="B123" s="2220" t="s">
        <v>33</v>
      </c>
      <c r="C123" s="2221" t="s">
        <v>35</v>
      </c>
      <c r="D123" s="2221" t="s">
        <v>38</v>
      </c>
      <c r="E123" s="2221" t="s">
        <v>16</v>
      </c>
      <c r="F123" s="2222"/>
      <c r="G123" s="2526">
        <v>24900</v>
      </c>
      <c r="H123" s="2145">
        <v>24700</v>
      </c>
      <c r="I123" s="2145">
        <v>23800</v>
      </c>
      <c r="J123" s="2145">
        <v>22300</v>
      </c>
      <c r="K123" s="2145">
        <v>22700</v>
      </c>
      <c r="L123" s="2145">
        <v>21400</v>
      </c>
      <c r="M123" s="2146">
        <v>18900</v>
      </c>
      <c r="N123" s="2147">
        <v>21900</v>
      </c>
      <c r="O123" s="2145">
        <v>22700</v>
      </c>
      <c r="P123" s="2450">
        <v>23200</v>
      </c>
      <c r="Q123" s="2450">
        <v>26500</v>
      </c>
      <c r="R123" s="2450">
        <v>24800</v>
      </c>
      <c r="S123" s="2146">
        <v>25100</v>
      </c>
    </row>
    <row r="124" spans="1:19">
      <c r="A124" s="2219" t="s">
        <v>208</v>
      </c>
      <c r="B124" s="2220" t="s">
        <v>33</v>
      </c>
      <c r="C124" s="2221" t="s">
        <v>35</v>
      </c>
      <c r="D124" s="2221" t="s">
        <v>36</v>
      </c>
      <c r="E124" s="2221" t="s">
        <v>16</v>
      </c>
      <c r="F124" s="2222"/>
      <c r="G124" s="2526">
        <v>82300</v>
      </c>
      <c r="H124" s="2145">
        <v>69300</v>
      </c>
      <c r="I124" s="2145">
        <v>65600</v>
      </c>
      <c r="J124" s="2145">
        <v>60000</v>
      </c>
      <c r="K124" s="2145">
        <v>59000</v>
      </c>
      <c r="L124" s="2145">
        <v>60000</v>
      </c>
      <c r="M124" s="2146">
        <v>61000</v>
      </c>
      <c r="N124" s="2147">
        <v>62200</v>
      </c>
      <c r="O124" s="2145">
        <v>68600</v>
      </c>
      <c r="P124" s="2450">
        <v>77800</v>
      </c>
      <c r="Q124" s="2450">
        <v>85200</v>
      </c>
      <c r="R124" s="2450">
        <v>78000</v>
      </c>
      <c r="S124" s="2146">
        <v>80000</v>
      </c>
    </row>
    <row r="125" spans="1:19">
      <c r="A125" s="2232" t="s">
        <v>208</v>
      </c>
      <c r="B125" s="2233" t="s">
        <v>33</v>
      </c>
      <c r="C125" s="2234" t="s">
        <v>111</v>
      </c>
      <c r="D125" s="2235" t="s">
        <v>673</v>
      </c>
      <c r="E125" s="2234" t="s">
        <v>22</v>
      </c>
      <c r="F125" s="2236"/>
      <c r="G125" s="2527">
        <v>23000</v>
      </c>
      <c r="H125" s="2145">
        <v>15900</v>
      </c>
      <c r="I125" s="2145">
        <v>15600</v>
      </c>
      <c r="J125" s="2145">
        <v>15000</v>
      </c>
      <c r="K125" s="2145">
        <v>15500</v>
      </c>
      <c r="L125" s="2148">
        <v>16200</v>
      </c>
      <c r="M125" s="2146">
        <v>16100</v>
      </c>
      <c r="N125" s="2147">
        <v>16700</v>
      </c>
      <c r="O125" s="2145">
        <v>18200</v>
      </c>
      <c r="P125" s="2450">
        <v>17600</v>
      </c>
      <c r="Q125" s="2450">
        <v>21000</v>
      </c>
      <c r="R125" s="2450">
        <v>19900</v>
      </c>
      <c r="S125" s="2146">
        <v>17500</v>
      </c>
    </row>
    <row r="126" spans="1:19">
      <c r="A126" s="2232" t="s">
        <v>208</v>
      </c>
      <c r="B126" s="2233" t="s">
        <v>33</v>
      </c>
      <c r="C126" s="2234" t="s">
        <v>111</v>
      </c>
      <c r="D126" s="2234" t="s">
        <v>674</v>
      </c>
      <c r="E126" s="2234" t="s">
        <v>22</v>
      </c>
      <c r="F126" s="2236"/>
      <c r="G126" s="2527">
        <v>13100</v>
      </c>
      <c r="H126" s="2145">
        <v>10600</v>
      </c>
      <c r="I126" s="2145">
        <v>11100</v>
      </c>
      <c r="J126" s="2145">
        <v>10300</v>
      </c>
      <c r="K126" s="2145">
        <v>10100</v>
      </c>
      <c r="L126" s="2148">
        <v>10400</v>
      </c>
      <c r="M126" s="2146">
        <v>11000</v>
      </c>
      <c r="N126" s="2147">
        <v>11200</v>
      </c>
      <c r="O126" s="2145">
        <v>11500</v>
      </c>
      <c r="P126" s="2450">
        <v>11000</v>
      </c>
      <c r="Q126" s="2450">
        <v>14000</v>
      </c>
      <c r="R126" s="2450">
        <v>13600</v>
      </c>
      <c r="S126" s="2146">
        <v>14100</v>
      </c>
    </row>
    <row r="127" spans="1:19">
      <c r="A127" s="2232" t="s">
        <v>135</v>
      </c>
      <c r="B127" s="2233" t="s">
        <v>33</v>
      </c>
      <c r="C127" s="2234" t="s">
        <v>111</v>
      </c>
      <c r="D127" s="2235" t="s">
        <v>675</v>
      </c>
      <c r="E127" s="2234" t="s">
        <v>22</v>
      </c>
      <c r="F127" s="2236"/>
      <c r="G127" s="2534"/>
      <c r="H127" s="1275">
        <v>0</v>
      </c>
      <c r="I127" s="1275">
        <v>0</v>
      </c>
      <c r="J127" s="1275">
        <v>0</v>
      </c>
      <c r="K127" s="1275">
        <v>0</v>
      </c>
      <c r="L127" s="2534">
        <v>0</v>
      </c>
      <c r="M127" s="1276">
        <v>0</v>
      </c>
      <c r="N127" s="2530">
        <v>0</v>
      </c>
      <c r="O127" s="1275">
        <v>0</v>
      </c>
      <c r="P127" s="1833">
        <v>0</v>
      </c>
      <c r="Q127" s="1833">
        <v>0</v>
      </c>
      <c r="R127" s="1833">
        <v>0</v>
      </c>
      <c r="S127" s="1276">
        <v>0</v>
      </c>
    </row>
    <row r="128" spans="1:19">
      <c r="A128" s="2232" t="s">
        <v>135</v>
      </c>
      <c r="B128" s="2233" t="s">
        <v>168</v>
      </c>
      <c r="C128" s="2234" t="s">
        <v>109</v>
      </c>
      <c r="D128" s="2234" t="s">
        <v>676</v>
      </c>
      <c r="E128" s="2234" t="s">
        <v>677</v>
      </c>
      <c r="F128" s="2236"/>
      <c r="G128" s="2527">
        <v>650</v>
      </c>
      <c r="H128" s="2145">
        <v>300</v>
      </c>
      <c r="I128" s="2145">
        <v>200</v>
      </c>
      <c r="J128" s="2145">
        <v>200</v>
      </c>
      <c r="K128" s="2145">
        <v>200</v>
      </c>
      <c r="L128" s="2145">
        <v>200</v>
      </c>
      <c r="M128" s="2146">
        <v>300</v>
      </c>
      <c r="N128" s="2147">
        <v>300</v>
      </c>
      <c r="O128" s="2145">
        <v>300</v>
      </c>
      <c r="P128" s="2450">
        <v>300</v>
      </c>
      <c r="Q128" s="2450">
        <v>400</v>
      </c>
      <c r="R128" s="2450">
        <v>300</v>
      </c>
      <c r="S128" s="2146">
        <v>300</v>
      </c>
    </row>
    <row r="129" spans="1:19">
      <c r="A129" s="2232" t="s">
        <v>208</v>
      </c>
      <c r="B129" s="2233" t="s">
        <v>168</v>
      </c>
      <c r="C129" s="2234" t="s">
        <v>109</v>
      </c>
      <c r="D129" s="2234" t="s">
        <v>161</v>
      </c>
      <c r="E129" s="2234" t="s">
        <v>678</v>
      </c>
      <c r="F129" s="2236"/>
      <c r="G129" s="2527">
        <v>15340</v>
      </c>
      <c r="H129" s="2145">
        <v>14500</v>
      </c>
      <c r="I129" s="2145">
        <v>14500</v>
      </c>
      <c r="J129" s="2145">
        <v>14000</v>
      </c>
      <c r="K129" s="2145">
        <v>13500</v>
      </c>
      <c r="L129" s="2145">
        <v>13800</v>
      </c>
      <c r="M129" s="2146">
        <v>14000</v>
      </c>
      <c r="N129" s="2147">
        <v>14500</v>
      </c>
      <c r="O129" s="2145">
        <v>15000</v>
      </c>
      <c r="P129" s="2450">
        <v>14000</v>
      </c>
      <c r="Q129" s="2450">
        <v>15500</v>
      </c>
      <c r="R129" s="2450">
        <v>14500</v>
      </c>
      <c r="S129" s="2146">
        <v>15000</v>
      </c>
    </row>
    <row r="130" spans="1:19">
      <c r="A130" s="2232" t="s">
        <v>208</v>
      </c>
      <c r="B130" s="2233" t="s">
        <v>33</v>
      </c>
      <c r="C130" s="2234" t="s">
        <v>169</v>
      </c>
      <c r="D130" s="2234" t="s">
        <v>169</v>
      </c>
      <c r="E130" s="2234" t="s">
        <v>16</v>
      </c>
      <c r="F130" s="2236"/>
      <c r="G130" s="2534"/>
      <c r="H130" s="1275">
        <v>0</v>
      </c>
      <c r="I130" s="1275">
        <v>0</v>
      </c>
      <c r="J130" s="1275">
        <v>0</v>
      </c>
      <c r="K130" s="1275">
        <v>0</v>
      </c>
      <c r="L130" s="1275">
        <v>0</v>
      </c>
      <c r="M130" s="1276">
        <v>0</v>
      </c>
      <c r="N130" s="2530">
        <v>0</v>
      </c>
      <c r="O130" s="1275">
        <v>0</v>
      </c>
      <c r="P130" s="1833">
        <v>0</v>
      </c>
      <c r="Q130" s="1833">
        <v>0</v>
      </c>
      <c r="R130" s="1833">
        <v>0</v>
      </c>
      <c r="S130" s="1276">
        <v>0</v>
      </c>
    </row>
    <row r="131" spans="1:19">
      <c r="A131" s="2232" t="s">
        <v>208</v>
      </c>
      <c r="B131" s="2233" t="s">
        <v>33</v>
      </c>
      <c r="C131" s="2234" t="s">
        <v>679</v>
      </c>
      <c r="D131" s="2234" t="s">
        <v>680</v>
      </c>
      <c r="E131" s="2234" t="s">
        <v>22</v>
      </c>
      <c r="F131" s="2236"/>
      <c r="G131" s="2534">
        <v>4500</v>
      </c>
      <c r="H131" s="1275">
        <v>4600</v>
      </c>
      <c r="I131" s="1275">
        <v>4600</v>
      </c>
      <c r="J131" s="1275">
        <v>4600</v>
      </c>
      <c r="K131" s="1275">
        <v>4600</v>
      </c>
      <c r="L131" s="1275">
        <v>4600</v>
      </c>
      <c r="M131" s="1276">
        <v>4800</v>
      </c>
      <c r="N131" s="2530">
        <v>4500</v>
      </c>
      <c r="O131" s="1275">
        <v>4550</v>
      </c>
      <c r="P131" s="1833">
        <v>4500</v>
      </c>
      <c r="Q131" s="1833">
        <v>4600</v>
      </c>
      <c r="R131" s="1833">
        <v>4600</v>
      </c>
      <c r="S131" s="1276">
        <v>4600</v>
      </c>
    </row>
    <row r="132" spans="1:19">
      <c r="A132" s="2237" t="s">
        <v>135</v>
      </c>
      <c r="B132" s="2238" t="s">
        <v>681</v>
      </c>
      <c r="C132" s="2239" t="s">
        <v>682</v>
      </c>
      <c r="D132" s="2240" t="s">
        <v>682</v>
      </c>
      <c r="E132" s="2240" t="s">
        <v>52</v>
      </c>
      <c r="F132" s="2241"/>
      <c r="G132" s="2527">
        <v>12150</v>
      </c>
      <c r="H132" s="2145">
        <v>7500</v>
      </c>
      <c r="I132" s="2145">
        <v>7700</v>
      </c>
      <c r="J132" s="2145">
        <v>7600</v>
      </c>
      <c r="K132" s="2145">
        <v>7800</v>
      </c>
      <c r="L132" s="2145">
        <v>7800</v>
      </c>
      <c r="M132" s="2146">
        <v>7900</v>
      </c>
      <c r="N132" s="2147">
        <v>7100</v>
      </c>
      <c r="O132" s="2145">
        <v>7600</v>
      </c>
      <c r="P132" s="2450">
        <v>7600</v>
      </c>
      <c r="Q132" s="2450">
        <v>8000</v>
      </c>
      <c r="R132" s="2450">
        <v>7900</v>
      </c>
      <c r="S132" s="2146">
        <v>7700</v>
      </c>
    </row>
    <row r="133" spans="1:19">
      <c r="A133" s="2237" t="s">
        <v>137</v>
      </c>
      <c r="B133" s="2238" t="s">
        <v>681</v>
      </c>
      <c r="C133" s="2239" t="s">
        <v>682</v>
      </c>
      <c r="D133" s="2240" t="s">
        <v>682</v>
      </c>
      <c r="E133" s="2240" t="s">
        <v>52</v>
      </c>
      <c r="F133" s="2241"/>
      <c r="G133" s="2527">
        <v>1300</v>
      </c>
      <c r="H133" s="2145">
        <v>1200</v>
      </c>
      <c r="I133" s="2145">
        <v>1100</v>
      </c>
      <c r="J133" s="2145">
        <v>1000</v>
      </c>
      <c r="K133" s="2145">
        <v>1000</v>
      </c>
      <c r="L133" s="2145">
        <v>1100</v>
      </c>
      <c r="M133" s="2146">
        <v>1200</v>
      </c>
      <c r="N133" s="2147">
        <v>1100</v>
      </c>
      <c r="O133" s="2145">
        <v>1000</v>
      </c>
      <c r="P133" s="2450">
        <v>1000</v>
      </c>
      <c r="Q133" s="2450">
        <v>1300</v>
      </c>
      <c r="R133" s="2450">
        <v>1300</v>
      </c>
      <c r="S133" s="2146">
        <v>1300</v>
      </c>
    </row>
    <row r="134" spans="1:19">
      <c r="A134" s="2242"/>
      <c r="B134" s="2243" t="s">
        <v>33</v>
      </c>
      <c r="C134" s="2244" t="s">
        <v>682</v>
      </c>
      <c r="D134" s="2225"/>
      <c r="E134" s="2225"/>
      <c r="F134" s="2226"/>
      <c r="G134" s="2526">
        <v>2550</v>
      </c>
      <c r="H134" s="2145">
        <v>1700</v>
      </c>
      <c r="I134" s="2145">
        <v>1700</v>
      </c>
      <c r="J134" s="2145">
        <v>1700</v>
      </c>
      <c r="K134" s="2145">
        <v>1700</v>
      </c>
      <c r="L134" s="2145">
        <v>1700</v>
      </c>
      <c r="M134" s="2146">
        <v>1800</v>
      </c>
      <c r="N134" s="2147">
        <v>1600</v>
      </c>
      <c r="O134" s="2145">
        <v>1700</v>
      </c>
      <c r="P134" s="2450">
        <v>1700</v>
      </c>
      <c r="Q134" s="2450">
        <v>1800</v>
      </c>
      <c r="R134" s="2450">
        <v>1800</v>
      </c>
      <c r="S134" s="2146">
        <v>1800</v>
      </c>
    </row>
    <row r="135" spans="1:19">
      <c r="A135" s="2242"/>
      <c r="B135" s="2243" t="s">
        <v>356</v>
      </c>
      <c r="C135" s="2244" t="s">
        <v>682</v>
      </c>
      <c r="D135" s="2225"/>
      <c r="E135" s="2225"/>
      <c r="F135" s="2226"/>
      <c r="G135" s="2526">
        <v>6750</v>
      </c>
      <c r="H135" s="2145">
        <v>4100</v>
      </c>
      <c r="I135" s="2145">
        <v>4100</v>
      </c>
      <c r="J135" s="2145">
        <v>4000</v>
      </c>
      <c r="K135" s="2145">
        <v>4100</v>
      </c>
      <c r="L135" s="2145">
        <v>4200</v>
      </c>
      <c r="M135" s="2146">
        <v>4200</v>
      </c>
      <c r="N135" s="2147">
        <v>3800</v>
      </c>
      <c r="O135" s="2145">
        <v>4000</v>
      </c>
      <c r="P135" s="2450">
        <v>4000</v>
      </c>
      <c r="Q135" s="2450">
        <v>4400</v>
      </c>
      <c r="R135" s="2450">
        <v>4300</v>
      </c>
      <c r="S135" s="2146">
        <v>4200</v>
      </c>
    </row>
    <row r="136" spans="1:19">
      <c r="A136" s="2242"/>
      <c r="B136" s="2243" t="s">
        <v>168</v>
      </c>
      <c r="C136" s="2244" t="s">
        <v>682</v>
      </c>
      <c r="D136" s="2225"/>
      <c r="E136" s="2225"/>
      <c r="F136" s="2226"/>
      <c r="G136" s="2526">
        <v>4150</v>
      </c>
      <c r="H136" s="2145">
        <v>2900</v>
      </c>
      <c r="I136" s="2145">
        <v>3000</v>
      </c>
      <c r="J136" s="2145">
        <v>2900</v>
      </c>
      <c r="K136" s="2145">
        <v>3000</v>
      </c>
      <c r="L136" s="2145">
        <v>3000</v>
      </c>
      <c r="M136" s="2146">
        <v>3100</v>
      </c>
      <c r="N136" s="2147">
        <v>2800</v>
      </c>
      <c r="O136" s="2145">
        <v>2900</v>
      </c>
      <c r="P136" s="2450">
        <v>2900</v>
      </c>
      <c r="Q136" s="2450">
        <v>3100</v>
      </c>
      <c r="R136" s="2450">
        <v>3100</v>
      </c>
      <c r="S136" s="2146">
        <v>3000</v>
      </c>
    </row>
    <row r="137" spans="1:19">
      <c r="A137" s="2245" t="s">
        <v>683</v>
      </c>
      <c r="B137" s="2246" t="s">
        <v>681</v>
      </c>
      <c r="C137" s="2247" t="s">
        <v>119</v>
      </c>
      <c r="D137" s="2240" t="s">
        <v>119</v>
      </c>
      <c r="E137" s="2240" t="s">
        <v>683</v>
      </c>
      <c r="F137" s="2241"/>
      <c r="G137" s="2527">
        <v>1200</v>
      </c>
      <c r="H137" s="2145">
        <v>1400</v>
      </c>
      <c r="I137" s="2145">
        <v>1400</v>
      </c>
      <c r="J137" s="2145">
        <v>1400</v>
      </c>
      <c r="K137" s="2145">
        <v>1400</v>
      </c>
      <c r="L137" s="2145">
        <v>1400</v>
      </c>
      <c r="M137" s="2146">
        <v>1400</v>
      </c>
      <c r="N137" s="2147">
        <v>1400</v>
      </c>
      <c r="O137" s="2145">
        <v>1400</v>
      </c>
      <c r="P137" s="2450">
        <v>1400</v>
      </c>
      <c r="Q137" s="2450">
        <v>1400</v>
      </c>
      <c r="R137" s="2450">
        <v>1400</v>
      </c>
      <c r="S137" s="2146">
        <v>1400</v>
      </c>
    </row>
    <row r="138" spans="1:19">
      <c r="A138" s="2242"/>
      <c r="B138" s="2243" t="s">
        <v>33</v>
      </c>
      <c r="C138" s="2244" t="s">
        <v>119</v>
      </c>
      <c r="D138" s="2225"/>
      <c r="E138" s="2225"/>
      <c r="F138" s="2226"/>
      <c r="G138" s="2526">
        <v>350</v>
      </c>
      <c r="H138" s="2145">
        <v>400</v>
      </c>
      <c r="I138" s="2145">
        <v>400</v>
      </c>
      <c r="J138" s="2145">
        <v>400</v>
      </c>
      <c r="K138" s="2145">
        <v>400</v>
      </c>
      <c r="L138" s="2145">
        <v>400</v>
      </c>
      <c r="M138" s="2146">
        <v>400</v>
      </c>
      <c r="N138" s="2147">
        <v>400</v>
      </c>
      <c r="O138" s="2145">
        <v>400</v>
      </c>
      <c r="P138" s="2450">
        <v>400</v>
      </c>
      <c r="Q138" s="2450">
        <v>400</v>
      </c>
      <c r="R138" s="2450">
        <v>400</v>
      </c>
      <c r="S138" s="2146">
        <v>400</v>
      </c>
    </row>
    <row r="139" spans="1:19">
      <c r="A139" s="2242"/>
      <c r="B139" s="2243" t="s">
        <v>356</v>
      </c>
      <c r="C139" s="2244" t="s">
        <v>119</v>
      </c>
      <c r="D139" s="2225"/>
      <c r="E139" s="2225"/>
      <c r="F139" s="2226"/>
      <c r="G139" s="2526">
        <v>200</v>
      </c>
      <c r="H139" s="2145">
        <v>300</v>
      </c>
      <c r="I139" s="2145">
        <v>300</v>
      </c>
      <c r="J139" s="2145">
        <v>300</v>
      </c>
      <c r="K139" s="2145">
        <v>300</v>
      </c>
      <c r="L139" s="2145">
        <v>300</v>
      </c>
      <c r="M139" s="2146">
        <v>300</v>
      </c>
      <c r="N139" s="2147">
        <v>300</v>
      </c>
      <c r="O139" s="2145">
        <v>300</v>
      </c>
      <c r="P139" s="2450">
        <v>300</v>
      </c>
      <c r="Q139" s="2450">
        <v>300</v>
      </c>
      <c r="R139" s="2450">
        <v>300</v>
      </c>
      <c r="S139" s="2146">
        <v>300</v>
      </c>
    </row>
    <row r="140" spans="1:19">
      <c r="A140" s="2242"/>
      <c r="B140" s="2243" t="s">
        <v>168</v>
      </c>
      <c r="C140" s="2244" t="s">
        <v>119</v>
      </c>
      <c r="D140" s="2225"/>
      <c r="E140" s="2225"/>
      <c r="F140" s="2226"/>
      <c r="G140" s="2526">
        <v>650</v>
      </c>
      <c r="H140" s="2145">
        <v>700</v>
      </c>
      <c r="I140" s="2145">
        <v>700</v>
      </c>
      <c r="J140" s="2145">
        <v>700</v>
      </c>
      <c r="K140" s="2145">
        <v>700</v>
      </c>
      <c r="L140" s="2145">
        <v>700</v>
      </c>
      <c r="M140" s="2146">
        <v>700</v>
      </c>
      <c r="N140" s="2147">
        <v>700</v>
      </c>
      <c r="O140" s="2145">
        <v>700</v>
      </c>
      <c r="P140" s="2450">
        <v>700</v>
      </c>
      <c r="Q140" s="2450">
        <v>700</v>
      </c>
      <c r="R140" s="2450">
        <v>700</v>
      </c>
      <c r="S140" s="2146">
        <v>700</v>
      </c>
    </row>
    <row r="141" spans="1:19">
      <c r="A141" s="2219" t="s">
        <v>218</v>
      </c>
      <c r="B141" s="2220" t="s">
        <v>33</v>
      </c>
      <c r="C141" s="2221" t="s">
        <v>129</v>
      </c>
      <c r="D141" s="2221" t="s">
        <v>684</v>
      </c>
      <c r="E141" s="2221" t="s">
        <v>16</v>
      </c>
      <c r="F141" s="2222"/>
      <c r="G141" s="2527">
        <v>28550</v>
      </c>
      <c r="H141" s="2145">
        <v>25700</v>
      </c>
      <c r="I141" s="2145">
        <v>25100</v>
      </c>
      <c r="J141" s="2145">
        <v>22600</v>
      </c>
      <c r="K141" s="2145">
        <v>22900</v>
      </c>
      <c r="L141" s="2145">
        <v>22200</v>
      </c>
      <c r="M141" s="2146">
        <v>21600</v>
      </c>
      <c r="N141" s="2147">
        <v>24700</v>
      </c>
      <c r="O141" s="2145">
        <v>25100</v>
      </c>
      <c r="P141" s="2450">
        <v>25600</v>
      </c>
      <c r="Q141" s="2450">
        <v>27000</v>
      </c>
      <c r="R141" s="2450">
        <v>26000</v>
      </c>
      <c r="S141" s="2146">
        <v>27100</v>
      </c>
    </row>
    <row r="142" spans="1:19">
      <c r="A142" s="2248" t="s">
        <v>218</v>
      </c>
      <c r="B142" s="2249" t="s">
        <v>33</v>
      </c>
      <c r="C142" s="2250" t="s">
        <v>129</v>
      </c>
      <c r="D142" s="2250" t="s">
        <v>685</v>
      </c>
      <c r="E142" s="2250"/>
      <c r="F142" s="2251"/>
      <c r="G142" s="2526">
        <v>11100</v>
      </c>
      <c r="H142" s="2523"/>
      <c r="I142" s="2523"/>
      <c r="J142" s="2523"/>
      <c r="K142" s="2523"/>
      <c r="L142" s="2523"/>
      <c r="M142" s="2532"/>
      <c r="N142" s="2533"/>
      <c r="O142" s="2523"/>
      <c r="P142" s="2531"/>
      <c r="Q142" s="2531"/>
      <c r="R142" s="2531"/>
      <c r="S142" s="2532"/>
    </row>
    <row r="143" spans="1:19">
      <c r="A143" s="2248" t="s">
        <v>218</v>
      </c>
      <c r="B143" s="2249" t="s">
        <v>33</v>
      </c>
      <c r="C143" s="2250" t="s">
        <v>129</v>
      </c>
      <c r="D143" s="2250" t="s">
        <v>246</v>
      </c>
      <c r="E143" s="2250"/>
      <c r="F143" s="2251"/>
      <c r="G143" s="2526">
        <v>13250</v>
      </c>
      <c r="H143" s="2523"/>
      <c r="I143" s="2523"/>
      <c r="J143" s="2523"/>
      <c r="K143" s="2523"/>
      <c r="L143" s="2523"/>
      <c r="M143" s="2532"/>
      <c r="N143" s="2533"/>
      <c r="O143" s="2523"/>
      <c r="P143" s="2531"/>
      <c r="Q143" s="2531"/>
      <c r="R143" s="2531"/>
      <c r="S143" s="2532"/>
    </row>
    <row r="144" spans="1:19">
      <c r="A144" s="2248" t="s">
        <v>218</v>
      </c>
      <c r="B144" s="2249" t="s">
        <v>33</v>
      </c>
      <c r="C144" s="2250" t="s">
        <v>129</v>
      </c>
      <c r="D144" s="2250" t="s">
        <v>247</v>
      </c>
      <c r="E144" s="2250"/>
      <c r="F144" s="2251"/>
      <c r="G144" s="2526">
        <v>1000</v>
      </c>
      <c r="H144" s="2523"/>
      <c r="I144" s="2523"/>
      <c r="J144" s="2523"/>
      <c r="K144" s="2523"/>
      <c r="L144" s="2523"/>
      <c r="M144" s="2532"/>
      <c r="N144" s="2533"/>
      <c r="O144" s="2523"/>
      <c r="P144" s="2531"/>
      <c r="Q144" s="2531"/>
      <c r="R144" s="2531"/>
      <c r="S144" s="2532"/>
    </row>
    <row r="145" spans="1:19">
      <c r="A145" s="2248" t="s">
        <v>218</v>
      </c>
      <c r="B145" s="2249" t="s">
        <v>33</v>
      </c>
      <c r="C145" s="2250" t="s">
        <v>129</v>
      </c>
      <c r="D145" s="2250" t="s">
        <v>248</v>
      </c>
      <c r="E145" s="2250"/>
      <c r="F145" s="2251"/>
      <c r="G145" s="2526">
        <v>3200</v>
      </c>
      <c r="H145" s="2523">
        <v>3200</v>
      </c>
      <c r="I145" s="2523">
        <v>3200</v>
      </c>
      <c r="J145" s="2523">
        <v>3200</v>
      </c>
      <c r="K145" s="2523">
        <v>3200</v>
      </c>
      <c r="L145" s="2523">
        <v>3200</v>
      </c>
      <c r="M145" s="2532">
        <v>3200</v>
      </c>
      <c r="N145" s="2533">
        <v>3200</v>
      </c>
      <c r="O145" s="2523">
        <v>3200</v>
      </c>
      <c r="P145" s="2531">
        <v>3200</v>
      </c>
      <c r="Q145" s="2531">
        <v>3200</v>
      </c>
      <c r="R145" s="2531">
        <v>3200</v>
      </c>
      <c r="S145" s="2532">
        <v>3200</v>
      </c>
    </row>
    <row r="146" spans="1:19">
      <c r="A146" s="2219" t="s">
        <v>218</v>
      </c>
      <c r="B146" s="2220" t="s">
        <v>33</v>
      </c>
      <c r="C146" s="2221" t="s">
        <v>129</v>
      </c>
      <c r="D146" s="2221" t="s">
        <v>132</v>
      </c>
      <c r="E146" s="2221" t="s">
        <v>22</v>
      </c>
      <c r="F146" s="2222"/>
      <c r="G146" s="2534"/>
      <c r="H146" s="1275"/>
      <c r="I146" s="1275"/>
      <c r="J146" s="1275"/>
      <c r="K146" s="1275"/>
      <c r="L146" s="1275"/>
      <c r="M146" s="1276"/>
      <c r="N146" s="2530"/>
      <c r="O146" s="1275"/>
      <c r="P146" s="1833"/>
      <c r="Q146" s="1833"/>
      <c r="R146" s="1833"/>
      <c r="S146" s="1276"/>
    </row>
    <row r="147" spans="1:19">
      <c r="A147" s="2252" t="s">
        <v>243</v>
      </c>
      <c r="B147" s="2220" t="s">
        <v>33</v>
      </c>
      <c r="C147" s="2253" t="s">
        <v>147</v>
      </c>
      <c r="D147" s="2253" t="s">
        <v>243</v>
      </c>
      <c r="E147" s="2253" t="s">
        <v>52</v>
      </c>
      <c r="F147" s="2254"/>
      <c r="G147" s="2528">
        <v>150</v>
      </c>
      <c r="H147" s="2153">
        <v>150</v>
      </c>
      <c r="I147" s="2153">
        <v>150</v>
      </c>
      <c r="J147" s="2153">
        <v>150</v>
      </c>
      <c r="K147" s="2153">
        <v>150</v>
      </c>
      <c r="L147" s="2153">
        <v>150</v>
      </c>
      <c r="M147" s="2154">
        <v>150</v>
      </c>
      <c r="N147" s="2155">
        <v>150</v>
      </c>
      <c r="O147" s="2153">
        <v>150</v>
      </c>
      <c r="P147" s="2451">
        <v>150</v>
      </c>
      <c r="Q147" s="2451">
        <v>150</v>
      </c>
      <c r="R147" s="2451">
        <v>150</v>
      </c>
      <c r="S147" s="2154">
        <v>150</v>
      </c>
    </row>
    <row r="148" spans="1:19">
      <c r="A148" s="2252" t="s">
        <v>686</v>
      </c>
      <c r="B148" s="2220" t="s">
        <v>33</v>
      </c>
      <c r="C148" s="2253" t="s">
        <v>147</v>
      </c>
      <c r="D148" s="2253" t="s">
        <v>686</v>
      </c>
      <c r="E148" s="2253" t="s">
        <v>52</v>
      </c>
      <c r="F148" s="2254"/>
      <c r="G148" s="2528">
        <v>800</v>
      </c>
      <c r="H148" s="2153">
        <v>800</v>
      </c>
      <c r="I148" s="2153">
        <v>800</v>
      </c>
      <c r="J148" s="2153">
        <v>800</v>
      </c>
      <c r="K148" s="2153">
        <v>800</v>
      </c>
      <c r="L148" s="2153">
        <v>800</v>
      </c>
      <c r="M148" s="2154">
        <v>800</v>
      </c>
      <c r="N148" s="2155">
        <v>800</v>
      </c>
      <c r="O148" s="2153">
        <v>800</v>
      </c>
      <c r="P148" s="2451">
        <v>800</v>
      </c>
      <c r="Q148" s="2451">
        <v>800</v>
      </c>
      <c r="R148" s="2451">
        <v>800</v>
      </c>
      <c r="S148" s="2154">
        <v>800</v>
      </c>
    </row>
    <row r="149" spans="1:19">
      <c r="A149" s="2252" t="s">
        <v>150</v>
      </c>
      <c r="B149" s="2220" t="s">
        <v>33</v>
      </c>
      <c r="C149" s="2253" t="s">
        <v>147</v>
      </c>
      <c r="D149" s="2253" t="s">
        <v>687</v>
      </c>
      <c r="E149" s="2253" t="s">
        <v>52</v>
      </c>
      <c r="F149" s="2254"/>
      <c r="G149" s="2528">
        <v>350</v>
      </c>
      <c r="H149" s="2153">
        <v>350</v>
      </c>
      <c r="I149" s="2153">
        <v>350</v>
      </c>
      <c r="J149" s="2153">
        <v>350</v>
      </c>
      <c r="K149" s="2153">
        <v>350</v>
      </c>
      <c r="L149" s="2153">
        <v>350</v>
      </c>
      <c r="M149" s="2154">
        <v>350</v>
      </c>
      <c r="N149" s="2155">
        <v>350</v>
      </c>
      <c r="O149" s="2153">
        <v>350</v>
      </c>
      <c r="P149" s="2451">
        <v>350</v>
      </c>
      <c r="Q149" s="2451">
        <v>350</v>
      </c>
      <c r="R149" s="2451">
        <v>350</v>
      </c>
      <c r="S149" s="2154">
        <v>350</v>
      </c>
    </row>
    <row r="150" spans="1:19">
      <c r="A150" s="2252" t="s">
        <v>253</v>
      </c>
      <c r="B150" s="2220" t="s">
        <v>33</v>
      </c>
      <c r="C150" s="2253" t="s">
        <v>230</v>
      </c>
      <c r="D150" s="2253" t="s">
        <v>204</v>
      </c>
      <c r="E150" s="2253" t="s">
        <v>16</v>
      </c>
      <c r="F150" s="2254"/>
      <c r="G150" s="2528">
        <v>6400</v>
      </c>
      <c r="H150" s="2153">
        <v>6800</v>
      </c>
      <c r="I150" s="2153">
        <v>5200</v>
      </c>
      <c r="J150" s="2153">
        <v>4600</v>
      </c>
      <c r="K150" s="2153">
        <v>5600</v>
      </c>
      <c r="L150" s="2153">
        <v>6100</v>
      </c>
      <c r="M150" s="2154">
        <v>5300</v>
      </c>
      <c r="N150" s="2155">
        <v>5600</v>
      </c>
      <c r="O150" s="2153">
        <v>5500</v>
      </c>
      <c r="P150" s="2451">
        <v>5100</v>
      </c>
      <c r="Q150" s="2451">
        <v>6100</v>
      </c>
      <c r="R150" s="2451">
        <v>4900</v>
      </c>
      <c r="S150" s="2154">
        <v>5100</v>
      </c>
    </row>
    <row r="151" spans="1:19">
      <c r="A151" s="2252" t="s">
        <v>253</v>
      </c>
      <c r="B151" s="2220" t="s">
        <v>33</v>
      </c>
      <c r="C151" s="2253" t="s">
        <v>230</v>
      </c>
      <c r="D151" s="2253" t="s">
        <v>688</v>
      </c>
      <c r="E151" s="2253" t="s">
        <v>16</v>
      </c>
      <c r="F151" s="2254"/>
      <c r="G151" s="2528">
        <v>1299.4336083272879</v>
      </c>
      <c r="H151" s="2153">
        <v>1400</v>
      </c>
      <c r="I151" s="2153">
        <v>1400</v>
      </c>
      <c r="J151" s="2153">
        <v>1400</v>
      </c>
      <c r="K151" s="2153">
        <v>1400</v>
      </c>
      <c r="L151" s="2153">
        <v>1400</v>
      </c>
      <c r="M151" s="2154">
        <v>1400</v>
      </c>
      <c r="N151" s="2155">
        <v>1500</v>
      </c>
      <c r="O151" s="2153">
        <v>1400</v>
      </c>
      <c r="P151" s="2451">
        <v>1300</v>
      </c>
      <c r="Q151" s="2451">
        <v>1400</v>
      </c>
      <c r="R151" s="2451">
        <v>1300</v>
      </c>
      <c r="S151" s="2154">
        <v>1400</v>
      </c>
    </row>
    <row r="152" spans="1:19">
      <c r="A152" s="2252" t="s">
        <v>253</v>
      </c>
      <c r="B152" s="2220" t="s">
        <v>33</v>
      </c>
      <c r="C152" s="2253" t="s">
        <v>230</v>
      </c>
      <c r="D152" s="2253" t="s">
        <v>689</v>
      </c>
      <c r="E152" s="2253" t="s">
        <v>690</v>
      </c>
      <c r="F152" s="2254"/>
      <c r="G152" s="2528">
        <v>13100</v>
      </c>
      <c r="H152" s="2153">
        <v>10200</v>
      </c>
      <c r="I152" s="2153">
        <v>7800</v>
      </c>
      <c r="J152" s="2153">
        <v>6800</v>
      </c>
      <c r="K152" s="2153">
        <v>8300</v>
      </c>
      <c r="L152" s="2153">
        <v>9100</v>
      </c>
      <c r="M152" s="2154">
        <v>8000</v>
      </c>
      <c r="N152" s="2155">
        <v>8400</v>
      </c>
      <c r="O152" s="2153">
        <v>8300</v>
      </c>
      <c r="P152" s="2451">
        <v>7700</v>
      </c>
      <c r="Q152" s="2451">
        <v>9200</v>
      </c>
      <c r="R152" s="2451">
        <v>7400</v>
      </c>
      <c r="S152" s="2154">
        <v>7600</v>
      </c>
    </row>
    <row r="153" spans="1:19">
      <c r="A153" s="2252" t="s">
        <v>208</v>
      </c>
      <c r="B153" s="2220" t="s">
        <v>691</v>
      </c>
      <c r="C153" s="2253" t="s">
        <v>158</v>
      </c>
      <c r="D153" s="2253" t="s">
        <v>157</v>
      </c>
      <c r="E153" s="2253" t="s">
        <v>692</v>
      </c>
      <c r="F153" s="2254"/>
      <c r="G153" s="2528">
        <v>850</v>
      </c>
      <c r="H153" s="2153">
        <v>600</v>
      </c>
      <c r="I153" s="2153">
        <v>550</v>
      </c>
      <c r="J153" s="2153">
        <v>500</v>
      </c>
      <c r="K153" s="2153">
        <v>450</v>
      </c>
      <c r="L153" s="2153">
        <v>400</v>
      </c>
      <c r="M153" s="2154">
        <v>450</v>
      </c>
      <c r="N153" s="2155">
        <v>500</v>
      </c>
      <c r="O153" s="2153">
        <v>600</v>
      </c>
      <c r="P153" s="2451">
        <v>550</v>
      </c>
      <c r="Q153" s="2451">
        <v>650</v>
      </c>
      <c r="R153" s="2451">
        <v>550</v>
      </c>
      <c r="S153" s="2154">
        <v>600</v>
      </c>
    </row>
    <row r="154" spans="1:19">
      <c r="A154" s="2252" t="s">
        <v>208</v>
      </c>
      <c r="B154" s="2220" t="s">
        <v>691</v>
      </c>
      <c r="C154" s="2253" t="s">
        <v>158</v>
      </c>
      <c r="D154" s="2253" t="s">
        <v>157</v>
      </c>
      <c r="E154" s="2253" t="s">
        <v>677</v>
      </c>
      <c r="F154" s="2254"/>
      <c r="G154" s="2528">
        <v>650</v>
      </c>
      <c r="H154" s="2153">
        <v>400</v>
      </c>
      <c r="I154" s="2153">
        <v>350</v>
      </c>
      <c r="J154" s="2153">
        <v>300</v>
      </c>
      <c r="K154" s="2153">
        <v>250</v>
      </c>
      <c r="L154" s="2153">
        <v>250</v>
      </c>
      <c r="M154" s="2154">
        <v>300</v>
      </c>
      <c r="N154" s="2155">
        <v>350</v>
      </c>
      <c r="O154" s="2153">
        <v>450</v>
      </c>
      <c r="P154" s="2451">
        <v>400</v>
      </c>
      <c r="Q154" s="2451">
        <v>550</v>
      </c>
      <c r="R154" s="2451">
        <v>450</v>
      </c>
      <c r="S154" s="2154">
        <v>500</v>
      </c>
    </row>
    <row r="155" spans="1:19">
      <c r="A155" s="2252" t="s">
        <v>135</v>
      </c>
      <c r="B155" s="2220" t="s">
        <v>691</v>
      </c>
      <c r="C155" s="2253" t="s">
        <v>691</v>
      </c>
      <c r="D155" s="2253" t="s">
        <v>159</v>
      </c>
      <c r="E155" s="2253" t="s">
        <v>692</v>
      </c>
      <c r="F155" s="2254"/>
      <c r="G155" s="2527">
        <v>1250</v>
      </c>
      <c r="H155" s="2145">
        <v>800</v>
      </c>
      <c r="I155" s="2145">
        <v>750</v>
      </c>
      <c r="J155" s="2145">
        <v>700</v>
      </c>
      <c r="K155" s="2145">
        <v>650</v>
      </c>
      <c r="L155" s="2145">
        <v>700</v>
      </c>
      <c r="M155" s="2146">
        <v>750</v>
      </c>
      <c r="N155" s="2147">
        <v>800</v>
      </c>
      <c r="O155" s="2145">
        <v>850</v>
      </c>
      <c r="P155" s="2450">
        <v>800</v>
      </c>
      <c r="Q155" s="2450">
        <v>950</v>
      </c>
      <c r="R155" s="2450">
        <v>850</v>
      </c>
      <c r="S155" s="2146">
        <v>900</v>
      </c>
    </row>
    <row r="156" spans="1:19">
      <c r="A156" s="2255" t="s">
        <v>253</v>
      </c>
      <c r="B156" s="2256" t="s">
        <v>33</v>
      </c>
      <c r="C156" s="2257"/>
      <c r="D156" s="2257" t="s">
        <v>693</v>
      </c>
      <c r="E156" s="2257"/>
      <c r="F156" s="2258"/>
      <c r="G156" s="2528">
        <v>224300</v>
      </c>
      <c r="H156" s="2153">
        <v>219000</v>
      </c>
      <c r="I156" s="2153">
        <v>201400</v>
      </c>
      <c r="J156" s="2153">
        <v>205900</v>
      </c>
      <c r="K156" s="2153">
        <v>216000</v>
      </c>
      <c r="L156" s="2153">
        <v>216000</v>
      </c>
      <c r="M156" s="2154">
        <v>221000</v>
      </c>
      <c r="N156" s="2155">
        <v>216000</v>
      </c>
      <c r="O156" s="2153">
        <v>226000</v>
      </c>
      <c r="P156" s="2153">
        <v>216000</v>
      </c>
      <c r="Q156" s="2153">
        <v>241000</v>
      </c>
      <c r="R156" s="2153">
        <v>216000</v>
      </c>
      <c r="S156" s="2154">
        <v>221000</v>
      </c>
    </row>
    <row r="157" spans="1:19">
      <c r="A157" s="2255" t="s">
        <v>253</v>
      </c>
      <c r="B157" s="2256" t="s">
        <v>33</v>
      </c>
      <c r="C157" s="2257"/>
      <c r="D157" s="2257" t="s">
        <v>694</v>
      </c>
      <c r="E157" s="2257"/>
      <c r="F157" s="2258"/>
      <c r="G157" s="2528">
        <v>69900</v>
      </c>
      <c r="H157" s="2153">
        <v>59500</v>
      </c>
      <c r="I157" s="2153">
        <v>61000</v>
      </c>
      <c r="J157" s="2153">
        <v>62100</v>
      </c>
      <c r="K157" s="2153">
        <v>62100</v>
      </c>
      <c r="L157" s="2153">
        <v>62100</v>
      </c>
      <c r="M157" s="2154">
        <v>63000</v>
      </c>
      <c r="N157" s="2155">
        <v>65000</v>
      </c>
      <c r="O157" s="2153">
        <v>68000</v>
      </c>
      <c r="P157" s="2153">
        <v>67100</v>
      </c>
      <c r="Q157" s="2153">
        <v>78000</v>
      </c>
      <c r="R157" s="2153">
        <v>76100</v>
      </c>
      <c r="S157" s="2154">
        <v>71000</v>
      </c>
    </row>
    <row r="158" spans="1:19">
      <c r="A158" s="2259" t="s">
        <v>253</v>
      </c>
      <c r="B158" s="2256" t="s">
        <v>33</v>
      </c>
      <c r="C158" s="1769"/>
      <c r="D158" s="1769" t="s">
        <v>695</v>
      </c>
      <c r="E158" s="1769"/>
      <c r="F158" s="2260"/>
      <c r="G158" s="499">
        <v>16900</v>
      </c>
      <c r="H158" s="2145">
        <v>17100</v>
      </c>
      <c r="I158" s="2145">
        <v>15700</v>
      </c>
      <c r="J158" s="2145">
        <v>16000</v>
      </c>
      <c r="K158" s="2145">
        <v>17200</v>
      </c>
      <c r="L158" s="2148">
        <v>16300</v>
      </c>
      <c r="M158" s="2146">
        <v>15900</v>
      </c>
      <c r="N158" s="2147">
        <v>15800</v>
      </c>
      <c r="O158" s="2145">
        <v>16700</v>
      </c>
      <c r="P158" s="2145">
        <v>15900</v>
      </c>
      <c r="Q158" s="2145">
        <v>17500</v>
      </c>
      <c r="R158" s="2145">
        <v>16000</v>
      </c>
      <c r="S158" s="2146">
        <v>17600</v>
      </c>
    </row>
    <row r="159" spans="1:19">
      <c r="A159" s="2259" t="s">
        <v>662</v>
      </c>
      <c r="B159" s="2256" t="s">
        <v>33</v>
      </c>
      <c r="C159" s="1769"/>
      <c r="D159" s="1769" t="s">
        <v>109</v>
      </c>
      <c r="E159" s="1769"/>
      <c r="F159" s="2260"/>
      <c r="G159" s="499">
        <v>52090</v>
      </c>
      <c r="H159" s="2157">
        <v>41300</v>
      </c>
      <c r="I159" s="2157">
        <v>41400</v>
      </c>
      <c r="J159" s="2157">
        <v>39500</v>
      </c>
      <c r="K159" s="2157">
        <v>39300</v>
      </c>
      <c r="L159" s="2157">
        <v>40600</v>
      </c>
      <c r="M159" s="2157">
        <v>41400</v>
      </c>
      <c r="N159" s="2157">
        <v>42700</v>
      </c>
      <c r="O159" s="2157">
        <v>45000</v>
      </c>
      <c r="P159" s="2157">
        <v>42900</v>
      </c>
      <c r="Q159" s="2157">
        <v>50900</v>
      </c>
      <c r="R159" s="2157">
        <v>48300</v>
      </c>
      <c r="S159" s="2158">
        <v>46900</v>
      </c>
    </row>
    <row r="160" spans="1:19">
      <c r="A160" s="2259" t="s">
        <v>662</v>
      </c>
      <c r="B160" s="2256" t="s">
        <v>33</v>
      </c>
      <c r="C160" s="1769"/>
      <c r="D160" s="1769" t="s">
        <v>168</v>
      </c>
      <c r="E160" s="1769"/>
      <c r="F160" s="2260"/>
      <c r="G160" s="499">
        <v>2750</v>
      </c>
      <c r="H160" s="2145">
        <v>1800</v>
      </c>
      <c r="I160" s="2145">
        <v>1650</v>
      </c>
      <c r="J160" s="2145">
        <v>1500</v>
      </c>
      <c r="K160" s="2145">
        <v>1350</v>
      </c>
      <c r="L160" s="2145">
        <v>1350</v>
      </c>
      <c r="M160" s="2146">
        <v>1500</v>
      </c>
      <c r="N160" s="2147">
        <v>1650</v>
      </c>
      <c r="O160" s="2145">
        <v>1900</v>
      </c>
      <c r="P160" s="2145">
        <v>1750</v>
      </c>
      <c r="Q160" s="2145">
        <v>2150</v>
      </c>
      <c r="R160" s="2145">
        <v>1850</v>
      </c>
      <c r="S160" s="2146">
        <v>2000</v>
      </c>
    </row>
    <row r="161" spans="1:19">
      <c r="A161" s="2259" t="s">
        <v>662</v>
      </c>
      <c r="B161" s="2256" t="s">
        <v>33</v>
      </c>
      <c r="C161" s="1769"/>
      <c r="D161" s="1769" t="s">
        <v>129</v>
      </c>
      <c r="E161" s="1769"/>
      <c r="F161" s="2260"/>
      <c r="G161" s="499">
        <v>57100</v>
      </c>
      <c r="H161" s="2145">
        <v>28900</v>
      </c>
      <c r="I161" s="2145">
        <v>28300</v>
      </c>
      <c r="J161" s="2145">
        <v>25800</v>
      </c>
      <c r="K161" s="2145">
        <v>26100</v>
      </c>
      <c r="L161" s="2145">
        <v>25400</v>
      </c>
      <c r="M161" s="2146">
        <v>24800</v>
      </c>
      <c r="N161" s="2147">
        <v>27900</v>
      </c>
      <c r="O161" s="2145">
        <v>28300</v>
      </c>
      <c r="P161" s="2145">
        <v>28800</v>
      </c>
      <c r="Q161" s="2145">
        <v>30200</v>
      </c>
      <c r="R161" s="2145">
        <v>29200</v>
      </c>
      <c r="S161" s="2146">
        <v>30300</v>
      </c>
    </row>
    <row r="162" spans="1:19">
      <c r="A162" s="2259" t="s">
        <v>662</v>
      </c>
      <c r="B162" s="2256" t="s">
        <v>33</v>
      </c>
      <c r="C162" s="1769"/>
      <c r="D162" s="1769" t="s">
        <v>696</v>
      </c>
      <c r="E162" s="1769"/>
      <c r="F162" s="2260"/>
      <c r="G162" s="499">
        <v>107200</v>
      </c>
      <c r="H162" s="2145">
        <v>94000</v>
      </c>
      <c r="I162" s="2145">
        <v>89400</v>
      </c>
      <c r="J162" s="2145">
        <v>82300</v>
      </c>
      <c r="K162" s="2145">
        <v>81700</v>
      </c>
      <c r="L162" s="2145">
        <v>81400</v>
      </c>
      <c r="M162" s="2146">
        <v>79900</v>
      </c>
      <c r="N162" s="2147">
        <v>84100</v>
      </c>
      <c r="O162" s="2145">
        <v>91300</v>
      </c>
      <c r="P162" s="2145">
        <v>101000</v>
      </c>
      <c r="Q162" s="2145">
        <v>111700</v>
      </c>
      <c r="R162" s="2145">
        <v>102800</v>
      </c>
      <c r="S162" s="2146">
        <v>105100</v>
      </c>
    </row>
    <row r="163" spans="1:19">
      <c r="A163" s="2259" t="s">
        <v>662</v>
      </c>
      <c r="B163" s="2256" t="s">
        <v>33</v>
      </c>
      <c r="C163" s="1769" t="s">
        <v>690</v>
      </c>
      <c r="D163" s="1769" t="s">
        <v>662</v>
      </c>
      <c r="E163" s="1769" t="s">
        <v>16</v>
      </c>
      <c r="F163" s="2260" t="s">
        <v>692</v>
      </c>
      <c r="G163" s="499">
        <v>444799.43360832729</v>
      </c>
      <c r="H163" s="2157">
        <v>415700</v>
      </c>
      <c r="I163" s="2157">
        <v>386950</v>
      </c>
      <c r="J163" s="2157">
        <v>379900</v>
      </c>
      <c r="K163" s="2157">
        <v>393300</v>
      </c>
      <c r="L163" s="2157">
        <v>398100</v>
      </c>
      <c r="M163" s="2157">
        <v>396450</v>
      </c>
      <c r="N163" s="2157">
        <v>400850</v>
      </c>
      <c r="O163" s="2157">
        <v>422900</v>
      </c>
      <c r="P163" s="2157">
        <v>419600</v>
      </c>
      <c r="Q163" s="2157">
        <v>465300</v>
      </c>
      <c r="R163" s="2157">
        <v>422900</v>
      </c>
      <c r="S163" s="2158">
        <v>427500</v>
      </c>
    </row>
    <row r="164" spans="1:19">
      <c r="A164" s="2259" t="s">
        <v>662</v>
      </c>
      <c r="B164" s="2256" t="s">
        <v>33</v>
      </c>
      <c r="C164" s="1769"/>
      <c r="D164" s="1769" t="s">
        <v>662</v>
      </c>
      <c r="E164" s="1769" t="s">
        <v>22</v>
      </c>
      <c r="F164" s="2260" t="s">
        <v>677</v>
      </c>
      <c r="G164" s="499">
        <v>134250</v>
      </c>
      <c r="H164" s="2157">
        <v>114000</v>
      </c>
      <c r="I164" s="2157">
        <v>115250</v>
      </c>
      <c r="J164" s="2157">
        <v>114900</v>
      </c>
      <c r="K164" s="2157">
        <v>115250</v>
      </c>
      <c r="L164" s="2157">
        <v>116150</v>
      </c>
      <c r="M164" s="2157">
        <v>118000</v>
      </c>
      <c r="N164" s="2157">
        <v>120350</v>
      </c>
      <c r="O164" s="2157">
        <v>125500</v>
      </c>
      <c r="P164" s="2157">
        <v>123400</v>
      </c>
      <c r="Q164" s="2157">
        <v>141150</v>
      </c>
      <c r="R164" s="2157">
        <v>137350</v>
      </c>
      <c r="S164" s="2158">
        <v>130500</v>
      </c>
    </row>
    <row r="165" spans="1:19">
      <c r="A165" s="2255" t="s">
        <v>662</v>
      </c>
      <c r="B165" s="2261" t="s">
        <v>33</v>
      </c>
      <c r="C165" s="2257"/>
      <c r="D165" s="2257" t="s">
        <v>662</v>
      </c>
      <c r="E165" s="2257" t="s">
        <v>52</v>
      </c>
      <c r="F165" s="2258" t="s">
        <v>678</v>
      </c>
      <c r="G165" s="499">
        <v>30090</v>
      </c>
      <c r="H165" s="2159">
        <v>24500</v>
      </c>
      <c r="I165" s="2159">
        <v>24600</v>
      </c>
      <c r="J165" s="2159">
        <v>23900</v>
      </c>
      <c r="K165" s="2159">
        <v>23600</v>
      </c>
      <c r="L165" s="2159">
        <v>24000</v>
      </c>
      <c r="M165" s="2159">
        <v>24400</v>
      </c>
      <c r="N165" s="2159">
        <v>24000</v>
      </c>
      <c r="O165" s="2159">
        <v>24900</v>
      </c>
      <c r="P165" s="2159">
        <v>23900</v>
      </c>
      <c r="Q165" s="2159">
        <v>26100</v>
      </c>
      <c r="R165" s="2159">
        <v>25000</v>
      </c>
      <c r="S165" s="2538">
        <v>25300</v>
      </c>
    </row>
    <row r="166" spans="1:19">
      <c r="A166" s="2262" t="s">
        <v>662</v>
      </c>
      <c r="B166" s="2263"/>
      <c r="C166" s="2264"/>
      <c r="D166" s="2264" t="s">
        <v>33</v>
      </c>
      <c r="E166" s="2264"/>
      <c r="F166" s="2265"/>
      <c r="G166" s="502">
        <v>653939.43360832729</v>
      </c>
      <c r="H166" s="2160">
        <v>569400</v>
      </c>
      <c r="I166" s="2160">
        <v>542100</v>
      </c>
      <c r="J166" s="2160">
        <v>533800</v>
      </c>
      <c r="K166" s="2160">
        <v>547450</v>
      </c>
      <c r="L166" s="2160">
        <v>553650</v>
      </c>
      <c r="M166" s="2160">
        <v>554450</v>
      </c>
      <c r="N166" s="2160">
        <v>559900</v>
      </c>
      <c r="O166" s="2160">
        <v>588400</v>
      </c>
      <c r="P166" s="2160">
        <v>582000</v>
      </c>
      <c r="Q166" s="2160">
        <v>648350</v>
      </c>
      <c r="R166" s="2160">
        <v>600950</v>
      </c>
      <c r="S166" s="2539">
        <v>598800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5BD9A-0B0B-4F72-85E3-2C70FEE26714}">
  <sheetPr codeName="Sheet10">
    <tabColor rgb="FF00B0F0"/>
  </sheetPr>
  <dimension ref="A1:CP413"/>
  <sheetViews>
    <sheetView showGridLines="0" topLeftCell="A200" zoomScale="145" zoomScaleNormal="145" workbookViewId="0">
      <pane xSplit="6" ySplit="2" topLeftCell="AY217" activePane="bottomRight" state="frozen"/>
      <selection activeCell="BH231" sqref="BH231"/>
      <selection pane="topRight" activeCell="BH231" sqref="BH231"/>
      <selection pane="bottomLeft" activeCell="BH231" sqref="BH231"/>
      <selection pane="bottomRight" activeCell="BH231" sqref="BH231"/>
    </sheetView>
  </sheetViews>
  <sheetFormatPr baseColWidth="10" defaultColWidth="8.83203125" defaultRowHeight="15"/>
  <cols>
    <col min="1" max="1" width="10.33203125" bestFit="1" customWidth="1"/>
    <col min="2" max="2" width="17" customWidth="1"/>
    <col min="3" max="3" width="18.6640625" customWidth="1"/>
    <col min="4" max="4" width="35" style="1169" customWidth="1"/>
    <col min="5" max="5" width="8.33203125" bestFit="1" customWidth="1"/>
    <col min="6" max="6" width="8.33203125" hidden="1" customWidth="1"/>
    <col min="7" max="69" width="7.6640625" customWidth="1"/>
    <col min="70" max="71" width="12.33203125" customWidth="1"/>
    <col min="72" max="72" width="17.5" customWidth="1"/>
    <col min="74" max="74" width="16.6640625" customWidth="1"/>
    <col min="75" max="75" width="5.33203125" customWidth="1"/>
    <col min="76" max="76" width="5.83203125" customWidth="1"/>
    <col min="77" max="78" width="16.6640625" customWidth="1"/>
    <col min="80" max="80" width="7.5" bestFit="1" customWidth="1"/>
    <col min="81" max="81" width="13.5" bestFit="1" customWidth="1"/>
    <col min="82" max="82" width="12.5" bestFit="1" customWidth="1"/>
    <col min="83" max="83" width="14.5" bestFit="1" customWidth="1"/>
    <col min="84" max="84" width="13.83203125" bestFit="1" customWidth="1"/>
    <col min="85" max="85" width="15.6640625" bestFit="1" customWidth="1"/>
    <col min="88" max="88" width="7.6640625" bestFit="1" customWidth="1"/>
    <col min="89" max="89" width="12.6640625" bestFit="1" customWidth="1"/>
    <col min="90" max="90" width="12.33203125" bestFit="1" customWidth="1"/>
    <col min="91" max="91" width="14" bestFit="1" customWidth="1"/>
    <col min="92" max="92" width="13.33203125" bestFit="1" customWidth="1"/>
    <col min="93" max="93" width="15.5" bestFit="1" customWidth="1"/>
    <col min="94" max="94" width="16.33203125" bestFit="1" customWidth="1"/>
  </cols>
  <sheetData>
    <row r="1" spans="1:78" hidden="1">
      <c r="A1" s="6" t="s">
        <v>206</v>
      </c>
      <c r="B1" s="18" t="s">
        <v>595</v>
      </c>
      <c r="C1" s="7" t="s">
        <v>596</v>
      </c>
      <c r="D1" s="1170" t="s">
        <v>697</v>
      </c>
      <c r="E1" s="8" t="s">
        <v>6</v>
      </c>
      <c r="F1" s="5" t="s">
        <v>597</v>
      </c>
      <c r="G1" s="1">
        <v>44197</v>
      </c>
      <c r="H1" s="2">
        <v>44228</v>
      </c>
      <c r="I1" s="2">
        <v>44256</v>
      </c>
      <c r="J1" s="2">
        <v>44287</v>
      </c>
      <c r="K1" s="2">
        <v>44317</v>
      </c>
      <c r="L1" s="2">
        <v>44348</v>
      </c>
      <c r="M1" s="2">
        <v>44378</v>
      </c>
      <c r="N1" s="2">
        <v>44409</v>
      </c>
      <c r="O1" s="2">
        <v>44440</v>
      </c>
      <c r="P1" s="2">
        <v>44470</v>
      </c>
      <c r="Q1" s="2">
        <v>44501</v>
      </c>
      <c r="R1" s="2">
        <v>44531</v>
      </c>
      <c r="S1" s="2">
        <v>44562</v>
      </c>
      <c r="T1" s="2">
        <v>44593</v>
      </c>
      <c r="U1" s="2">
        <v>44621</v>
      </c>
      <c r="V1" s="2">
        <v>44652</v>
      </c>
      <c r="W1" s="2">
        <v>44682</v>
      </c>
      <c r="X1" s="2">
        <v>44713</v>
      </c>
      <c r="Y1" s="2">
        <v>44743</v>
      </c>
      <c r="Z1" s="2">
        <v>44774</v>
      </c>
      <c r="AA1" s="2">
        <v>44805</v>
      </c>
      <c r="AB1" s="2">
        <v>44835</v>
      </c>
      <c r="AC1" s="2">
        <v>44866</v>
      </c>
      <c r="AD1" s="27">
        <v>44896</v>
      </c>
      <c r="AE1" s="32">
        <v>44927</v>
      </c>
      <c r="AF1" s="2">
        <v>44958</v>
      </c>
      <c r="AG1" s="2">
        <v>44986</v>
      </c>
      <c r="AH1" s="2">
        <v>45017</v>
      </c>
      <c r="AI1" s="2">
        <v>45047</v>
      </c>
      <c r="AJ1" s="2">
        <v>45078</v>
      </c>
      <c r="AK1" s="2">
        <v>45108</v>
      </c>
      <c r="AL1" s="2">
        <v>45139</v>
      </c>
      <c r="AM1" s="2">
        <v>45170</v>
      </c>
      <c r="AN1" s="2">
        <v>45200</v>
      </c>
      <c r="AO1" s="2">
        <v>45231</v>
      </c>
      <c r="AP1" s="3">
        <v>45261</v>
      </c>
      <c r="AQ1" s="2">
        <v>45292</v>
      </c>
      <c r="AR1" s="2">
        <v>45323</v>
      </c>
      <c r="AS1" s="2">
        <v>45352</v>
      </c>
      <c r="AT1" s="2">
        <v>45383</v>
      </c>
      <c r="AU1" s="2">
        <v>45413</v>
      </c>
      <c r="AV1" s="2">
        <v>45444</v>
      </c>
      <c r="AW1" s="2">
        <v>45474</v>
      </c>
      <c r="AX1" s="2">
        <v>45505</v>
      </c>
      <c r="AY1" s="2">
        <v>45536</v>
      </c>
      <c r="AZ1" s="2">
        <v>45566</v>
      </c>
      <c r="BA1" s="2">
        <v>45597</v>
      </c>
      <c r="BB1" s="3">
        <v>45627</v>
      </c>
      <c r="BC1" s="3">
        <v>45658</v>
      </c>
      <c r="BD1" s="3">
        <v>45689</v>
      </c>
      <c r="BE1" s="3">
        <v>45717</v>
      </c>
      <c r="BF1" s="3">
        <v>45748</v>
      </c>
      <c r="BG1" s="3">
        <v>45778</v>
      </c>
      <c r="BH1" s="3">
        <v>45809</v>
      </c>
      <c r="BI1" s="3">
        <v>45839</v>
      </c>
      <c r="BJ1" s="3">
        <v>45870</v>
      </c>
      <c r="BK1" s="3">
        <v>45901</v>
      </c>
      <c r="BL1" s="3">
        <v>45931</v>
      </c>
      <c r="BM1" s="3">
        <v>45962</v>
      </c>
      <c r="BN1" s="3">
        <v>45992</v>
      </c>
      <c r="BO1" s="3">
        <v>46023</v>
      </c>
      <c r="BP1" s="3">
        <v>46054</v>
      </c>
      <c r="BQ1" s="3">
        <v>46082</v>
      </c>
      <c r="BU1" s="21"/>
      <c r="BV1" s="2953" t="s">
        <v>698</v>
      </c>
      <c r="BW1" s="2954"/>
      <c r="BX1" s="2954"/>
      <c r="BY1" s="2954"/>
      <c r="BZ1" s="2955"/>
    </row>
    <row r="2" spans="1:78" ht="16" hidden="1" thickBot="1">
      <c r="A2" s="36" t="s">
        <v>208</v>
      </c>
      <c r="B2" s="37" t="s">
        <v>598</v>
      </c>
      <c r="C2" s="38" t="s">
        <v>100</v>
      </c>
      <c r="D2" s="1171" t="s">
        <v>599</v>
      </c>
      <c r="E2" s="38" t="s">
        <v>16</v>
      </c>
      <c r="F2" s="39">
        <v>10</v>
      </c>
      <c r="G2" s="453"/>
      <c r="H2" s="453"/>
      <c r="I2" s="453"/>
      <c r="J2" s="453"/>
      <c r="K2" s="453"/>
      <c r="L2" s="453"/>
      <c r="M2" s="453"/>
      <c r="N2" s="453"/>
      <c r="O2" s="453"/>
      <c r="P2" s="453"/>
      <c r="Q2" s="453"/>
      <c r="R2" s="454"/>
      <c r="S2" s="455"/>
      <c r="T2" s="453"/>
      <c r="U2" s="453"/>
      <c r="V2" s="453"/>
      <c r="W2" s="453"/>
      <c r="X2" s="453"/>
      <c r="Y2" s="453"/>
      <c r="Z2" s="453"/>
      <c r="AA2" s="453"/>
      <c r="AB2" s="453"/>
      <c r="AC2" s="453"/>
      <c r="AD2" s="454"/>
      <c r="AE2" s="455">
        <v>6750</v>
      </c>
      <c r="AF2" s="453">
        <v>6375</v>
      </c>
      <c r="AG2" s="453">
        <v>6750</v>
      </c>
      <c r="AH2" s="453">
        <v>6750</v>
      </c>
      <c r="AI2" s="453">
        <v>6250</v>
      </c>
      <c r="AJ2" s="453">
        <v>6000</v>
      </c>
      <c r="AK2" s="456">
        <v>5625</v>
      </c>
      <c r="AL2" s="456">
        <v>6000</v>
      </c>
      <c r="AM2" s="456">
        <v>6375</v>
      </c>
      <c r="AN2" s="456">
        <v>6750</v>
      </c>
      <c r="AO2" s="456">
        <v>6750</v>
      </c>
      <c r="AP2" s="457">
        <v>6375</v>
      </c>
      <c r="AQ2" s="456">
        <v>6412.5</v>
      </c>
      <c r="AR2" s="456">
        <v>6056.25</v>
      </c>
      <c r="AS2" s="456">
        <v>6412.5</v>
      </c>
      <c r="AT2" s="456"/>
      <c r="AU2" s="456"/>
      <c r="AV2" s="456"/>
      <c r="AW2" s="456"/>
      <c r="AX2" s="456"/>
      <c r="AY2" s="456"/>
      <c r="AZ2" s="456"/>
      <c r="BA2" s="456"/>
      <c r="BB2" s="457"/>
      <c r="BC2" s="456"/>
      <c r="BD2" s="456"/>
      <c r="BE2" s="456"/>
      <c r="BF2" s="456"/>
      <c r="BG2" s="456"/>
      <c r="BH2" s="456"/>
      <c r="BI2" s="456"/>
      <c r="BJ2" s="456"/>
      <c r="BK2" s="456"/>
      <c r="BL2" s="456"/>
      <c r="BM2" s="456"/>
      <c r="BN2" s="456"/>
      <c r="BO2" s="456"/>
      <c r="BP2" s="456"/>
      <c r="BQ2" s="456"/>
      <c r="BU2" s="51"/>
      <c r="BV2" s="66" t="s">
        <v>699</v>
      </c>
      <c r="BW2" s="67" t="s">
        <v>700</v>
      </c>
      <c r="BX2" s="67" t="s">
        <v>701</v>
      </c>
      <c r="BY2" s="67" t="s">
        <v>702</v>
      </c>
      <c r="BZ2" s="68" t="s">
        <v>703</v>
      </c>
    </row>
    <row r="3" spans="1:78" hidden="1">
      <c r="A3" s="40" t="s">
        <v>208</v>
      </c>
      <c r="B3" s="41" t="s">
        <v>600</v>
      </c>
      <c r="C3" s="44" t="s">
        <v>100</v>
      </c>
      <c r="D3" s="1172" t="s">
        <v>601</v>
      </c>
      <c r="E3" s="44" t="s">
        <v>16</v>
      </c>
      <c r="F3" s="45">
        <v>12</v>
      </c>
      <c r="G3" s="408"/>
      <c r="H3" s="408"/>
      <c r="I3" s="408"/>
      <c r="J3" s="408"/>
      <c r="K3" s="408"/>
      <c r="L3" s="408"/>
      <c r="M3" s="408"/>
      <c r="N3" s="408"/>
      <c r="O3" s="408"/>
      <c r="P3" s="408"/>
      <c r="Q3" s="408"/>
      <c r="R3" s="458"/>
      <c r="S3" s="459"/>
      <c r="T3" s="408"/>
      <c r="U3" s="408"/>
      <c r="V3" s="408"/>
      <c r="W3" s="408"/>
      <c r="X3" s="408"/>
      <c r="Y3" s="408"/>
      <c r="Z3" s="408"/>
      <c r="AA3" s="408"/>
      <c r="AB3" s="408"/>
      <c r="AC3" s="408"/>
      <c r="AD3" s="458"/>
      <c r="AE3" s="459">
        <v>4500</v>
      </c>
      <c r="AF3" s="408">
        <v>4500</v>
      </c>
      <c r="AG3" s="408">
        <v>4125</v>
      </c>
      <c r="AH3" s="408">
        <v>4125</v>
      </c>
      <c r="AI3" s="408">
        <v>3750</v>
      </c>
      <c r="AJ3" s="408">
        <v>3750</v>
      </c>
      <c r="AK3" s="409">
        <v>3750</v>
      </c>
      <c r="AL3" s="409">
        <v>4125</v>
      </c>
      <c r="AM3" s="409">
        <v>4125</v>
      </c>
      <c r="AN3" s="409">
        <v>4125</v>
      </c>
      <c r="AO3" s="409">
        <v>4500</v>
      </c>
      <c r="AP3" s="410">
        <v>4500</v>
      </c>
      <c r="AQ3" s="409">
        <v>4275</v>
      </c>
      <c r="AR3" s="409">
        <v>4275</v>
      </c>
      <c r="AS3" s="409">
        <v>3918.75</v>
      </c>
      <c r="AT3" s="409"/>
      <c r="AU3" s="409"/>
      <c r="AV3" s="409"/>
      <c r="AW3" s="409"/>
      <c r="AX3" s="409"/>
      <c r="AY3" s="409"/>
      <c r="AZ3" s="409"/>
      <c r="BA3" s="409"/>
      <c r="BB3" s="410"/>
      <c r="BC3" s="409"/>
      <c r="BD3" s="409"/>
      <c r="BE3" s="409"/>
      <c r="BF3" s="409"/>
      <c r="BG3" s="409"/>
      <c r="BH3" s="409"/>
      <c r="BI3" s="409"/>
      <c r="BJ3" s="409"/>
      <c r="BK3" s="409"/>
      <c r="BL3" s="409"/>
      <c r="BM3" s="409"/>
      <c r="BN3" s="409"/>
      <c r="BO3" s="409"/>
      <c r="BP3" s="409"/>
      <c r="BQ3" s="409"/>
      <c r="BU3" s="52">
        <v>45017</v>
      </c>
      <c r="BV3" s="53">
        <f t="shared" ref="BV3:BV14" si="0">SUM(BW3:BZ3)</f>
        <v>256804.24373856615</v>
      </c>
      <c r="BW3" s="54">
        <v>75000</v>
      </c>
      <c r="BX3" s="54">
        <v>53025</v>
      </c>
      <c r="BY3" s="54">
        <v>119729.24373856615</v>
      </c>
      <c r="BZ3" s="55">
        <v>9050</v>
      </c>
    </row>
    <row r="4" spans="1:78" hidden="1">
      <c r="A4" s="40" t="s">
        <v>208</v>
      </c>
      <c r="B4" s="41" t="s">
        <v>598</v>
      </c>
      <c r="C4" s="42" t="s">
        <v>100</v>
      </c>
      <c r="D4" s="1172" t="s">
        <v>599</v>
      </c>
      <c r="E4" s="42" t="s">
        <v>22</v>
      </c>
      <c r="F4" s="43">
        <v>15</v>
      </c>
      <c r="G4" s="408"/>
      <c r="H4" s="408"/>
      <c r="I4" s="408"/>
      <c r="J4" s="408"/>
      <c r="K4" s="408"/>
      <c r="L4" s="408"/>
      <c r="M4" s="408"/>
      <c r="N4" s="408"/>
      <c r="O4" s="408"/>
      <c r="P4" s="408"/>
      <c r="Q4" s="408"/>
      <c r="R4" s="458"/>
      <c r="S4" s="459"/>
      <c r="T4" s="408"/>
      <c r="U4" s="408"/>
      <c r="V4" s="408"/>
      <c r="W4" s="408"/>
      <c r="X4" s="408"/>
      <c r="Y4" s="408"/>
      <c r="Z4" s="408"/>
      <c r="AA4" s="408"/>
      <c r="AB4" s="408"/>
      <c r="AC4" s="408"/>
      <c r="AD4" s="458"/>
      <c r="AE4" s="459">
        <v>6000</v>
      </c>
      <c r="AF4" s="408">
        <v>6000</v>
      </c>
      <c r="AG4" s="408">
        <v>5625</v>
      </c>
      <c r="AH4" s="408">
        <v>7250</v>
      </c>
      <c r="AI4" s="408">
        <v>6750</v>
      </c>
      <c r="AJ4" s="408">
        <v>6250</v>
      </c>
      <c r="AK4" s="409">
        <v>4875</v>
      </c>
      <c r="AL4" s="409">
        <v>4875</v>
      </c>
      <c r="AM4" s="409">
        <v>5250</v>
      </c>
      <c r="AN4" s="409">
        <v>5250</v>
      </c>
      <c r="AO4" s="409">
        <v>5625</v>
      </c>
      <c r="AP4" s="410">
        <v>5625</v>
      </c>
      <c r="AQ4" s="409">
        <v>5700</v>
      </c>
      <c r="AR4" s="409">
        <v>5700</v>
      </c>
      <c r="AS4" s="409">
        <v>5343.75</v>
      </c>
      <c r="AT4" s="409"/>
      <c r="AU4" s="409"/>
      <c r="AV4" s="409"/>
      <c r="AW4" s="409"/>
      <c r="AX4" s="409"/>
      <c r="AY4" s="409"/>
      <c r="AZ4" s="409"/>
      <c r="BA4" s="409"/>
      <c r="BB4" s="410"/>
      <c r="BC4" s="409"/>
      <c r="BD4" s="409"/>
      <c r="BE4" s="409"/>
      <c r="BF4" s="409"/>
      <c r="BG4" s="409"/>
      <c r="BH4" s="409"/>
      <c r="BI4" s="409"/>
      <c r="BJ4" s="409"/>
      <c r="BK4" s="409"/>
      <c r="BL4" s="409"/>
      <c r="BM4" s="409"/>
      <c r="BN4" s="409"/>
      <c r="BO4" s="409"/>
      <c r="BP4" s="409"/>
      <c r="BQ4" s="409"/>
      <c r="BU4" s="52">
        <v>45047</v>
      </c>
      <c r="BV4" s="56">
        <f>SUM(BW4:BZ4)</f>
        <v>243834.60910579946</v>
      </c>
      <c r="BW4" s="30">
        <v>73725</v>
      </c>
      <c r="BX4" s="30">
        <v>54425</v>
      </c>
      <c r="BY4" s="30">
        <v>103234.60910579946</v>
      </c>
      <c r="BZ4" s="57">
        <v>12450</v>
      </c>
    </row>
    <row r="5" spans="1:78" hidden="1">
      <c r="A5" s="40" t="s">
        <v>208</v>
      </c>
      <c r="B5" s="41" t="s">
        <v>598</v>
      </c>
      <c r="C5" s="42" t="s">
        <v>100</v>
      </c>
      <c r="D5" s="1172" t="s">
        <v>602</v>
      </c>
      <c r="E5" s="42" t="s">
        <v>603</v>
      </c>
      <c r="F5" s="43">
        <v>10</v>
      </c>
      <c r="G5" s="408"/>
      <c r="H5" s="408"/>
      <c r="I5" s="408"/>
      <c r="J5" s="408"/>
      <c r="K5" s="408"/>
      <c r="L5" s="408"/>
      <c r="M5" s="408"/>
      <c r="N5" s="408"/>
      <c r="O5" s="408"/>
      <c r="P5" s="408"/>
      <c r="Q5" s="408"/>
      <c r="R5" s="458"/>
      <c r="S5" s="459"/>
      <c r="T5" s="408"/>
      <c r="U5" s="408"/>
      <c r="V5" s="408"/>
      <c r="W5" s="408"/>
      <c r="X5" s="408"/>
      <c r="Y5" s="408"/>
      <c r="Z5" s="408"/>
      <c r="AA5" s="408"/>
      <c r="AB5" s="408"/>
      <c r="AC5" s="408"/>
      <c r="AD5" s="458"/>
      <c r="AE5" s="459">
        <v>3500</v>
      </c>
      <c r="AF5" s="408">
        <v>3000</v>
      </c>
      <c r="AG5" s="408">
        <v>3000</v>
      </c>
      <c r="AH5" s="408">
        <v>3000</v>
      </c>
      <c r="AI5" s="408">
        <v>2800</v>
      </c>
      <c r="AJ5" s="408">
        <v>2600</v>
      </c>
      <c r="AK5" s="409">
        <v>2750</v>
      </c>
      <c r="AL5" s="409">
        <v>2750</v>
      </c>
      <c r="AM5" s="409">
        <v>3000</v>
      </c>
      <c r="AN5" s="409">
        <v>3000</v>
      </c>
      <c r="AO5" s="409">
        <v>3250</v>
      </c>
      <c r="AP5" s="410">
        <v>3000</v>
      </c>
      <c r="AQ5" s="409">
        <v>3325</v>
      </c>
      <c r="AR5" s="409">
        <v>2850</v>
      </c>
      <c r="AS5" s="409">
        <v>2850</v>
      </c>
      <c r="AT5" s="409"/>
      <c r="AU5" s="409"/>
      <c r="AV5" s="409"/>
      <c r="AW5" s="409"/>
      <c r="AX5" s="409"/>
      <c r="AY5" s="409"/>
      <c r="AZ5" s="409"/>
      <c r="BA5" s="409"/>
      <c r="BB5" s="410"/>
      <c r="BC5" s="409"/>
      <c r="BD5" s="409"/>
      <c r="BE5" s="409"/>
      <c r="BF5" s="409"/>
      <c r="BG5" s="409"/>
      <c r="BH5" s="409"/>
      <c r="BI5" s="409"/>
      <c r="BJ5" s="409"/>
      <c r="BK5" s="409"/>
      <c r="BL5" s="409"/>
      <c r="BM5" s="409"/>
      <c r="BN5" s="409"/>
      <c r="BO5" s="409"/>
      <c r="BP5" s="409"/>
      <c r="BQ5" s="409"/>
      <c r="BU5" s="52">
        <v>45078</v>
      </c>
      <c r="BV5" s="56">
        <f t="shared" si="0"/>
        <v>238009.38171408614</v>
      </c>
      <c r="BW5" s="30">
        <v>73225</v>
      </c>
      <c r="BX5" s="30">
        <v>53425</v>
      </c>
      <c r="BY5" s="30">
        <v>99159.381714086136</v>
      </c>
      <c r="BZ5" s="57">
        <v>12200</v>
      </c>
    </row>
    <row r="6" spans="1:78" hidden="1">
      <c r="A6" s="40" t="s">
        <v>208</v>
      </c>
      <c r="B6" s="41" t="s">
        <v>598</v>
      </c>
      <c r="C6" s="44" t="s">
        <v>100</v>
      </c>
      <c r="D6" s="1172" t="s">
        <v>604</v>
      </c>
      <c r="E6" s="42" t="s">
        <v>605</v>
      </c>
      <c r="F6" s="43"/>
      <c r="G6" s="408"/>
      <c r="H6" s="408"/>
      <c r="I6" s="408"/>
      <c r="J6" s="408"/>
      <c r="K6" s="408"/>
      <c r="L6" s="408"/>
      <c r="M6" s="408"/>
      <c r="N6" s="408"/>
      <c r="O6" s="408"/>
      <c r="P6" s="408"/>
      <c r="Q6" s="408"/>
      <c r="R6" s="458"/>
      <c r="S6" s="459"/>
      <c r="T6" s="408"/>
      <c r="U6" s="408"/>
      <c r="V6" s="408"/>
      <c r="W6" s="408"/>
      <c r="X6" s="408"/>
      <c r="Y6" s="408"/>
      <c r="Z6" s="408"/>
      <c r="AA6" s="408"/>
      <c r="AB6" s="408"/>
      <c r="AC6" s="408"/>
      <c r="AD6" s="458"/>
      <c r="AE6" s="459">
        <v>7361.8500790141279</v>
      </c>
      <c r="AF6" s="408">
        <v>6311.1508246895764</v>
      </c>
      <c r="AG6" s="408">
        <v>6310.5677649677409</v>
      </c>
      <c r="AH6" s="408">
        <v>6310.6252667469507</v>
      </c>
      <c r="AI6" s="408">
        <v>5890.062533103549</v>
      </c>
      <c r="AJ6" s="408">
        <v>5469.2370249639143</v>
      </c>
      <c r="AK6" s="409">
        <v>5784.7975343713606</v>
      </c>
      <c r="AL6" s="409">
        <v>5784.8167698780217</v>
      </c>
      <c r="AM6" s="409">
        <v>6310.6851761817006</v>
      </c>
      <c r="AN6" s="409">
        <v>6310.6941996664027</v>
      </c>
      <c r="AO6" s="409">
        <v>6836.5853829719363</v>
      </c>
      <c r="AP6" s="410">
        <v>6310.6941996664027</v>
      </c>
      <c r="AQ6" s="409">
        <v>6994.3527379635962</v>
      </c>
      <c r="AR6" s="409">
        <v>5995.159489683082</v>
      </c>
      <c r="AS6" s="409">
        <v>5995.159489683082</v>
      </c>
      <c r="AT6" s="409"/>
      <c r="AU6" s="409"/>
      <c r="AV6" s="409"/>
      <c r="AW6" s="409"/>
      <c r="AX6" s="409"/>
      <c r="AY6" s="409"/>
      <c r="AZ6" s="409"/>
      <c r="BA6" s="409"/>
      <c r="BB6" s="410"/>
      <c r="BC6" s="409"/>
      <c r="BD6" s="409"/>
      <c r="BE6" s="409"/>
      <c r="BF6" s="409"/>
      <c r="BG6" s="409"/>
      <c r="BH6" s="409"/>
      <c r="BI6" s="409"/>
      <c r="BJ6" s="409"/>
      <c r="BK6" s="409"/>
      <c r="BL6" s="409"/>
      <c r="BM6" s="409"/>
      <c r="BN6" s="409"/>
      <c r="BO6" s="409"/>
      <c r="BP6" s="409"/>
      <c r="BQ6" s="409"/>
      <c r="BU6" s="52">
        <v>45108</v>
      </c>
      <c r="BV6" s="56">
        <f t="shared" si="0"/>
        <v>234162.21346771697</v>
      </c>
      <c r="BW6" s="30">
        <v>72350</v>
      </c>
      <c r="BX6" s="30">
        <v>52450</v>
      </c>
      <c r="BY6" s="30">
        <v>97312.213467716967</v>
      </c>
      <c r="BZ6" s="57">
        <v>12050</v>
      </c>
    </row>
    <row r="7" spans="1:78" hidden="1">
      <c r="A7" s="40" t="s">
        <v>208</v>
      </c>
      <c r="B7" s="41" t="s">
        <v>598</v>
      </c>
      <c r="C7" s="42" t="s">
        <v>100</v>
      </c>
      <c r="D7" s="1172" t="s">
        <v>606</v>
      </c>
      <c r="E7" s="42" t="s">
        <v>603</v>
      </c>
      <c r="F7" s="43">
        <v>10</v>
      </c>
      <c r="G7" s="408"/>
      <c r="H7" s="408"/>
      <c r="I7" s="408"/>
      <c r="J7" s="408"/>
      <c r="K7" s="408"/>
      <c r="L7" s="408"/>
      <c r="M7" s="408"/>
      <c r="N7" s="408"/>
      <c r="O7" s="408"/>
      <c r="P7" s="408"/>
      <c r="Q7" s="408"/>
      <c r="R7" s="458"/>
      <c r="S7" s="459"/>
      <c r="T7" s="408"/>
      <c r="U7" s="408"/>
      <c r="V7" s="408"/>
      <c r="W7" s="408"/>
      <c r="X7" s="408"/>
      <c r="Y7" s="408"/>
      <c r="Z7" s="408"/>
      <c r="AA7" s="408"/>
      <c r="AB7" s="408"/>
      <c r="AC7" s="408"/>
      <c r="AD7" s="458"/>
      <c r="AE7" s="459">
        <v>1300</v>
      </c>
      <c r="AF7" s="408">
        <v>1200</v>
      </c>
      <c r="AG7" s="408">
        <v>1200</v>
      </c>
      <c r="AH7" s="408">
        <v>450</v>
      </c>
      <c r="AI7" s="408">
        <v>400</v>
      </c>
      <c r="AJ7" s="408">
        <v>350</v>
      </c>
      <c r="AK7" s="409">
        <v>1100</v>
      </c>
      <c r="AL7" s="409">
        <v>1100</v>
      </c>
      <c r="AM7" s="409">
        <v>1200</v>
      </c>
      <c r="AN7" s="409">
        <v>1200</v>
      </c>
      <c r="AO7" s="409">
        <v>1300</v>
      </c>
      <c r="AP7" s="410">
        <v>1300</v>
      </c>
      <c r="AQ7" s="409">
        <v>1235</v>
      </c>
      <c r="AR7" s="409">
        <v>1140</v>
      </c>
      <c r="AS7" s="409">
        <v>1140</v>
      </c>
      <c r="AT7" s="409"/>
      <c r="AU7" s="409"/>
      <c r="AV7" s="409"/>
      <c r="AW7" s="409"/>
      <c r="AX7" s="409"/>
      <c r="AY7" s="409"/>
      <c r="AZ7" s="409"/>
      <c r="BA7" s="409"/>
      <c r="BB7" s="410"/>
      <c r="BC7" s="409"/>
      <c r="BD7" s="409"/>
      <c r="BE7" s="409"/>
      <c r="BF7" s="409"/>
      <c r="BG7" s="409"/>
      <c r="BH7" s="409"/>
      <c r="BI7" s="409"/>
      <c r="BJ7" s="409"/>
      <c r="BK7" s="409"/>
      <c r="BL7" s="409"/>
      <c r="BM7" s="409"/>
      <c r="BN7" s="409"/>
      <c r="BO7" s="409"/>
      <c r="BP7" s="409"/>
      <c r="BQ7" s="409"/>
      <c r="BU7" s="52">
        <v>45139</v>
      </c>
      <c r="BV7" s="56">
        <f t="shared" si="0"/>
        <v>233761.84573920228</v>
      </c>
      <c r="BW7" s="30">
        <v>73625</v>
      </c>
      <c r="BX7" s="30">
        <v>52900</v>
      </c>
      <c r="BY7" s="30">
        <v>95086.845739202283</v>
      </c>
      <c r="BZ7" s="57">
        <v>12150</v>
      </c>
    </row>
    <row r="8" spans="1:78" hidden="1">
      <c r="A8" s="40" t="s">
        <v>208</v>
      </c>
      <c r="B8" s="41" t="s">
        <v>598</v>
      </c>
      <c r="C8" s="44" t="s">
        <v>100</v>
      </c>
      <c r="D8" s="1172" t="s">
        <v>607</v>
      </c>
      <c r="E8" s="42" t="s">
        <v>605</v>
      </c>
      <c r="F8" s="43">
        <v>10</v>
      </c>
      <c r="G8" s="408"/>
      <c r="H8" s="408"/>
      <c r="I8" s="408"/>
      <c r="J8" s="408"/>
      <c r="K8" s="408"/>
      <c r="L8" s="408"/>
      <c r="M8" s="408"/>
      <c r="N8" s="408"/>
      <c r="O8" s="408"/>
      <c r="P8" s="408"/>
      <c r="Q8" s="408"/>
      <c r="R8" s="458"/>
      <c r="S8" s="459"/>
      <c r="T8" s="408"/>
      <c r="U8" s="408"/>
      <c r="V8" s="408"/>
      <c r="W8" s="408"/>
      <c r="X8" s="408"/>
      <c r="Y8" s="408"/>
      <c r="Z8" s="408"/>
      <c r="AA8" s="408"/>
      <c r="AB8" s="408"/>
      <c r="AC8" s="408"/>
      <c r="AD8" s="458"/>
      <c r="AE8" s="459">
        <v>2734.4014579195332</v>
      </c>
      <c r="AF8" s="408">
        <v>2524.4603298758307</v>
      </c>
      <c r="AG8" s="408">
        <v>2524.2271059870964</v>
      </c>
      <c r="AH8" s="408">
        <v>946.59379001204263</v>
      </c>
      <c r="AI8" s="408">
        <v>841.43750472907846</v>
      </c>
      <c r="AJ8" s="408">
        <v>736.24344566821924</v>
      </c>
      <c r="AK8" s="409">
        <v>2313.9190137485443</v>
      </c>
      <c r="AL8" s="409">
        <v>2313.9267079512088</v>
      </c>
      <c r="AM8" s="409">
        <v>2524.2740704726803</v>
      </c>
      <c r="AN8" s="409">
        <v>2524.2776798665609</v>
      </c>
      <c r="AO8" s="409">
        <v>2734.6341531887742</v>
      </c>
      <c r="AP8" s="410">
        <v>2734.6341531887742</v>
      </c>
      <c r="AQ8" s="409">
        <v>2597.9024455293356</v>
      </c>
      <c r="AR8" s="409">
        <v>2398.0637958732327</v>
      </c>
      <c r="AS8" s="409">
        <v>2398.0637958732327</v>
      </c>
      <c r="AT8" s="409"/>
      <c r="AU8" s="409"/>
      <c r="AV8" s="409"/>
      <c r="AW8" s="409"/>
      <c r="AX8" s="409"/>
      <c r="AY8" s="409"/>
      <c r="AZ8" s="409"/>
      <c r="BA8" s="409"/>
      <c r="BB8" s="410"/>
      <c r="BC8" s="409"/>
      <c r="BD8" s="409"/>
      <c r="BE8" s="409"/>
      <c r="BF8" s="409"/>
      <c r="BG8" s="409"/>
      <c r="BH8" s="409"/>
      <c r="BI8" s="409"/>
      <c r="BJ8" s="409"/>
      <c r="BK8" s="409"/>
      <c r="BL8" s="409"/>
      <c r="BM8" s="409"/>
      <c r="BN8" s="409"/>
      <c r="BO8" s="409"/>
      <c r="BP8" s="409"/>
      <c r="BQ8" s="409"/>
      <c r="BU8" s="52">
        <v>45170</v>
      </c>
      <c r="BV8" s="56">
        <f t="shared" si="0"/>
        <v>239860.62887020395</v>
      </c>
      <c r="BW8" s="30">
        <v>76725</v>
      </c>
      <c r="BX8" s="30">
        <v>53775</v>
      </c>
      <c r="BY8" s="30">
        <v>97110.628870203946</v>
      </c>
      <c r="BZ8" s="57">
        <v>12250</v>
      </c>
    </row>
    <row r="9" spans="1:78" hidden="1">
      <c r="A9" s="40" t="s">
        <v>208</v>
      </c>
      <c r="B9" s="41" t="s">
        <v>600</v>
      </c>
      <c r="C9" s="42" t="s">
        <v>100</v>
      </c>
      <c r="D9" s="1172" t="s">
        <v>608</v>
      </c>
      <c r="E9" s="42" t="s">
        <v>603</v>
      </c>
      <c r="F9" s="43">
        <v>10</v>
      </c>
      <c r="G9" s="408"/>
      <c r="H9" s="408"/>
      <c r="I9" s="408"/>
      <c r="J9" s="408"/>
      <c r="K9" s="408"/>
      <c r="L9" s="408"/>
      <c r="M9" s="408"/>
      <c r="N9" s="408"/>
      <c r="O9" s="408"/>
      <c r="P9" s="408"/>
      <c r="Q9" s="408"/>
      <c r="R9" s="458"/>
      <c r="S9" s="459"/>
      <c r="T9" s="408"/>
      <c r="U9" s="408"/>
      <c r="V9" s="408"/>
      <c r="W9" s="408"/>
      <c r="X9" s="408"/>
      <c r="Y9" s="408"/>
      <c r="Z9" s="408"/>
      <c r="AA9" s="408"/>
      <c r="AB9" s="408"/>
      <c r="AC9" s="408"/>
      <c r="AD9" s="458"/>
      <c r="AE9" s="459">
        <v>1600</v>
      </c>
      <c r="AF9" s="408">
        <v>1600</v>
      </c>
      <c r="AG9" s="408">
        <v>1500</v>
      </c>
      <c r="AH9" s="408">
        <v>1250</v>
      </c>
      <c r="AI9" s="408">
        <v>1300</v>
      </c>
      <c r="AJ9" s="408">
        <v>1200</v>
      </c>
      <c r="AK9" s="409">
        <v>1500</v>
      </c>
      <c r="AL9" s="409">
        <v>1300</v>
      </c>
      <c r="AM9" s="409">
        <v>1400</v>
      </c>
      <c r="AN9" s="409">
        <v>1500</v>
      </c>
      <c r="AO9" s="409">
        <v>1600</v>
      </c>
      <c r="AP9" s="410">
        <v>1600</v>
      </c>
      <c r="AQ9" s="409">
        <v>1520</v>
      </c>
      <c r="AR9" s="409">
        <v>1520</v>
      </c>
      <c r="AS9" s="409">
        <v>1425</v>
      </c>
      <c r="AT9" s="409"/>
      <c r="AU9" s="409"/>
      <c r="AV9" s="409"/>
      <c r="AW9" s="409"/>
      <c r="AX9" s="409"/>
      <c r="AY9" s="409"/>
      <c r="AZ9" s="409"/>
      <c r="BA9" s="409"/>
      <c r="BB9" s="410"/>
      <c r="BC9" s="409"/>
      <c r="BD9" s="409"/>
      <c r="BE9" s="409"/>
      <c r="BF9" s="409"/>
      <c r="BG9" s="409"/>
      <c r="BH9" s="409"/>
      <c r="BI9" s="409"/>
      <c r="BJ9" s="409"/>
      <c r="BK9" s="409"/>
      <c r="BL9" s="409"/>
      <c r="BM9" s="409"/>
      <c r="BN9" s="409"/>
      <c r="BO9" s="409"/>
      <c r="BP9" s="409"/>
      <c r="BQ9" s="409"/>
      <c r="BU9" s="52">
        <v>45200</v>
      </c>
      <c r="BV9" s="56">
        <f t="shared" si="0"/>
        <v>242804.23533518711</v>
      </c>
      <c r="BW9" s="30">
        <v>76675</v>
      </c>
      <c r="BX9" s="30">
        <v>53800</v>
      </c>
      <c r="BY9" s="30">
        <v>99979.235335187099</v>
      </c>
      <c r="BZ9" s="57">
        <v>12350</v>
      </c>
    </row>
    <row r="10" spans="1:78" hidden="1">
      <c r="A10" s="40" t="s">
        <v>208</v>
      </c>
      <c r="B10" s="41" t="s">
        <v>600</v>
      </c>
      <c r="C10" s="44" t="s">
        <v>100</v>
      </c>
      <c r="D10" s="1172" t="s">
        <v>609</v>
      </c>
      <c r="E10" s="42" t="s">
        <v>605</v>
      </c>
      <c r="F10" s="43"/>
      <c r="G10" s="408"/>
      <c r="H10" s="408"/>
      <c r="I10" s="408"/>
      <c r="J10" s="408"/>
      <c r="K10" s="408"/>
      <c r="L10" s="408"/>
      <c r="M10" s="408"/>
      <c r="N10" s="408"/>
      <c r="O10" s="408"/>
      <c r="P10" s="408"/>
      <c r="Q10" s="408"/>
      <c r="R10" s="458"/>
      <c r="S10" s="459"/>
      <c r="T10" s="408"/>
      <c r="U10" s="408"/>
      <c r="V10" s="408"/>
      <c r="W10" s="408"/>
      <c r="X10" s="408"/>
      <c r="Y10" s="408"/>
      <c r="Z10" s="408"/>
      <c r="AA10" s="408"/>
      <c r="AB10" s="408"/>
      <c r="AC10" s="408"/>
      <c r="AD10" s="458"/>
      <c r="AE10" s="459">
        <v>3365.417178977887</v>
      </c>
      <c r="AF10" s="408">
        <v>3365.9471065011076</v>
      </c>
      <c r="AG10" s="408">
        <v>3155.2838824838705</v>
      </c>
      <c r="AH10" s="408">
        <v>2629.4271944778961</v>
      </c>
      <c r="AI10" s="408">
        <v>2734.671890369505</v>
      </c>
      <c r="AJ10" s="408">
        <v>2524.2632422910374</v>
      </c>
      <c r="AK10" s="409">
        <v>3155.3441096571059</v>
      </c>
      <c r="AL10" s="409">
        <v>2734.6406548514287</v>
      </c>
      <c r="AM10" s="409">
        <v>2944.9864155514601</v>
      </c>
      <c r="AN10" s="409">
        <v>3155.3470998332014</v>
      </c>
      <c r="AO10" s="409">
        <v>3365.7035731554147</v>
      </c>
      <c r="AP10" s="410">
        <v>3365.7035731554147</v>
      </c>
      <c r="AQ10" s="409">
        <v>3197.4183944976439</v>
      </c>
      <c r="AR10" s="409">
        <v>3197.4183944976439</v>
      </c>
      <c r="AS10" s="409">
        <v>2997.579744841541</v>
      </c>
      <c r="AT10" s="409"/>
      <c r="AU10" s="409"/>
      <c r="AV10" s="409"/>
      <c r="AW10" s="409"/>
      <c r="AX10" s="409"/>
      <c r="AY10" s="409"/>
      <c r="AZ10" s="409"/>
      <c r="BA10" s="409"/>
      <c r="BB10" s="410"/>
      <c r="BC10" s="409"/>
      <c r="BD10" s="409"/>
      <c r="BE10" s="409"/>
      <c r="BF10" s="409"/>
      <c r="BG10" s="409"/>
      <c r="BH10" s="409"/>
      <c r="BI10" s="409"/>
      <c r="BJ10" s="409"/>
      <c r="BK10" s="409"/>
      <c r="BL10" s="409"/>
      <c r="BM10" s="409"/>
      <c r="BN10" s="409"/>
      <c r="BO10" s="409"/>
      <c r="BP10" s="409"/>
      <c r="BQ10" s="409"/>
      <c r="BU10" s="52">
        <v>45231</v>
      </c>
      <c r="BV10" s="56">
        <f t="shared" si="0"/>
        <v>249468.46096082093</v>
      </c>
      <c r="BW10" s="30">
        <v>78350</v>
      </c>
      <c r="BX10" s="30">
        <v>55350</v>
      </c>
      <c r="BY10" s="30">
        <v>103268.46096082093</v>
      </c>
      <c r="BZ10" s="57">
        <v>12500</v>
      </c>
    </row>
    <row r="11" spans="1:78" hidden="1">
      <c r="A11" s="40" t="s">
        <v>208</v>
      </c>
      <c r="B11" s="41" t="s">
        <v>600</v>
      </c>
      <c r="C11" s="42" t="s">
        <v>100</v>
      </c>
      <c r="D11" s="1172" t="s">
        <v>610</v>
      </c>
      <c r="E11" s="42" t="s">
        <v>603</v>
      </c>
      <c r="F11" s="43">
        <v>10</v>
      </c>
      <c r="G11" s="408"/>
      <c r="H11" s="408"/>
      <c r="I11" s="408"/>
      <c r="J11" s="408"/>
      <c r="K11" s="408"/>
      <c r="L11" s="408"/>
      <c r="M11" s="408"/>
      <c r="N11" s="408"/>
      <c r="O11" s="408"/>
      <c r="P11" s="408"/>
      <c r="Q11" s="408"/>
      <c r="R11" s="458"/>
      <c r="S11" s="459"/>
      <c r="T11" s="408"/>
      <c r="U11" s="408"/>
      <c r="V11" s="408"/>
      <c r="W11" s="408"/>
      <c r="X11" s="408"/>
      <c r="Y11" s="408"/>
      <c r="Z11" s="408"/>
      <c r="AA11" s="408"/>
      <c r="AB11" s="408"/>
      <c r="AC11" s="408"/>
      <c r="AD11" s="458"/>
      <c r="AE11" s="459">
        <v>9750</v>
      </c>
      <c r="AF11" s="408">
        <v>9375</v>
      </c>
      <c r="AG11" s="408">
        <v>9000</v>
      </c>
      <c r="AH11" s="408">
        <v>14000</v>
      </c>
      <c r="AI11" s="408">
        <v>13000</v>
      </c>
      <c r="AJ11" s="408">
        <v>13000</v>
      </c>
      <c r="AK11" s="409">
        <v>8625</v>
      </c>
      <c r="AL11" s="409">
        <v>9000</v>
      </c>
      <c r="AM11" s="409">
        <v>9375</v>
      </c>
      <c r="AN11" s="409">
        <v>9375</v>
      </c>
      <c r="AO11" s="409">
        <v>9750</v>
      </c>
      <c r="AP11" s="410">
        <v>9750</v>
      </c>
      <c r="AQ11" s="409">
        <v>9262.5</v>
      </c>
      <c r="AR11" s="409">
        <v>8906.25</v>
      </c>
      <c r="AS11" s="409">
        <v>8550</v>
      </c>
      <c r="AT11" s="409"/>
      <c r="AU11" s="409"/>
      <c r="AV11" s="409"/>
      <c r="AW11" s="409"/>
      <c r="AX11" s="409"/>
      <c r="AY11" s="409"/>
      <c r="AZ11" s="409"/>
      <c r="BA11" s="409"/>
      <c r="BB11" s="410"/>
      <c r="BC11" s="409"/>
      <c r="BD11" s="409"/>
      <c r="BE11" s="409"/>
      <c r="BF11" s="409"/>
      <c r="BG11" s="409"/>
      <c r="BH11" s="409"/>
      <c r="BI11" s="409"/>
      <c r="BJ11" s="409"/>
      <c r="BK11" s="409"/>
      <c r="BL11" s="409"/>
      <c r="BM11" s="409"/>
      <c r="BN11" s="409"/>
      <c r="BO11" s="409"/>
      <c r="BP11" s="409"/>
      <c r="BQ11" s="409"/>
      <c r="BU11" s="52">
        <v>45261</v>
      </c>
      <c r="BV11" s="58">
        <f t="shared" si="0"/>
        <v>243095.05895150293</v>
      </c>
      <c r="BW11" s="30">
        <v>77600</v>
      </c>
      <c r="BX11" s="30">
        <v>54775</v>
      </c>
      <c r="BY11" s="30">
        <v>98070.058951502928</v>
      </c>
      <c r="BZ11" s="57">
        <v>12650</v>
      </c>
    </row>
    <row r="12" spans="1:78" hidden="1">
      <c r="A12" s="40" t="s">
        <v>208</v>
      </c>
      <c r="B12" s="41" t="s">
        <v>600</v>
      </c>
      <c r="C12" s="44" t="s">
        <v>100</v>
      </c>
      <c r="D12" s="1172" t="s">
        <v>611</v>
      </c>
      <c r="E12" s="42" t="s">
        <v>605</v>
      </c>
      <c r="F12" s="43"/>
      <c r="G12" s="408"/>
      <c r="H12" s="408"/>
      <c r="I12" s="408"/>
      <c r="J12" s="408"/>
      <c r="K12" s="408"/>
      <c r="L12" s="408"/>
      <c r="M12" s="408"/>
      <c r="N12" s="408"/>
      <c r="O12" s="408"/>
      <c r="P12" s="408"/>
      <c r="Q12" s="408"/>
      <c r="R12" s="458"/>
      <c r="S12" s="459"/>
      <c r="T12" s="408"/>
      <c r="U12" s="408"/>
      <c r="V12" s="408"/>
      <c r="W12" s="408"/>
      <c r="X12" s="408"/>
      <c r="Y12" s="408"/>
      <c r="Z12" s="408"/>
      <c r="AA12" s="408"/>
      <c r="AB12" s="408"/>
      <c r="AC12" s="408"/>
      <c r="AD12" s="458"/>
      <c r="AE12" s="459">
        <v>20508.010934396501</v>
      </c>
      <c r="AF12" s="408">
        <v>19722.346327154926</v>
      </c>
      <c r="AG12" s="408">
        <v>18931.703294903222</v>
      </c>
      <c r="AH12" s="408">
        <v>29449.58457815244</v>
      </c>
      <c r="AI12" s="408">
        <v>27346.718903695048</v>
      </c>
      <c r="AJ12" s="408">
        <v>27346.185124819574</v>
      </c>
      <c r="AK12" s="409">
        <v>18143.22863052836</v>
      </c>
      <c r="AL12" s="409">
        <v>18932.127610509891</v>
      </c>
      <c r="AM12" s="409">
        <v>19720.891175567813</v>
      </c>
      <c r="AN12" s="409">
        <v>19720.919373957506</v>
      </c>
      <c r="AO12" s="409">
        <v>20509.756148915807</v>
      </c>
      <c r="AP12" s="410">
        <v>20509.756148915807</v>
      </c>
      <c r="AQ12" s="409">
        <v>19484.268341470019</v>
      </c>
      <c r="AR12" s="409">
        <v>18734.87340525963</v>
      </c>
      <c r="AS12" s="409">
        <v>17985.478469049245</v>
      </c>
      <c r="AT12" s="409"/>
      <c r="AU12" s="409"/>
      <c r="AV12" s="409"/>
      <c r="AW12" s="409"/>
      <c r="AX12" s="409"/>
      <c r="AY12" s="409"/>
      <c r="AZ12" s="409"/>
      <c r="BA12" s="409"/>
      <c r="BB12" s="410"/>
      <c r="BC12" s="409"/>
      <c r="BD12" s="409"/>
      <c r="BE12" s="409"/>
      <c r="BF12" s="409"/>
      <c r="BG12" s="409"/>
      <c r="BH12" s="409"/>
      <c r="BI12" s="409"/>
      <c r="BJ12" s="409"/>
      <c r="BK12" s="409"/>
      <c r="BL12" s="409"/>
      <c r="BM12" s="409"/>
      <c r="BN12" s="409"/>
      <c r="BO12" s="409"/>
      <c r="BP12" s="409"/>
      <c r="BQ12" s="409"/>
      <c r="BU12" s="52">
        <v>45292</v>
      </c>
      <c r="BV12" s="58">
        <f t="shared" si="0"/>
        <v>265294.4178377472</v>
      </c>
      <c r="BW12" s="30">
        <v>75748</v>
      </c>
      <c r="BX12" s="30">
        <v>55275.5</v>
      </c>
      <c r="BY12" s="30">
        <v>121975.91783774718</v>
      </c>
      <c r="BZ12" s="57">
        <v>12295</v>
      </c>
    </row>
    <row r="13" spans="1:78" hidden="1">
      <c r="A13" s="40" t="s">
        <v>208</v>
      </c>
      <c r="B13" s="41" t="s">
        <v>612</v>
      </c>
      <c r="C13" s="44" t="s">
        <v>100</v>
      </c>
      <c r="D13" s="1172" t="s">
        <v>613</v>
      </c>
      <c r="E13" s="42" t="s">
        <v>603</v>
      </c>
      <c r="F13" s="43"/>
      <c r="G13" s="408"/>
      <c r="H13" s="408"/>
      <c r="I13" s="408"/>
      <c r="J13" s="408"/>
      <c r="K13" s="408"/>
      <c r="L13" s="408"/>
      <c r="M13" s="408"/>
      <c r="N13" s="408"/>
      <c r="O13" s="408"/>
      <c r="P13" s="408"/>
      <c r="Q13" s="408"/>
      <c r="R13" s="458"/>
      <c r="S13" s="459"/>
      <c r="T13" s="408"/>
      <c r="U13" s="408"/>
      <c r="V13" s="408"/>
      <c r="W13" s="408"/>
      <c r="X13" s="408"/>
      <c r="Y13" s="408"/>
      <c r="Z13" s="408"/>
      <c r="AA13" s="408"/>
      <c r="AB13" s="408"/>
      <c r="AC13" s="408"/>
      <c r="AD13" s="458"/>
      <c r="AE13" s="459"/>
      <c r="AF13" s="408"/>
      <c r="AG13" s="408"/>
      <c r="AH13" s="408"/>
      <c r="AI13" s="408"/>
      <c r="AJ13" s="408"/>
      <c r="AK13" s="409"/>
      <c r="AL13" s="409"/>
      <c r="AM13" s="409"/>
      <c r="AN13" s="409"/>
      <c r="AO13" s="409"/>
      <c r="AP13" s="410"/>
      <c r="AQ13" s="409"/>
      <c r="AR13" s="409"/>
      <c r="AS13" s="409"/>
      <c r="AT13" s="409"/>
      <c r="AU13" s="409"/>
      <c r="AV13" s="409"/>
      <c r="AW13" s="409"/>
      <c r="AX13" s="409"/>
      <c r="AY13" s="409"/>
      <c r="AZ13" s="409"/>
      <c r="BA13" s="409"/>
      <c r="BB13" s="410"/>
      <c r="BC13" s="409"/>
      <c r="BD13" s="409"/>
      <c r="BE13" s="409"/>
      <c r="BF13" s="409"/>
      <c r="BG13" s="409"/>
      <c r="BH13" s="409"/>
      <c r="BI13" s="409"/>
      <c r="BJ13" s="409"/>
      <c r="BK13" s="409"/>
      <c r="BL13" s="409"/>
      <c r="BM13" s="409"/>
      <c r="BN13" s="409"/>
      <c r="BO13" s="409"/>
      <c r="BP13" s="409"/>
      <c r="BQ13" s="409"/>
      <c r="BU13" s="52">
        <v>45323</v>
      </c>
      <c r="BV13" s="58">
        <f t="shared" si="0"/>
        <v>243713.06613002688</v>
      </c>
      <c r="BW13" s="30">
        <v>74061</v>
      </c>
      <c r="BX13" s="30">
        <v>52377</v>
      </c>
      <c r="BY13" s="30">
        <v>105855.06613002687</v>
      </c>
      <c r="BZ13" s="57">
        <v>11420</v>
      </c>
    </row>
    <row r="14" spans="1:78" ht="16" hidden="1" thickBot="1">
      <c r="A14" s="40" t="s">
        <v>208</v>
      </c>
      <c r="B14" s="41" t="s">
        <v>612</v>
      </c>
      <c r="C14" s="44" t="s">
        <v>100</v>
      </c>
      <c r="D14" s="1172" t="s">
        <v>614</v>
      </c>
      <c r="E14" s="42" t="s">
        <v>605</v>
      </c>
      <c r="F14" s="43"/>
      <c r="G14" s="408"/>
      <c r="H14" s="408"/>
      <c r="I14" s="408"/>
      <c r="J14" s="408"/>
      <c r="K14" s="408"/>
      <c r="L14" s="408"/>
      <c r="M14" s="408"/>
      <c r="N14" s="408"/>
      <c r="O14" s="408"/>
      <c r="P14" s="408"/>
      <c r="Q14" s="408"/>
      <c r="R14" s="458"/>
      <c r="S14" s="459"/>
      <c r="T14" s="408"/>
      <c r="U14" s="408"/>
      <c r="V14" s="408"/>
      <c r="W14" s="408"/>
      <c r="X14" s="408"/>
      <c r="Y14" s="408"/>
      <c r="Z14" s="408"/>
      <c r="AA14" s="408"/>
      <c r="AB14" s="408"/>
      <c r="AC14" s="408"/>
      <c r="AD14" s="458"/>
      <c r="AE14" s="459"/>
      <c r="AF14" s="408"/>
      <c r="AG14" s="408"/>
      <c r="AH14" s="408"/>
      <c r="AI14" s="408"/>
      <c r="AJ14" s="408"/>
      <c r="AK14" s="409"/>
      <c r="AL14" s="409"/>
      <c r="AM14" s="409"/>
      <c r="AN14" s="409"/>
      <c r="AO14" s="409"/>
      <c r="AP14" s="410"/>
      <c r="AQ14" s="409"/>
      <c r="AR14" s="409"/>
      <c r="AS14" s="409"/>
      <c r="AT14" s="409"/>
      <c r="AU14" s="409"/>
      <c r="AV14" s="409"/>
      <c r="AW14" s="409"/>
      <c r="AX14" s="409"/>
      <c r="AY14" s="409"/>
      <c r="AZ14" s="409"/>
      <c r="BA14" s="409"/>
      <c r="BB14" s="410"/>
      <c r="BC14" s="409"/>
      <c r="BD14" s="409"/>
      <c r="BE14" s="409"/>
      <c r="BF14" s="409"/>
      <c r="BG14" s="409"/>
      <c r="BH14" s="409"/>
      <c r="BI14" s="409"/>
      <c r="BJ14" s="409"/>
      <c r="BK14" s="409"/>
      <c r="BL14" s="409"/>
      <c r="BM14" s="409"/>
      <c r="BN14" s="409"/>
      <c r="BO14" s="409"/>
      <c r="BP14" s="409"/>
      <c r="BQ14" s="409"/>
      <c r="BU14" s="52">
        <v>45352</v>
      </c>
      <c r="BV14" s="59">
        <f t="shared" si="0"/>
        <v>246389.54413362872</v>
      </c>
      <c r="BW14" s="60">
        <v>73900</v>
      </c>
      <c r="BX14" s="60">
        <v>54323.25</v>
      </c>
      <c r="BY14" s="60">
        <v>106546.2941336287</v>
      </c>
      <c r="BZ14" s="61">
        <v>11620</v>
      </c>
    </row>
    <row r="15" spans="1:78" hidden="1">
      <c r="A15" s="40" t="s">
        <v>208</v>
      </c>
      <c r="B15" s="41" t="s">
        <v>598</v>
      </c>
      <c r="C15" s="42" t="s">
        <v>38</v>
      </c>
      <c r="D15" s="1172" t="s">
        <v>615</v>
      </c>
      <c r="E15" s="42" t="s">
        <v>16</v>
      </c>
      <c r="F15" s="43">
        <v>12</v>
      </c>
      <c r="G15" s="408"/>
      <c r="H15" s="408"/>
      <c r="I15" s="408"/>
      <c r="J15" s="408"/>
      <c r="K15" s="408"/>
      <c r="L15" s="408"/>
      <c r="M15" s="408"/>
      <c r="N15" s="408"/>
      <c r="O15" s="408"/>
      <c r="P15" s="408"/>
      <c r="Q15" s="408"/>
      <c r="R15" s="458"/>
      <c r="S15" s="459"/>
      <c r="T15" s="408"/>
      <c r="U15" s="408"/>
      <c r="V15" s="408"/>
      <c r="W15" s="408"/>
      <c r="X15" s="408"/>
      <c r="Y15" s="408"/>
      <c r="Z15" s="408"/>
      <c r="AA15" s="408"/>
      <c r="AB15" s="408"/>
      <c r="AC15" s="408"/>
      <c r="AD15" s="458"/>
      <c r="AE15" s="459">
        <v>7000</v>
      </c>
      <c r="AF15" s="408">
        <v>7500</v>
      </c>
      <c r="AG15" s="408">
        <v>7500</v>
      </c>
      <c r="AH15" s="408">
        <v>6500</v>
      </c>
      <c r="AI15" s="408">
        <v>6000</v>
      </c>
      <c r="AJ15" s="408">
        <v>6250</v>
      </c>
      <c r="AK15" s="409">
        <v>6000</v>
      </c>
      <c r="AL15" s="409">
        <v>6500</v>
      </c>
      <c r="AM15" s="409">
        <v>6500</v>
      </c>
      <c r="AN15" s="409">
        <v>6500</v>
      </c>
      <c r="AO15" s="409">
        <v>7000</v>
      </c>
      <c r="AP15" s="410">
        <v>7000</v>
      </c>
      <c r="AQ15" s="409">
        <v>6650</v>
      </c>
      <c r="AR15" s="409">
        <v>7125</v>
      </c>
      <c r="AS15" s="409">
        <v>7125</v>
      </c>
      <c r="AT15" s="409"/>
      <c r="AU15" s="409"/>
      <c r="AV15" s="409"/>
      <c r="AW15" s="409"/>
      <c r="AX15" s="409"/>
      <c r="AY15" s="409"/>
      <c r="AZ15" s="409"/>
      <c r="BA15" s="409"/>
      <c r="BB15" s="410"/>
      <c r="BC15" s="409"/>
      <c r="BD15" s="409"/>
      <c r="BE15" s="409"/>
      <c r="BF15" s="409"/>
      <c r="BG15" s="409"/>
      <c r="BH15" s="409"/>
      <c r="BI15" s="409"/>
      <c r="BJ15" s="409"/>
      <c r="BK15" s="409"/>
      <c r="BL15" s="409"/>
      <c r="BM15" s="409"/>
      <c r="BN15" s="409"/>
      <c r="BO15" s="409"/>
      <c r="BP15" s="409"/>
      <c r="BQ15" s="409"/>
      <c r="BU15" s="21"/>
      <c r="BV15" s="62">
        <f>SUM(BV3:BV14)</f>
        <v>2937197.7059844886</v>
      </c>
      <c r="BW15" s="62">
        <f>SUM(BW3:BW14)</f>
        <v>900984</v>
      </c>
      <c r="BX15" s="62">
        <f>SUM(BX3:BX14)</f>
        <v>645900.75</v>
      </c>
      <c r="BY15" s="62">
        <f>SUM(BY3:BY14)</f>
        <v>1247327.9559844886</v>
      </c>
      <c r="BZ15" s="62">
        <f>SUM(BZ3:BZ14)</f>
        <v>142985</v>
      </c>
    </row>
    <row r="16" spans="1:78" hidden="1">
      <c r="A16" s="40" t="s">
        <v>208</v>
      </c>
      <c r="B16" s="41" t="s">
        <v>600</v>
      </c>
      <c r="C16" s="44" t="s">
        <v>38</v>
      </c>
      <c r="D16" s="1172" t="s">
        <v>616</v>
      </c>
      <c r="E16" s="44" t="s">
        <v>16</v>
      </c>
      <c r="F16" s="45">
        <v>12</v>
      </c>
      <c r="G16" s="408"/>
      <c r="H16" s="408"/>
      <c r="I16" s="408"/>
      <c r="J16" s="408"/>
      <c r="K16" s="408"/>
      <c r="L16" s="408"/>
      <c r="M16" s="408"/>
      <c r="N16" s="408"/>
      <c r="O16" s="408"/>
      <c r="P16" s="408"/>
      <c r="Q16" s="408"/>
      <c r="R16" s="458"/>
      <c r="S16" s="459"/>
      <c r="T16" s="408"/>
      <c r="U16" s="408"/>
      <c r="V16" s="408"/>
      <c r="W16" s="408"/>
      <c r="X16" s="408"/>
      <c r="Y16" s="408"/>
      <c r="Z16" s="408"/>
      <c r="AA16" s="408"/>
      <c r="AB16" s="408"/>
      <c r="AC16" s="408"/>
      <c r="AD16" s="458"/>
      <c r="AE16" s="459">
        <v>11000</v>
      </c>
      <c r="AF16" s="408">
        <v>11000</v>
      </c>
      <c r="AG16" s="408">
        <v>10000</v>
      </c>
      <c r="AH16" s="408">
        <v>7000</v>
      </c>
      <c r="AI16" s="408">
        <v>7000</v>
      </c>
      <c r="AJ16" s="408">
        <v>7500</v>
      </c>
      <c r="AK16" s="409">
        <v>9000</v>
      </c>
      <c r="AL16" s="409">
        <v>9000</v>
      </c>
      <c r="AM16" s="409">
        <v>9500</v>
      </c>
      <c r="AN16" s="409">
        <v>9500</v>
      </c>
      <c r="AO16" s="409">
        <v>10000</v>
      </c>
      <c r="AP16" s="410">
        <v>10000</v>
      </c>
      <c r="AQ16" s="409">
        <v>10450</v>
      </c>
      <c r="AR16" s="409">
        <v>10450</v>
      </c>
      <c r="AS16" s="409">
        <v>9500</v>
      </c>
      <c r="AT16" s="409"/>
      <c r="AU16" s="409"/>
      <c r="AV16" s="409"/>
      <c r="AW16" s="409"/>
      <c r="AX16" s="409"/>
      <c r="AY16" s="409"/>
      <c r="AZ16" s="409"/>
      <c r="BA16" s="409"/>
      <c r="BB16" s="410"/>
      <c r="BC16" s="409"/>
      <c r="BD16" s="409"/>
      <c r="BE16" s="409"/>
      <c r="BF16" s="409"/>
      <c r="BG16" s="409"/>
      <c r="BH16" s="409"/>
      <c r="BI16" s="409"/>
      <c r="BJ16" s="409"/>
      <c r="BK16" s="409"/>
      <c r="BL16" s="409"/>
      <c r="BM16" s="409"/>
      <c r="BN16" s="409"/>
      <c r="BO16" s="409"/>
      <c r="BP16" s="409"/>
      <c r="BQ16" s="409"/>
    </row>
    <row r="17" spans="1:94" hidden="1">
      <c r="A17" s="40" t="s">
        <v>208</v>
      </c>
      <c r="B17" s="41" t="s">
        <v>598</v>
      </c>
      <c r="C17" s="42" t="s">
        <v>38</v>
      </c>
      <c r="D17" s="1172" t="s">
        <v>615</v>
      </c>
      <c r="E17" s="42" t="s">
        <v>22</v>
      </c>
      <c r="F17" s="43">
        <v>16</v>
      </c>
      <c r="G17" s="408"/>
      <c r="H17" s="408"/>
      <c r="I17" s="408"/>
      <c r="J17" s="408"/>
      <c r="K17" s="408"/>
      <c r="L17" s="408"/>
      <c r="M17" s="408"/>
      <c r="N17" s="408"/>
      <c r="O17" s="408"/>
      <c r="P17" s="408"/>
      <c r="Q17" s="408"/>
      <c r="R17" s="458"/>
      <c r="S17" s="459"/>
      <c r="T17" s="408"/>
      <c r="U17" s="408"/>
      <c r="V17" s="408"/>
      <c r="W17" s="408"/>
      <c r="X17" s="408"/>
      <c r="Y17" s="408"/>
      <c r="Z17" s="408"/>
      <c r="AA17" s="408"/>
      <c r="AB17" s="408"/>
      <c r="AC17" s="408"/>
      <c r="AD17" s="458"/>
      <c r="AE17" s="459">
        <v>28360.294117647059</v>
      </c>
      <c r="AF17" s="408">
        <v>27720.588235294115</v>
      </c>
      <c r="AG17" s="408">
        <v>26867.647058823528</v>
      </c>
      <c r="AH17" s="408">
        <v>26441.176470588234</v>
      </c>
      <c r="AI17" s="408">
        <v>26014.705882352941</v>
      </c>
      <c r="AJ17" s="408">
        <v>26014.705882352941</v>
      </c>
      <c r="AK17" s="409">
        <v>25801.470588235294</v>
      </c>
      <c r="AL17" s="409">
        <v>26441.176470588234</v>
      </c>
      <c r="AM17" s="409">
        <v>27720.588235294115</v>
      </c>
      <c r="AN17" s="409">
        <v>27720.588235294115</v>
      </c>
      <c r="AO17" s="409">
        <v>28147.058823529409</v>
      </c>
      <c r="AP17" s="410">
        <v>27720.588235294115</v>
      </c>
      <c r="AQ17" s="409">
        <v>26942.279411764706</v>
      </c>
      <c r="AR17" s="409">
        <v>26334.558823529409</v>
      </c>
      <c r="AS17" s="409">
        <v>25524.26470588235</v>
      </c>
      <c r="AT17" s="409"/>
      <c r="AU17" s="409"/>
      <c r="AV17" s="409"/>
      <c r="AW17" s="409"/>
      <c r="AX17" s="409"/>
      <c r="AY17" s="409"/>
      <c r="AZ17" s="409"/>
      <c r="BA17" s="409"/>
      <c r="BB17" s="410"/>
      <c r="BC17" s="409"/>
      <c r="BD17" s="409"/>
      <c r="BE17" s="409"/>
      <c r="BF17" s="409"/>
      <c r="BG17" s="409"/>
      <c r="BH17" s="409"/>
      <c r="BI17" s="409"/>
      <c r="BJ17" s="409"/>
      <c r="BK17" s="409"/>
      <c r="BL17" s="409"/>
      <c r="BM17" s="409"/>
      <c r="BN17" s="409"/>
      <c r="BO17" s="409"/>
      <c r="BP17" s="409"/>
      <c r="BQ17" s="409"/>
      <c r="BY17" s="21" t="s">
        <v>605</v>
      </c>
      <c r="CF17" s="21" t="s">
        <v>605</v>
      </c>
      <c r="CN17" s="21" t="s">
        <v>605</v>
      </c>
    </row>
    <row r="18" spans="1:94" ht="16" hidden="1" thickBot="1">
      <c r="A18" s="40" t="s">
        <v>208</v>
      </c>
      <c r="B18" s="41" t="s">
        <v>600</v>
      </c>
      <c r="C18" s="44" t="s">
        <v>38</v>
      </c>
      <c r="D18" s="1172" t="s">
        <v>616</v>
      </c>
      <c r="E18" s="44" t="s">
        <v>22</v>
      </c>
      <c r="F18" s="45">
        <v>16</v>
      </c>
      <c r="G18" s="408"/>
      <c r="H18" s="408"/>
      <c r="I18" s="408"/>
      <c r="J18" s="408"/>
      <c r="K18" s="408"/>
      <c r="L18" s="408"/>
      <c r="M18" s="408"/>
      <c r="N18" s="408"/>
      <c r="O18" s="408"/>
      <c r="P18" s="408"/>
      <c r="Q18" s="408"/>
      <c r="R18" s="458"/>
      <c r="S18" s="459"/>
      <c r="T18" s="408"/>
      <c r="U18" s="408"/>
      <c r="V18" s="408"/>
      <c r="W18" s="408"/>
      <c r="X18" s="408"/>
      <c r="Y18" s="408"/>
      <c r="Z18" s="408"/>
      <c r="AA18" s="408"/>
      <c r="AB18" s="408"/>
      <c r="AC18" s="408"/>
      <c r="AD18" s="458"/>
      <c r="AE18" s="459">
        <v>38139.705882352937</v>
      </c>
      <c r="AF18" s="408">
        <v>37279.411764705881</v>
      </c>
      <c r="AG18" s="408">
        <v>36132.352941176468</v>
      </c>
      <c r="AH18" s="408">
        <v>35558.823529411762</v>
      </c>
      <c r="AI18" s="408">
        <v>34985.294117647056</v>
      </c>
      <c r="AJ18" s="408">
        <v>34985.294117647056</v>
      </c>
      <c r="AK18" s="409">
        <v>34698.529411764706</v>
      </c>
      <c r="AL18" s="409">
        <v>35558.823529411762</v>
      </c>
      <c r="AM18" s="409">
        <v>37279.411764705881</v>
      </c>
      <c r="AN18" s="409">
        <v>37279.411764705881</v>
      </c>
      <c r="AO18" s="409">
        <v>37852.941176470587</v>
      </c>
      <c r="AP18" s="410">
        <v>37279.411764705881</v>
      </c>
      <c r="AQ18" s="409">
        <v>36232.720588235286</v>
      </c>
      <c r="AR18" s="409">
        <v>35415.441176470587</v>
      </c>
      <c r="AS18" s="409">
        <v>34325.735294117643</v>
      </c>
      <c r="AT18" s="409"/>
      <c r="AU18" s="409"/>
      <c r="AV18" s="409"/>
      <c r="AW18" s="409"/>
      <c r="AX18" s="409"/>
      <c r="AY18" s="409"/>
      <c r="AZ18" s="409"/>
      <c r="BA18" s="409"/>
      <c r="BB18" s="410"/>
      <c r="BC18" s="409"/>
      <c r="BD18" s="409"/>
      <c r="BE18" s="409"/>
      <c r="BF18" s="409"/>
      <c r="BG18" s="409"/>
      <c r="BH18" s="409"/>
      <c r="BI18" s="409"/>
      <c r="BJ18" s="409"/>
      <c r="BK18" s="409"/>
      <c r="BL18" s="409"/>
      <c r="BM18" s="409"/>
      <c r="BN18" s="409"/>
      <c r="BO18" s="409"/>
      <c r="BP18" s="409"/>
      <c r="BQ18" s="409"/>
      <c r="BU18" s="21"/>
      <c r="BV18" s="21"/>
      <c r="BW18" s="63" t="s">
        <v>22</v>
      </c>
      <c r="BX18" s="63" t="s">
        <v>16</v>
      </c>
      <c r="BY18" s="63" t="s">
        <v>603</v>
      </c>
      <c r="BZ18" s="63" t="s">
        <v>84</v>
      </c>
      <c r="CB18" s="21"/>
      <c r="CC18" s="21"/>
      <c r="CD18" s="63" t="s">
        <v>22</v>
      </c>
      <c r="CE18" s="63" t="s">
        <v>16</v>
      </c>
      <c r="CF18" s="63" t="s">
        <v>603</v>
      </c>
      <c r="CG18" s="63" t="s">
        <v>84</v>
      </c>
      <c r="CJ18" s="21"/>
      <c r="CK18" s="21"/>
      <c r="CL18" s="63" t="s">
        <v>22</v>
      </c>
      <c r="CM18" s="63" t="s">
        <v>16</v>
      </c>
      <c r="CN18" s="63" t="s">
        <v>603</v>
      </c>
      <c r="CO18" s="63" t="s">
        <v>84</v>
      </c>
    </row>
    <row r="19" spans="1:94" ht="16" hidden="1" thickBot="1">
      <c r="A19" s="40" t="s">
        <v>208</v>
      </c>
      <c r="B19" s="41" t="s">
        <v>598</v>
      </c>
      <c r="C19" s="44" t="s">
        <v>38</v>
      </c>
      <c r="D19" s="1172" t="s">
        <v>617</v>
      </c>
      <c r="E19" s="42" t="s">
        <v>603</v>
      </c>
      <c r="F19" s="43">
        <v>10</v>
      </c>
      <c r="G19" s="408"/>
      <c r="H19" s="408"/>
      <c r="I19" s="408"/>
      <c r="J19" s="408"/>
      <c r="K19" s="408"/>
      <c r="L19" s="408"/>
      <c r="M19" s="408"/>
      <c r="N19" s="408"/>
      <c r="O19" s="408"/>
      <c r="P19" s="408"/>
      <c r="Q19" s="408"/>
      <c r="R19" s="458"/>
      <c r="S19" s="459"/>
      <c r="T19" s="408"/>
      <c r="U19" s="408"/>
      <c r="V19" s="408"/>
      <c r="W19" s="408"/>
      <c r="X19" s="408"/>
      <c r="Y19" s="408"/>
      <c r="Z19" s="408"/>
      <c r="AA19" s="408"/>
      <c r="AB19" s="408"/>
      <c r="AC19" s="408"/>
      <c r="AD19" s="458"/>
      <c r="AE19" s="459">
        <v>1687.5</v>
      </c>
      <c r="AF19" s="408">
        <v>1500</v>
      </c>
      <c r="AG19" s="408">
        <v>1500</v>
      </c>
      <c r="AH19" s="408">
        <v>1100</v>
      </c>
      <c r="AI19" s="408">
        <v>1000</v>
      </c>
      <c r="AJ19" s="408">
        <v>1000</v>
      </c>
      <c r="AK19" s="409">
        <v>1125</v>
      </c>
      <c r="AL19" s="409">
        <v>1312.5</v>
      </c>
      <c r="AM19" s="409">
        <v>1312.5</v>
      </c>
      <c r="AN19" s="409">
        <v>1500</v>
      </c>
      <c r="AO19" s="409">
        <v>1500</v>
      </c>
      <c r="AP19" s="410">
        <v>1500</v>
      </c>
      <c r="AQ19" s="409">
        <v>1603.125</v>
      </c>
      <c r="AR19" s="409">
        <v>1425</v>
      </c>
      <c r="AS19" s="409">
        <v>1425</v>
      </c>
      <c r="AT19" s="409"/>
      <c r="AU19" s="409"/>
      <c r="AV19" s="409"/>
      <c r="AW19" s="409"/>
      <c r="AX19" s="409"/>
      <c r="AY19" s="409"/>
      <c r="AZ19" s="409"/>
      <c r="BA19" s="409"/>
      <c r="BB19" s="410"/>
      <c r="BC19" s="409"/>
      <c r="BD19" s="409"/>
      <c r="BE19" s="409"/>
      <c r="BF19" s="409"/>
      <c r="BG19" s="409"/>
      <c r="BH19" s="409"/>
      <c r="BI19" s="409"/>
      <c r="BJ19" s="409"/>
      <c r="BK19" s="409"/>
      <c r="BL19" s="409"/>
      <c r="BM19" s="409"/>
      <c r="BN19" s="409"/>
      <c r="BO19" s="409"/>
      <c r="BP19" s="409"/>
      <c r="BQ19" s="409"/>
      <c r="BU19" s="21"/>
      <c r="BV19" s="2956" t="s">
        <v>704</v>
      </c>
      <c r="BW19" s="2957"/>
      <c r="BX19" s="2957"/>
      <c r="BY19" s="2957"/>
      <c r="BZ19" s="2958"/>
      <c r="CB19" s="21"/>
      <c r="CC19" s="2959" t="s">
        <v>705</v>
      </c>
      <c r="CD19" s="2960"/>
      <c r="CE19" s="2960"/>
      <c r="CF19" s="2960"/>
      <c r="CG19" s="2961"/>
      <c r="CJ19" s="21"/>
      <c r="CK19" s="2959" t="s">
        <v>706</v>
      </c>
      <c r="CL19" s="2960"/>
      <c r="CM19" s="2960"/>
      <c r="CN19" s="2960"/>
      <c r="CO19" s="2961"/>
    </row>
    <row r="20" spans="1:94" ht="16" hidden="1" thickBot="1">
      <c r="A20" s="40" t="s">
        <v>208</v>
      </c>
      <c r="B20" s="41" t="s">
        <v>598</v>
      </c>
      <c r="C20" s="44" t="s">
        <v>38</v>
      </c>
      <c r="D20" s="1172" t="s">
        <v>618</v>
      </c>
      <c r="E20" s="42" t="s">
        <v>605</v>
      </c>
      <c r="F20" s="43"/>
      <c r="G20" s="408"/>
      <c r="H20" s="408"/>
      <c r="I20" s="408"/>
      <c r="J20" s="408"/>
      <c r="K20" s="408"/>
      <c r="L20" s="408"/>
      <c r="M20" s="408"/>
      <c r="N20" s="408"/>
      <c r="O20" s="408"/>
      <c r="P20" s="408"/>
      <c r="Q20" s="408"/>
      <c r="R20" s="458"/>
      <c r="S20" s="459"/>
      <c r="T20" s="408"/>
      <c r="U20" s="408"/>
      <c r="V20" s="408"/>
      <c r="W20" s="408"/>
      <c r="X20" s="408"/>
      <c r="Y20" s="408"/>
      <c r="Z20" s="408"/>
      <c r="AA20" s="408"/>
      <c r="AB20" s="408"/>
      <c r="AC20" s="408"/>
      <c r="AD20" s="458"/>
      <c r="AE20" s="459">
        <v>3549.4634309532403</v>
      </c>
      <c r="AF20" s="408">
        <v>3155.5754123447882</v>
      </c>
      <c r="AG20" s="408">
        <v>3155.2838824838705</v>
      </c>
      <c r="AH20" s="408">
        <v>2313.8959311405488</v>
      </c>
      <c r="AI20" s="408">
        <v>2103.5937618226963</v>
      </c>
      <c r="AJ20" s="408">
        <v>2103.5527019091978</v>
      </c>
      <c r="AK20" s="409">
        <v>2366.5080822428295</v>
      </c>
      <c r="AL20" s="409">
        <v>2760.9352765326921</v>
      </c>
      <c r="AM20" s="409">
        <v>2760.924764579494</v>
      </c>
      <c r="AN20" s="409">
        <v>3155.3470998332014</v>
      </c>
      <c r="AO20" s="409">
        <v>3155.3470998332014</v>
      </c>
      <c r="AP20" s="410">
        <v>3155.3470998332014</v>
      </c>
      <c r="AQ20" s="409">
        <v>3372.2772129467339</v>
      </c>
      <c r="AR20" s="409">
        <v>2997.579744841541</v>
      </c>
      <c r="AS20" s="409">
        <v>2997.579744841541</v>
      </c>
      <c r="AT20" s="409"/>
      <c r="AU20" s="409"/>
      <c r="AV20" s="409"/>
      <c r="AW20" s="409"/>
      <c r="AX20" s="409"/>
      <c r="AY20" s="409"/>
      <c r="AZ20" s="409"/>
      <c r="BA20" s="409"/>
      <c r="BB20" s="410"/>
      <c r="BC20" s="409"/>
      <c r="BD20" s="409"/>
      <c r="BE20" s="409"/>
      <c r="BF20" s="409"/>
      <c r="BG20" s="409"/>
      <c r="BH20" s="409"/>
      <c r="BI20" s="409"/>
      <c r="BJ20" s="409"/>
      <c r="BK20" s="409"/>
      <c r="BL20" s="409"/>
      <c r="BM20" s="409"/>
      <c r="BN20" s="409"/>
      <c r="BO20" s="409"/>
      <c r="BP20" s="409"/>
      <c r="BQ20" s="409"/>
      <c r="BU20" s="51"/>
      <c r="BV20" s="66" t="s">
        <v>699</v>
      </c>
      <c r="BW20" s="67" t="s">
        <v>700</v>
      </c>
      <c r="BX20" s="67" t="s">
        <v>701</v>
      </c>
      <c r="BY20" s="67" t="s">
        <v>702</v>
      </c>
      <c r="BZ20" s="68" t="s">
        <v>703</v>
      </c>
      <c r="CB20" s="51"/>
      <c r="CC20" s="66" t="s">
        <v>699</v>
      </c>
      <c r="CD20" s="67" t="s">
        <v>700</v>
      </c>
      <c r="CE20" s="67" t="s">
        <v>701</v>
      </c>
      <c r="CF20" s="67" t="s">
        <v>702</v>
      </c>
      <c r="CG20" s="68" t="s">
        <v>703</v>
      </c>
      <c r="CH20" s="415"/>
      <c r="CJ20" s="51"/>
      <c r="CK20" s="66" t="s">
        <v>699</v>
      </c>
      <c r="CL20" s="67" t="s">
        <v>700</v>
      </c>
      <c r="CM20" s="67" t="s">
        <v>701</v>
      </c>
      <c r="CN20" s="67" t="s">
        <v>702</v>
      </c>
      <c r="CO20" s="68" t="s">
        <v>703</v>
      </c>
      <c r="CP20" s="415"/>
    </row>
    <row r="21" spans="1:94" hidden="1">
      <c r="A21" s="40" t="s">
        <v>208</v>
      </c>
      <c r="B21" s="41" t="s">
        <v>598</v>
      </c>
      <c r="C21" s="42" t="s">
        <v>619</v>
      </c>
      <c r="D21" s="1172" t="s">
        <v>620</v>
      </c>
      <c r="E21" s="42" t="s">
        <v>16</v>
      </c>
      <c r="F21" s="43">
        <v>16</v>
      </c>
      <c r="G21" s="408"/>
      <c r="H21" s="408"/>
      <c r="I21" s="408"/>
      <c r="J21" s="408"/>
      <c r="K21" s="408"/>
      <c r="L21" s="408"/>
      <c r="M21" s="408"/>
      <c r="N21" s="408"/>
      <c r="O21" s="408"/>
      <c r="P21" s="408"/>
      <c r="Q21" s="408"/>
      <c r="R21" s="458"/>
      <c r="S21" s="459"/>
      <c r="T21" s="408"/>
      <c r="U21" s="408"/>
      <c r="V21" s="408"/>
      <c r="W21" s="408"/>
      <c r="X21" s="408"/>
      <c r="Y21" s="408"/>
      <c r="Z21" s="408"/>
      <c r="AA21" s="408"/>
      <c r="AB21" s="408"/>
      <c r="AC21" s="408"/>
      <c r="AD21" s="458"/>
      <c r="AE21" s="459">
        <v>6500</v>
      </c>
      <c r="AF21" s="408">
        <v>6500</v>
      </c>
      <c r="AG21" s="408">
        <v>6000</v>
      </c>
      <c r="AH21" s="408">
        <v>5750</v>
      </c>
      <c r="AI21" s="408">
        <v>5500</v>
      </c>
      <c r="AJ21" s="408">
        <v>5250</v>
      </c>
      <c r="AK21" s="409">
        <v>5000</v>
      </c>
      <c r="AL21" s="409">
        <v>5500</v>
      </c>
      <c r="AM21" s="409">
        <v>5500</v>
      </c>
      <c r="AN21" s="409">
        <v>6000</v>
      </c>
      <c r="AO21" s="409">
        <v>6000</v>
      </c>
      <c r="AP21" s="410">
        <v>6000</v>
      </c>
      <c r="AQ21" s="409">
        <v>6175</v>
      </c>
      <c r="AR21" s="409">
        <v>6175</v>
      </c>
      <c r="AS21" s="409">
        <v>5700</v>
      </c>
      <c r="AT21" s="409"/>
      <c r="AU21" s="409"/>
      <c r="AV21" s="409"/>
      <c r="AW21" s="409"/>
      <c r="AX21" s="409"/>
      <c r="AY21" s="409"/>
      <c r="AZ21" s="409"/>
      <c r="BA21" s="409"/>
      <c r="BB21" s="410"/>
      <c r="BC21" s="409"/>
      <c r="BD21" s="409"/>
      <c r="BE21" s="409"/>
      <c r="BF21" s="409"/>
      <c r="BG21" s="409"/>
      <c r="BH21" s="409"/>
      <c r="BI21" s="409"/>
      <c r="BJ21" s="409"/>
      <c r="BK21" s="409"/>
      <c r="BL21" s="409"/>
      <c r="BM21" s="409"/>
      <c r="BN21" s="409"/>
      <c r="BO21" s="409"/>
      <c r="BP21" s="409"/>
      <c r="BQ21" s="409"/>
      <c r="BU21" s="52">
        <v>45017</v>
      </c>
      <c r="BV21" s="53">
        <f t="shared" ref="BV21:BV32" si="1">SUM(BW21:BZ21)</f>
        <v>256804.24373856615</v>
      </c>
      <c r="BW21" s="64">
        <f>SUMIF($E$202:$E$257,BW$18,$AH$202:$AH$257)</f>
        <v>75000</v>
      </c>
      <c r="BX21" s="64">
        <f>SUMIF($E$202:$E$257,BX$18,$AH$202:$AH$257)</f>
        <v>53025</v>
      </c>
      <c r="BY21" s="64">
        <f>SUMIF($E$202:$E$257,BY$17,$AH$202:$AH$257)+SUMIF($E$202:$E$257,BY$18,$AH$202:$AH$257)</f>
        <v>119729.24373856615</v>
      </c>
      <c r="BZ21" s="65">
        <f>SUMIF($E$202:$E$257,BZ$18,$AH$202:$AH$257)</f>
        <v>9050</v>
      </c>
      <c r="CB21" s="52">
        <v>45017</v>
      </c>
      <c r="CC21" s="53">
        <f t="shared" ref="CC21:CC32" si="2">SUM(CD21:CG21)</f>
        <v>256804.24373856615</v>
      </c>
      <c r="CD21" s="64">
        <f>SUMIF($E$68:$E$123,CD$18,$AH$68:$AH$123)</f>
        <v>75000</v>
      </c>
      <c r="CE21" s="64">
        <f>SUMIF($E$68:$E$123,CE$18,$AH$68:$AH$123)</f>
        <v>53025</v>
      </c>
      <c r="CF21" s="64">
        <f>SUMIF($E$68:$E$123,CF$17,$AH$68:$AH$123)+SUMIF($E$68:$E$123,CF$18,$AH$68:$AH$123)</f>
        <v>119729.24373856615</v>
      </c>
      <c r="CG21" s="65">
        <f>SUMIF($E$68:$E$123,CG$18,$AH$68:$AH$123)</f>
        <v>9050</v>
      </c>
      <c r="CH21" s="22"/>
      <c r="CJ21" s="52">
        <v>45017</v>
      </c>
      <c r="CK21" s="53">
        <f>CC21-BV21</f>
        <v>0</v>
      </c>
      <c r="CL21" s="64">
        <f t="shared" ref="CL21:CL32" si="3">CD21-BW21</f>
        <v>0</v>
      </c>
      <c r="CM21" s="64">
        <f t="shared" ref="CM21:CM32" si="4">CE21-BX21</f>
        <v>0</v>
      </c>
      <c r="CN21" s="64">
        <f t="shared" ref="CN21:CN32" si="5">CF21-BY21</f>
        <v>0</v>
      </c>
      <c r="CO21" s="65">
        <f t="shared" ref="CO21:CO32" si="6">CG21-BZ21</f>
        <v>0</v>
      </c>
      <c r="CP21" s="22"/>
    </row>
    <row r="22" spans="1:94" hidden="1">
      <c r="A22" s="40" t="s">
        <v>208</v>
      </c>
      <c r="B22" s="41" t="s">
        <v>600</v>
      </c>
      <c r="C22" s="42" t="s">
        <v>619</v>
      </c>
      <c r="D22" s="1172" t="s">
        <v>621</v>
      </c>
      <c r="E22" s="42" t="s">
        <v>16</v>
      </c>
      <c r="F22" s="43">
        <v>16</v>
      </c>
      <c r="G22" s="408"/>
      <c r="H22" s="408"/>
      <c r="I22" s="408"/>
      <c r="J22" s="408"/>
      <c r="K22" s="408"/>
      <c r="L22" s="408"/>
      <c r="M22" s="408"/>
      <c r="N22" s="408"/>
      <c r="O22" s="408"/>
      <c r="P22" s="408"/>
      <c r="Q22" s="408"/>
      <c r="R22" s="458"/>
      <c r="S22" s="459"/>
      <c r="T22" s="408"/>
      <c r="U22" s="408"/>
      <c r="V22" s="408"/>
      <c r="W22" s="408"/>
      <c r="X22" s="408"/>
      <c r="Y22" s="408"/>
      <c r="Z22" s="408"/>
      <c r="AA22" s="408"/>
      <c r="AB22" s="408"/>
      <c r="AC22" s="408"/>
      <c r="AD22" s="458"/>
      <c r="AE22" s="459">
        <v>4500</v>
      </c>
      <c r="AF22" s="408">
        <v>4250</v>
      </c>
      <c r="AG22" s="408">
        <v>4250</v>
      </c>
      <c r="AH22" s="408">
        <v>4250</v>
      </c>
      <c r="AI22" s="408">
        <v>4400</v>
      </c>
      <c r="AJ22" s="408">
        <v>4250</v>
      </c>
      <c r="AK22" s="409">
        <v>4250</v>
      </c>
      <c r="AL22" s="409">
        <v>4250</v>
      </c>
      <c r="AM22" s="409">
        <v>4500</v>
      </c>
      <c r="AN22" s="409">
        <v>4500</v>
      </c>
      <c r="AO22" s="409">
        <v>5000</v>
      </c>
      <c r="AP22" s="410">
        <v>5000</v>
      </c>
      <c r="AQ22" s="409">
        <v>4275</v>
      </c>
      <c r="AR22" s="409">
        <v>4037.5</v>
      </c>
      <c r="AS22" s="409">
        <v>4037.5</v>
      </c>
      <c r="AT22" s="409"/>
      <c r="AU22" s="409"/>
      <c r="AV22" s="409"/>
      <c r="AW22" s="409"/>
      <c r="AX22" s="409"/>
      <c r="AY22" s="409"/>
      <c r="AZ22" s="409"/>
      <c r="BA22" s="409"/>
      <c r="BB22" s="410"/>
      <c r="BC22" s="409"/>
      <c r="BD22" s="409"/>
      <c r="BE22" s="409"/>
      <c r="BF22" s="409"/>
      <c r="BG22" s="409"/>
      <c r="BH22" s="409"/>
      <c r="BI22" s="409"/>
      <c r="BJ22" s="409"/>
      <c r="BK22" s="409"/>
      <c r="BL22" s="409"/>
      <c r="BM22" s="409"/>
      <c r="BN22" s="409"/>
      <c r="BO22" s="409"/>
      <c r="BP22" s="409"/>
      <c r="BQ22" s="409"/>
      <c r="BU22" s="52">
        <v>45047</v>
      </c>
      <c r="BV22" s="56">
        <f t="shared" si="1"/>
        <v>243834.60910579946</v>
      </c>
      <c r="BW22" s="22">
        <f>SUMIF($E$202:$E$257,BW$18,$AI$202:$AI$257)</f>
        <v>73725</v>
      </c>
      <c r="BX22" s="22">
        <f>SUMIF($E$202:$E$257,BX$18,$AI$202:$AI$257)</f>
        <v>54425</v>
      </c>
      <c r="BY22" s="22">
        <f>SUMIF($E$202:$E$257,BY$17,$AI$202:$AI$257)+SUMIF($E$202:$E$257,BY$18,$AI$202:$AI$257)</f>
        <v>103234.60910579946</v>
      </c>
      <c r="BZ22" s="23">
        <f>SUMIF($E$202:$E$257,BZ$18,$AI$202:$AI$257)</f>
        <v>12450</v>
      </c>
      <c r="CB22" s="52">
        <v>45047</v>
      </c>
      <c r="CC22" s="56">
        <f t="shared" si="2"/>
        <v>229284.60910579946</v>
      </c>
      <c r="CD22" s="22">
        <f>SUMIF($E$68:$E$123,CD$18,$AI$68:$AI$123)</f>
        <v>59175</v>
      </c>
      <c r="CE22" s="22">
        <f>SUMIF($E$68:$E$123,CE$18,$AI$68:$AI$123)</f>
        <v>54425</v>
      </c>
      <c r="CF22" s="22">
        <f>SUMIF($E$68:$E$123,CF$17,$AI$68:$AI$123)+SUMIF($E$68:$E$123,CF$18,$AI$68:$AI$123)</f>
        <v>103234.60910579946</v>
      </c>
      <c r="CG22" s="23">
        <f>SUMIF($E$68:$E$123,CG$18,$AI$68:$AI$123)</f>
        <v>12450</v>
      </c>
      <c r="CH22" s="22"/>
      <c r="CJ22" s="52">
        <v>45047</v>
      </c>
      <c r="CK22" s="56">
        <f t="shared" ref="CK22:CK32" si="7">CC22-BV22</f>
        <v>-14550</v>
      </c>
      <c r="CL22" s="22">
        <f t="shared" si="3"/>
        <v>-14550</v>
      </c>
      <c r="CM22" s="22">
        <f t="shared" si="4"/>
        <v>0</v>
      </c>
      <c r="CN22" s="22">
        <f t="shared" si="5"/>
        <v>0</v>
      </c>
      <c r="CO22" s="23">
        <f t="shared" si="6"/>
        <v>0</v>
      </c>
      <c r="CP22" s="22"/>
    </row>
    <row r="23" spans="1:94" hidden="1">
      <c r="A23" s="40" t="s">
        <v>208</v>
      </c>
      <c r="B23" s="41" t="s">
        <v>598</v>
      </c>
      <c r="C23" s="42" t="s">
        <v>619</v>
      </c>
      <c r="D23" s="1172" t="s">
        <v>622</v>
      </c>
      <c r="E23" s="42" t="s">
        <v>22</v>
      </c>
      <c r="F23" s="43">
        <v>20</v>
      </c>
      <c r="G23" s="408"/>
      <c r="H23" s="408"/>
      <c r="I23" s="408"/>
      <c r="J23" s="408"/>
      <c r="K23" s="408"/>
      <c r="L23" s="408"/>
      <c r="M23" s="408"/>
      <c r="N23" s="408"/>
      <c r="O23" s="408"/>
      <c r="P23" s="408"/>
      <c r="Q23" s="408"/>
      <c r="R23" s="458"/>
      <c r="S23" s="459"/>
      <c r="T23" s="408"/>
      <c r="U23" s="408"/>
      <c r="V23" s="408"/>
      <c r="W23" s="408"/>
      <c r="X23" s="408"/>
      <c r="Y23" s="408"/>
      <c r="Z23" s="408"/>
      <c r="AA23" s="408"/>
      <c r="AB23" s="408"/>
      <c r="AC23" s="408"/>
      <c r="AD23" s="458"/>
      <c r="AE23" s="459">
        <v>3000</v>
      </c>
      <c r="AF23" s="408">
        <v>2750</v>
      </c>
      <c r="AG23" s="408">
        <v>2750</v>
      </c>
      <c r="AH23" s="408">
        <v>2500</v>
      </c>
      <c r="AI23" s="408">
        <v>2250</v>
      </c>
      <c r="AJ23" s="408">
        <v>2250</v>
      </c>
      <c r="AK23" s="409">
        <v>2250</v>
      </c>
      <c r="AL23" s="409">
        <v>2500</v>
      </c>
      <c r="AM23" s="409">
        <v>2500</v>
      </c>
      <c r="AN23" s="409">
        <v>2500</v>
      </c>
      <c r="AO23" s="409">
        <v>2750</v>
      </c>
      <c r="AP23" s="410">
        <v>2500</v>
      </c>
      <c r="AQ23" s="409">
        <v>2850</v>
      </c>
      <c r="AR23" s="409">
        <v>2612.5</v>
      </c>
      <c r="AS23" s="409">
        <v>2612.5</v>
      </c>
      <c r="AT23" s="409"/>
      <c r="AU23" s="409"/>
      <c r="AV23" s="409"/>
      <c r="AW23" s="409"/>
      <c r="AX23" s="409"/>
      <c r="AY23" s="409"/>
      <c r="AZ23" s="409"/>
      <c r="BA23" s="409"/>
      <c r="BB23" s="410"/>
      <c r="BC23" s="409"/>
      <c r="BD23" s="409"/>
      <c r="BE23" s="409"/>
      <c r="BF23" s="409"/>
      <c r="BG23" s="409"/>
      <c r="BH23" s="409"/>
      <c r="BI23" s="409"/>
      <c r="BJ23" s="409"/>
      <c r="BK23" s="409"/>
      <c r="BL23" s="409"/>
      <c r="BM23" s="409"/>
      <c r="BN23" s="409"/>
      <c r="BO23" s="409"/>
      <c r="BP23" s="409"/>
      <c r="BQ23" s="409"/>
      <c r="BU23" s="52">
        <v>45078</v>
      </c>
      <c r="BV23" s="56">
        <f t="shared" si="1"/>
        <v>238309.38171408614</v>
      </c>
      <c r="BW23" s="22">
        <f>SUMIF($E$202:$E$257,BW$18,$AJ$202:$AJ$257)</f>
        <v>73225</v>
      </c>
      <c r="BX23" s="22">
        <f>SUMIF($E$202:$E$257,BX$18,$AJ$202:$AJ$257)</f>
        <v>53225</v>
      </c>
      <c r="BY23" s="22">
        <f>SUMIF($E$202:$E$257,BY$17,$AJ$202:$AJ$257)+SUMIF($E$202:$E$257,BY$18,$AJ$202:$AJ$257)</f>
        <v>99659.381714086136</v>
      </c>
      <c r="BZ23" s="23">
        <f>SUMIF($E$202:$E$257,BZ$18,$AJ$202:$AJ$257)</f>
        <v>12200</v>
      </c>
      <c r="CB23" s="52">
        <v>45078</v>
      </c>
      <c r="CC23" s="56">
        <f t="shared" si="2"/>
        <v>223859.38171408614</v>
      </c>
      <c r="CD23" s="22">
        <f>SUMIF($E$68:$E$123,CD$18,$AJ$68:$AJ$123)</f>
        <v>58775</v>
      </c>
      <c r="CE23" s="22">
        <f>SUMIF($E$68:$E$123,CE$18,$AJ$68:$AJ$123)</f>
        <v>53225</v>
      </c>
      <c r="CF23" s="22">
        <f>SUMIF($E$68:$E$123,CF$17,$AJ$68:$AJ$123)+SUMIF($E$68:$E$123,CF$18,$AJ$68:$AJ$123)</f>
        <v>99659.381714086136</v>
      </c>
      <c r="CG23" s="23">
        <f>SUMIF($E$68:$E$123,CG$18,$AJ$68:$AJ$123)</f>
        <v>12200</v>
      </c>
      <c r="CH23" s="22"/>
      <c r="CJ23" s="52">
        <v>45078</v>
      </c>
      <c r="CK23" s="56">
        <f t="shared" si="7"/>
        <v>-14450</v>
      </c>
      <c r="CL23" s="22">
        <f t="shared" si="3"/>
        <v>-14450</v>
      </c>
      <c r="CM23" s="22">
        <f t="shared" si="4"/>
        <v>0</v>
      </c>
      <c r="CN23" s="22">
        <f t="shared" si="5"/>
        <v>0</v>
      </c>
      <c r="CO23" s="23">
        <f t="shared" si="6"/>
        <v>0</v>
      </c>
      <c r="CP23" s="22"/>
    </row>
    <row r="24" spans="1:94" hidden="1">
      <c r="A24" s="40" t="s">
        <v>208</v>
      </c>
      <c r="B24" s="41" t="s">
        <v>600</v>
      </c>
      <c r="C24" s="42" t="s">
        <v>619</v>
      </c>
      <c r="D24" s="1172" t="s">
        <v>621</v>
      </c>
      <c r="E24" s="42" t="s">
        <v>22</v>
      </c>
      <c r="F24" s="43">
        <v>20</v>
      </c>
      <c r="G24" s="408"/>
      <c r="H24" s="408"/>
      <c r="I24" s="408"/>
      <c r="J24" s="408"/>
      <c r="K24" s="408"/>
      <c r="L24" s="408"/>
      <c r="M24" s="408"/>
      <c r="N24" s="408"/>
      <c r="O24" s="408"/>
      <c r="P24" s="408"/>
      <c r="Q24" s="408"/>
      <c r="R24" s="458"/>
      <c r="S24" s="459"/>
      <c r="T24" s="408"/>
      <c r="U24" s="408"/>
      <c r="V24" s="408"/>
      <c r="W24" s="408"/>
      <c r="X24" s="408"/>
      <c r="Y24" s="408"/>
      <c r="Z24" s="408"/>
      <c r="AA24" s="408"/>
      <c r="AB24" s="408"/>
      <c r="AC24" s="408"/>
      <c r="AD24" s="458"/>
      <c r="AE24" s="459">
        <v>3100</v>
      </c>
      <c r="AF24" s="408">
        <v>3000</v>
      </c>
      <c r="AG24" s="408">
        <v>3000</v>
      </c>
      <c r="AH24" s="408">
        <v>2250</v>
      </c>
      <c r="AI24" s="408">
        <v>2750</v>
      </c>
      <c r="AJ24" s="408">
        <v>2750</v>
      </c>
      <c r="AK24" s="409">
        <v>2800</v>
      </c>
      <c r="AL24" s="409">
        <v>2800</v>
      </c>
      <c r="AM24" s="409">
        <v>2900</v>
      </c>
      <c r="AN24" s="409">
        <v>2900</v>
      </c>
      <c r="AO24" s="409">
        <v>3000</v>
      </c>
      <c r="AP24" s="410">
        <v>3000</v>
      </c>
      <c r="AQ24" s="409">
        <v>2945</v>
      </c>
      <c r="AR24" s="409">
        <v>2850</v>
      </c>
      <c r="AS24" s="409">
        <v>2850</v>
      </c>
      <c r="AT24" s="409"/>
      <c r="AU24" s="409"/>
      <c r="AV24" s="409"/>
      <c r="AW24" s="409"/>
      <c r="AX24" s="409"/>
      <c r="AY24" s="409"/>
      <c r="AZ24" s="409"/>
      <c r="BA24" s="409"/>
      <c r="BB24" s="410"/>
      <c r="BC24" s="409"/>
      <c r="BD24" s="409"/>
      <c r="BE24" s="409"/>
      <c r="BF24" s="409"/>
      <c r="BG24" s="409"/>
      <c r="BH24" s="409"/>
      <c r="BI24" s="409"/>
      <c r="BJ24" s="409"/>
      <c r="BK24" s="409"/>
      <c r="BL24" s="409"/>
      <c r="BM24" s="409"/>
      <c r="BN24" s="409"/>
      <c r="BO24" s="409"/>
      <c r="BP24" s="409"/>
      <c r="BQ24" s="409"/>
      <c r="BU24" s="52">
        <v>45108</v>
      </c>
      <c r="BV24" s="56">
        <f t="shared" si="1"/>
        <v>235008.78350608039</v>
      </c>
      <c r="BW24" s="22">
        <f>SUMIF($E$202:$E$257,BW$18,$AK$202:$AK$257)</f>
        <v>72350</v>
      </c>
      <c r="BX24" s="22">
        <f>SUMIF($E$202:$E$257,BX$18,$AK$202:$AK$257)</f>
        <v>52200</v>
      </c>
      <c r="BY24" s="22">
        <f>SUMIF($E$202:$E$257,BY$17,$AK$202:$AK$257)+SUMIF($E$202:$E$257,BY$18,$AK$202:$AK$257)</f>
        <v>98408.783506080392</v>
      </c>
      <c r="BZ24" s="23">
        <f>SUMIF($E$202:$E$257,BZ$18,$AK$202:$AK$257)</f>
        <v>12050</v>
      </c>
      <c r="CB24" s="52">
        <v>45108</v>
      </c>
      <c r="CC24" s="56">
        <f t="shared" si="2"/>
        <v>212998.79101054952</v>
      </c>
      <c r="CD24" s="22">
        <f>SUMIF($E$68:$E$123,CD$18,$AK$68:$AK$123)</f>
        <v>69650</v>
      </c>
      <c r="CE24" s="22">
        <f>SUMIF($E$68:$E$123,CE$18,$AK$68:$AK$123)</f>
        <v>45776</v>
      </c>
      <c r="CF24" s="22">
        <f>SUMIF($E$68:$E$123,CF$17,$AK$68:$AK$123)+SUMIF($E$68:$E$123,CF$18,$AK$68:$AK$123)</f>
        <v>85522.79101054951</v>
      </c>
      <c r="CG24" s="23">
        <f>SUMIF($E$68:$E$123,CG$18,$AK$68:$AK$123)</f>
        <v>12050</v>
      </c>
      <c r="CH24" s="22"/>
      <c r="CJ24" s="52">
        <v>45108</v>
      </c>
      <c r="CK24" s="56">
        <f t="shared" si="7"/>
        <v>-22009.992495530867</v>
      </c>
      <c r="CL24" s="22">
        <f t="shared" si="3"/>
        <v>-2700</v>
      </c>
      <c r="CM24" s="22">
        <f t="shared" si="4"/>
        <v>-6424</v>
      </c>
      <c r="CN24" s="22">
        <f t="shared" si="5"/>
        <v>-12885.992495530882</v>
      </c>
      <c r="CO24" s="23">
        <f t="shared" si="6"/>
        <v>0</v>
      </c>
      <c r="CP24" s="22"/>
    </row>
    <row r="25" spans="1:94" hidden="1">
      <c r="A25" s="40" t="s">
        <v>208</v>
      </c>
      <c r="B25" s="41" t="s">
        <v>598</v>
      </c>
      <c r="C25" s="42" t="s">
        <v>619</v>
      </c>
      <c r="D25" s="1172" t="s">
        <v>622</v>
      </c>
      <c r="E25" s="42" t="s">
        <v>603</v>
      </c>
      <c r="F25" s="43">
        <v>8</v>
      </c>
      <c r="G25" s="408"/>
      <c r="H25" s="408"/>
      <c r="I25" s="408"/>
      <c r="J25" s="408"/>
      <c r="K25" s="408"/>
      <c r="L25" s="408"/>
      <c r="M25" s="408"/>
      <c r="N25" s="408"/>
      <c r="O25" s="408"/>
      <c r="P25" s="408"/>
      <c r="Q25" s="408"/>
      <c r="R25" s="458"/>
      <c r="S25" s="459"/>
      <c r="T25" s="408"/>
      <c r="U25" s="408"/>
      <c r="V25" s="408"/>
      <c r="W25" s="408"/>
      <c r="X25" s="408"/>
      <c r="Y25" s="408"/>
      <c r="Z25" s="408"/>
      <c r="AA25" s="408"/>
      <c r="AB25" s="408"/>
      <c r="AC25" s="408"/>
      <c r="AD25" s="458"/>
      <c r="AE25" s="459"/>
      <c r="AF25" s="408"/>
      <c r="AG25" s="408"/>
      <c r="AH25" s="408"/>
      <c r="AI25" s="408"/>
      <c r="AJ25" s="408"/>
      <c r="AK25" s="409"/>
      <c r="AL25" s="409"/>
      <c r="AM25" s="409"/>
      <c r="AN25" s="409"/>
      <c r="AO25" s="409"/>
      <c r="AP25" s="410"/>
      <c r="AQ25" s="409"/>
      <c r="AR25" s="409"/>
      <c r="AS25" s="409"/>
      <c r="AT25" s="409"/>
      <c r="AU25" s="409"/>
      <c r="AV25" s="409"/>
      <c r="AW25" s="409"/>
      <c r="AX25" s="409"/>
      <c r="AY25" s="409"/>
      <c r="AZ25" s="409"/>
      <c r="BA25" s="409"/>
      <c r="BB25" s="410"/>
      <c r="BC25" s="409"/>
      <c r="BD25" s="409"/>
      <c r="BE25" s="409"/>
      <c r="BF25" s="409"/>
      <c r="BG25" s="409"/>
      <c r="BH25" s="409"/>
      <c r="BI25" s="409"/>
      <c r="BJ25" s="409"/>
      <c r="BK25" s="409"/>
      <c r="BL25" s="409"/>
      <c r="BM25" s="409"/>
      <c r="BN25" s="409"/>
      <c r="BO25" s="409"/>
      <c r="BP25" s="409"/>
      <c r="BQ25" s="409"/>
      <c r="BU25" s="52">
        <v>45139</v>
      </c>
      <c r="BV25" s="56">
        <f t="shared" si="1"/>
        <v>236708.41689672245</v>
      </c>
      <c r="BW25" s="22">
        <f>SUMIF($E$202:$E$257,BW$18,$AL$202:$AL$257)</f>
        <v>74575</v>
      </c>
      <c r="BX25" s="22">
        <f>SUMIF($E$202:$E$257,BX$18,$AL$202:$AL$257)</f>
        <v>53700</v>
      </c>
      <c r="BY25" s="22">
        <f>SUMIF($E$202:$E$257,BY$17,$AL$202:$AL$257)+SUMIF($E$202:$E$257,BY$18,$AL$202:$AL$257)</f>
        <v>96283.416896722454</v>
      </c>
      <c r="BZ25" s="23">
        <f>SUMIF($E$202:$E$257,BZ$18,$AL$202:$AL$257)</f>
        <v>12150</v>
      </c>
      <c r="CB25" s="52">
        <v>45139</v>
      </c>
      <c r="CC25" s="56">
        <f t="shared" si="2"/>
        <v>213953.05742568496</v>
      </c>
      <c r="CD25" s="22">
        <f>SUMIF($E$68:$E$123,CD$18,$AL$68:$AL$123)</f>
        <v>71700</v>
      </c>
      <c r="CE25" s="22">
        <f>SUMIF($E$68:$E$123,CE$18,$AL$68:$AL$123)</f>
        <v>46209.090909090912</v>
      </c>
      <c r="CF25" s="22">
        <f>SUMIF($E$68:$E$123,CF$17,$AL$68:$AL$123)+SUMIF($E$68:$E$123,CF$18,$AL$68:$AL$123)</f>
        <v>83893.966516594053</v>
      </c>
      <c r="CG25" s="23">
        <f>SUMIF($E$68:$E$123,CG$18,$AL$68:$AL$123)</f>
        <v>12150</v>
      </c>
      <c r="CH25" s="22"/>
      <c r="CJ25" s="52">
        <v>45139</v>
      </c>
      <c r="CK25" s="56">
        <f t="shared" si="7"/>
        <v>-22755.359471037489</v>
      </c>
      <c r="CL25" s="22">
        <f t="shared" si="3"/>
        <v>-2875</v>
      </c>
      <c r="CM25" s="22">
        <f t="shared" si="4"/>
        <v>-7490.9090909090883</v>
      </c>
      <c r="CN25" s="22">
        <f t="shared" si="5"/>
        <v>-12389.450380128401</v>
      </c>
      <c r="CO25" s="23">
        <f t="shared" si="6"/>
        <v>0</v>
      </c>
      <c r="CP25" s="22"/>
    </row>
    <row r="26" spans="1:94" hidden="1">
      <c r="A26" s="40" t="s">
        <v>208</v>
      </c>
      <c r="B26" s="41" t="s">
        <v>598</v>
      </c>
      <c r="C26" s="42" t="s">
        <v>619</v>
      </c>
      <c r="D26" s="1172" t="s">
        <v>622</v>
      </c>
      <c r="E26" s="42" t="s">
        <v>605</v>
      </c>
      <c r="F26" s="43">
        <v>8</v>
      </c>
      <c r="G26" s="408"/>
      <c r="H26" s="408"/>
      <c r="I26" s="408"/>
      <c r="J26" s="408"/>
      <c r="K26" s="408"/>
      <c r="L26" s="408"/>
      <c r="M26" s="408"/>
      <c r="N26" s="408"/>
      <c r="O26" s="408"/>
      <c r="P26" s="408"/>
      <c r="Q26" s="408"/>
      <c r="R26" s="458"/>
      <c r="S26" s="459"/>
      <c r="T26" s="408"/>
      <c r="U26" s="408"/>
      <c r="V26" s="408"/>
      <c r="W26" s="408"/>
      <c r="X26" s="408"/>
      <c r="Y26" s="408"/>
      <c r="Z26" s="408"/>
      <c r="AA26" s="408"/>
      <c r="AB26" s="408"/>
      <c r="AC26" s="408"/>
      <c r="AD26" s="458"/>
      <c r="AE26" s="459"/>
      <c r="AF26" s="408"/>
      <c r="AG26" s="408"/>
      <c r="AH26" s="408"/>
      <c r="AI26" s="408"/>
      <c r="AJ26" s="408"/>
      <c r="AK26" s="409"/>
      <c r="AL26" s="409"/>
      <c r="AM26" s="409"/>
      <c r="AN26" s="409"/>
      <c r="AO26" s="409"/>
      <c r="AP26" s="410"/>
      <c r="AQ26" s="409"/>
      <c r="AR26" s="409"/>
      <c r="AS26" s="409"/>
      <c r="AT26" s="409"/>
      <c r="AU26" s="409"/>
      <c r="AV26" s="409"/>
      <c r="AW26" s="409"/>
      <c r="AX26" s="409"/>
      <c r="AY26" s="409"/>
      <c r="AZ26" s="409"/>
      <c r="BA26" s="409"/>
      <c r="BB26" s="410"/>
      <c r="BC26" s="409"/>
      <c r="BD26" s="409"/>
      <c r="BE26" s="409"/>
      <c r="BF26" s="409"/>
      <c r="BG26" s="409"/>
      <c r="BH26" s="409"/>
      <c r="BI26" s="409"/>
      <c r="BJ26" s="409"/>
      <c r="BK26" s="409"/>
      <c r="BL26" s="409"/>
      <c r="BM26" s="409"/>
      <c r="BN26" s="409"/>
      <c r="BO26" s="409"/>
      <c r="BP26" s="409"/>
      <c r="BQ26" s="409"/>
      <c r="BU26" s="52">
        <v>45170</v>
      </c>
      <c r="BV26" s="56">
        <f t="shared" si="1"/>
        <v>245157.19874626698</v>
      </c>
      <c r="BW26" s="22">
        <f>SUMIF($E$202:$E$257,BW$18,$AM$202:$AM$257)</f>
        <v>78875</v>
      </c>
      <c r="BX26" s="22">
        <f>SUMIF($E$202:$E$257,BX$18,$AM$202:$AM$257)</f>
        <v>56425</v>
      </c>
      <c r="BY26" s="22">
        <f>SUMIF($E$202:$E$257,BY$17,$AM$202:$AM$257)+SUMIF($E$202:$E$257,BY$18,$AM$202:$AM$257)</f>
        <v>97607.198746266979</v>
      </c>
      <c r="BZ26" s="23">
        <f>SUMIF($E$202:$E$257,BZ$18,$AM$202:$AM$257)</f>
        <v>12250</v>
      </c>
      <c r="CB26" s="52">
        <v>45170</v>
      </c>
      <c r="CC26" s="56">
        <f t="shared" si="2"/>
        <v>245157.19874626698</v>
      </c>
      <c r="CD26" s="22">
        <f>SUMIF($E$68:$E$123,CD$18,$AM$68:$AM$123)</f>
        <v>78875</v>
      </c>
      <c r="CE26" s="22">
        <f>SUMIF($E$68:$E$123,CE$18,$AM$68:$AM$123)</f>
        <v>56425</v>
      </c>
      <c r="CF26" s="22">
        <f>SUMIF($E$68:$E$123,CF$17,$AM$68:$AM$123)+SUMIF($E$68:$E$123,CF$18,$AM$68:$AM$123)</f>
        <v>97607.198746266979</v>
      </c>
      <c r="CG26" s="23">
        <f>SUMIF($E$68:$E$123,CG$18,$AM$68:$AM$123)</f>
        <v>12250</v>
      </c>
      <c r="CH26" s="22"/>
      <c r="CJ26" s="52">
        <v>45170</v>
      </c>
      <c r="CK26" s="56">
        <f t="shared" si="7"/>
        <v>0</v>
      </c>
      <c r="CL26" s="22">
        <f t="shared" si="3"/>
        <v>0</v>
      </c>
      <c r="CM26" s="22">
        <f t="shared" si="4"/>
        <v>0</v>
      </c>
      <c r="CN26" s="22">
        <f t="shared" si="5"/>
        <v>0</v>
      </c>
      <c r="CO26" s="23">
        <f t="shared" si="6"/>
        <v>0</v>
      </c>
      <c r="CP26" s="22"/>
    </row>
    <row r="27" spans="1:94" hidden="1">
      <c r="A27" s="40" t="s">
        <v>208</v>
      </c>
      <c r="B27" s="41" t="s">
        <v>600</v>
      </c>
      <c r="C27" s="42" t="s">
        <v>619</v>
      </c>
      <c r="D27" s="1172" t="s">
        <v>623</v>
      </c>
      <c r="E27" s="42" t="s">
        <v>603</v>
      </c>
      <c r="F27" s="43">
        <v>10</v>
      </c>
      <c r="G27" s="408"/>
      <c r="H27" s="408"/>
      <c r="I27" s="408"/>
      <c r="J27" s="408"/>
      <c r="K27" s="408"/>
      <c r="L27" s="408"/>
      <c r="M27" s="408"/>
      <c r="N27" s="408"/>
      <c r="O27" s="408"/>
      <c r="P27" s="408"/>
      <c r="Q27" s="408"/>
      <c r="R27" s="458"/>
      <c r="S27" s="459"/>
      <c r="T27" s="408"/>
      <c r="U27" s="408"/>
      <c r="V27" s="408"/>
      <c r="W27" s="408"/>
      <c r="X27" s="408"/>
      <c r="Y27" s="408"/>
      <c r="Z27" s="408"/>
      <c r="AA27" s="408"/>
      <c r="AB27" s="408"/>
      <c r="AC27" s="408"/>
      <c r="AD27" s="458"/>
      <c r="AE27" s="459">
        <v>5500</v>
      </c>
      <c r="AF27" s="408">
        <v>5000</v>
      </c>
      <c r="AG27" s="408">
        <v>5000</v>
      </c>
      <c r="AH27" s="408">
        <v>3350</v>
      </c>
      <c r="AI27" s="408">
        <v>3750</v>
      </c>
      <c r="AJ27" s="408">
        <v>4500</v>
      </c>
      <c r="AK27" s="409">
        <v>4500</v>
      </c>
      <c r="AL27" s="409">
        <v>4500</v>
      </c>
      <c r="AM27" s="409">
        <v>5000</v>
      </c>
      <c r="AN27" s="409">
        <v>5000</v>
      </c>
      <c r="AO27" s="409">
        <v>5500</v>
      </c>
      <c r="AP27" s="410">
        <v>5500</v>
      </c>
      <c r="AQ27" s="409">
        <v>5225</v>
      </c>
      <c r="AR27" s="409">
        <v>4750</v>
      </c>
      <c r="AS27" s="409">
        <v>4750</v>
      </c>
      <c r="AT27" s="409"/>
      <c r="AU27" s="409"/>
      <c r="AV27" s="409"/>
      <c r="AW27" s="409"/>
      <c r="AX27" s="409"/>
      <c r="AY27" s="409"/>
      <c r="AZ27" s="409"/>
      <c r="BA27" s="409"/>
      <c r="BB27" s="410"/>
      <c r="BC27" s="409"/>
      <c r="BD27" s="409"/>
      <c r="BE27" s="409"/>
      <c r="BF27" s="409"/>
      <c r="BG27" s="409"/>
      <c r="BH27" s="409"/>
      <c r="BI27" s="409"/>
      <c r="BJ27" s="409"/>
      <c r="BK27" s="409"/>
      <c r="BL27" s="409"/>
      <c r="BM27" s="409"/>
      <c r="BN27" s="409"/>
      <c r="BO27" s="409"/>
      <c r="BP27" s="409"/>
      <c r="BQ27" s="409"/>
      <c r="BU27" s="52">
        <v>45200</v>
      </c>
      <c r="BV27" s="56">
        <f t="shared" si="1"/>
        <v>248975.80569250265</v>
      </c>
      <c r="BW27" s="22">
        <f>SUMIF($E$202:$E$257,BW$18,$AN$202:$AN$257)</f>
        <v>79175</v>
      </c>
      <c r="BX27" s="22">
        <f>SUMIF($E$202:$E$257,BX$18,$AN$202:$AN$257)</f>
        <v>56975</v>
      </c>
      <c r="BY27" s="22">
        <f>SUMIF($E$202:$E$257,BY$17,$AN$202:$AN$257)+SUMIF($E$202:$E$257,BY$18,$AN$202:$AN$257)</f>
        <v>100475.80569250265</v>
      </c>
      <c r="BZ27" s="23">
        <f>SUMIF($E$202:$E$257,BZ$18,$AN$202:$AN$257)</f>
        <v>12350</v>
      </c>
      <c r="CB27" s="52">
        <v>45200</v>
      </c>
      <c r="CC27" s="56">
        <f t="shared" si="2"/>
        <v>248975.80569250265</v>
      </c>
      <c r="CD27" s="22">
        <f>SUMIF($E$68:$E$123,CD$18,$AN$68:$AN$123)</f>
        <v>79175</v>
      </c>
      <c r="CE27" s="22">
        <f>SUMIF($E$68:$E$123,CE$18,$AN$68:$AN$123)</f>
        <v>56975</v>
      </c>
      <c r="CF27" s="22">
        <f>SUMIF($E$68:$E$123,CF$17,$AN$68:$AN$123)+SUMIF($E$68:$E$123,CF$18,$AN$68:$AN$123)</f>
        <v>100475.80569250265</v>
      </c>
      <c r="CG27" s="23">
        <f>SUMIF($E$68:$E$123,CG$18,$AN$68:$AN$123)</f>
        <v>12350</v>
      </c>
      <c r="CH27" s="22"/>
      <c r="CJ27" s="52">
        <v>45200</v>
      </c>
      <c r="CK27" s="56">
        <f t="shared" si="7"/>
        <v>0</v>
      </c>
      <c r="CL27" s="22">
        <f t="shared" si="3"/>
        <v>0</v>
      </c>
      <c r="CM27" s="22">
        <f t="shared" si="4"/>
        <v>0</v>
      </c>
      <c r="CN27" s="22">
        <f t="shared" si="5"/>
        <v>0</v>
      </c>
      <c r="CO27" s="23">
        <f t="shared" si="6"/>
        <v>0</v>
      </c>
      <c r="CP27" s="22"/>
    </row>
    <row r="28" spans="1:94" hidden="1">
      <c r="A28" s="40" t="s">
        <v>208</v>
      </c>
      <c r="B28" s="41" t="s">
        <v>600</v>
      </c>
      <c r="C28" s="42" t="s">
        <v>619</v>
      </c>
      <c r="D28" s="1172" t="s">
        <v>624</v>
      </c>
      <c r="E28" s="42" t="s">
        <v>605</v>
      </c>
      <c r="F28" s="43"/>
      <c r="G28" s="408"/>
      <c r="H28" s="408"/>
      <c r="I28" s="408"/>
      <c r="J28" s="408"/>
      <c r="K28" s="408"/>
      <c r="L28" s="408"/>
      <c r="M28" s="408"/>
      <c r="N28" s="408"/>
      <c r="O28" s="408"/>
      <c r="P28" s="408"/>
      <c r="Q28" s="408"/>
      <c r="R28" s="458"/>
      <c r="S28" s="459"/>
      <c r="T28" s="408"/>
      <c r="U28" s="408"/>
      <c r="V28" s="408"/>
      <c r="W28" s="408"/>
      <c r="X28" s="408"/>
      <c r="Y28" s="408"/>
      <c r="Z28" s="408"/>
      <c r="AA28" s="408"/>
      <c r="AB28" s="408"/>
      <c r="AC28" s="408"/>
      <c r="AD28" s="458"/>
      <c r="AE28" s="459">
        <v>11568.621552736488</v>
      </c>
      <c r="AF28" s="408">
        <v>10518.58470781596</v>
      </c>
      <c r="AG28" s="408">
        <v>10517.612941612902</v>
      </c>
      <c r="AH28" s="408">
        <v>7046.8648812007623</v>
      </c>
      <c r="AI28" s="408">
        <v>7888.47660683511</v>
      </c>
      <c r="AJ28" s="408">
        <v>9465.9871585913916</v>
      </c>
      <c r="AK28" s="409">
        <v>9466.0323289713178</v>
      </c>
      <c r="AL28" s="409">
        <v>9466.0638052549457</v>
      </c>
      <c r="AM28" s="409">
        <v>10517.8086269695</v>
      </c>
      <c r="AN28" s="409">
        <v>10517.823666110671</v>
      </c>
      <c r="AO28" s="409">
        <v>11569.606032721738</v>
      </c>
      <c r="AP28" s="410">
        <v>11569.606032721738</v>
      </c>
      <c r="AQ28" s="409">
        <v>10991.125731085651</v>
      </c>
      <c r="AR28" s="409">
        <v>9991.9324828051376</v>
      </c>
      <c r="AS28" s="409">
        <v>9991.9324828051376</v>
      </c>
      <c r="AT28" s="409"/>
      <c r="AU28" s="409"/>
      <c r="AV28" s="409"/>
      <c r="AW28" s="409"/>
      <c r="AX28" s="409"/>
      <c r="AY28" s="409"/>
      <c r="AZ28" s="409"/>
      <c r="BA28" s="409"/>
      <c r="BB28" s="410"/>
      <c r="BC28" s="409"/>
      <c r="BD28" s="409"/>
      <c r="BE28" s="409"/>
      <c r="BF28" s="409"/>
      <c r="BG28" s="409"/>
      <c r="BH28" s="409"/>
      <c r="BI28" s="409"/>
      <c r="BJ28" s="409"/>
      <c r="BK28" s="409"/>
      <c r="BL28" s="409"/>
      <c r="BM28" s="409"/>
      <c r="BN28" s="409"/>
      <c r="BO28" s="409"/>
      <c r="BP28" s="409"/>
      <c r="BQ28" s="409"/>
      <c r="BU28" s="52">
        <v>45231</v>
      </c>
      <c r="BV28" s="56">
        <f t="shared" si="1"/>
        <v>253175.20434329216</v>
      </c>
      <c r="BW28" s="22">
        <f>SUMIF($E$202:$E$257,BW$18,$AO$202:$AO$257)</f>
        <v>80025</v>
      </c>
      <c r="BX28" s="22">
        <f>SUMIF($E$202:$E$257,BX$18,$AO$202:$AO$257)</f>
        <v>57450</v>
      </c>
      <c r="BY28" s="22">
        <f>SUMIF($E$202:$E$257,BY$17,$AO$202:$AO$257)+SUMIF($E$202:$E$257,BY$18,$AO$202:$AO$257)</f>
        <v>103300.20434329216</v>
      </c>
      <c r="BZ28" s="23">
        <f>SUMIF($E$202:$E$257,BZ$18,$AO$202:$AO$257)</f>
        <v>12400</v>
      </c>
      <c r="CB28" s="52">
        <v>45231</v>
      </c>
      <c r="CC28" s="56">
        <f t="shared" si="2"/>
        <v>253175.20434329216</v>
      </c>
      <c r="CD28" s="22">
        <f>SUMIF($E$68:$E$123,CD$18,$AO$68:$AO$123)</f>
        <v>80025</v>
      </c>
      <c r="CE28" s="22">
        <f>SUMIF($E$68:$E$123,CE$18,$AO$68:$AO$123)</f>
        <v>57450</v>
      </c>
      <c r="CF28" s="22">
        <f>SUMIF($E$68:$E$123,CF$17,$AO$68:$AO$123)+SUMIF($E$68:$E$123,CF$18,$AO$68:$AO$123)</f>
        <v>103300.20434329216</v>
      </c>
      <c r="CG28" s="23">
        <f>SUMIF($E$68:$E$123,CG$18,$AO$68:$AO$123)</f>
        <v>12400</v>
      </c>
      <c r="CH28" s="22"/>
      <c r="CJ28" s="52">
        <v>45231</v>
      </c>
      <c r="CK28" s="56">
        <f t="shared" si="7"/>
        <v>0</v>
      </c>
      <c r="CL28" s="22">
        <f t="shared" si="3"/>
        <v>0</v>
      </c>
      <c r="CM28" s="22">
        <f t="shared" si="4"/>
        <v>0</v>
      </c>
      <c r="CN28" s="22">
        <f t="shared" si="5"/>
        <v>0</v>
      </c>
      <c r="CO28" s="23">
        <f t="shared" si="6"/>
        <v>0</v>
      </c>
      <c r="CP28" s="22"/>
    </row>
    <row r="29" spans="1:94" hidden="1">
      <c r="A29" s="40" t="s">
        <v>208</v>
      </c>
      <c r="B29" s="41" t="s">
        <v>598</v>
      </c>
      <c r="C29" s="42" t="s">
        <v>619</v>
      </c>
      <c r="D29" s="1172" t="s">
        <v>620</v>
      </c>
      <c r="E29" s="42" t="s">
        <v>84</v>
      </c>
      <c r="F29" s="43">
        <v>31</v>
      </c>
      <c r="G29" s="408"/>
      <c r="H29" s="408"/>
      <c r="I29" s="408"/>
      <c r="J29" s="408"/>
      <c r="K29" s="408"/>
      <c r="L29" s="408"/>
      <c r="M29" s="408"/>
      <c r="N29" s="408"/>
      <c r="O29" s="408"/>
      <c r="P29" s="408"/>
      <c r="Q29" s="408"/>
      <c r="R29" s="458"/>
      <c r="S29" s="459"/>
      <c r="T29" s="408"/>
      <c r="U29" s="408"/>
      <c r="V29" s="408"/>
      <c r="W29" s="408"/>
      <c r="X29" s="408"/>
      <c r="Y29" s="408"/>
      <c r="Z29" s="408"/>
      <c r="AA29" s="408"/>
      <c r="AB29" s="408"/>
      <c r="AC29" s="408"/>
      <c r="AD29" s="458"/>
      <c r="AE29" s="459">
        <v>3000</v>
      </c>
      <c r="AF29" s="408">
        <v>3000</v>
      </c>
      <c r="AG29" s="408">
        <v>2750</v>
      </c>
      <c r="AH29" s="408">
        <v>2750</v>
      </c>
      <c r="AI29" s="408">
        <v>2750</v>
      </c>
      <c r="AJ29" s="408">
        <v>2500</v>
      </c>
      <c r="AK29" s="409">
        <v>2500</v>
      </c>
      <c r="AL29" s="409">
        <v>2500</v>
      </c>
      <c r="AM29" s="409">
        <v>2750</v>
      </c>
      <c r="AN29" s="409">
        <v>2750</v>
      </c>
      <c r="AO29" s="409">
        <v>2750</v>
      </c>
      <c r="AP29" s="410">
        <v>3000</v>
      </c>
      <c r="AQ29" s="409">
        <v>2850</v>
      </c>
      <c r="AR29" s="409">
        <v>2850</v>
      </c>
      <c r="AS29" s="409">
        <v>2612.5</v>
      </c>
      <c r="AT29" s="409"/>
      <c r="AU29" s="409"/>
      <c r="AV29" s="409"/>
      <c r="AW29" s="409"/>
      <c r="AX29" s="409"/>
      <c r="AY29" s="409"/>
      <c r="AZ29" s="409"/>
      <c r="BA29" s="409"/>
      <c r="BB29" s="410"/>
      <c r="BC29" s="409"/>
      <c r="BD29" s="409"/>
      <c r="BE29" s="409"/>
      <c r="BF29" s="409"/>
      <c r="BG29" s="409"/>
      <c r="BH29" s="409"/>
      <c r="BI29" s="409"/>
      <c r="BJ29" s="409"/>
      <c r="BK29" s="409"/>
      <c r="BL29" s="409"/>
      <c r="BM29" s="409"/>
      <c r="BN29" s="409"/>
      <c r="BO29" s="409"/>
      <c r="BP29" s="409"/>
      <c r="BQ29" s="409"/>
      <c r="BU29" s="52">
        <v>45261</v>
      </c>
      <c r="BV29" s="58">
        <f t="shared" si="1"/>
        <v>248159.25006379205</v>
      </c>
      <c r="BW29" s="22">
        <f>SUMIF($E$202:$E$257,BW$18,$AP$202:$AP$257)</f>
        <v>78575</v>
      </c>
      <c r="BX29" s="22">
        <f>SUMIF($E$202:$E$257,BX$18,$AP$202:$AP$257)</f>
        <v>55650</v>
      </c>
      <c r="BY29" s="22">
        <f>SUMIF($E$202:$E$257,BY$17,$AP$202:$AP$257)+SUMIF($E$202:$E$257,BY$18,$AP$202:$AP$257)</f>
        <v>102484.25006379206</v>
      </c>
      <c r="BZ29" s="23">
        <f>SUMIF($E$202:$E$257,BZ$18,$AP$202:$AP$257)</f>
        <v>11450</v>
      </c>
      <c r="CB29" s="52">
        <v>45261</v>
      </c>
      <c r="CC29" s="58">
        <f t="shared" si="2"/>
        <v>248159.25006379205</v>
      </c>
      <c r="CD29" s="22">
        <f>SUMIF($E$68:$E$123,CD$18,$AP$68:$AP$123)</f>
        <v>78575</v>
      </c>
      <c r="CE29" s="22">
        <f>SUMIF($E$68:$E$123,CE$18,$AP$68:$AP$123)</f>
        <v>55650</v>
      </c>
      <c r="CF29" s="22">
        <f>SUMIF($E$68:$E$123,CF$17,$AP$68:$AP$123)+SUMIF($E$68:$E$123,CF$18,$AP$68:$AP$123)</f>
        <v>102484.25006379206</v>
      </c>
      <c r="CG29" s="23">
        <f>SUMIF($E$68:$E$123,CG$18,$AP$68:$AP$123)</f>
        <v>11450</v>
      </c>
      <c r="CH29" s="22"/>
      <c r="CJ29" s="52">
        <v>45261</v>
      </c>
      <c r="CK29" s="58">
        <f t="shared" si="7"/>
        <v>0</v>
      </c>
      <c r="CL29" s="22">
        <f t="shared" si="3"/>
        <v>0</v>
      </c>
      <c r="CM29" s="22">
        <f t="shared" si="4"/>
        <v>0</v>
      </c>
      <c r="CN29" s="22">
        <f t="shared" si="5"/>
        <v>0</v>
      </c>
      <c r="CO29" s="23">
        <f t="shared" si="6"/>
        <v>0</v>
      </c>
      <c r="CP29" s="22"/>
    </row>
    <row r="30" spans="1:94" hidden="1">
      <c r="A30" s="40" t="s">
        <v>208</v>
      </c>
      <c r="B30" s="41" t="s">
        <v>612</v>
      </c>
      <c r="C30" s="42" t="s">
        <v>619</v>
      </c>
      <c r="D30" s="1172" t="s">
        <v>625</v>
      </c>
      <c r="E30" s="42" t="s">
        <v>603</v>
      </c>
      <c r="F30" s="43"/>
      <c r="G30" s="408"/>
      <c r="H30" s="408"/>
      <c r="I30" s="408"/>
      <c r="J30" s="408"/>
      <c r="K30" s="408"/>
      <c r="L30" s="408"/>
      <c r="M30" s="408"/>
      <c r="N30" s="408"/>
      <c r="O30" s="408"/>
      <c r="P30" s="408"/>
      <c r="Q30" s="408"/>
      <c r="R30" s="458"/>
      <c r="S30" s="459"/>
      <c r="T30" s="408"/>
      <c r="U30" s="408"/>
      <c r="V30" s="408"/>
      <c r="W30" s="408"/>
      <c r="X30" s="408"/>
      <c r="Y30" s="408"/>
      <c r="Z30" s="408"/>
      <c r="AA30" s="408"/>
      <c r="AB30" s="408"/>
      <c r="AC30" s="408"/>
      <c r="AD30" s="458"/>
      <c r="AE30" s="459"/>
      <c r="AF30" s="408"/>
      <c r="AG30" s="408"/>
      <c r="AH30" s="408"/>
      <c r="AI30" s="408"/>
      <c r="AJ30" s="408"/>
      <c r="AK30" s="409"/>
      <c r="AL30" s="409"/>
      <c r="AM30" s="409"/>
      <c r="AN30" s="409"/>
      <c r="AO30" s="409"/>
      <c r="AP30" s="410"/>
      <c r="AQ30" s="409"/>
      <c r="AR30" s="409"/>
      <c r="AS30" s="409"/>
      <c r="AT30" s="409"/>
      <c r="AU30" s="409"/>
      <c r="AV30" s="409"/>
      <c r="AW30" s="409"/>
      <c r="AX30" s="409"/>
      <c r="AY30" s="409"/>
      <c r="AZ30" s="409"/>
      <c r="BA30" s="409"/>
      <c r="BB30" s="410"/>
      <c r="BC30" s="409"/>
      <c r="BD30" s="409"/>
      <c r="BE30" s="409"/>
      <c r="BF30" s="409"/>
      <c r="BG30" s="409"/>
      <c r="BH30" s="409"/>
      <c r="BI30" s="409"/>
      <c r="BJ30" s="409"/>
      <c r="BK30" s="409"/>
      <c r="BL30" s="409"/>
      <c r="BM30" s="409"/>
      <c r="BN30" s="409"/>
      <c r="BO30" s="409"/>
      <c r="BP30" s="409"/>
      <c r="BQ30" s="409"/>
      <c r="BU30" s="52">
        <v>45292</v>
      </c>
      <c r="BV30" s="58">
        <f t="shared" si="1"/>
        <v>259428.71909371851</v>
      </c>
      <c r="BW30" s="22">
        <f>SUMIF($E$202:$E$257,BW$18,$AQ$202:$AQ$257)</f>
        <v>77703</v>
      </c>
      <c r="BX30" s="22">
        <f>SUMIF($E$202:$E$257,BX$18,$AQ$202:$AQ$257)</f>
        <v>54250</v>
      </c>
      <c r="BY30" s="22">
        <f>SUMIF($E$202:$E$257,BY$17,$AQ$202:$AQ$257)+SUMIF($E$202:$E$257,BY$18,$AQ$202:$AQ$257)</f>
        <v>117085.71909371851</v>
      </c>
      <c r="BZ30" s="23">
        <f>SUMIF($E$202:$E$257,BZ$18,$AQ$202:$AQ$257)</f>
        <v>10390</v>
      </c>
      <c r="CB30" s="52">
        <v>45292</v>
      </c>
      <c r="CC30" s="58">
        <f t="shared" si="2"/>
        <v>259428.71909371851</v>
      </c>
      <c r="CD30" s="22">
        <f>SUMIF($E$68:$E$123,CD$18,$AQ$68:$AQ$123)</f>
        <v>77703</v>
      </c>
      <c r="CE30" s="22">
        <f>SUMIF($E$68:$E$123,CE$18,$AQ$68:$AQ$123)</f>
        <v>54250</v>
      </c>
      <c r="CF30" s="22">
        <f>SUMIF($E$68:$E$123,CF$17,$AQ$68:$AQ$123)+SUMIF($E$68:$E$123,CF$18,$AQ$68:$AQ$123)</f>
        <v>117085.71909371851</v>
      </c>
      <c r="CG30" s="23">
        <f>SUMIF($E$68:$E$123,CG$18,$AQ$68:$AQ$123)</f>
        <v>10390</v>
      </c>
      <c r="CH30" s="22"/>
      <c r="CJ30" s="52">
        <v>45292</v>
      </c>
      <c r="CK30" s="58">
        <f t="shared" si="7"/>
        <v>0</v>
      </c>
      <c r="CL30" s="22">
        <f t="shared" si="3"/>
        <v>0</v>
      </c>
      <c r="CM30" s="22">
        <f t="shared" si="4"/>
        <v>0</v>
      </c>
      <c r="CN30" s="22">
        <f t="shared" si="5"/>
        <v>0</v>
      </c>
      <c r="CO30" s="23">
        <f t="shared" si="6"/>
        <v>0</v>
      </c>
      <c r="CP30" s="22"/>
    </row>
    <row r="31" spans="1:94" hidden="1">
      <c r="A31" s="40" t="s">
        <v>208</v>
      </c>
      <c r="B31" s="41" t="s">
        <v>612</v>
      </c>
      <c r="C31" s="42" t="s">
        <v>619</v>
      </c>
      <c r="D31" s="1172" t="s">
        <v>626</v>
      </c>
      <c r="E31" s="42" t="s">
        <v>605</v>
      </c>
      <c r="F31" s="43"/>
      <c r="G31" s="408"/>
      <c r="H31" s="408"/>
      <c r="I31" s="408"/>
      <c r="J31" s="408"/>
      <c r="K31" s="408"/>
      <c r="L31" s="408"/>
      <c r="M31" s="408"/>
      <c r="N31" s="408"/>
      <c r="O31" s="408"/>
      <c r="P31" s="408"/>
      <c r="Q31" s="408"/>
      <c r="R31" s="458"/>
      <c r="S31" s="459"/>
      <c r="T31" s="408"/>
      <c r="U31" s="408"/>
      <c r="V31" s="408"/>
      <c r="W31" s="408"/>
      <c r="X31" s="408"/>
      <c r="Y31" s="408"/>
      <c r="Z31" s="408"/>
      <c r="AA31" s="408"/>
      <c r="AB31" s="408"/>
      <c r="AC31" s="408"/>
      <c r="AD31" s="458"/>
      <c r="AE31" s="459"/>
      <c r="AF31" s="408"/>
      <c r="AG31" s="408"/>
      <c r="AH31" s="408"/>
      <c r="AI31" s="408"/>
      <c r="AJ31" s="408"/>
      <c r="AK31" s="409"/>
      <c r="AL31" s="409"/>
      <c r="AM31" s="409"/>
      <c r="AN31" s="409"/>
      <c r="AO31" s="409"/>
      <c r="AP31" s="410"/>
      <c r="AQ31" s="409"/>
      <c r="AR31" s="409"/>
      <c r="AS31" s="409"/>
      <c r="AT31" s="409"/>
      <c r="AU31" s="409"/>
      <c r="AV31" s="409"/>
      <c r="AW31" s="409"/>
      <c r="AX31" s="409"/>
      <c r="AY31" s="409"/>
      <c r="AZ31" s="409"/>
      <c r="BA31" s="409"/>
      <c r="BB31" s="410"/>
      <c r="BC31" s="409"/>
      <c r="BD31" s="409"/>
      <c r="BE31" s="409"/>
      <c r="BF31" s="409"/>
      <c r="BG31" s="409"/>
      <c r="BH31" s="409"/>
      <c r="BI31" s="409"/>
      <c r="BJ31" s="409"/>
      <c r="BK31" s="409"/>
      <c r="BL31" s="409"/>
      <c r="BM31" s="409"/>
      <c r="BN31" s="409"/>
      <c r="BO31" s="409"/>
      <c r="BP31" s="409"/>
      <c r="BQ31" s="409"/>
      <c r="BU31" s="52">
        <v>45323</v>
      </c>
      <c r="BV31" s="58">
        <f t="shared" si="1"/>
        <v>237406.76469570605</v>
      </c>
      <c r="BW31" s="22">
        <f>SUMIF($E$202:$E$257,BW$18,$AR$202:$AR$257)</f>
        <v>75053.5</v>
      </c>
      <c r="BX31" s="22">
        <f>SUMIF($E$202:$E$257,BX$18,$AR$202:$AR$257)</f>
        <v>52979</v>
      </c>
      <c r="BY31" s="22">
        <f>SUMIF($E$202:$E$257,BY$17,$AR$202:$AR$257)+SUMIF($E$202:$E$257,BY$18,$AR$202:$AR$257)</f>
        <v>98099.26469570605</v>
      </c>
      <c r="BZ31" s="23">
        <f>SUMIF($E$202:$E$257,BZ$18,$AR$202:$AR$257)</f>
        <v>11275</v>
      </c>
      <c r="CB31" s="52">
        <v>45323</v>
      </c>
      <c r="CC31" s="58">
        <f t="shared" si="2"/>
        <v>237406.76469570605</v>
      </c>
      <c r="CD31" s="22">
        <f>SUMIF($E$68:$E$123,CD$18,$AR$68:$AR$123)</f>
        <v>75053.5</v>
      </c>
      <c r="CE31" s="22">
        <f>SUMIF($E$68:$E$123,CE$18,$AR$68:$AR$123)</f>
        <v>52979</v>
      </c>
      <c r="CF31" s="22">
        <f>SUMIF($E$68:$E$123,CF$17,$AR$68:$AR$123)+SUMIF($E$68:$E$123,CF$18,$AR$68:$AR$123)</f>
        <v>98099.26469570605</v>
      </c>
      <c r="CG31" s="23">
        <f>SUMIF($E$68:$E$123,CG$18,$AR$68:$AR$123)</f>
        <v>11275</v>
      </c>
      <c r="CH31" s="22"/>
      <c r="CJ31" s="52">
        <v>45323</v>
      </c>
      <c r="CK31" s="58">
        <f t="shared" si="7"/>
        <v>0</v>
      </c>
      <c r="CL31" s="22">
        <f t="shared" si="3"/>
        <v>0</v>
      </c>
      <c r="CM31" s="22">
        <f t="shared" si="4"/>
        <v>0</v>
      </c>
      <c r="CN31" s="22">
        <f t="shared" si="5"/>
        <v>0</v>
      </c>
      <c r="CO31" s="23">
        <f t="shared" si="6"/>
        <v>0</v>
      </c>
      <c r="CP31" s="22"/>
    </row>
    <row r="32" spans="1:94" ht="16" hidden="1" thickBot="1">
      <c r="A32" s="40" t="s">
        <v>208</v>
      </c>
      <c r="B32" s="41" t="s">
        <v>612</v>
      </c>
      <c r="C32" s="42" t="s">
        <v>619</v>
      </c>
      <c r="D32" s="1172" t="s">
        <v>627</v>
      </c>
      <c r="E32" s="42" t="s">
        <v>603</v>
      </c>
      <c r="F32" s="43"/>
      <c r="G32" s="408"/>
      <c r="H32" s="408"/>
      <c r="I32" s="408"/>
      <c r="J32" s="408"/>
      <c r="K32" s="408"/>
      <c r="L32" s="408"/>
      <c r="M32" s="408"/>
      <c r="N32" s="408"/>
      <c r="O32" s="408"/>
      <c r="P32" s="408"/>
      <c r="Q32" s="408"/>
      <c r="R32" s="458"/>
      <c r="S32" s="459"/>
      <c r="T32" s="408"/>
      <c r="U32" s="408"/>
      <c r="V32" s="408"/>
      <c r="W32" s="408"/>
      <c r="X32" s="408"/>
      <c r="Y32" s="408"/>
      <c r="Z32" s="408"/>
      <c r="AA32" s="408"/>
      <c r="AB32" s="408"/>
      <c r="AC32" s="408"/>
      <c r="AD32" s="458"/>
      <c r="AE32" s="459"/>
      <c r="AF32" s="408"/>
      <c r="AG32" s="408"/>
      <c r="AH32" s="408"/>
      <c r="AI32" s="408"/>
      <c r="AJ32" s="408"/>
      <c r="AK32" s="409"/>
      <c r="AL32" s="409"/>
      <c r="AM32" s="409"/>
      <c r="AN32" s="409"/>
      <c r="AO32" s="409"/>
      <c r="AP32" s="410"/>
      <c r="AQ32" s="409"/>
      <c r="AR32" s="409"/>
      <c r="AS32" s="409"/>
      <c r="AT32" s="409"/>
      <c r="AU32" s="409"/>
      <c r="AV32" s="409"/>
      <c r="AW32" s="409"/>
      <c r="AX32" s="409"/>
      <c r="AY32" s="409"/>
      <c r="AZ32" s="409"/>
      <c r="BA32" s="409"/>
      <c r="BB32" s="410"/>
      <c r="BC32" s="409"/>
      <c r="BD32" s="409"/>
      <c r="BE32" s="409"/>
      <c r="BF32" s="409"/>
      <c r="BG32" s="409"/>
      <c r="BH32" s="409"/>
      <c r="BI32" s="409"/>
      <c r="BJ32" s="409"/>
      <c r="BK32" s="409"/>
      <c r="BL32" s="409"/>
      <c r="BM32" s="409"/>
      <c r="BN32" s="409"/>
      <c r="BO32" s="409"/>
      <c r="BP32" s="409"/>
      <c r="BQ32" s="409"/>
      <c r="BU32" s="52">
        <v>45352</v>
      </c>
      <c r="BV32" s="59">
        <f t="shared" si="1"/>
        <v>241766.16325468512</v>
      </c>
      <c r="BW32" s="24">
        <f>SUMIF($E$202:$E$257,BW$18,$AS$202:$AS$257)</f>
        <v>67700</v>
      </c>
      <c r="BX32" s="24">
        <f>SUMIF($E$202:$E$257,BX$18,$AS$202:$AS$257)</f>
        <v>58379</v>
      </c>
      <c r="BY32" s="24">
        <f>SUMIF($E$202:$E$257,BY$17,$AS$202:$AS$257)+SUMIF($E$202:$E$257,BY$18,$AS$202:$AS$257)</f>
        <v>104387.16325468513</v>
      </c>
      <c r="BZ32" s="25">
        <f>SUMIF($E$202:$E$257,BZ$18,$AS$202:$AS$257)</f>
        <v>11300</v>
      </c>
      <c r="CB32" s="52">
        <v>45352</v>
      </c>
      <c r="CC32" s="59">
        <f t="shared" si="2"/>
        <v>241766.16325468512</v>
      </c>
      <c r="CD32" s="24">
        <f>SUMIF($E$68:$E$123,CD$18,$AS$68:$AS$123)</f>
        <v>67700</v>
      </c>
      <c r="CE32" s="24">
        <f>SUMIF($E$68:$E$123,CE$18,$AS$68:$AS$123)</f>
        <v>58379</v>
      </c>
      <c r="CF32" s="24">
        <f>SUMIF($E$68:$E$123,CF$17,$AS$68:$AS$123)+SUMIF($E$68:$E$123,CF$18,$AS$68:$AS$123)</f>
        <v>104387.16325468513</v>
      </c>
      <c r="CG32" s="25">
        <f>SUMIF($E$68:$E$123,CG$18,$AS$68:$AS$123)</f>
        <v>11300</v>
      </c>
      <c r="CH32" s="22"/>
      <c r="CJ32" s="52">
        <v>45352</v>
      </c>
      <c r="CK32" s="59">
        <f t="shared" si="7"/>
        <v>0</v>
      </c>
      <c r="CL32" s="24">
        <f t="shared" si="3"/>
        <v>0</v>
      </c>
      <c r="CM32" s="24">
        <f t="shared" si="4"/>
        <v>0</v>
      </c>
      <c r="CN32" s="24">
        <f t="shared" si="5"/>
        <v>0</v>
      </c>
      <c r="CO32" s="25">
        <f t="shared" si="6"/>
        <v>0</v>
      </c>
      <c r="CP32" s="22"/>
    </row>
    <row r="33" spans="1:94" hidden="1">
      <c r="A33" s="40" t="s">
        <v>208</v>
      </c>
      <c r="B33" s="41" t="s">
        <v>612</v>
      </c>
      <c r="C33" s="42" t="s">
        <v>619</v>
      </c>
      <c r="D33" s="1172" t="s">
        <v>628</v>
      </c>
      <c r="E33" s="42" t="s">
        <v>605</v>
      </c>
      <c r="F33" s="43"/>
      <c r="G33" s="408"/>
      <c r="H33" s="408"/>
      <c r="I33" s="408"/>
      <c r="J33" s="408"/>
      <c r="K33" s="408"/>
      <c r="L33" s="408"/>
      <c r="M33" s="408"/>
      <c r="N33" s="408"/>
      <c r="O33" s="408"/>
      <c r="P33" s="408"/>
      <c r="Q33" s="408"/>
      <c r="R33" s="458"/>
      <c r="S33" s="459"/>
      <c r="T33" s="408"/>
      <c r="U33" s="408"/>
      <c r="V33" s="408"/>
      <c r="W33" s="408"/>
      <c r="X33" s="408"/>
      <c r="Y33" s="408"/>
      <c r="Z33" s="408"/>
      <c r="AA33" s="408"/>
      <c r="AB33" s="408"/>
      <c r="AC33" s="408"/>
      <c r="AD33" s="458"/>
      <c r="AE33" s="459"/>
      <c r="AF33" s="408"/>
      <c r="AG33" s="408"/>
      <c r="AH33" s="408"/>
      <c r="AI33" s="408"/>
      <c r="AJ33" s="408"/>
      <c r="AK33" s="409"/>
      <c r="AL33" s="409"/>
      <c r="AM33" s="409"/>
      <c r="AN33" s="409"/>
      <c r="AO33" s="409"/>
      <c r="AP33" s="410"/>
      <c r="AQ33" s="409"/>
      <c r="AR33" s="409"/>
      <c r="AS33" s="409"/>
      <c r="AT33" s="409"/>
      <c r="AU33" s="409"/>
      <c r="AV33" s="409"/>
      <c r="AW33" s="409"/>
      <c r="AX33" s="409"/>
      <c r="AY33" s="409"/>
      <c r="AZ33" s="409"/>
      <c r="BA33" s="409"/>
      <c r="BB33" s="410"/>
      <c r="BC33" s="409"/>
      <c r="BD33" s="409"/>
      <c r="BE33" s="409"/>
      <c r="BF33" s="409"/>
      <c r="BG33" s="409"/>
      <c r="BH33" s="409"/>
      <c r="BI33" s="409"/>
      <c r="BJ33" s="409"/>
      <c r="BK33" s="409"/>
      <c r="BL33" s="409"/>
      <c r="BM33" s="409"/>
      <c r="BN33" s="409"/>
      <c r="BO33" s="409"/>
      <c r="BP33" s="409"/>
      <c r="BQ33" s="409"/>
      <c r="BU33" s="21"/>
      <c r="BV33" s="62">
        <f t="shared" ref="BV33:BZ33" si="8">SUM(BV21:BV32)</f>
        <v>2944734.5408512182</v>
      </c>
      <c r="BW33" s="62">
        <f t="shared" si="8"/>
        <v>905981.5</v>
      </c>
      <c r="BX33" s="62">
        <f t="shared" si="8"/>
        <v>658683</v>
      </c>
      <c r="BY33" s="62">
        <f t="shared" si="8"/>
        <v>1240755.0408512184</v>
      </c>
      <c r="BZ33" s="62">
        <f t="shared" si="8"/>
        <v>139315</v>
      </c>
      <c r="CB33" s="21"/>
      <c r="CC33" s="62">
        <f t="shared" ref="CC33:CG33" si="9">SUM(CC21:CC32)</f>
        <v>2870969.1888846499</v>
      </c>
      <c r="CD33" s="62">
        <f t="shared" si="9"/>
        <v>871406.5</v>
      </c>
      <c r="CE33" s="62">
        <f t="shared" si="9"/>
        <v>644768.09090909094</v>
      </c>
      <c r="CF33" s="62">
        <f t="shared" si="9"/>
        <v>1215479.5979755591</v>
      </c>
      <c r="CG33" s="62">
        <f t="shared" si="9"/>
        <v>139315</v>
      </c>
      <c r="CH33" s="414"/>
      <c r="CJ33" s="21"/>
      <c r="CK33" s="62">
        <f t="shared" ref="CK33:CO33" si="10">SUM(CK21:CK32)</f>
        <v>-73765.351966568356</v>
      </c>
      <c r="CL33" s="62">
        <f t="shared" si="10"/>
        <v>-34575</v>
      </c>
      <c r="CM33" s="62">
        <f t="shared" si="10"/>
        <v>-13914.909090909088</v>
      </c>
      <c r="CN33" s="62">
        <f t="shared" si="10"/>
        <v>-25275.442875659282</v>
      </c>
      <c r="CO33" s="62">
        <f t="shared" si="10"/>
        <v>0</v>
      </c>
      <c r="CP33" s="414"/>
    </row>
    <row r="34" spans="1:94" hidden="1">
      <c r="A34" s="40" t="s">
        <v>208</v>
      </c>
      <c r="B34" s="41" t="s">
        <v>598</v>
      </c>
      <c r="C34" s="44" t="s">
        <v>199</v>
      </c>
      <c r="D34" s="1172" t="s">
        <v>54</v>
      </c>
      <c r="E34" s="44" t="s">
        <v>16</v>
      </c>
      <c r="F34" s="45">
        <v>30</v>
      </c>
      <c r="G34" s="408"/>
      <c r="H34" s="408"/>
      <c r="I34" s="408"/>
      <c r="J34" s="408"/>
      <c r="K34" s="408"/>
      <c r="L34" s="408"/>
      <c r="M34" s="408"/>
      <c r="N34" s="408"/>
      <c r="O34" s="408"/>
      <c r="P34" s="408"/>
      <c r="Q34" s="408"/>
      <c r="R34" s="458"/>
      <c r="S34" s="459"/>
      <c r="T34" s="408"/>
      <c r="U34" s="408"/>
      <c r="V34" s="408"/>
      <c r="W34" s="408"/>
      <c r="X34" s="408"/>
      <c r="Y34" s="408"/>
      <c r="Z34" s="408"/>
      <c r="AA34" s="408"/>
      <c r="AB34" s="408"/>
      <c r="AC34" s="408"/>
      <c r="AD34" s="458"/>
      <c r="AE34" s="459">
        <v>6000</v>
      </c>
      <c r="AF34" s="408">
        <v>6000</v>
      </c>
      <c r="AG34" s="408">
        <v>5900</v>
      </c>
      <c r="AH34" s="408">
        <v>4700</v>
      </c>
      <c r="AI34" s="408">
        <v>4400</v>
      </c>
      <c r="AJ34" s="408">
        <v>4200</v>
      </c>
      <c r="AK34" s="409">
        <v>5800</v>
      </c>
      <c r="AL34" s="409">
        <v>5900</v>
      </c>
      <c r="AM34" s="409">
        <v>6000</v>
      </c>
      <c r="AN34" s="409">
        <v>6000</v>
      </c>
      <c r="AO34" s="409">
        <v>6100</v>
      </c>
      <c r="AP34" s="410">
        <v>6000</v>
      </c>
      <c r="AQ34" s="409">
        <v>5700</v>
      </c>
      <c r="AR34" s="409">
        <v>5700</v>
      </c>
      <c r="AS34" s="409">
        <v>5605</v>
      </c>
      <c r="AT34" s="409"/>
      <c r="AU34" s="409"/>
      <c r="AV34" s="409"/>
      <c r="AW34" s="409"/>
      <c r="AX34" s="409"/>
      <c r="AY34" s="409"/>
      <c r="AZ34" s="409"/>
      <c r="BA34" s="409"/>
      <c r="BB34" s="410"/>
      <c r="BC34" s="409"/>
      <c r="BD34" s="409"/>
      <c r="BE34" s="409"/>
      <c r="BF34" s="409"/>
      <c r="BG34" s="409"/>
      <c r="BH34" s="409"/>
      <c r="BI34" s="409"/>
      <c r="BJ34" s="409"/>
      <c r="BK34" s="409"/>
      <c r="BL34" s="409"/>
      <c r="BM34" s="409"/>
      <c r="BN34" s="409"/>
      <c r="BO34" s="409"/>
      <c r="BP34" s="409"/>
      <c r="BQ34" s="409"/>
      <c r="BU34" s="21"/>
      <c r="BV34" s="21"/>
      <c r="BW34" s="21"/>
      <c r="BX34" s="21"/>
      <c r="BY34" s="21"/>
      <c r="BZ34" s="21"/>
    </row>
    <row r="35" spans="1:94" hidden="1">
      <c r="A35" s="40" t="s">
        <v>208</v>
      </c>
      <c r="B35" s="41" t="s">
        <v>600</v>
      </c>
      <c r="C35" s="44" t="s">
        <v>199</v>
      </c>
      <c r="D35" s="1172" t="s">
        <v>629</v>
      </c>
      <c r="E35" s="44" t="s">
        <v>16</v>
      </c>
      <c r="F35" s="45">
        <v>30</v>
      </c>
      <c r="G35" s="408"/>
      <c r="H35" s="408"/>
      <c r="I35" s="408"/>
      <c r="J35" s="408"/>
      <c r="K35" s="408"/>
      <c r="L35" s="408"/>
      <c r="M35" s="408"/>
      <c r="N35" s="408"/>
      <c r="O35" s="408"/>
      <c r="P35" s="408"/>
      <c r="Q35" s="408"/>
      <c r="R35" s="458"/>
      <c r="S35" s="459"/>
      <c r="T35" s="408"/>
      <c r="U35" s="408"/>
      <c r="V35" s="408"/>
      <c r="W35" s="408"/>
      <c r="X35" s="408"/>
      <c r="Y35" s="408"/>
      <c r="Z35" s="408"/>
      <c r="AA35" s="408"/>
      <c r="AB35" s="408"/>
      <c r="AC35" s="408"/>
      <c r="AD35" s="458"/>
      <c r="AE35" s="459">
        <v>6250</v>
      </c>
      <c r="AF35" s="408">
        <v>6250</v>
      </c>
      <c r="AG35" s="408">
        <v>6100</v>
      </c>
      <c r="AH35" s="408">
        <v>6600</v>
      </c>
      <c r="AI35" s="408">
        <v>6700</v>
      </c>
      <c r="AJ35" s="408">
        <v>6700</v>
      </c>
      <c r="AK35" s="409">
        <v>5900</v>
      </c>
      <c r="AL35" s="409">
        <v>6000</v>
      </c>
      <c r="AM35" s="409">
        <v>6100</v>
      </c>
      <c r="AN35" s="409">
        <v>6200</v>
      </c>
      <c r="AO35" s="409">
        <v>6250</v>
      </c>
      <c r="AP35" s="410">
        <v>6250</v>
      </c>
      <c r="AQ35" s="409">
        <v>5937.5</v>
      </c>
      <c r="AR35" s="409">
        <v>5937.5</v>
      </c>
      <c r="AS35" s="409">
        <v>5795</v>
      </c>
      <c r="AT35" s="409"/>
      <c r="AU35" s="409"/>
      <c r="AV35" s="409"/>
      <c r="AW35" s="409"/>
      <c r="AX35" s="409"/>
      <c r="AY35" s="409"/>
      <c r="AZ35" s="409"/>
      <c r="BA35" s="409"/>
      <c r="BB35" s="410"/>
      <c r="BC35" s="409"/>
      <c r="BD35" s="409"/>
      <c r="BE35" s="409"/>
      <c r="BF35" s="409"/>
      <c r="BG35" s="409"/>
      <c r="BH35" s="409"/>
      <c r="BI35" s="409"/>
      <c r="BJ35" s="409"/>
      <c r="BK35" s="409"/>
      <c r="BL35" s="409"/>
      <c r="BM35" s="409"/>
      <c r="BN35" s="409"/>
      <c r="BO35" s="409"/>
      <c r="BP35" s="409"/>
      <c r="BQ35" s="409"/>
    </row>
    <row r="36" spans="1:94" hidden="1">
      <c r="A36" s="40" t="s">
        <v>208</v>
      </c>
      <c r="B36" s="41" t="s">
        <v>598</v>
      </c>
      <c r="C36" s="44" t="s">
        <v>199</v>
      </c>
      <c r="D36" s="1172" t="s">
        <v>54</v>
      </c>
      <c r="E36" s="42" t="s">
        <v>84</v>
      </c>
      <c r="F36" s="43">
        <v>60</v>
      </c>
      <c r="G36" s="408"/>
      <c r="H36" s="408"/>
      <c r="I36" s="408"/>
      <c r="J36" s="408"/>
      <c r="K36" s="408"/>
      <c r="L36" s="408"/>
      <c r="M36" s="408"/>
      <c r="N36" s="408"/>
      <c r="O36" s="408"/>
      <c r="P36" s="408"/>
      <c r="Q36" s="408"/>
      <c r="R36" s="458"/>
      <c r="S36" s="459"/>
      <c r="T36" s="408"/>
      <c r="U36" s="408"/>
      <c r="V36" s="408"/>
      <c r="W36" s="408"/>
      <c r="X36" s="408"/>
      <c r="Y36" s="408"/>
      <c r="Z36" s="408"/>
      <c r="AA36" s="408"/>
      <c r="AB36" s="408"/>
      <c r="AC36" s="408"/>
      <c r="AD36" s="458"/>
      <c r="AE36" s="459">
        <v>2500</v>
      </c>
      <c r="AF36" s="408">
        <v>2500</v>
      </c>
      <c r="AG36" s="408">
        <v>2500</v>
      </c>
      <c r="AH36" s="408">
        <v>2900</v>
      </c>
      <c r="AI36" s="408">
        <v>3000</v>
      </c>
      <c r="AJ36" s="408">
        <v>3000</v>
      </c>
      <c r="AK36" s="409">
        <v>2300</v>
      </c>
      <c r="AL36" s="409">
        <v>2400</v>
      </c>
      <c r="AM36" s="409">
        <v>2400</v>
      </c>
      <c r="AN36" s="409">
        <v>2500</v>
      </c>
      <c r="AO36" s="409">
        <v>2500</v>
      </c>
      <c r="AP36" s="410">
        <v>2500</v>
      </c>
      <c r="AQ36" s="409">
        <v>2375</v>
      </c>
      <c r="AR36" s="409">
        <v>2375</v>
      </c>
      <c r="AS36" s="409">
        <v>2375</v>
      </c>
      <c r="AT36" s="409"/>
      <c r="AU36" s="409"/>
      <c r="AV36" s="409"/>
      <c r="AW36" s="409"/>
      <c r="AX36" s="409"/>
      <c r="AY36" s="409"/>
      <c r="AZ36" s="409"/>
      <c r="BA36" s="409"/>
      <c r="BB36" s="410"/>
      <c r="BC36" s="409"/>
      <c r="BD36" s="409"/>
      <c r="BE36" s="409"/>
      <c r="BF36" s="409"/>
      <c r="BG36" s="409"/>
      <c r="BH36" s="409"/>
      <c r="BI36" s="409"/>
      <c r="BJ36" s="409"/>
      <c r="BK36" s="409"/>
      <c r="BL36" s="409"/>
      <c r="BM36" s="409"/>
      <c r="BN36" s="409"/>
      <c r="BO36" s="409"/>
      <c r="BP36" s="409"/>
      <c r="BQ36" s="409"/>
    </row>
    <row r="37" spans="1:94" hidden="1">
      <c r="A37" s="46" t="s">
        <v>208</v>
      </c>
      <c r="B37" s="47" t="s">
        <v>600</v>
      </c>
      <c r="C37" s="48" t="s">
        <v>199</v>
      </c>
      <c r="D37" s="1173" t="s">
        <v>629</v>
      </c>
      <c r="E37" s="49" t="s">
        <v>84</v>
      </c>
      <c r="F37" s="50">
        <v>60</v>
      </c>
      <c r="G37" s="460"/>
      <c r="H37" s="460"/>
      <c r="I37" s="460"/>
      <c r="J37" s="460"/>
      <c r="K37" s="460"/>
      <c r="L37" s="460"/>
      <c r="M37" s="460"/>
      <c r="N37" s="460"/>
      <c r="O37" s="460"/>
      <c r="P37" s="460"/>
      <c r="Q37" s="460"/>
      <c r="R37" s="461"/>
      <c r="S37" s="462"/>
      <c r="T37" s="460"/>
      <c r="U37" s="460"/>
      <c r="V37" s="460"/>
      <c r="W37" s="460"/>
      <c r="X37" s="460"/>
      <c r="Y37" s="460"/>
      <c r="Z37" s="460"/>
      <c r="AA37" s="460"/>
      <c r="AB37" s="460"/>
      <c r="AC37" s="460"/>
      <c r="AD37" s="461"/>
      <c r="AE37" s="462">
        <v>2500</v>
      </c>
      <c r="AF37" s="460">
        <v>2500</v>
      </c>
      <c r="AG37" s="460">
        <v>2500</v>
      </c>
      <c r="AH37" s="460">
        <v>3100</v>
      </c>
      <c r="AI37" s="460">
        <v>3200</v>
      </c>
      <c r="AJ37" s="460">
        <v>3200</v>
      </c>
      <c r="AK37" s="463">
        <v>2300</v>
      </c>
      <c r="AL37" s="463">
        <v>2400</v>
      </c>
      <c r="AM37" s="463">
        <v>2400</v>
      </c>
      <c r="AN37" s="463">
        <v>2500</v>
      </c>
      <c r="AO37" s="463">
        <v>2500</v>
      </c>
      <c r="AP37" s="464">
        <v>2500</v>
      </c>
      <c r="AQ37" s="463">
        <v>2375</v>
      </c>
      <c r="AR37" s="463">
        <v>2375</v>
      </c>
      <c r="AS37" s="463">
        <v>2375</v>
      </c>
      <c r="AT37" s="463"/>
      <c r="AU37" s="463"/>
      <c r="AV37" s="463"/>
      <c r="AW37" s="463"/>
      <c r="AX37" s="463"/>
      <c r="AY37" s="463"/>
      <c r="AZ37" s="463"/>
      <c r="BA37" s="463"/>
      <c r="BB37" s="464"/>
      <c r="BC37" s="463"/>
      <c r="BD37" s="463"/>
      <c r="BE37" s="463"/>
      <c r="BF37" s="463"/>
      <c r="BG37" s="463"/>
      <c r="BH37" s="463"/>
      <c r="BI37" s="463"/>
      <c r="BJ37" s="463"/>
      <c r="BK37" s="463"/>
      <c r="BL37" s="463"/>
      <c r="BM37" s="463"/>
      <c r="BN37" s="463"/>
      <c r="BO37" s="463"/>
      <c r="BP37" s="463"/>
      <c r="BQ37" s="463"/>
    </row>
    <row r="38" spans="1:94" hidden="1">
      <c r="A38" s="69" t="s">
        <v>137</v>
      </c>
      <c r="B38" s="70" t="s">
        <v>598</v>
      </c>
      <c r="C38" s="70" t="s">
        <v>630</v>
      </c>
      <c r="D38" s="1174" t="s">
        <v>631</v>
      </c>
      <c r="E38" s="71" t="s">
        <v>16</v>
      </c>
      <c r="F38" s="72">
        <v>16</v>
      </c>
      <c r="G38" s="465"/>
      <c r="H38" s="466"/>
      <c r="I38" s="466"/>
      <c r="J38" s="466"/>
      <c r="K38" s="466"/>
      <c r="L38" s="466"/>
      <c r="M38" s="466"/>
      <c r="N38" s="466"/>
      <c r="O38" s="466"/>
      <c r="P38" s="466"/>
      <c r="Q38" s="466"/>
      <c r="R38" s="467"/>
      <c r="S38" s="465"/>
      <c r="T38" s="466"/>
      <c r="U38" s="466"/>
      <c r="V38" s="466"/>
      <c r="W38" s="466"/>
      <c r="X38" s="466"/>
      <c r="Y38" s="466"/>
      <c r="Z38" s="466"/>
      <c r="AA38" s="466"/>
      <c r="AB38" s="466"/>
      <c r="AC38" s="466"/>
      <c r="AD38" s="492"/>
      <c r="AE38" s="468">
        <v>900</v>
      </c>
      <c r="AF38" s="466">
        <v>950</v>
      </c>
      <c r="AG38" s="466">
        <v>900</v>
      </c>
      <c r="AH38" s="466">
        <v>850</v>
      </c>
      <c r="AI38" s="466">
        <v>850</v>
      </c>
      <c r="AJ38" s="466">
        <v>700</v>
      </c>
      <c r="AK38" s="469">
        <v>600</v>
      </c>
      <c r="AL38" s="469">
        <v>650</v>
      </c>
      <c r="AM38" s="469">
        <v>650</v>
      </c>
      <c r="AN38" s="469">
        <v>600</v>
      </c>
      <c r="AO38" s="469">
        <v>650</v>
      </c>
      <c r="AP38" s="470">
        <v>600</v>
      </c>
      <c r="AQ38" s="469">
        <v>846</v>
      </c>
      <c r="AR38" s="469">
        <v>893</v>
      </c>
      <c r="AS38" s="469">
        <v>846</v>
      </c>
      <c r="AT38" s="469"/>
      <c r="AU38" s="469"/>
      <c r="AV38" s="469"/>
      <c r="AW38" s="469"/>
      <c r="AX38" s="469"/>
      <c r="AY38" s="469"/>
      <c r="AZ38" s="469"/>
      <c r="BA38" s="469"/>
      <c r="BB38" s="470"/>
      <c r="BC38" s="469"/>
      <c r="BD38" s="469"/>
      <c r="BE38" s="469"/>
      <c r="BF38" s="469"/>
      <c r="BG38" s="469"/>
      <c r="BH38" s="469"/>
      <c r="BI38" s="469"/>
      <c r="BJ38" s="469"/>
      <c r="BK38" s="469"/>
      <c r="BL38" s="469"/>
      <c r="BM38" s="469"/>
      <c r="BN38" s="469"/>
      <c r="BO38" s="469"/>
      <c r="BP38" s="469"/>
      <c r="BQ38" s="469"/>
    </row>
    <row r="39" spans="1:94" hidden="1">
      <c r="A39" s="73" t="s">
        <v>137</v>
      </c>
      <c r="B39" s="74" t="s">
        <v>600</v>
      </c>
      <c r="C39" s="74" t="s">
        <v>630</v>
      </c>
      <c r="D39" s="1175" t="s">
        <v>632</v>
      </c>
      <c r="E39" s="75" t="s">
        <v>16</v>
      </c>
      <c r="F39" s="76">
        <v>15</v>
      </c>
      <c r="G39" s="471"/>
      <c r="H39" s="472"/>
      <c r="I39" s="472"/>
      <c r="J39" s="472"/>
      <c r="K39" s="472"/>
      <c r="L39" s="472"/>
      <c r="M39" s="472"/>
      <c r="N39" s="472"/>
      <c r="O39" s="472"/>
      <c r="P39" s="472"/>
      <c r="Q39" s="472"/>
      <c r="R39" s="473"/>
      <c r="S39" s="471"/>
      <c r="T39" s="472"/>
      <c r="U39" s="472"/>
      <c r="V39" s="472"/>
      <c r="W39" s="472"/>
      <c r="X39" s="472"/>
      <c r="Y39" s="472"/>
      <c r="Z39" s="472"/>
      <c r="AA39" s="472"/>
      <c r="AB39" s="472"/>
      <c r="AC39" s="472"/>
      <c r="AD39" s="474"/>
      <c r="AE39" s="475">
        <v>1500</v>
      </c>
      <c r="AF39" s="472">
        <v>1600</v>
      </c>
      <c r="AG39" s="472">
        <v>1600</v>
      </c>
      <c r="AH39" s="472">
        <v>1800</v>
      </c>
      <c r="AI39" s="472">
        <v>1800</v>
      </c>
      <c r="AJ39" s="472">
        <v>1600</v>
      </c>
      <c r="AK39" s="476">
        <v>1500</v>
      </c>
      <c r="AL39" s="476">
        <v>1500</v>
      </c>
      <c r="AM39" s="476">
        <v>1550</v>
      </c>
      <c r="AN39" s="476">
        <v>1450</v>
      </c>
      <c r="AO39" s="476">
        <v>1650</v>
      </c>
      <c r="AP39" s="477">
        <v>1600</v>
      </c>
      <c r="AQ39" s="476">
        <v>1410</v>
      </c>
      <c r="AR39" s="476">
        <v>1504</v>
      </c>
      <c r="AS39" s="476">
        <v>1504</v>
      </c>
      <c r="AT39" s="476"/>
      <c r="AU39" s="476"/>
      <c r="AV39" s="476"/>
      <c r="AW39" s="476"/>
      <c r="AX39" s="476"/>
      <c r="AY39" s="476"/>
      <c r="AZ39" s="476"/>
      <c r="BA39" s="476"/>
      <c r="BB39" s="477"/>
      <c r="BC39" s="476"/>
      <c r="BD39" s="476"/>
      <c r="BE39" s="476"/>
      <c r="BF39" s="476"/>
      <c r="BG39" s="476"/>
      <c r="BH39" s="476"/>
      <c r="BI39" s="476"/>
      <c r="BJ39" s="476"/>
      <c r="BK39" s="476"/>
      <c r="BL39" s="476"/>
      <c r="BM39" s="476"/>
      <c r="BN39" s="476"/>
      <c r="BO39" s="476"/>
      <c r="BP39" s="476"/>
      <c r="BQ39" s="476"/>
    </row>
    <row r="40" spans="1:94" hidden="1">
      <c r="A40" s="73" t="s">
        <v>137</v>
      </c>
      <c r="B40" s="74" t="s">
        <v>612</v>
      </c>
      <c r="C40" s="74" t="s">
        <v>630</v>
      </c>
      <c r="D40" s="1175" t="s">
        <v>633</v>
      </c>
      <c r="E40" s="75" t="s">
        <v>603</v>
      </c>
      <c r="F40" s="76">
        <v>10</v>
      </c>
      <c r="G40" s="471"/>
      <c r="H40" s="472"/>
      <c r="I40" s="472"/>
      <c r="J40" s="472"/>
      <c r="K40" s="472"/>
      <c r="L40" s="472"/>
      <c r="M40" s="472"/>
      <c r="N40" s="472"/>
      <c r="O40" s="472"/>
      <c r="P40" s="472"/>
      <c r="Q40" s="472"/>
      <c r="R40" s="473"/>
      <c r="S40" s="471"/>
      <c r="T40" s="472"/>
      <c r="U40" s="472"/>
      <c r="V40" s="472"/>
      <c r="W40" s="472"/>
      <c r="X40" s="472"/>
      <c r="Y40" s="472"/>
      <c r="Z40" s="472"/>
      <c r="AA40" s="472"/>
      <c r="AB40" s="472"/>
      <c r="AC40" s="472"/>
      <c r="AD40" s="474"/>
      <c r="AE40" s="475">
        <v>5500</v>
      </c>
      <c r="AF40" s="472">
        <v>5000</v>
      </c>
      <c r="AG40" s="472">
        <v>5500</v>
      </c>
      <c r="AH40" s="472">
        <v>4500</v>
      </c>
      <c r="AI40" s="472">
        <v>4000</v>
      </c>
      <c r="AJ40" s="472">
        <v>3500</v>
      </c>
      <c r="AK40" s="476">
        <v>3500</v>
      </c>
      <c r="AL40" s="476">
        <v>4000</v>
      </c>
      <c r="AM40" s="476">
        <v>4500</v>
      </c>
      <c r="AN40" s="476">
        <v>4000</v>
      </c>
      <c r="AO40" s="476">
        <v>4500</v>
      </c>
      <c r="AP40" s="477">
        <v>4000</v>
      </c>
      <c r="AQ40" s="476">
        <v>5170</v>
      </c>
      <c r="AR40" s="476">
        <v>4700</v>
      </c>
      <c r="AS40" s="476">
        <v>5170</v>
      </c>
      <c r="AT40" s="476"/>
      <c r="AU40" s="476"/>
      <c r="AV40" s="476"/>
      <c r="AW40" s="476"/>
      <c r="AX40" s="476"/>
      <c r="AY40" s="476"/>
      <c r="AZ40" s="476"/>
      <c r="BA40" s="476"/>
      <c r="BB40" s="477"/>
      <c r="BC40" s="476"/>
      <c r="BD40" s="476"/>
      <c r="BE40" s="476"/>
      <c r="BF40" s="476"/>
      <c r="BG40" s="476"/>
      <c r="BH40" s="476"/>
      <c r="BI40" s="476"/>
      <c r="BJ40" s="476"/>
      <c r="BK40" s="476"/>
      <c r="BL40" s="476"/>
      <c r="BM40" s="476"/>
      <c r="BN40" s="476"/>
      <c r="BO40" s="476"/>
      <c r="BP40" s="476"/>
      <c r="BQ40" s="476"/>
    </row>
    <row r="41" spans="1:94" hidden="1">
      <c r="A41" s="73" t="s">
        <v>137</v>
      </c>
      <c r="B41" s="74" t="s">
        <v>612</v>
      </c>
      <c r="C41" s="74" t="s">
        <v>630</v>
      </c>
      <c r="D41" s="1175" t="s">
        <v>633</v>
      </c>
      <c r="E41" s="75" t="s">
        <v>605</v>
      </c>
      <c r="F41" s="76"/>
      <c r="G41" s="471"/>
      <c r="H41" s="472"/>
      <c r="I41" s="472"/>
      <c r="J41" s="472"/>
      <c r="K41" s="472"/>
      <c r="L41" s="472"/>
      <c r="M41" s="472"/>
      <c r="N41" s="472"/>
      <c r="O41" s="472"/>
      <c r="P41" s="472"/>
      <c r="Q41" s="472"/>
      <c r="R41" s="473"/>
      <c r="S41" s="471"/>
      <c r="T41" s="472"/>
      <c r="U41" s="472"/>
      <c r="V41" s="472"/>
      <c r="W41" s="472"/>
      <c r="X41" s="472"/>
      <c r="Y41" s="472"/>
      <c r="Z41" s="472"/>
      <c r="AA41" s="472"/>
      <c r="AB41" s="472"/>
      <c r="AC41" s="472"/>
      <c r="AD41" s="474"/>
      <c r="AE41" s="475">
        <v>9663.6209813874793</v>
      </c>
      <c r="AF41" s="472">
        <v>8785.1099830795265</v>
      </c>
      <c r="AG41" s="472">
        <v>9663.6209813874793</v>
      </c>
      <c r="AH41" s="472">
        <v>7906.5989847715737</v>
      </c>
      <c r="AI41" s="472">
        <v>7028.0879864636208</v>
      </c>
      <c r="AJ41" s="472">
        <v>6149.5769881556689</v>
      </c>
      <c r="AK41" s="476">
        <v>6149.5769881556689</v>
      </c>
      <c r="AL41" s="476">
        <v>7028.0879864636208</v>
      </c>
      <c r="AM41" s="476">
        <v>7906.5989847715737</v>
      </c>
      <c r="AN41" s="476">
        <v>7028.0879864636208</v>
      </c>
      <c r="AO41" s="476">
        <v>7906.5989847715737</v>
      </c>
      <c r="AP41" s="477">
        <v>7028.0879864636208</v>
      </c>
      <c r="AQ41" s="476">
        <v>9083.8037225042299</v>
      </c>
      <c r="AR41" s="476">
        <v>8258.0033840947544</v>
      </c>
      <c r="AS41" s="476">
        <v>9083.8037225042299</v>
      </c>
      <c r="AT41" s="476"/>
      <c r="AU41" s="476"/>
      <c r="AV41" s="476"/>
      <c r="AW41" s="476"/>
      <c r="AX41" s="476"/>
      <c r="AY41" s="476"/>
      <c r="AZ41" s="476"/>
      <c r="BA41" s="476"/>
      <c r="BB41" s="477"/>
      <c r="BC41" s="476"/>
      <c r="BD41" s="476"/>
      <c r="BE41" s="476"/>
      <c r="BF41" s="476"/>
      <c r="BG41" s="476"/>
      <c r="BH41" s="476"/>
      <c r="BI41" s="476"/>
      <c r="BJ41" s="476"/>
      <c r="BK41" s="476"/>
      <c r="BL41" s="476"/>
      <c r="BM41" s="476"/>
      <c r="BN41" s="476"/>
      <c r="BO41" s="476"/>
      <c r="BP41" s="476"/>
      <c r="BQ41" s="476"/>
    </row>
    <row r="42" spans="1:94" hidden="1">
      <c r="A42" s="73" t="s">
        <v>135</v>
      </c>
      <c r="B42" s="74" t="s">
        <v>600</v>
      </c>
      <c r="C42" s="74" t="s">
        <v>630</v>
      </c>
      <c r="D42" s="1175" t="s">
        <v>634</v>
      </c>
      <c r="E42" s="75" t="s">
        <v>16</v>
      </c>
      <c r="F42" s="76">
        <v>16</v>
      </c>
      <c r="G42" s="471"/>
      <c r="H42" s="472"/>
      <c r="I42" s="472"/>
      <c r="J42" s="472"/>
      <c r="K42" s="472"/>
      <c r="L42" s="472"/>
      <c r="M42" s="472"/>
      <c r="N42" s="472"/>
      <c r="O42" s="472"/>
      <c r="P42" s="472"/>
      <c r="Q42" s="472"/>
      <c r="R42" s="473"/>
      <c r="S42" s="471"/>
      <c r="T42" s="472"/>
      <c r="U42" s="472"/>
      <c r="V42" s="472"/>
      <c r="W42" s="472"/>
      <c r="X42" s="472"/>
      <c r="Y42" s="472"/>
      <c r="Z42" s="472"/>
      <c r="AA42" s="472"/>
      <c r="AB42" s="472"/>
      <c r="AC42" s="472"/>
      <c r="AD42" s="474"/>
      <c r="AE42" s="475">
        <v>300</v>
      </c>
      <c r="AF42" s="472">
        <v>350</v>
      </c>
      <c r="AG42" s="472">
        <v>400</v>
      </c>
      <c r="AH42" s="472">
        <v>400</v>
      </c>
      <c r="AI42" s="472">
        <v>350</v>
      </c>
      <c r="AJ42" s="472">
        <v>300</v>
      </c>
      <c r="AK42" s="476">
        <v>300</v>
      </c>
      <c r="AL42" s="476">
        <v>300</v>
      </c>
      <c r="AM42" s="476">
        <v>350</v>
      </c>
      <c r="AN42" s="476">
        <v>350</v>
      </c>
      <c r="AO42" s="476">
        <v>400</v>
      </c>
      <c r="AP42" s="477">
        <v>400</v>
      </c>
      <c r="AQ42" s="476">
        <v>282</v>
      </c>
      <c r="AR42" s="476">
        <v>329</v>
      </c>
      <c r="AS42" s="476">
        <v>376</v>
      </c>
      <c r="AT42" s="476"/>
      <c r="AU42" s="476"/>
      <c r="AV42" s="476"/>
      <c r="AW42" s="476"/>
      <c r="AX42" s="476"/>
      <c r="AY42" s="476"/>
      <c r="AZ42" s="476"/>
      <c r="BA42" s="476"/>
      <c r="BB42" s="477"/>
      <c r="BC42" s="476"/>
      <c r="BD42" s="476"/>
      <c r="BE42" s="476"/>
      <c r="BF42" s="476"/>
      <c r="BG42" s="476"/>
      <c r="BH42" s="476"/>
      <c r="BI42" s="476"/>
      <c r="BJ42" s="476"/>
      <c r="BK42" s="476"/>
      <c r="BL42" s="476"/>
      <c r="BM42" s="476"/>
      <c r="BN42" s="476"/>
      <c r="BO42" s="476"/>
      <c r="BP42" s="476"/>
      <c r="BQ42" s="476"/>
    </row>
    <row r="43" spans="1:94" hidden="1">
      <c r="A43" s="73" t="s">
        <v>135</v>
      </c>
      <c r="B43" s="74" t="s">
        <v>612</v>
      </c>
      <c r="C43" s="74" t="s">
        <v>630</v>
      </c>
      <c r="D43" s="1175" t="s">
        <v>635</v>
      </c>
      <c r="E43" s="75" t="s">
        <v>603</v>
      </c>
      <c r="F43" s="76">
        <v>15</v>
      </c>
      <c r="G43" s="471"/>
      <c r="H43" s="472"/>
      <c r="I43" s="472"/>
      <c r="J43" s="472"/>
      <c r="K43" s="472"/>
      <c r="L43" s="472"/>
      <c r="M43" s="472"/>
      <c r="N43" s="472"/>
      <c r="O43" s="472"/>
      <c r="P43" s="472"/>
      <c r="Q43" s="472"/>
      <c r="R43" s="473"/>
      <c r="S43" s="471"/>
      <c r="T43" s="472"/>
      <c r="U43" s="472"/>
      <c r="V43" s="472"/>
      <c r="W43" s="472"/>
      <c r="X43" s="472"/>
      <c r="Y43" s="472"/>
      <c r="Z43" s="472"/>
      <c r="AA43" s="472"/>
      <c r="AB43" s="472"/>
      <c r="AC43" s="472"/>
      <c r="AD43" s="474"/>
      <c r="AE43" s="475">
        <v>7000</v>
      </c>
      <c r="AF43" s="472">
        <v>6500</v>
      </c>
      <c r="AG43" s="472">
        <v>6000</v>
      </c>
      <c r="AH43" s="472">
        <v>5500</v>
      </c>
      <c r="AI43" s="472">
        <v>5000</v>
      </c>
      <c r="AJ43" s="472">
        <v>4500</v>
      </c>
      <c r="AK43" s="476">
        <v>5000</v>
      </c>
      <c r="AL43" s="476">
        <v>5500</v>
      </c>
      <c r="AM43" s="476">
        <v>6000</v>
      </c>
      <c r="AN43" s="476">
        <v>6000</v>
      </c>
      <c r="AO43" s="476">
        <v>6500</v>
      </c>
      <c r="AP43" s="477">
        <v>6000</v>
      </c>
      <c r="AQ43" s="476">
        <v>6580</v>
      </c>
      <c r="AR43" s="476">
        <v>6110</v>
      </c>
      <c r="AS43" s="476">
        <v>5640</v>
      </c>
      <c r="AT43" s="476"/>
      <c r="AU43" s="476"/>
      <c r="AV43" s="476"/>
      <c r="AW43" s="476"/>
      <c r="AX43" s="476"/>
      <c r="AY43" s="476"/>
      <c r="AZ43" s="476"/>
      <c r="BA43" s="476"/>
      <c r="BB43" s="477"/>
      <c r="BC43" s="476"/>
      <c r="BD43" s="476"/>
      <c r="BE43" s="476"/>
      <c r="BF43" s="476"/>
      <c r="BG43" s="476"/>
      <c r="BH43" s="476"/>
      <c r="BI43" s="476"/>
      <c r="BJ43" s="476"/>
      <c r="BK43" s="476"/>
      <c r="BL43" s="476"/>
      <c r="BM43" s="476"/>
      <c r="BN43" s="476"/>
      <c r="BO43" s="476"/>
      <c r="BP43" s="476"/>
      <c r="BQ43" s="476"/>
    </row>
    <row r="44" spans="1:94" hidden="1">
      <c r="A44" s="73" t="s">
        <v>135</v>
      </c>
      <c r="B44" s="74" t="s">
        <v>612</v>
      </c>
      <c r="C44" s="74" t="s">
        <v>630</v>
      </c>
      <c r="D44" s="1175" t="s">
        <v>635</v>
      </c>
      <c r="E44" s="75" t="s">
        <v>605</v>
      </c>
      <c r="F44" s="76"/>
      <c r="G44" s="471"/>
      <c r="H44" s="472"/>
      <c r="I44" s="472"/>
      <c r="J44" s="472"/>
      <c r="K44" s="472"/>
      <c r="L44" s="472"/>
      <c r="M44" s="472"/>
      <c r="N44" s="472"/>
      <c r="O44" s="472"/>
      <c r="P44" s="472"/>
      <c r="Q44" s="472"/>
      <c r="R44" s="473"/>
      <c r="S44" s="471"/>
      <c r="T44" s="472"/>
      <c r="U44" s="472"/>
      <c r="V44" s="472"/>
      <c r="W44" s="472"/>
      <c r="X44" s="472"/>
      <c r="Y44" s="472"/>
      <c r="Z44" s="472"/>
      <c r="AA44" s="472"/>
      <c r="AB44" s="472"/>
      <c r="AC44" s="472"/>
      <c r="AD44" s="474"/>
      <c r="AE44" s="475">
        <v>12299.153976311338</v>
      </c>
      <c r="AF44" s="472">
        <v>11420.642978003385</v>
      </c>
      <c r="AG44" s="472">
        <v>10542.131979695432</v>
      </c>
      <c r="AH44" s="472">
        <v>9663.6209813874793</v>
      </c>
      <c r="AI44" s="472">
        <v>8785.1099830795265</v>
      </c>
      <c r="AJ44" s="472">
        <v>7906.5989847715737</v>
      </c>
      <c r="AK44" s="476">
        <v>8785.1099830795265</v>
      </c>
      <c r="AL44" s="476">
        <v>9663.6209813874793</v>
      </c>
      <c r="AM44" s="476">
        <v>10542.131979695432</v>
      </c>
      <c r="AN44" s="476">
        <v>10542.131979695432</v>
      </c>
      <c r="AO44" s="476">
        <v>11420.642978003385</v>
      </c>
      <c r="AP44" s="477">
        <v>10542.131979695432</v>
      </c>
      <c r="AQ44" s="476">
        <v>11561.204737732656</v>
      </c>
      <c r="AR44" s="476">
        <v>10735.404399323181</v>
      </c>
      <c r="AS44" s="476">
        <v>9909.6040609137053</v>
      </c>
      <c r="AT44" s="476"/>
      <c r="AU44" s="476"/>
      <c r="AV44" s="476"/>
      <c r="AW44" s="476"/>
      <c r="AX44" s="476"/>
      <c r="AY44" s="476"/>
      <c r="AZ44" s="476"/>
      <c r="BA44" s="476"/>
      <c r="BB44" s="477"/>
      <c r="BC44" s="476"/>
      <c r="BD44" s="476"/>
      <c r="BE44" s="476"/>
      <c r="BF44" s="476"/>
      <c r="BG44" s="476"/>
      <c r="BH44" s="476"/>
      <c r="BI44" s="476"/>
      <c r="BJ44" s="476"/>
      <c r="BK44" s="476"/>
      <c r="BL44" s="476"/>
      <c r="BM44" s="476"/>
      <c r="BN44" s="476"/>
      <c r="BO44" s="476"/>
      <c r="BP44" s="476"/>
      <c r="BQ44" s="476"/>
    </row>
    <row r="45" spans="1:94" hidden="1">
      <c r="A45" s="73" t="s">
        <v>218</v>
      </c>
      <c r="B45" s="74" t="s">
        <v>612</v>
      </c>
      <c r="C45" s="74" t="s">
        <v>630</v>
      </c>
      <c r="D45" s="1175" t="s">
        <v>636</v>
      </c>
      <c r="E45" s="75" t="s">
        <v>16</v>
      </c>
      <c r="F45" s="76">
        <v>10</v>
      </c>
      <c r="G45" s="471"/>
      <c r="H45" s="472"/>
      <c r="I45" s="472"/>
      <c r="J45" s="472"/>
      <c r="K45" s="472"/>
      <c r="L45" s="472"/>
      <c r="M45" s="472"/>
      <c r="N45" s="472"/>
      <c r="O45" s="472"/>
      <c r="P45" s="472"/>
      <c r="Q45" s="472"/>
      <c r="R45" s="473"/>
      <c r="S45" s="471"/>
      <c r="T45" s="472"/>
      <c r="U45" s="472"/>
      <c r="V45" s="472"/>
      <c r="W45" s="472"/>
      <c r="X45" s="472"/>
      <c r="Y45" s="472"/>
      <c r="Z45" s="472"/>
      <c r="AA45" s="472"/>
      <c r="AB45" s="472"/>
      <c r="AC45" s="472"/>
      <c r="AD45" s="474"/>
      <c r="AE45" s="475">
        <v>1100</v>
      </c>
      <c r="AF45" s="472">
        <v>1100</v>
      </c>
      <c r="AG45" s="472">
        <v>1150</v>
      </c>
      <c r="AH45" s="472">
        <v>1200</v>
      </c>
      <c r="AI45" s="472">
        <v>1100</v>
      </c>
      <c r="AJ45" s="472">
        <v>1100</v>
      </c>
      <c r="AK45" s="476">
        <v>950</v>
      </c>
      <c r="AL45" s="476">
        <v>850</v>
      </c>
      <c r="AM45" s="476">
        <v>950</v>
      </c>
      <c r="AN45" s="476">
        <v>900</v>
      </c>
      <c r="AO45" s="476">
        <v>850</v>
      </c>
      <c r="AP45" s="477">
        <v>900</v>
      </c>
      <c r="AQ45" s="476">
        <v>1034</v>
      </c>
      <c r="AR45" s="476">
        <v>1034</v>
      </c>
      <c r="AS45" s="476">
        <v>1081</v>
      </c>
      <c r="AT45" s="476"/>
      <c r="AU45" s="476"/>
      <c r="AV45" s="476"/>
      <c r="AW45" s="476"/>
      <c r="AX45" s="476"/>
      <c r="AY45" s="476"/>
      <c r="AZ45" s="476"/>
      <c r="BA45" s="476"/>
      <c r="BB45" s="477"/>
      <c r="BC45" s="476"/>
      <c r="BD45" s="476"/>
      <c r="BE45" s="476"/>
      <c r="BF45" s="476"/>
      <c r="BG45" s="476"/>
      <c r="BH45" s="476"/>
      <c r="BI45" s="476"/>
      <c r="BJ45" s="476"/>
      <c r="BK45" s="476"/>
      <c r="BL45" s="476"/>
      <c r="BM45" s="476"/>
      <c r="BN45" s="476"/>
      <c r="BO45" s="476"/>
      <c r="BP45" s="476"/>
      <c r="BQ45" s="476"/>
    </row>
    <row r="46" spans="1:94" hidden="1">
      <c r="A46" s="77" t="s">
        <v>218</v>
      </c>
      <c r="B46" s="78" t="s">
        <v>612</v>
      </c>
      <c r="C46" s="78" t="s">
        <v>630</v>
      </c>
      <c r="D46" s="1176" t="s">
        <v>636</v>
      </c>
      <c r="E46" s="79" t="s">
        <v>603</v>
      </c>
      <c r="F46" s="80">
        <v>10</v>
      </c>
      <c r="G46" s="478"/>
      <c r="H46" s="479"/>
      <c r="I46" s="479"/>
      <c r="J46" s="479"/>
      <c r="K46" s="479"/>
      <c r="L46" s="479"/>
      <c r="M46" s="479"/>
      <c r="N46" s="479"/>
      <c r="O46" s="479"/>
      <c r="P46" s="479"/>
      <c r="Q46" s="479"/>
      <c r="R46" s="480"/>
      <c r="S46" s="478"/>
      <c r="T46" s="479"/>
      <c r="U46" s="479"/>
      <c r="V46" s="479"/>
      <c r="W46" s="479"/>
      <c r="X46" s="479"/>
      <c r="Y46" s="479"/>
      <c r="Z46" s="479"/>
      <c r="AA46" s="479"/>
      <c r="AB46" s="479"/>
      <c r="AC46" s="479"/>
      <c r="AD46" s="481"/>
      <c r="AE46" s="482">
        <v>1250</v>
      </c>
      <c r="AF46" s="479">
        <v>1150</v>
      </c>
      <c r="AG46" s="479">
        <v>1300</v>
      </c>
      <c r="AH46" s="479">
        <v>1250</v>
      </c>
      <c r="AI46" s="479">
        <v>1050</v>
      </c>
      <c r="AJ46" s="479">
        <v>1000</v>
      </c>
      <c r="AK46" s="483">
        <v>850</v>
      </c>
      <c r="AL46" s="483">
        <v>900</v>
      </c>
      <c r="AM46" s="483">
        <v>950</v>
      </c>
      <c r="AN46" s="483">
        <v>850</v>
      </c>
      <c r="AO46" s="483">
        <v>900</v>
      </c>
      <c r="AP46" s="484">
        <v>900</v>
      </c>
      <c r="AQ46" s="483">
        <v>1175</v>
      </c>
      <c r="AR46" s="483">
        <v>1081</v>
      </c>
      <c r="AS46" s="483">
        <v>1222</v>
      </c>
      <c r="AT46" s="483"/>
      <c r="AU46" s="483"/>
      <c r="AV46" s="483"/>
      <c r="AW46" s="483"/>
      <c r="AX46" s="483"/>
      <c r="AY46" s="483"/>
      <c r="AZ46" s="483"/>
      <c r="BA46" s="483"/>
      <c r="BB46" s="484"/>
      <c r="BC46" s="483"/>
      <c r="BD46" s="483"/>
      <c r="BE46" s="483"/>
      <c r="BF46" s="483"/>
      <c r="BG46" s="483"/>
      <c r="BH46" s="483"/>
      <c r="BI46" s="483"/>
      <c r="BJ46" s="483"/>
      <c r="BK46" s="483"/>
      <c r="BL46" s="483"/>
      <c r="BM46" s="483"/>
      <c r="BN46" s="483"/>
      <c r="BO46" s="483"/>
      <c r="BP46" s="483"/>
      <c r="BQ46" s="483"/>
    </row>
    <row r="47" spans="1:94" hidden="1">
      <c r="A47" s="81" t="s">
        <v>218</v>
      </c>
      <c r="B47" s="82" t="s">
        <v>612</v>
      </c>
      <c r="C47" s="82" t="s">
        <v>630</v>
      </c>
      <c r="D47" s="1177" t="s">
        <v>636</v>
      </c>
      <c r="E47" s="83" t="s">
        <v>605</v>
      </c>
      <c r="F47" s="84"/>
      <c r="G47" s="485"/>
      <c r="H47" s="486"/>
      <c r="I47" s="486"/>
      <c r="J47" s="486"/>
      <c r="K47" s="486"/>
      <c r="L47" s="486"/>
      <c r="M47" s="486"/>
      <c r="N47" s="486"/>
      <c r="O47" s="486"/>
      <c r="P47" s="486"/>
      <c r="Q47" s="486"/>
      <c r="R47" s="487"/>
      <c r="S47" s="485"/>
      <c r="T47" s="486"/>
      <c r="U47" s="486"/>
      <c r="V47" s="486"/>
      <c r="W47" s="486"/>
      <c r="X47" s="486"/>
      <c r="Y47" s="486"/>
      <c r="Z47" s="486"/>
      <c r="AA47" s="486"/>
      <c r="AB47" s="486"/>
      <c r="AC47" s="486"/>
      <c r="AD47" s="488"/>
      <c r="AE47" s="489">
        <v>2766.4576802507836</v>
      </c>
      <c r="AF47" s="486">
        <v>2327.0588235294117</v>
      </c>
      <c r="AG47" s="486">
        <v>3361.9883641067163</v>
      </c>
      <c r="AH47" s="486">
        <v>2842.8501880966824</v>
      </c>
      <c r="AI47" s="486">
        <v>2409.3840601980642</v>
      </c>
      <c r="AJ47" s="486">
        <v>2385.0255106156565</v>
      </c>
      <c r="AK47" s="490">
        <v>1970.2878583155107</v>
      </c>
      <c r="AL47" s="490">
        <v>2099.2988136551644</v>
      </c>
      <c r="AM47" s="490">
        <v>2227.9290634972704</v>
      </c>
      <c r="AN47" s="490">
        <v>1982.123058269676</v>
      </c>
      <c r="AO47" s="490">
        <v>2102.895661681127</v>
      </c>
      <c r="AP47" s="491">
        <v>2104.0946110231148</v>
      </c>
      <c r="AQ47" s="490">
        <v>2744.1510540233303</v>
      </c>
      <c r="AR47" s="490">
        <v>2525.8939101942974</v>
      </c>
      <c r="AS47" s="490">
        <v>2855.3894448788483</v>
      </c>
      <c r="AT47" s="490"/>
      <c r="AU47" s="490"/>
      <c r="AV47" s="490"/>
      <c r="AW47" s="490"/>
      <c r="AX47" s="490"/>
      <c r="AY47" s="490"/>
      <c r="AZ47" s="490"/>
      <c r="BA47" s="490"/>
      <c r="BB47" s="491"/>
      <c r="BC47" s="490"/>
      <c r="BD47" s="490"/>
      <c r="BE47" s="490"/>
      <c r="BF47" s="490"/>
      <c r="BG47" s="490"/>
      <c r="BH47" s="490"/>
      <c r="BI47" s="490"/>
      <c r="BJ47" s="490"/>
      <c r="BK47" s="490"/>
      <c r="BL47" s="490"/>
      <c r="BM47" s="490"/>
      <c r="BN47" s="490"/>
      <c r="BO47" s="490"/>
      <c r="BP47" s="490"/>
      <c r="BQ47" s="490"/>
    </row>
    <row r="48" spans="1:94" hidden="1">
      <c r="A48" s="69" t="s">
        <v>145</v>
      </c>
      <c r="B48" s="70" t="s">
        <v>598</v>
      </c>
      <c r="C48" s="70" t="s">
        <v>630</v>
      </c>
      <c r="D48" s="1174" t="s">
        <v>637</v>
      </c>
      <c r="E48" s="71" t="s">
        <v>16</v>
      </c>
      <c r="F48" s="72">
        <v>16</v>
      </c>
      <c r="G48" s="465"/>
      <c r="H48" s="466"/>
      <c r="I48" s="466"/>
      <c r="J48" s="466"/>
      <c r="K48" s="466"/>
      <c r="L48" s="466"/>
      <c r="M48" s="466"/>
      <c r="N48" s="466"/>
      <c r="O48" s="466"/>
      <c r="P48" s="466"/>
      <c r="Q48" s="466"/>
      <c r="R48" s="467"/>
      <c r="S48" s="465"/>
      <c r="T48" s="466"/>
      <c r="U48" s="466"/>
      <c r="V48" s="466"/>
      <c r="W48" s="466"/>
      <c r="X48" s="466"/>
      <c r="Y48" s="466"/>
      <c r="Z48" s="466"/>
      <c r="AA48" s="466"/>
      <c r="AB48" s="466"/>
      <c r="AC48" s="466"/>
      <c r="AD48" s="492"/>
      <c r="AE48" s="468">
        <v>700</v>
      </c>
      <c r="AF48" s="466">
        <v>700</v>
      </c>
      <c r="AG48" s="466">
        <v>750</v>
      </c>
      <c r="AH48" s="466">
        <v>650</v>
      </c>
      <c r="AI48" s="466">
        <v>625</v>
      </c>
      <c r="AJ48" s="466">
        <v>900</v>
      </c>
      <c r="AK48" s="469">
        <v>900</v>
      </c>
      <c r="AL48" s="469">
        <v>850</v>
      </c>
      <c r="AM48" s="469">
        <v>850</v>
      </c>
      <c r="AN48" s="469">
        <v>800</v>
      </c>
      <c r="AO48" s="469">
        <v>850</v>
      </c>
      <c r="AP48" s="470">
        <v>850</v>
      </c>
      <c r="AQ48" s="493">
        <v>686</v>
      </c>
      <c r="AR48" s="469">
        <v>686</v>
      </c>
      <c r="AS48" s="469">
        <v>735</v>
      </c>
      <c r="AT48" s="469"/>
      <c r="AU48" s="469"/>
      <c r="AV48" s="469"/>
      <c r="AW48" s="469"/>
      <c r="AX48" s="469"/>
      <c r="AY48" s="469"/>
      <c r="AZ48" s="469"/>
      <c r="BA48" s="469"/>
      <c r="BB48" s="470"/>
      <c r="BC48" s="469"/>
      <c r="BD48" s="469"/>
      <c r="BE48" s="469"/>
      <c r="BF48" s="469"/>
      <c r="BG48" s="469"/>
      <c r="BH48" s="469"/>
      <c r="BI48" s="469"/>
      <c r="BJ48" s="469"/>
      <c r="BK48" s="469"/>
      <c r="BL48" s="469"/>
      <c r="BM48" s="469"/>
      <c r="BN48" s="469"/>
      <c r="BO48" s="469"/>
      <c r="BP48" s="469"/>
      <c r="BQ48" s="469"/>
    </row>
    <row r="49" spans="1:80" hidden="1">
      <c r="A49" s="73" t="s">
        <v>145</v>
      </c>
      <c r="B49" s="74" t="s">
        <v>600</v>
      </c>
      <c r="C49" s="74" t="s">
        <v>630</v>
      </c>
      <c r="D49" s="1175" t="s">
        <v>638</v>
      </c>
      <c r="E49" s="75" t="s">
        <v>16</v>
      </c>
      <c r="F49" s="76">
        <v>16</v>
      </c>
      <c r="G49" s="471"/>
      <c r="H49" s="472"/>
      <c r="I49" s="472"/>
      <c r="J49" s="472"/>
      <c r="K49" s="472"/>
      <c r="L49" s="472"/>
      <c r="M49" s="472"/>
      <c r="N49" s="472"/>
      <c r="O49" s="472"/>
      <c r="P49" s="472"/>
      <c r="Q49" s="472"/>
      <c r="R49" s="473"/>
      <c r="S49" s="471"/>
      <c r="T49" s="472"/>
      <c r="U49" s="472"/>
      <c r="V49" s="472"/>
      <c r="W49" s="472"/>
      <c r="X49" s="472"/>
      <c r="Y49" s="472"/>
      <c r="Z49" s="472"/>
      <c r="AA49" s="472"/>
      <c r="AB49" s="472"/>
      <c r="AC49" s="472"/>
      <c r="AD49" s="474"/>
      <c r="AE49" s="475">
        <v>2000</v>
      </c>
      <c r="AF49" s="472">
        <v>2100</v>
      </c>
      <c r="AG49" s="472">
        <v>2400</v>
      </c>
      <c r="AH49" s="472">
        <v>2000</v>
      </c>
      <c r="AI49" s="472">
        <v>2250</v>
      </c>
      <c r="AJ49" s="472">
        <v>2500</v>
      </c>
      <c r="AK49" s="476">
        <v>2350</v>
      </c>
      <c r="AL49" s="476">
        <v>2200</v>
      </c>
      <c r="AM49" s="476">
        <v>2250</v>
      </c>
      <c r="AN49" s="476">
        <v>2250</v>
      </c>
      <c r="AO49" s="476">
        <v>2250</v>
      </c>
      <c r="AP49" s="477">
        <v>2100</v>
      </c>
      <c r="AQ49" s="494">
        <v>1960</v>
      </c>
      <c r="AR49" s="476">
        <v>2058</v>
      </c>
      <c r="AS49" s="476">
        <v>2352</v>
      </c>
      <c r="AT49" s="476"/>
      <c r="AU49" s="476"/>
      <c r="AV49" s="476"/>
      <c r="AW49" s="476"/>
      <c r="AX49" s="476"/>
      <c r="AY49" s="476"/>
      <c r="AZ49" s="476"/>
      <c r="BA49" s="476"/>
      <c r="BB49" s="477"/>
      <c r="BC49" s="476"/>
      <c r="BD49" s="476"/>
      <c r="BE49" s="476"/>
      <c r="BF49" s="476"/>
      <c r="BG49" s="476"/>
      <c r="BH49" s="476"/>
      <c r="BI49" s="476"/>
      <c r="BJ49" s="476"/>
      <c r="BK49" s="476"/>
      <c r="BL49" s="476"/>
      <c r="BM49" s="476"/>
      <c r="BN49" s="476"/>
      <c r="BO49" s="476"/>
      <c r="BP49" s="476"/>
      <c r="BQ49" s="476"/>
    </row>
    <row r="50" spans="1:80" hidden="1">
      <c r="A50" s="73" t="s">
        <v>145</v>
      </c>
      <c r="B50" s="74" t="s">
        <v>600</v>
      </c>
      <c r="C50" s="74" t="s">
        <v>630</v>
      </c>
      <c r="D50" s="1175" t="s">
        <v>639</v>
      </c>
      <c r="E50" s="75" t="s">
        <v>22</v>
      </c>
      <c r="F50" s="76">
        <v>15</v>
      </c>
      <c r="G50" s="471"/>
      <c r="H50" s="472"/>
      <c r="I50" s="472"/>
      <c r="J50" s="472"/>
      <c r="K50" s="472"/>
      <c r="L50" s="472"/>
      <c r="M50" s="472"/>
      <c r="N50" s="472"/>
      <c r="O50" s="472"/>
      <c r="P50" s="472"/>
      <c r="Q50" s="472"/>
      <c r="R50" s="473"/>
      <c r="S50" s="471"/>
      <c r="T50" s="472"/>
      <c r="U50" s="472"/>
      <c r="V50" s="472"/>
      <c r="W50" s="472"/>
      <c r="X50" s="472"/>
      <c r="Y50" s="472"/>
      <c r="Z50" s="472"/>
      <c r="AA50" s="472"/>
      <c r="AB50" s="472"/>
      <c r="AC50" s="472"/>
      <c r="AD50" s="474"/>
      <c r="AE50" s="475">
        <v>450</v>
      </c>
      <c r="AF50" s="472">
        <v>475</v>
      </c>
      <c r="AG50" s="472">
        <v>550</v>
      </c>
      <c r="AH50" s="472">
        <v>450</v>
      </c>
      <c r="AI50" s="472">
        <v>450</v>
      </c>
      <c r="AJ50" s="472">
        <v>500</v>
      </c>
      <c r="AK50" s="476">
        <v>500</v>
      </c>
      <c r="AL50" s="476">
        <v>475</v>
      </c>
      <c r="AM50" s="476">
        <v>500</v>
      </c>
      <c r="AN50" s="476">
        <v>475</v>
      </c>
      <c r="AO50" s="476">
        <v>500</v>
      </c>
      <c r="AP50" s="477">
        <v>475</v>
      </c>
      <c r="AQ50" s="494">
        <v>441</v>
      </c>
      <c r="AR50" s="476">
        <v>465.5</v>
      </c>
      <c r="AS50" s="476">
        <v>539</v>
      </c>
      <c r="AT50" s="476"/>
      <c r="AU50" s="476"/>
      <c r="AV50" s="476"/>
      <c r="AW50" s="476"/>
      <c r="AX50" s="476"/>
      <c r="AY50" s="476"/>
      <c r="AZ50" s="476"/>
      <c r="BA50" s="476"/>
      <c r="BB50" s="477"/>
      <c r="BC50" s="476"/>
      <c r="BD50" s="476"/>
      <c r="BE50" s="476"/>
      <c r="BF50" s="476"/>
      <c r="BG50" s="476"/>
      <c r="BH50" s="476"/>
      <c r="BI50" s="476"/>
      <c r="BJ50" s="476"/>
      <c r="BK50" s="476"/>
      <c r="BL50" s="476"/>
      <c r="BM50" s="476"/>
      <c r="BN50" s="476"/>
      <c r="BO50" s="476"/>
      <c r="BP50" s="476"/>
      <c r="BQ50" s="476"/>
    </row>
    <row r="51" spans="1:80" hidden="1">
      <c r="A51" s="73" t="s">
        <v>145</v>
      </c>
      <c r="B51" s="74" t="s">
        <v>640</v>
      </c>
      <c r="C51" s="74" t="s">
        <v>630</v>
      </c>
      <c r="D51" s="1175" t="s">
        <v>641</v>
      </c>
      <c r="E51" s="75" t="s">
        <v>603</v>
      </c>
      <c r="F51" s="76">
        <v>10</v>
      </c>
      <c r="G51" s="471"/>
      <c r="H51" s="472"/>
      <c r="I51" s="472"/>
      <c r="J51" s="472"/>
      <c r="K51" s="472"/>
      <c r="L51" s="472"/>
      <c r="M51" s="472"/>
      <c r="N51" s="472"/>
      <c r="O51" s="472"/>
      <c r="P51" s="472"/>
      <c r="Q51" s="472"/>
      <c r="R51" s="473"/>
      <c r="S51" s="471"/>
      <c r="T51" s="472"/>
      <c r="U51" s="472"/>
      <c r="V51" s="472"/>
      <c r="W51" s="472"/>
      <c r="X51" s="472"/>
      <c r="Y51" s="472"/>
      <c r="Z51" s="472"/>
      <c r="AA51" s="472"/>
      <c r="AB51" s="472"/>
      <c r="AC51" s="472"/>
      <c r="AD51" s="474"/>
      <c r="AE51" s="475">
        <v>2650</v>
      </c>
      <c r="AF51" s="472">
        <v>2650</v>
      </c>
      <c r="AG51" s="472">
        <v>2850</v>
      </c>
      <c r="AH51" s="472">
        <v>2500</v>
      </c>
      <c r="AI51" s="472">
        <v>2400</v>
      </c>
      <c r="AJ51" s="472">
        <v>2800</v>
      </c>
      <c r="AK51" s="476">
        <v>2700</v>
      </c>
      <c r="AL51" s="476">
        <v>2650</v>
      </c>
      <c r="AM51" s="476">
        <v>2550</v>
      </c>
      <c r="AN51" s="476">
        <v>2500</v>
      </c>
      <c r="AO51" s="476">
        <v>2450</v>
      </c>
      <c r="AP51" s="477">
        <v>2400</v>
      </c>
      <c r="AQ51" s="494">
        <v>2597</v>
      </c>
      <c r="AR51" s="476">
        <v>2597</v>
      </c>
      <c r="AS51" s="476">
        <v>2793</v>
      </c>
      <c r="AT51" s="476"/>
      <c r="AU51" s="476"/>
      <c r="AV51" s="476"/>
      <c r="AW51" s="476"/>
      <c r="AX51" s="476"/>
      <c r="AY51" s="476"/>
      <c r="AZ51" s="476"/>
      <c r="BA51" s="476"/>
      <c r="BB51" s="477"/>
      <c r="BC51" s="476"/>
      <c r="BD51" s="476"/>
      <c r="BE51" s="476"/>
      <c r="BF51" s="476"/>
      <c r="BG51" s="476"/>
      <c r="BH51" s="476"/>
      <c r="BI51" s="476"/>
      <c r="BJ51" s="476"/>
      <c r="BK51" s="476"/>
      <c r="BL51" s="476"/>
      <c r="BM51" s="476"/>
      <c r="BN51" s="476"/>
      <c r="BO51" s="476"/>
      <c r="BP51" s="476"/>
      <c r="BQ51" s="476"/>
    </row>
    <row r="52" spans="1:80" hidden="1">
      <c r="A52" s="73" t="s">
        <v>145</v>
      </c>
      <c r="B52" s="74" t="s">
        <v>640</v>
      </c>
      <c r="C52" s="74" t="s">
        <v>630</v>
      </c>
      <c r="D52" s="1175" t="s">
        <v>642</v>
      </c>
      <c r="E52" s="75" t="s">
        <v>605</v>
      </c>
      <c r="F52" s="76"/>
      <c r="G52" s="471"/>
      <c r="H52" s="472"/>
      <c r="I52" s="472"/>
      <c r="J52" s="472"/>
      <c r="K52" s="472"/>
      <c r="L52" s="472"/>
      <c r="M52" s="472"/>
      <c r="N52" s="472"/>
      <c r="O52" s="472"/>
      <c r="P52" s="472"/>
      <c r="Q52" s="472"/>
      <c r="R52" s="473"/>
      <c r="S52" s="471"/>
      <c r="T52" s="472"/>
      <c r="U52" s="472"/>
      <c r="V52" s="472"/>
      <c r="W52" s="472"/>
      <c r="X52" s="472"/>
      <c r="Y52" s="472"/>
      <c r="Z52" s="472"/>
      <c r="AA52" s="472"/>
      <c r="AB52" s="472"/>
      <c r="AC52" s="472"/>
      <c r="AD52" s="474"/>
      <c r="AE52" s="475">
        <v>4693.6645396536005</v>
      </c>
      <c r="AF52" s="472">
        <v>4848.7696850393704</v>
      </c>
      <c r="AG52" s="472">
        <v>4343.5379671332248</v>
      </c>
      <c r="AH52" s="472">
        <v>4270.8058207302238</v>
      </c>
      <c r="AI52" s="472">
        <v>4049.676117809071</v>
      </c>
      <c r="AJ52" s="472">
        <v>4591.7534011063235</v>
      </c>
      <c r="AK52" s="476">
        <v>4532.0393757111715</v>
      </c>
      <c r="AL52" s="476">
        <v>4421.7989041492001</v>
      </c>
      <c r="AM52" s="476">
        <v>4238.9911324673803</v>
      </c>
      <c r="AN52" s="476">
        <v>4174.5716049035409</v>
      </c>
      <c r="AO52" s="476">
        <v>4083.9715303465073</v>
      </c>
      <c r="AP52" s="477">
        <v>3999.2842087340696</v>
      </c>
      <c r="AQ52" s="494">
        <v>4331.0378642918067</v>
      </c>
      <c r="AR52" s="476">
        <v>4329.20215799781</v>
      </c>
      <c r="AS52" s="476">
        <v>4656.0033469180162</v>
      </c>
      <c r="AT52" s="476"/>
      <c r="AU52" s="476"/>
      <c r="AV52" s="476"/>
      <c r="AW52" s="476"/>
      <c r="AX52" s="476"/>
      <c r="AY52" s="476"/>
      <c r="AZ52" s="476"/>
      <c r="BA52" s="476"/>
      <c r="BB52" s="477"/>
      <c r="BC52" s="476"/>
      <c r="BD52" s="476"/>
      <c r="BE52" s="476"/>
      <c r="BF52" s="476"/>
      <c r="BG52" s="476"/>
      <c r="BH52" s="476"/>
      <c r="BI52" s="476"/>
      <c r="BJ52" s="476"/>
      <c r="BK52" s="476"/>
      <c r="BL52" s="476"/>
      <c r="BM52" s="476"/>
      <c r="BN52" s="476"/>
      <c r="BO52" s="476"/>
      <c r="BP52" s="476"/>
      <c r="BQ52" s="476"/>
    </row>
    <row r="53" spans="1:80" hidden="1">
      <c r="A53" s="73" t="s">
        <v>145</v>
      </c>
      <c r="B53" s="74" t="s">
        <v>640</v>
      </c>
      <c r="C53" s="74" t="s">
        <v>630</v>
      </c>
      <c r="D53" s="1175" t="s">
        <v>643</v>
      </c>
      <c r="E53" s="75" t="s">
        <v>84</v>
      </c>
      <c r="F53" s="76">
        <v>35</v>
      </c>
      <c r="G53" s="471"/>
      <c r="H53" s="472"/>
      <c r="I53" s="472"/>
      <c r="J53" s="472"/>
      <c r="K53" s="472"/>
      <c r="L53" s="472"/>
      <c r="M53" s="472"/>
      <c r="N53" s="472"/>
      <c r="O53" s="472"/>
      <c r="P53" s="472"/>
      <c r="Q53" s="472"/>
      <c r="R53" s="473"/>
      <c r="S53" s="471"/>
      <c r="T53" s="472"/>
      <c r="U53" s="472"/>
      <c r="V53" s="472"/>
      <c r="W53" s="472"/>
      <c r="X53" s="472"/>
      <c r="Y53" s="472"/>
      <c r="Z53" s="472"/>
      <c r="AA53" s="472"/>
      <c r="AB53" s="472"/>
      <c r="AC53" s="472"/>
      <c r="AD53" s="474"/>
      <c r="AE53" s="475">
        <v>200</v>
      </c>
      <c r="AF53" s="472">
        <v>200</v>
      </c>
      <c r="AG53" s="472">
        <v>200</v>
      </c>
      <c r="AH53" s="472">
        <v>200</v>
      </c>
      <c r="AI53" s="472">
        <v>200</v>
      </c>
      <c r="AJ53" s="472">
        <v>150</v>
      </c>
      <c r="AK53" s="476">
        <v>150</v>
      </c>
      <c r="AL53" s="476">
        <v>200</v>
      </c>
      <c r="AM53" s="476">
        <v>200</v>
      </c>
      <c r="AN53" s="476">
        <v>200</v>
      </c>
      <c r="AO53" s="476">
        <v>200</v>
      </c>
      <c r="AP53" s="477">
        <v>200</v>
      </c>
      <c r="AQ53" s="494">
        <v>196</v>
      </c>
      <c r="AR53" s="476">
        <v>196</v>
      </c>
      <c r="AS53" s="476">
        <v>196</v>
      </c>
      <c r="AT53" s="476"/>
      <c r="AU53" s="476"/>
      <c r="AV53" s="476"/>
      <c r="AW53" s="476"/>
      <c r="AX53" s="476"/>
      <c r="AY53" s="476"/>
      <c r="AZ53" s="476"/>
      <c r="BA53" s="476"/>
      <c r="BB53" s="477"/>
      <c r="BC53" s="476"/>
      <c r="BD53" s="476"/>
      <c r="BE53" s="476"/>
      <c r="BF53" s="476"/>
      <c r="BG53" s="476"/>
      <c r="BH53" s="476"/>
      <c r="BI53" s="476"/>
      <c r="BJ53" s="476"/>
      <c r="BK53" s="476"/>
      <c r="BL53" s="476"/>
      <c r="BM53" s="476"/>
      <c r="BN53" s="476"/>
      <c r="BO53" s="476"/>
      <c r="BP53" s="476"/>
      <c r="BQ53" s="476"/>
    </row>
    <row r="54" spans="1:80" hidden="1">
      <c r="A54" s="73" t="s">
        <v>146</v>
      </c>
      <c r="B54" s="74" t="s">
        <v>598</v>
      </c>
      <c r="C54" s="74" t="s">
        <v>630</v>
      </c>
      <c r="D54" s="1175" t="s">
        <v>644</v>
      </c>
      <c r="E54" s="75" t="s">
        <v>22</v>
      </c>
      <c r="F54" s="76">
        <v>15</v>
      </c>
      <c r="G54" s="471"/>
      <c r="H54" s="472"/>
      <c r="I54" s="472"/>
      <c r="J54" s="472"/>
      <c r="K54" s="472"/>
      <c r="L54" s="472"/>
      <c r="M54" s="472"/>
      <c r="N54" s="472"/>
      <c r="O54" s="472"/>
      <c r="P54" s="472"/>
      <c r="Q54" s="472"/>
      <c r="R54" s="473"/>
      <c r="S54" s="471"/>
      <c r="T54" s="472"/>
      <c r="U54" s="472"/>
      <c r="V54" s="472"/>
      <c r="W54" s="472"/>
      <c r="X54" s="472"/>
      <c r="Y54" s="472"/>
      <c r="Z54" s="472"/>
      <c r="AA54" s="472"/>
      <c r="AB54" s="472"/>
      <c r="AC54" s="472"/>
      <c r="AD54" s="474"/>
      <c r="AE54" s="475">
        <v>650</v>
      </c>
      <c r="AF54" s="472">
        <v>600</v>
      </c>
      <c r="AG54" s="472">
        <v>700</v>
      </c>
      <c r="AH54" s="472">
        <v>575</v>
      </c>
      <c r="AI54" s="472">
        <v>525</v>
      </c>
      <c r="AJ54" s="472">
        <v>525</v>
      </c>
      <c r="AK54" s="476">
        <v>500</v>
      </c>
      <c r="AL54" s="476">
        <v>550</v>
      </c>
      <c r="AM54" s="476">
        <v>575</v>
      </c>
      <c r="AN54" s="476">
        <v>550</v>
      </c>
      <c r="AO54" s="476">
        <v>525</v>
      </c>
      <c r="AP54" s="477">
        <v>550</v>
      </c>
      <c r="AQ54" s="494">
        <v>637</v>
      </c>
      <c r="AR54" s="476">
        <v>588</v>
      </c>
      <c r="AS54" s="476">
        <v>686</v>
      </c>
      <c r="AT54" s="476"/>
      <c r="AU54" s="476"/>
      <c r="AV54" s="476"/>
      <c r="AW54" s="476"/>
      <c r="AX54" s="476"/>
      <c r="AY54" s="476"/>
      <c r="AZ54" s="476"/>
      <c r="BA54" s="476"/>
      <c r="BB54" s="477"/>
      <c r="BC54" s="476"/>
      <c r="BD54" s="476"/>
      <c r="BE54" s="476"/>
      <c r="BF54" s="476"/>
      <c r="BG54" s="476"/>
      <c r="BH54" s="476"/>
      <c r="BI54" s="476"/>
      <c r="BJ54" s="476"/>
      <c r="BK54" s="476"/>
      <c r="BL54" s="476"/>
      <c r="BM54" s="476"/>
      <c r="BN54" s="476"/>
      <c r="BO54" s="476"/>
      <c r="BP54" s="476"/>
      <c r="BQ54" s="476"/>
    </row>
    <row r="55" spans="1:80" hidden="1">
      <c r="A55" s="73" t="s">
        <v>146</v>
      </c>
      <c r="B55" s="74" t="s">
        <v>640</v>
      </c>
      <c r="C55" s="74" t="s">
        <v>630</v>
      </c>
      <c r="D55" s="1175" t="s">
        <v>645</v>
      </c>
      <c r="E55" s="75" t="s">
        <v>603</v>
      </c>
      <c r="F55" s="76">
        <v>10</v>
      </c>
      <c r="G55" s="471"/>
      <c r="H55" s="472"/>
      <c r="I55" s="472"/>
      <c r="J55" s="472"/>
      <c r="K55" s="472"/>
      <c r="L55" s="472"/>
      <c r="M55" s="472"/>
      <c r="N55" s="472"/>
      <c r="O55" s="472"/>
      <c r="P55" s="472"/>
      <c r="Q55" s="472"/>
      <c r="R55" s="473"/>
      <c r="S55" s="471"/>
      <c r="T55" s="472"/>
      <c r="U55" s="472"/>
      <c r="V55" s="472"/>
      <c r="W55" s="472"/>
      <c r="X55" s="472"/>
      <c r="Y55" s="472"/>
      <c r="Z55" s="472"/>
      <c r="AA55" s="472"/>
      <c r="AB55" s="472"/>
      <c r="AC55" s="472"/>
      <c r="AD55" s="474"/>
      <c r="AE55" s="475">
        <v>4800</v>
      </c>
      <c r="AF55" s="472">
        <v>4000</v>
      </c>
      <c r="AG55" s="472">
        <v>4600</v>
      </c>
      <c r="AH55" s="472">
        <v>4200</v>
      </c>
      <c r="AI55" s="472">
        <v>4000</v>
      </c>
      <c r="AJ55" s="472">
        <v>4000</v>
      </c>
      <c r="AK55" s="476">
        <v>3700</v>
      </c>
      <c r="AL55" s="476">
        <v>4000</v>
      </c>
      <c r="AM55" s="476">
        <v>4300</v>
      </c>
      <c r="AN55" s="476">
        <v>4000</v>
      </c>
      <c r="AO55" s="476">
        <v>3700</v>
      </c>
      <c r="AP55" s="477">
        <v>3800</v>
      </c>
      <c r="AQ55" s="494">
        <v>4704</v>
      </c>
      <c r="AR55" s="476">
        <v>3920</v>
      </c>
      <c r="AS55" s="476">
        <v>4508</v>
      </c>
      <c r="AT55" s="476"/>
      <c r="AU55" s="476"/>
      <c r="AV55" s="476"/>
      <c r="AW55" s="476"/>
      <c r="AX55" s="476"/>
      <c r="AY55" s="476"/>
      <c r="AZ55" s="476"/>
      <c r="BA55" s="476"/>
      <c r="BB55" s="477"/>
      <c r="BC55" s="476"/>
      <c r="BD55" s="476"/>
      <c r="BE55" s="476"/>
      <c r="BF55" s="476"/>
      <c r="BG55" s="476"/>
      <c r="BH55" s="476"/>
      <c r="BI55" s="476"/>
      <c r="BJ55" s="476"/>
      <c r="BK55" s="476"/>
      <c r="BL55" s="476"/>
      <c r="BM55" s="476"/>
      <c r="BN55" s="476"/>
      <c r="BO55" s="476"/>
      <c r="BP55" s="476"/>
      <c r="BQ55" s="476"/>
    </row>
    <row r="56" spans="1:80" hidden="1">
      <c r="A56" s="73" t="s">
        <v>146</v>
      </c>
      <c r="B56" s="74" t="s">
        <v>640</v>
      </c>
      <c r="C56" s="74" t="s">
        <v>630</v>
      </c>
      <c r="D56" s="1175" t="s">
        <v>646</v>
      </c>
      <c r="E56" s="75" t="s">
        <v>605</v>
      </c>
      <c r="F56" s="76"/>
      <c r="G56" s="471"/>
      <c r="H56" s="472"/>
      <c r="I56" s="472"/>
      <c r="J56" s="472"/>
      <c r="K56" s="472"/>
      <c r="L56" s="472"/>
      <c r="M56" s="472"/>
      <c r="N56" s="472"/>
      <c r="O56" s="472"/>
      <c r="P56" s="472"/>
      <c r="Q56" s="472"/>
      <c r="R56" s="473"/>
      <c r="S56" s="471"/>
      <c r="T56" s="472"/>
      <c r="U56" s="472"/>
      <c r="V56" s="472"/>
      <c r="W56" s="472"/>
      <c r="X56" s="472"/>
      <c r="Y56" s="472"/>
      <c r="Z56" s="472"/>
      <c r="AA56" s="472"/>
      <c r="AB56" s="472"/>
      <c r="AC56" s="472"/>
      <c r="AD56" s="474"/>
      <c r="AE56" s="475">
        <v>8957.9335793357932</v>
      </c>
      <c r="AF56" s="472">
        <v>6968.281631230393</v>
      </c>
      <c r="AG56" s="472">
        <v>7457.6612908272746</v>
      </c>
      <c r="AH56" s="472">
        <v>7321.3521997930375</v>
      </c>
      <c r="AI56" s="472">
        <v>6808.6402911915338</v>
      </c>
      <c r="AJ56" s="472">
        <v>6755.4265111785799</v>
      </c>
      <c r="AK56" s="476">
        <v>6332.1748147969947</v>
      </c>
      <c r="AL56" s="476">
        <v>6803.2203989150812</v>
      </c>
      <c r="AM56" s="476">
        <v>7311.5198007679828</v>
      </c>
      <c r="AN56" s="476">
        <v>6816.7428538154909</v>
      </c>
      <c r="AO56" s="476">
        <v>6845</v>
      </c>
      <c r="AP56" s="477">
        <v>7030</v>
      </c>
      <c r="AQ56" s="494">
        <v>8702.4</v>
      </c>
      <c r="AR56" s="476">
        <v>7252</v>
      </c>
      <c r="AS56" s="476">
        <v>8339.8000000000011</v>
      </c>
      <c r="AT56" s="476"/>
      <c r="AU56" s="476"/>
      <c r="AV56" s="476"/>
      <c r="AW56" s="476"/>
      <c r="AX56" s="476"/>
      <c r="AY56" s="476"/>
      <c r="AZ56" s="476"/>
      <c r="BA56" s="476"/>
      <c r="BB56" s="477"/>
      <c r="BC56" s="476"/>
      <c r="BD56" s="476"/>
      <c r="BE56" s="476"/>
      <c r="BF56" s="476"/>
      <c r="BG56" s="476"/>
      <c r="BH56" s="476"/>
      <c r="BI56" s="476"/>
      <c r="BJ56" s="476"/>
      <c r="BK56" s="476"/>
      <c r="BL56" s="476"/>
      <c r="BM56" s="476"/>
      <c r="BN56" s="476"/>
      <c r="BO56" s="476"/>
      <c r="BP56" s="476"/>
      <c r="BQ56" s="476"/>
    </row>
    <row r="57" spans="1:80" hidden="1">
      <c r="A57" s="81" t="s">
        <v>146</v>
      </c>
      <c r="B57" s="82" t="s">
        <v>600</v>
      </c>
      <c r="C57" s="82" t="s">
        <v>630</v>
      </c>
      <c r="D57" s="1177" t="s">
        <v>647</v>
      </c>
      <c r="E57" s="83" t="s">
        <v>84</v>
      </c>
      <c r="F57" s="84">
        <v>35</v>
      </c>
      <c r="G57" s="485"/>
      <c r="H57" s="486"/>
      <c r="I57" s="486"/>
      <c r="J57" s="486"/>
      <c r="K57" s="486"/>
      <c r="L57" s="486"/>
      <c r="M57" s="486"/>
      <c r="N57" s="486"/>
      <c r="O57" s="486"/>
      <c r="P57" s="486"/>
      <c r="Q57" s="486"/>
      <c r="R57" s="487"/>
      <c r="S57" s="485"/>
      <c r="T57" s="486"/>
      <c r="U57" s="486"/>
      <c r="V57" s="486"/>
      <c r="W57" s="486"/>
      <c r="X57" s="486"/>
      <c r="Y57" s="486"/>
      <c r="Z57" s="486"/>
      <c r="AA57" s="486"/>
      <c r="AB57" s="486"/>
      <c r="AC57" s="486"/>
      <c r="AD57" s="488"/>
      <c r="AE57" s="489">
        <v>50</v>
      </c>
      <c r="AF57" s="486">
        <v>50</v>
      </c>
      <c r="AG57" s="486">
        <v>50</v>
      </c>
      <c r="AH57" s="486">
        <v>50</v>
      </c>
      <c r="AI57" s="486">
        <v>50</v>
      </c>
      <c r="AJ57" s="486">
        <v>50</v>
      </c>
      <c r="AK57" s="490">
        <v>50</v>
      </c>
      <c r="AL57" s="490">
        <v>50</v>
      </c>
      <c r="AM57" s="490">
        <v>50</v>
      </c>
      <c r="AN57" s="490">
        <v>50</v>
      </c>
      <c r="AO57" s="490">
        <v>50</v>
      </c>
      <c r="AP57" s="491">
        <v>50</v>
      </c>
      <c r="AQ57" s="495">
        <v>49</v>
      </c>
      <c r="AR57" s="490">
        <v>49</v>
      </c>
      <c r="AS57" s="490">
        <v>49</v>
      </c>
      <c r="AT57" s="490"/>
      <c r="AU57" s="490"/>
      <c r="AV57" s="490"/>
      <c r="AW57" s="490"/>
      <c r="AX57" s="490"/>
      <c r="AY57" s="490"/>
      <c r="AZ57" s="490"/>
      <c r="BA57" s="490"/>
      <c r="BB57" s="491"/>
      <c r="BC57" s="490"/>
      <c r="BD57" s="490"/>
      <c r="BE57" s="490"/>
      <c r="BF57" s="490"/>
      <c r="BG57" s="490"/>
      <c r="BH57" s="490"/>
      <c r="BI57" s="490"/>
      <c r="BJ57" s="490"/>
      <c r="BK57" s="490"/>
      <c r="BL57" s="490"/>
      <c r="BM57" s="490"/>
      <c r="BN57" s="490"/>
      <c r="BO57" s="490"/>
      <c r="BP57" s="490"/>
      <c r="BQ57" s="490"/>
    </row>
    <row r="58" spans="1:80" hidden="1">
      <c r="A58" s="73" t="s">
        <v>208</v>
      </c>
      <c r="B58" s="74" t="s">
        <v>153</v>
      </c>
      <c r="C58" s="74" t="s">
        <v>649</v>
      </c>
      <c r="D58" s="1175" t="s">
        <v>707</v>
      </c>
      <c r="E58" s="75" t="s">
        <v>16</v>
      </c>
      <c r="F58" s="76"/>
      <c r="G58" s="471"/>
      <c r="H58" s="472"/>
      <c r="I58" s="472"/>
      <c r="J58" s="472"/>
      <c r="K58" s="472"/>
      <c r="L58" s="472"/>
      <c r="M58" s="472"/>
      <c r="N58" s="472"/>
      <c r="O58" s="472"/>
      <c r="P58" s="472"/>
      <c r="Q58" s="472"/>
      <c r="R58" s="473"/>
      <c r="S58" s="471"/>
      <c r="T58" s="472"/>
      <c r="U58" s="472"/>
      <c r="V58" s="472"/>
      <c r="W58" s="472"/>
      <c r="X58" s="472"/>
      <c r="Y58" s="472"/>
      <c r="Z58" s="472"/>
      <c r="AA58" s="472"/>
      <c r="AB58" s="472">
        <v>900</v>
      </c>
      <c r="AC58" s="472">
        <v>950</v>
      </c>
      <c r="AD58" s="474">
        <v>900</v>
      </c>
      <c r="AE58" s="475">
        <v>950</v>
      </c>
      <c r="AF58" s="472">
        <v>950</v>
      </c>
      <c r="AG58" s="472">
        <v>1000</v>
      </c>
      <c r="AH58" s="472">
        <v>764</v>
      </c>
      <c r="AI58" s="472">
        <v>786</v>
      </c>
      <c r="AJ58" s="472">
        <v>918</v>
      </c>
      <c r="AK58" s="476">
        <v>718</v>
      </c>
      <c r="AL58" s="476">
        <v>867</v>
      </c>
      <c r="AM58" s="476">
        <v>865</v>
      </c>
      <c r="AN58" s="476">
        <v>900</v>
      </c>
      <c r="AO58" s="476">
        <v>950</v>
      </c>
      <c r="AP58" s="477">
        <v>900</v>
      </c>
      <c r="AQ58" s="494">
        <v>950</v>
      </c>
      <c r="AR58" s="476">
        <v>950</v>
      </c>
      <c r="AS58" s="476">
        <v>1000</v>
      </c>
      <c r="AT58" s="476"/>
      <c r="AU58" s="476"/>
      <c r="AV58" s="476"/>
      <c r="AW58" s="476"/>
      <c r="AX58" s="476"/>
      <c r="AY58" s="476"/>
      <c r="AZ58" s="476"/>
      <c r="BA58" s="476"/>
      <c r="BB58" s="477"/>
      <c r="BC58" s="476"/>
      <c r="BD58" s="476"/>
      <c r="BE58" s="476"/>
      <c r="BF58" s="476"/>
      <c r="BG58" s="476"/>
      <c r="BH58" s="476"/>
      <c r="BI58" s="476"/>
      <c r="BJ58" s="476"/>
      <c r="BK58" s="476"/>
      <c r="BL58" s="476"/>
      <c r="BM58" s="476"/>
      <c r="BN58" s="476"/>
      <c r="BO58" s="476"/>
      <c r="BP58" s="476"/>
      <c r="BQ58" s="476"/>
    </row>
    <row r="59" spans="1:80" hidden="1">
      <c r="A59" s="73" t="s">
        <v>208</v>
      </c>
      <c r="B59" s="74" t="s">
        <v>153</v>
      </c>
      <c r="C59" s="74" t="s">
        <v>649</v>
      </c>
      <c r="D59" s="1175" t="s">
        <v>708</v>
      </c>
      <c r="E59" s="75" t="s">
        <v>22</v>
      </c>
      <c r="F59" s="76"/>
      <c r="G59" s="471"/>
      <c r="H59" s="472"/>
      <c r="I59" s="472"/>
      <c r="J59" s="472"/>
      <c r="K59" s="472"/>
      <c r="L59" s="472"/>
      <c r="M59" s="472"/>
      <c r="N59" s="472"/>
      <c r="O59" s="472"/>
      <c r="P59" s="472"/>
      <c r="Q59" s="472"/>
      <c r="R59" s="473"/>
      <c r="S59" s="471"/>
      <c r="T59" s="472"/>
      <c r="U59" s="472"/>
      <c r="V59" s="472"/>
      <c r="W59" s="472"/>
      <c r="X59" s="472"/>
      <c r="Y59" s="472"/>
      <c r="Z59" s="472"/>
      <c r="AA59" s="472"/>
      <c r="AB59" s="472">
        <v>750</v>
      </c>
      <c r="AC59" s="472">
        <v>800</v>
      </c>
      <c r="AD59" s="474">
        <v>750</v>
      </c>
      <c r="AE59" s="475">
        <v>750</v>
      </c>
      <c r="AF59" s="472">
        <v>750</v>
      </c>
      <c r="AG59" s="472">
        <v>800</v>
      </c>
      <c r="AH59" s="472">
        <v>679</v>
      </c>
      <c r="AI59" s="472">
        <v>666</v>
      </c>
      <c r="AJ59" s="472">
        <v>781</v>
      </c>
      <c r="AK59" s="476">
        <v>643</v>
      </c>
      <c r="AL59" s="476">
        <v>678</v>
      </c>
      <c r="AM59" s="476">
        <v>731</v>
      </c>
      <c r="AN59" s="476">
        <v>750</v>
      </c>
      <c r="AO59" s="476">
        <v>800</v>
      </c>
      <c r="AP59" s="477">
        <v>750</v>
      </c>
      <c r="AQ59" s="494">
        <v>750</v>
      </c>
      <c r="AR59" s="476">
        <v>750</v>
      </c>
      <c r="AS59" s="476">
        <v>800</v>
      </c>
      <c r="AT59" s="476"/>
      <c r="AU59" s="476"/>
      <c r="AV59" s="476"/>
      <c r="AW59" s="476"/>
      <c r="AX59" s="476"/>
      <c r="AY59" s="476"/>
      <c r="AZ59" s="476"/>
      <c r="BA59" s="476"/>
      <c r="BB59" s="477"/>
      <c r="BC59" s="476"/>
      <c r="BD59" s="476"/>
      <c r="BE59" s="476"/>
      <c r="BF59" s="476"/>
      <c r="BG59" s="476"/>
      <c r="BH59" s="476"/>
      <c r="BI59" s="476"/>
      <c r="BJ59" s="476"/>
      <c r="BK59" s="476"/>
      <c r="BL59" s="476"/>
      <c r="BM59" s="476"/>
      <c r="BN59" s="476"/>
      <c r="BO59" s="476"/>
      <c r="BP59" s="476"/>
      <c r="BQ59" s="476"/>
    </row>
    <row r="60" spans="1:80" hidden="1">
      <c r="A60" s="73" t="s">
        <v>208</v>
      </c>
      <c r="B60" s="74" t="s">
        <v>153</v>
      </c>
      <c r="C60" s="74" t="s">
        <v>649</v>
      </c>
      <c r="D60" s="1175" t="s">
        <v>709</v>
      </c>
      <c r="E60" s="75" t="s">
        <v>52</v>
      </c>
      <c r="F60" s="76"/>
      <c r="G60" s="471"/>
      <c r="H60" s="472"/>
      <c r="I60" s="472"/>
      <c r="J60" s="472"/>
      <c r="K60" s="472"/>
      <c r="L60" s="472"/>
      <c r="M60" s="472"/>
      <c r="N60" s="472"/>
      <c r="O60" s="472"/>
      <c r="P60" s="472"/>
      <c r="Q60" s="472"/>
      <c r="R60" s="473"/>
      <c r="S60" s="471"/>
      <c r="T60" s="472"/>
      <c r="U60" s="472"/>
      <c r="V60" s="472"/>
      <c r="W60" s="472"/>
      <c r="X60" s="472"/>
      <c r="Y60" s="472"/>
      <c r="Z60" s="472"/>
      <c r="AA60" s="472"/>
      <c r="AB60" s="472">
        <v>5150</v>
      </c>
      <c r="AC60" s="472">
        <v>5650</v>
      </c>
      <c r="AD60" s="474">
        <v>4750</v>
      </c>
      <c r="AE60" s="475">
        <v>5500</v>
      </c>
      <c r="AF60" s="472">
        <v>5250</v>
      </c>
      <c r="AG60" s="472">
        <v>5950</v>
      </c>
      <c r="AH60" s="472">
        <v>4963</v>
      </c>
      <c r="AI60" s="472">
        <v>5034</v>
      </c>
      <c r="AJ60" s="472">
        <v>4896</v>
      </c>
      <c r="AK60" s="476">
        <v>4398</v>
      </c>
      <c r="AL60" s="476">
        <v>5102</v>
      </c>
      <c r="AM60" s="476">
        <v>5947</v>
      </c>
      <c r="AN60" s="476">
        <v>5150</v>
      </c>
      <c r="AO60" s="476">
        <v>5650</v>
      </c>
      <c r="AP60" s="477">
        <v>4750</v>
      </c>
      <c r="AQ60" s="494">
        <v>5500</v>
      </c>
      <c r="AR60" s="476">
        <v>5250</v>
      </c>
      <c r="AS60" s="476">
        <v>5950</v>
      </c>
      <c r="AT60" s="476"/>
      <c r="AU60" s="476"/>
      <c r="AV60" s="476"/>
      <c r="AW60" s="476"/>
      <c r="AX60" s="476"/>
      <c r="AY60" s="476"/>
      <c r="AZ60" s="476"/>
      <c r="BA60" s="476"/>
      <c r="BB60" s="477"/>
      <c r="BC60" s="476"/>
      <c r="BD60" s="476"/>
      <c r="BE60" s="476"/>
      <c r="BF60" s="476"/>
      <c r="BG60" s="476"/>
      <c r="BH60" s="476"/>
      <c r="BI60" s="476"/>
      <c r="BJ60" s="476"/>
      <c r="BK60" s="476"/>
      <c r="BL60" s="476"/>
      <c r="BM60" s="476"/>
      <c r="BN60" s="476"/>
      <c r="BO60" s="476"/>
      <c r="BP60" s="476"/>
      <c r="BQ60" s="476"/>
      <c r="BU60" s="413"/>
      <c r="BV60" s="413"/>
      <c r="BW60" s="413"/>
      <c r="BX60" s="413"/>
      <c r="BY60" s="413"/>
      <c r="BZ60" s="413"/>
      <c r="CA60" s="413"/>
      <c r="CB60" s="412"/>
    </row>
    <row r="61" spans="1:80" hidden="1">
      <c r="A61" s="73" t="s">
        <v>208</v>
      </c>
      <c r="B61" s="74" t="s">
        <v>153</v>
      </c>
      <c r="C61" s="74" t="s">
        <v>619</v>
      </c>
      <c r="D61" s="1175" t="s">
        <v>653</v>
      </c>
      <c r="E61" s="75" t="s">
        <v>84</v>
      </c>
      <c r="F61" s="76"/>
      <c r="G61" s="471"/>
      <c r="H61" s="472"/>
      <c r="I61" s="472"/>
      <c r="J61" s="472"/>
      <c r="K61" s="472"/>
      <c r="L61" s="472"/>
      <c r="M61" s="472"/>
      <c r="N61" s="472"/>
      <c r="O61" s="472"/>
      <c r="P61" s="472"/>
      <c r="Q61" s="472"/>
      <c r="R61" s="473"/>
      <c r="S61" s="471"/>
      <c r="T61" s="472"/>
      <c r="U61" s="472"/>
      <c r="V61" s="472"/>
      <c r="W61" s="472"/>
      <c r="X61" s="472"/>
      <c r="Y61" s="472"/>
      <c r="Z61" s="472"/>
      <c r="AA61" s="472"/>
      <c r="AB61" s="472">
        <v>280</v>
      </c>
      <c r="AC61" s="472">
        <v>280</v>
      </c>
      <c r="AD61" s="474">
        <v>280</v>
      </c>
      <c r="AE61" s="475">
        <v>250</v>
      </c>
      <c r="AF61" s="472">
        <v>300</v>
      </c>
      <c r="AG61" s="472">
        <v>350</v>
      </c>
      <c r="AH61" s="472">
        <v>262</v>
      </c>
      <c r="AI61" s="472">
        <v>188</v>
      </c>
      <c r="AJ61" s="472">
        <v>292</v>
      </c>
      <c r="AK61" s="476">
        <v>234</v>
      </c>
      <c r="AL61" s="476">
        <v>238</v>
      </c>
      <c r="AM61" s="476">
        <v>225</v>
      </c>
      <c r="AN61" s="476">
        <v>280</v>
      </c>
      <c r="AO61" s="476">
        <v>280</v>
      </c>
      <c r="AP61" s="477">
        <v>280</v>
      </c>
      <c r="AQ61" s="494">
        <v>250</v>
      </c>
      <c r="AR61" s="476">
        <v>300</v>
      </c>
      <c r="AS61" s="476">
        <v>350</v>
      </c>
      <c r="AT61" s="476"/>
      <c r="AU61" s="476"/>
      <c r="AV61" s="476"/>
      <c r="AW61" s="476"/>
      <c r="AX61" s="476"/>
      <c r="AY61" s="476"/>
      <c r="AZ61" s="476"/>
      <c r="BA61" s="476"/>
      <c r="BB61" s="477"/>
      <c r="BC61" s="476"/>
      <c r="BD61" s="476"/>
      <c r="BE61" s="476"/>
      <c r="BF61" s="476"/>
      <c r="BG61" s="476"/>
      <c r="BH61" s="476"/>
      <c r="BI61" s="476"/>
      <c r="BJ61" s="476"/>
      <c r="BK61" s="476"/>
      <c r="BL61" s="476"/>
      <c r="BM61" s="476"/>
      <c r="BN61" s="476"/>
      <c r="BO61" s="476"/>
      <c r="BP61" s="476"/>
      <c r="BQ61" s="476"/>
      <c r="BU61" s="413"/>
      <c r="BV61" s="413"/>
      <c r="BW61" s="413"/>
      <c r="BX61" s="413"/>
      <c r="BY61" s="413"/>
      <c r="BZ61" s="413"/>
      <c r="CA61" s="413"/>
      <c r="CB61" s="412"/>
    </row>
    <row r="62" spans="1:80" hidden="1">
      <c r="A62" s="73" t="s">
        <v>208</v>
      </c>
      <c r="B62" s="74" t="s">
        <v>154</v>
      </c>
      <c r="C62" s="74" t="s">
        <v>649</v>
      </c>
      <c r="D62" s="1175" t="s">
        <v>710</v>
      </c>
      <c r="E62" s="75" t="s">
        <v>52</v>
      </c>
      <c r="F62" s="76"/>
      <c r="G62" s="471"/>
      <c r="H62" s="472"/>
      <c r="I62" s="472"/>
      <c r="J62" s="472"/>
      <c r="K62" s="472"/>
      <c r="L62" s="472"/>
      <c r="M62" s="472"/>
      <c r="N62" s="472"/>
      <c r="O62" s="472"/>
      <c r="P62" s="472"/>
      <c r="Q62" s="472"/>
      <c r="R62" s="473"/>
      <c r="S62" s="471"/>
      <c r="T62" s="472"/>
      <c r="U62" s="472"/>
      <c r="V62" s="472"/>
      <c r="W62" s="472"/>
      <c r="X62" s="472"/>
      <c r="Y62" s="472"/>
      <c r="Z62" s="472"/>
      <c r="AA62" s="472"/>
      <c r="AB62" s="472">
        <v>5500</v>
      </c>
      <c r="AC62" s="472">
        <v>5500</v>
      </c>
      <c r="AD62" s="474">
        <v>5000</v>
      </c>
      <c r="AE62" s="475">
        <v>5500</v>
      </c>
      <c r="AF62" s="472">
        <v>5500</v>
      </c>
      <c r="AG62" s="472">
        <v>6000</v>
      </c>
      <c r="AH62" s="472">
        <v>6775</v>
      </c>
      <c r="AI62" s="472">
        <v>6485</v>
      </c>
      <c r="AJ62" s="472">
        <v>6061</v>
      </c>
      <c r="AK62" s="476">
        <v>5957</v>
      </c>
      <c r="AL62" s="476">
        <v>6595</v>
      </c>
      <c r="AM62" s="476">
        <v>5480</v>
      </c>
      <c r="AN62" s="476">
        <v>5500</v>
      </c>
      <c r="AO62" s="476">
        <v>5500</v>
      </c>
      <c r="AP62" s="477">
        <v>5000</v>
      </c>
      <c r="AQ62" s="494">
        <v>5500</v>
      </c>
      <c r="AR62" s="476">
        <v>5500</v>
      </c>
      <c r="AS62" s="476">
        <v>6000</v>
      </c>
      <c r="AT62" s="476"/>
      <c r="AU62" s="476"/>
      <c r="AV62" s="476"/>
      <c r="AW62" s="476"/>
      <c r="AX62" s="476"/>
      <c r="AY62" s="476"/>
      <c r="AZ62" s="476"/>
      <c r="BA62" s="476"/>
      <c r="BB62" s="477"/>
      <c r="BC62" s="476"/>
      <c r="BD62" s="476"/>
      <c r="BE62" s="476"/>
      <c r="BF62" s="476"/>
      <c r="BG62" s="476"/>
      <c r="BH62" s="476"/>
      <c r="BI62" s="476"/>
      <c r="BJ62" s="476"/>
      <c r="BK62" s="476"/>
      <c r="BL62" s="476"/>
      <c r="BM62" s="476"/>
      <c r="BN62" s="476"/>
      <c r="BO62" s="476"/>
      <c r="BP62" s="476"/>
      <c r="BQ62" s="476"/>
      <c r="BS62" s="413">
        <f>SUM(AT68:BE68)</f>
        <v>51600</v>
      </c>
      <c r="BT62" s="413"/>
    </row>
    <row r="63" spans="1:80" hidden="1">
      <c r="A63" s="73" t="s">
        <v>208</v>
      </c>
      <c r="B63" s="74" t="s">
        <v>155</v>
      </c>
      <c r="C63" s="74" t="s">
        <v>649</v>
      </c>
      <c r="D63" s="1175" t="s">
        <v>710</v>
      </c>
      <c r="E63" s="75" t="s">
        <v>52</v>
      </c>
      <c r="F63" s="76"/>
      <c r="G63" s="471"/>
      <c r="H63" s="472"/>
      <c r="I63" s="472"/>
      <c r="J63" s="472"/>
      <c r="K63" s="472"/>
      <c r="L63" s="472"/>
      <c r="M63" s="472"/>
      <c r="N63" s="472"/>
      <c r="O63" s="472"/>
      <c r="P63" s="472"/>
      <c r="Q63" s="472"/>
      <c r="R63" s="473"/>
      <c r="S63" s="471"/>
      <c r="T63" s="472"/>
      <c r="U63" s="472"/>
      <c r="V63" s="472"/>
      <c r="W63" s="472"/>
      <c r="X63" s="472"/>
      <c r="Y63" s="472"/>
      <c r="Z63" s="472"/>
      <c r="AA63" s="472"/>
      <c r="AB63" s="472">
        <v>19300</v>
      </c>
      <c r="AC63" s="472">
        <v>20600</v>
      </c>
      <c r="AD63" s="474">
        <v>17950</v>
      </c>
      <c r="AE63" s="475">
        <v>17200</v>
      </c>
      <c r="AF63" s="472">
        <v>18800</v>
      </c>
      <c r="AG63" s="472">
        <v>19200</v>
      </c>
      <c r="AH63" s="575">
        <v>16863.58568329718</v>
      </c>
      <c r="AI63" s="575">
        <v>16595.7352221642</v>
      </c>
      <c r="AJ63" s="575">
        <v>21931.158294499321</v>
      </c>
      <c r="AK63" s="576">
        <v>18530.728729306451</v>
      </c>
      <c r="AL63" s="576">
        <v>18693.563468144304</v>
      </c>
      <c r="AM63" s="576">
        <v>19290.078171543235</v>
      </c>
      <c r="AN63" s="576">
        <v>19378.307219313287</v>
      </c>
      <c r="AO63" s="576">
        <v>20431.946147173869</v>
      </c>
      <c r="AP63" s="577">
        <v>19205.674022730072</v>
      </c>
      <c r="AQ63" s="578">
        <v>19028.291603201302</v>
      </c>
      <c r="AR63" s="576">
        <v>18015.370286167989</v>
      </c>
      <c r="AS63" s="576">
        <v>18661.79375919114</v>
      </c>
      <c r="AT63" s="476"/>
      <c r="AU63" s="476"/>
      <c r="AV63" s="476"/>
      <c r="AW63" s="476"/>
      <c r="AX63" s="476"/>
      <c r="AY63" s="476"/>
      <c r="AZ63" s="476"/>
      <c r="BA63" s="476"/>
      <c r="BB63" s="477"/>
      <c r="BC63" s="476"/>
      <c r="BD63" s="476"/>
      <c r="BE63" s="476"/>
      <c r="BF63" s="476"/>
      <c r="BG63" s="476"/>
      <c r="BH63" s="476"/>
      <c r="BI63" s="476"/>
      <c r="BJ63" s="476"/>
      <c r="BK63" s="476"/>
      <c r="BL63" s="476"/>
      <c r="BM63" s="476"/>
      <c r="BN63" s="476"/>
      <c r="BO63" s="476"/>
      <c r="BP63" s="476"/>
      <c r="BQ63" s="476"/>
      <c r="BS63" s="413">
        <f>SUM(AT69:BE69)</f>
        <v>58400</v>
      </c>
      <c r="BT63" s="413"/>
    </row>
    <row r="64" spans="1:80" hidden="1">
      <c r="A64" s="81" t="s">
        <v>208</v>
      </c>
      <c r="B64" s="82" t="s">
        <v>155</v>
      </c>
      <c r="C64" s="82" t="s">
        <v>649</v>
      </c>
      <c r="D64" s="1177" t="s">
        <v>708</v>
      </c>
      <c r="E64" s="83" t="s">
        <v>22</v>
      </c>
      <c r="F64" s="84"/>
      <c r="G64" s="485"/>
      <c r="H64" s="486"/>
      <c r="I64" s="486"/>
      <c r="J64" s="486"/>
      <c r="K64" s="486"/>
      <c r="L64" s="486"/>
      <c r="M64" s="486"/>
      <c r="N64" s="486"/>
      <c r="O64" s="486"/>
      <c r="P64" s="486"/>
      <c r="Q64" s="486"/>
      <c r="R64" s="487"/>
      <c r="S64" s="485"/>
      <c r="T64" s="486"/>
      <c r="U64" s="486"/>
      <c r="V64" s="486"/>
      <c r="W64" s="486"/>
      <c r="X64" s="486"/>
      <c r="Y64" s="486"/>
      <c r="Z64" s="486"/>
      <c r="AA64" s="486"/>
      <c r="AB64" s="486">
        <v>520</v>
      </c>
      <c r="AC64" s="486">
        <v>480</v>
      </c>
      <c r="AD64" s="488">
        <v>470</v>
      </c>
      <c r="AE64" s="489">
        <v>530</v>
      </c>
      <c r="AF64" s="486">
        <v>560</v>
      </c>
      <c r="AG64" s="486">
        <v>570</v>
      </c>
      <c r="AH64" s="579">
        <v>516.33333333333337</v>
      </c>
      <c r="AI64" s="579">
        <v>551.66666666666663</v>
      </c>
      <c r="AJ64" s="579">
        <v>545.22222222222217</v>
      </c>
      <c r="AK64" s="580">
        <v>556.29629629629619</v>
      </c>
      <c r="AL64" s="580">
        <v>551.06172839506155</v>
      </c>
      <c r="AM64" s="580">
        <v>578.61481481481462</v>
      </c>
      <c r="AN64" s="580">
        <v>607.54555555555532</v>
      </c>
      <c r="AO64" s="580">
        <v>637.92283333333307</v>
      </c>
      <c r="AP64" s="581">
        <v>669.8189749999998</v>
      </c>
      <c r="AQ64" s="582">
        <v>703.30992374999983</v>
      </c>
      <c r="AR64" s="580">
        <v>738.47541993749985</v>
      </c>
      <c r="AS64" s="580">
        <v>775.39919093437493</v>
      </c>
      <c r="AT64" s="490"/>
      <c r="AU64" s="490"/>
      <c r="AV64" s="490"/>
      <c r="AW64" s="490"/>
      <c r="AX64" s="490"/>
      <c r="AY64" s="490"/>
      <c r="AZ64" s="490"/>
      <c r="BA64" s="490"/>
      <c r="BB64" s="491"/>
      <c r="BC64" s="490"/>
      <c r="BD64" s="490"/>
      <c r="BE64" s="490"/>
      <c r="BF64" s="490"/>
      <c r="BG64" s="490"/>
      <c r="BH64" s="490"/>
      <c r="BI64" s="490"/>
      <c r="BJ64" s="490"/>
      <c r="BK64" s="490"/>
      <c r="BL64" s="490"/>
      <c r="BM64" s="490"/>
      <c r="BN64" s="490"/>
      <c r="BO64" s="490"/>
      <c r="BP64" s="490"/>
      <c r="BQ64" s="490"/>
      <c r="BS64" s="413">
        <f>SUM(AT70:BE70)</f>
        <v>62550</v>
      </c>
      <c r="BU64" s="413"/>
      <c r="BV64" s="413"/>
      <c r="BW64" s="413"/>
      <c r="BX64" s="413"/>
      <c r="BY64" s="413"/>
      <c r="BZ64" s="413"/>
      <c r="CA64" s="413"/>
      <c r="CB64" s="412"/>
    </row>
    <row r="65" spans="1:80" hidden="1">
      <c r="BS65" s="413">
        <f>SUM(AT71:BE71)</f>
        <v>3000</v>
      </c>
      <c r="BW65" s="413"/>
    </row>
    <row r="66" spans="1:80" hidden="1">
      <c r="A66" s="1357" t="s">
        <v>711</v>
      </c>
      <c r="BS66" s="413"/>
      <c r="BW66" s="413"/>
    </row>
    <row r="67" spans="1:80" hidden="1">
      <c r="A67" s="6" t="s">
        <v>206</v>
      </c>
      <c r="B67" s="18" t="s">
        <v>595</v>
      </c>
      <c r="C67" s="7" t="s">
        <v>596</v>
      </c>
      <c r="D67" s="1170" t="s">
        <v>5</v>
      </c>
      <c r="E67" s="8" t="s">
        <v>6</v>
      </c>
      <c r="F67" s="5" t="s">
        <v>597</v>
      </c>
      <c r="G67" s="1">
        <v>44197</v>
      </c>
      <c r="H67" s="2">
        <v>44228</v>
      </c>
      <c r="I67" s="2">
        <v>44256</v>
      </c>
      <c r="J67" s="2">
        <v>44287</v>
      </c>
      <c r="K67" s="2">
        <v>44317</v>
      </c>
      <c r="L67" s="2">
        <v>44348</v>
      </c>
      <c r="M67" s="2">
        <v>44378</v>
      </c>
      <c r="N67" s="2">
        <v>44409</v>
      </c>
      <c r="O67" s="2">
        <v>44440</v>
      </c>
      <c r="P67" s="2">
        <v>44470</v>
      </c>
      <c r="Q67" s="2">
        <v>44501</v>
      </c>
      <c r="R67" s="2">
        <v>44531</v>
      </c>
      <c r="S67" s="2">
        <v>44562</v>
      </c>
      <c r="T67" s="2">
        <v>44593</v>
      </c>
      <c r="U67" s="2">
        <v>44621</v>
      </c>
      <c r="V67" s="2">
        <v>44652</v>
      </c>
      <c r="W67" s="2">
        <v>44682</v>
      </c>
      <c r="X67" s="2">
        <v>44713</v>
      </c>
      <c r="Y67" s="2">
        <v>44743</v>
      </c>
      <c r="Z67" s="2">
        <v>44774</v>
      </c>
      <c r="AA67" s="2">
        <v>44805</v>
      </c>
      <c r="AB67" s="2">
        <v>44835</v>
      </c>
      <c r="AC67" s="2">
        <v>44866</v>
      </c>
      <c r="AD67" s="2">
        <v>44896</v>
      </c>
      <c r="AE67" s="2">
        <v>44927</v>
      </c>
      <c r="AF67" s="2">
        <v>44958</v>
      </c>
      <c r="AG67" s="2">
        <v>44986</v>
      </c>
      <c r="AH67" s="2">
        <v>45017</v>
      </c>
      <c r="AI67" s="2">
        <v>45047</v>
      </c>
      <c r="AJ67" s="2">
        <v>45078</v>
      </c>
      <c r="AK67" s="2">
        <v>45108</v>
      </c>
      <c r="AL67" s="2">
        <v>45139</v>
      </c>
      <c r="AM67" s="2">
        <v>45170</v>
      </c>
      <c r="AN67" s="2">
        <v>45200</v>
      </c>
      <c r="AO67" s="2">
        <v>45231</v>
      </c>
      <c r="AP67" s="3">
        <v>45261</v>
      </c>
      <c r="AQ67" s="2">
        <v>45292</v>
      </c>
      <c r="AR67" s="2">
        <v>45323</v>
      </c>
      <c r="AS67" s="2">
        <v>45352</v>
      </c>
      <c r="AT67" s="2">
        <v>45383</v>
      </c>
      <c r="AU67" s="2">
        <v>45413</v>
      </c>
      <c r="AV67" s="2">
        <v>45444</v>
      </c>
      <c r="AW67" s="2">
        <v>45474</v>
      </c>
      <c r="AX67" s="2">
        <v>45505</v>
      </c>
      <c r="AY67" s="2">
        <v>45536</v>
      </c>
      <c r="AZ67" s="2">
        <v>45566</v>
      </c>
      <c r="BA67" s="2">
        <v>45597</v>
      </c>
      <c r="BB67" s="3">
        <v>45627</v>
      </c>
      <c r="BC67" s="3">
        <v>45658</v>
      </c>
      <c r="BD67" s="3">
        <v>45689</v>
      </c>
      <c r="BE67" s="3">
        <v>45717</v>
      </c>
      <c r="BF67" s="3"/>
      <c r="BG67" s="3"/>
      <c r="BH67" s="3"/>
      <c r="BI67" s="3"/>
      <c r="BJ67" s="3"/>
      <c r="BK67" s="3"/>
      <c r="BL67" s="3"/>
      <c r="BM67" s="3"/>
      <c r="BN67" s="3"/>
      <c r="BO67" s="3"/>
      <c r="BP67" s="3"/>
      <c r="BQ67" s="3"/>
      <c r="BS67" s="413">
        <f>SUM(AT73:BE73)</f>
        <v>5350</v>
      </c>
      <c r="BU67" s="413"/>
      <c r="BW67" s="413"/>
    </row>
    <row r="68" spans="1:80" hidden="1">
      <c r="A68" s="1261" t="s">
        <v>208</v>
      </c>
      <c r="B68" s="1262" t="s">
        <v>598</v>
      </c>
      <c r="C68" s="1263" t="s">
        <v>100</v>
      </c>
      <c r="D68" s="1264" t="s">
        <v>599</v>
      </c>
      <c r="E68" s="1263" t="s">
        <v>16</v>
      </c>
      <c r="F68" s="1265">
        <v>10</v>
      </c>
      <c r="G68" s="496">
        <f t="shared" ref="G68:AJ68" si="11">G202+(G202*G135)</f>
        <v>18000</v>
      </c>
      <c r="H68" s="496">
        <f t="shared" si="11"/>
        <v>17500</v>
      </c>
      <c r="I68" s="496">
        <f t="shared" si="11"/>
        <v>18000</v>
      </c>
      <c r="J68" s="496">
        <f t="shared" si="11"/>
        <v>14000</v>
      </c>
      <c r="K68" s="496">
        <f t="shared" si="11"/>
        <v>14500</v>
      </c>
      <c r="L68" s="496">
        <f t="shared" si="11"/>
        <v>14000</v>
      </c>
      <c r="M68" s="496">
        <f t="shared" si="11"/>
        <v>13000</v>
      </c>
      <c r="N68" s="496">
        <f t="shared" si="11"/>
        <v>10000</v>
      </c>
      <c r="O68" s="496">
        <f t="shared" si="11"/>
        <v>11000</v>
      </c>
      <c r="P68" s="496">
        <f t="shared" si="11"/>
        <v>11750</v>
      </c>
      <c r="Q68" s="496">
        <f t="shared" si="11"/>
        <v>12000</v>
      </c>
      <c r="R68" s="497">
        <f t="shared" si="11"/>
        <v>10200</v>
      </c>
      <c r="S68" s="498">
        <f t="shared" si="11"/>
        <v>12000</v>
      </c>
      <c r="T68" s="496">
        <f t="shared" si="11"/>
        <v>11000</v>
      </c>
      <c r="U68" s="496">
        <f t="shared" si="11"/>
        <v>11500</v>
      </c>
      <c r="V68" s="496">
        <f t="shared" si="11"/>
        <v>11000</v>
      </c>
      <c r="W68" s="496">
        <f t="shared" si="11"/>
        <v>11000</v>
      </c>
      <c r="X68" s="496">
        <f t="shared" si="11"/>
        <v>8500</v>
      </c>
      <c r="Y68" s="496">
        <f t="shared" si="11"/>
        <v>8000</v>
      </c>
      <c r="Z68" s="496">
        <f t="shared" si="11"/>
        <v>7000</v>
      </c>
      <c r="AA68" s="496">
        <f t="shared" si="11"/>
        <v>8000</v>
      </c>
      <c r="AB68" s="496">
        <f t="shared" si="11"/>
        <v>8500</v>
      </c>
      <c r="AC68" s="496">
        <f t="shared" si="11"/>
        <v>9000</v>
      </c>
      <c r="AD68" s="497">
        <f t="shared" si="11"/>
        <v>8500</v>
      </c>
      <c r="AE68" s="498">
        <f t="shared" si="11"/>
        <v>6750</v>
      </c>
      <c r="AF68" s="496">
        <f t="shared" si="11"/>
        <v>6500</v>
      </c>
      <c r="AG68" s="496">
        <f t="shared" si="11"/>
        <v>7000</v>
      </c>
      <c r="AH68" s="496">
        <f t="shared" si="11"/>
        <v>6500</v>
      </c>
      <c r="AI68" s="1266">
        <f t="shared" si="11"/>
        <v>6250</v>
      </c>
      <c r="AJ68" s="1266">
        <f t="shared" si="11"/>
        <v>6000</v>
      </c>
      <c r="AK68" s="1447">
        <f>AK202+AK135</f>
        <v>3807</v>
      </c>
      <c r="AL68" s="1447">
        <f>AL202+AL135</f>
        <v>3765.6565656565658</v>
      </c>
      <c r="AM68" s="1267">
        <f t="shared" ref="AM68:BE68" si="12">AM202+(AM202*AM135)</f>
        <v>6375</v>
      </c>
      <c r="AN68" s="1267">
        <f t="shared" si="12"/>
        <v>6250</v>
      </c>
      <c r="AO68" s="1267">
        <f t="shared" si="12"/>
        <v>6250</v>
      </c>
      <c r="AP68" s="1268">
        <f t="shared" si="12"/>
        <v>6000</v>
      </c>
      <c r="AQ68" s="1267">
        <f t="shared" si="12"/>
        <v>5500</v>
      </c>
      <c r="AR68" s="1267">
        <f t="shared" si="12"/>
        <v>5000</v>
      </c>
      <c r="AS68" s="1267">
        <f t="shared" si="12"/>
        <v>5400</v>
      </c>
      <c r="AT68" s="1267">
        <f t="shared" si="12"/>
        <v>5900</v>
      </c>
      <c r="AU68" s="1267">
        <f t="shared" si="12"/>
        <v>5900</v>
      </c>
      <c r="AV68" s="1267">
        <f t="shared" si="12"/>
        <v>4800</v>
      </c>
      <c r="AW68" s="1267">
        <f t="shared" si="12"/>
        <v>4800</v>
      </c>
      <c r="AX68" s="1267">
        <f t="shared" si="12"/>
        <v>4000</v>
      </c>
      <c r="AY68" s="1267">
        <f t="shared" si="12"/>
        <v>4000</v>
      </c>
      <c r="AZ68" s="1267">
        <f t="shared" si="12"/>
        <v>3600</v>
      </c>
      <c r="BA68" s="1267">
        <f t="shared" si="12"/>
        <v>3600</v>
      </c>
      <c r="BB68" s="1268">
        <f t="shared" si="12"/>
        <v>3500</v>
      </c>
      <c r="BC68" s="1267">
        <f t="shared" si="12"/>
        <v>4100</v>
      </c>
      <c r="BD68" s="1267">
        <f t="shared" si="12"/>
        <v>3600</v>
      </c>
      <c r="BE68" s="1267">
        <f t="shared" si="12"/>
        <v>3800</v>
      </c>
      <c r="BF68" s="1267">
        <f t="shared" ref="BF68:BQ68" si="13">BF202+(BF202*BF135)</f>
        <v>3364.8675829701642</v>
      </c>
      <c r="BG68" s="1267">
        <f t="shared" si="13"/>
        <v>3600</v>
      </c>
      <c r="BH68" s="1267">
        <f t="shared" si="13"/>
        <v>3200</v>
      </c>
      <c r="BI68" s="1267">
        <f t="shared" si="13"/>
        <v>2000</v>
      </c>
      <c r="BJ68" s="1267">
        <f t="shared" si="13"/>
        <v>2000</v>
      </c>
      <c r="BK68" s="1267">
        <f t="shared" si="13"/>
        <v>2250</v>
      </c>
      <c r="BL68" s="1267">
        <f t="shared" si="13"/>
        <v>3700</v>
      </c>
      <c r="BM68" s="1267">
        <f t="shared" si="13"/>
        <v>3700</v>
      </c>
      <c r="BN68" s="1267">
        <f t="shared" si="13"/>
        <v>3600</v>
      </c>
      <c r="BO68" s="1267">
        <f t="shared" si="13"/>
        <v>4100</v>
      </c>
      <c r="BP68" s="1267">
        <f t="shared" si="13"/>
        <v>3800</v>
      </c>
      <c r="BQ68" s="1267">
        <f t="shared" si="13"/>
        <v>3900</v>
      </c>
      <c r="BR68" s="412"/>
      <c r="BS68" s="413"/>
      <c r="BW68" s="413"/>
    </row>
    <row r="69" spans="1:80" hidden="1">
      <c r="A69" s="1269" t="s">
        <v>208</v>
      </c>
      <c r="B69" s="1270" t="s">
        <v>600</v>
      </c>
      <c r="C69" s="1271" t="s">
        <v>100</v>
      </c>
      <c r="D69" s="1272" t="s">
        <v>601</v>
      </c>
      <c r="E69" s="1271" t="s">
        <v>16</v>
      </c>
      <c r="F69" s="1273">
        <v>12</v>
      </c>
      <c r="G69" s="499">
        <f t="shared" ref="G69:AJ69" si="14">G203+(G203*G136)</f>
        <v>30000</v>
      </c>
      <c r="H69" s="499">
        <f t="shared" si="14"/>
        <v>30000</v>
      </c>
      <c r="I69" s="499">
        <f t="shared" si="14"/>
        <v>30000</v>
      </c>
      <c r="J69" s="499">
        <f t="shared" si="14"/>
        <v>25000</v>
      </c>
      <c r="K69" s="499">
        <f t="shared" si="14"/>
        <v>30000</v>
      </c>
      <c r="L69" s="499">
        <f t="shared" si="14"/>
        <v>30000</v>
      </c>
      <c r="M69" s="499">
        <f t="shared" si="14"/>
        <v>25000</v>
      </c>
      <c r="N69" s="499">
        <f t="shared" si="14"/>
        <v>21000</v>
      </c>
      <c r="O69" s="499">
        <f t="shared" si="14"/>
        <v>10000</v>
      </c>
      <c r="P69" s="499">
        <f t="shared" si="14"/>
        <v>10000</v>
      </c>
      <c r="Q69" s="499">
        <f t="shared" si="14"/>
        <v>10000</v>
      </c>
      <c r="R69" s="500">
        <f t="shared" si="14"/>
        <v>8600</v>
      </c>
      <c r="S69" s="501">
        <f t="shared" si="14"/>
        <v>7000</v>
      </c>
      <c r="T69" s="499">
        <f t="shared" si="14"/>
        <v>6500</v>
      </c>
      <c r="U69" s="499">
        <f t="shared" si="14"/>
        <v>5500</v>
      </c>
      <c r="V69" s="499">
        <f t="shared" si="14"/>
        <v>5500</v>
      </c>
      <c r="W69" s="499">
        <f t="shared" si="14"/>
        <v>5300</v>
      </c>
      <c r="X69" s="499">
        <f t="shared" si="14"/>
        <v>5500</v>
      </c>
      <c r="Y69" s="499">
        <f t="shared" si="14"/>
        <v>6000</v>
      </c>
      <c r="Z69" s="499">
        <f t="shared" si="14"/>
        <v>6500</v>
      </c>
      <c r="AA69" s="499">
        <f t="shared" si="14"/>
        <v>6000</v>
      </c>
      <c r="AB69" s="499">
        <f t="shared" si="14"/>
        <v>6500</v>
      </c>
      <c r="AC69" s="499">
        <f t="shared" si="14"/>
        <v>6500</v>
      </c>
      <c r="AD69" s="500">
        <f t="shared" si="14"/>
        <v>6000</v>
      </c>
      <c r="AE69" s="501">
        <f t="shared" si="14"/>
        <v>4500</v>
      </c>
      <c r="AF69" s="499">
        <f t="shared" si="14"/>
        <v>5000</v>
      </c>
      <c r="AG69" s="499">
        <f t="shared" si="14"/>
        <v>4125</v>
      </c>
      <c r="AH69" s="499">
        <f t="shared" si="14"/>
        <v>4125</v>
      </c>
      <c r="AI69" s="1274">
        <f t="shared" si="14"/>
        <v>5500</v>
      </c>
      <c r="AJ69" s="1274">
        <f t="shared" si="14"/>
        <v>5250</v>
      </c>
      <c r="AK69" s="1448">
        <f>AK203+AK136</f>
        <v>3452</v>
      </c>
      <c r="AL69" s="1448">
        <f>AL203+AL136</f>
        <v>3088.8888888888891</v>
      </c>
      <c r="AM69" s="1275">
        <f t="shared" ref="AM69:BE69" si="15">AM203+(AM203*AM136)</f>
        <v>5100</v>
      </c>
      <c r="AN69" s="1275">
        <f t="shared" si="15"/>
        <v>5200</v>
      </c>
      <c r="AO69" s="1275">
        <f t="shared" si="15"/>
        <v>5200</v>
      </c>
      <c r="AP69" s="1276">
        <f t="shared" si="15"/>
        <v>5000</v>
      </c>
      <c r="AQ69" s="1275">
        <f t="shared" si="15"/>
        <v>4500</v>
      </c>
      <c r="AR69" s="1275">
        <f t="shared" si="15"/>
        <v>4000</v>
      </c>
      <c r="AS69" s="1275">
        <f t="shared" si="15"/>
        <v>5200</v>
      </c>
      <c r="AT69" s="1275">
        <f t="shared" si="15"/>
        <v>5600</v>
      </c>
      <c r="AU69" s="1275">
        <f t="shared" si="15"/>
        <v>5600</v>
      </c>
      <c r="AV69" s="1275">
        <f t="shared" si="15"/>
        <v>5500</v>
      </c>
      <c r="AW69" s="1275">
        <f t="shared" si="15"/>
        <v>5300</v>
      </c>
      <c r="AX69" s="1275">
        <f t="shared" si="15"/>
        <v>5000</v>
      </c>
      <c r="AY69" s="1275">
        <f t="shared" si="15"/>
        <v>4500</v>
      </c>
      <c r="AZ69" s="1275">
        <f t="shared" si="15"/>
        <v>4100</v>
      </c>
      <c r="BA69" s="1275">
        <f t="shared" si="15"/>
        <v>4200</v>
      </c>
      <c r="BB69" s="1276">
        <f t="shared" si="15"/>
        <v>4000</v>
      </c>
      <c r="BC69" s="1275">
        <f t="shared" si="15"/>
        <v>4600</v>
      </c>
      <c r="BD69" s="1275">
        <f t="shared" si="15"/>
        <v>4900</v>
      </c>
      <c r="BE69" s="1275">
        <f t="shared" si="15"/>
        <v>5100</v>
      </c>
      <c r="BF69" s="1275">
        <f t="shared" ref="BF69:BQ69" si="16">BF203+(BF203*BF136)</f>
        <v>4650.9218907140466</v>
      </c>
      <c r="BG69" s="1275">
        <f t="shared" si="16"/>
        <v>4500</v>
      </c>
      <c r="BH69" s="1275">
        <f t="shared" si="16"/>
        <v>4100</v>
      </c>
      <c r="BI69" s="1275">
        <f t="shared" si="16"/>
        <v>3000</v>
      </c>
      <c r="BJ69" s="1275">
        <f t="shared" si="16"/>
        <v>3000</v>
      </c>
      <c r="BK69" s="1275">
        <f t="shared" si="16"/>
        <v>3250</v>
      </c>
      <c r="BL69" s="1275">
        <f t="shared" si="16"/>
        <v>4600</v>
      </c>
      <c r="BM69" s="1275">
        <f t="shared" si="16"/>
        <v>4600</v>
      </c>
      <c r="BN69" s="1275">
        <f t="shared" si="16"/>
        <v>4500</v>
      </c>
      <c r="BO69" s="1275">
        <f t="shared" si="16"/>
        <v>5000</v>
      </c>
      <c r="BP69" s="1275">
        <f t="shared" si="16"/>
        <v>4700</v>
      </c>
      <c r="BQ69" s="1275">
        <f t="shared" si="16"/>
        <v>4800</v>
      </c>
      <c r="BR69" s="412"/>
      <c r="BS69" s="413">
        <f>SUM(AT75:BE75)</f>
        <v>0</v>
      </c>
      <c r="BW69" s="413"/>
    </row>
    <row r="70" spans="1:80" hidden="1">
      <c r="A70" s="1269" t="s">
        <v>208</v>
      </c>
      <c r="B70" s="1270" t="s">
        <v>598</v>
      </c>
      <c r="C70" s="1277" t="s">
        <v>100</v>
      </c>
      <c r="D70" s="1272" t="s">
        <v>599</v>
      </c>
      <c r="E70" s="1277" t="s">
        <v>22</v>
      </c>
      <c r="F70" s="1278">
        <v>15</v>
      </c>
      <c r="G70" s="499">
        <f t="shared" ref="G70:AJ70" si="17">G204+(G204*G137)</f>
        <v>10500</v>
      </c>
      <c r="H70" s="499">
        <f t="shared" si="17"/>
        <v>11000</v>
      </c>
      <c r="I70" s="499">
        <f t="shared" si="17"/>
        <v>10500</v>
      </c>
      <c r="J70" s="499">
        <f t="shared" si="17"/>
        <v>10000</v>
      </c>
      <c r="K70" s="499">
        <f t="shared" si="17"/>
        <v>10500</v>
      </c>
      <c r="L70" s="499">
        <f t="shared" si="17"/>
        <v>9000</v>
      </c>
      <c r="M70" s="499">
        <f t="shared" si="17"/>
        <v>8500</v>
      </c>
      <c r="N70" s="499">
        <f t="shared" si="17"/>
        <v>8000</v>
      </c>
      <c r="O70" s="499">
        <f t="shared" si="17"/>
        <v>9000</v>
      </c>
      <c r="P70" s="499">
        <f t="shared" si="17"/>
        <v>8700</v>
      </c>
      <c r="Q70" s="499">
        <f t="shared" si="17"/>
        <v>10900</v>
      </c>
      <c r="R70" s="500">
        <f t="shared" si="17"/>
        <v>9300</v>
      </c>
      <c r="S70" s="501">
        <f t="shared" si="17"/>
        <v>10000</v>
      </c>
      <c r="T70" s="499">
        <f t="shared" si="17"/>
        <v>9500</v>
      </c>
      <c r="U70" s="499">
        <f t="shared" si="17"/>
        <v>9000</v>
      </c>
      <c r="V70" s="499">
        <f t="shared" si="17"/>
        <v>9000</v>
      </c>
      <c r="W70" s="499">
        <f t="shared" si="17"/>
        <v>8500</v>
      </c>
      <c r="X70" s="499">
        <f t="shared" si="17"/>
        <v>8500</v>
      </c>
      <c r="Y70" s="499">
        <f t="shared" si="17"/>
        <v>8500</v>
      </c>
      <c r="Z70" s="499">
        <f t="shared" si="17"/>
        <v>8000</v>
      </c>
      <c r="AA70" s="499">
        <f t="shared" si="17"/>
        <v>8500</v>
      </c>
      <c r="AB70" s="499">
        <f t="shared" si="17"/>
        <v>8500</v>
      </c>
      <c r="AC70" s="499">
        <f t="shared" si="17"/>
        <v>10000</v>
      </c>
      <c r="AD70" s="500">
        <f t="shared" si="17"/>
        <v>9000</v>
      </c>
      <c r="AE70" s="501">
        <f t="shared" si="17"/>
        <v>6000</v>
      </c>
      <c r="AF70" s="499">
        <f t="shared" si="17"/>
        <v>7000</v>
      </c>
      <c r="AG70" s="499">
        <f t="shared" si="17"/>
        <v>7750</v>
      </c>
      <c r="AH70" s="499">
        <f t="shared" si="17"/>
        <v>7250</v>
      </c>
      <c r="AI70" s="1274">
        <f t="shared" si="17"/>
        <v>5200</v>
      </c>
      <c r="AJ70" s="1274">
        <f t="shared" si="17"/>
        <v>5000</v>
      </c>
      <c r="AK70" s="1275">
        <f t="shared" ref="AK70:AL78" si="18">AK204+(AK204*AK137)</f>
        <v>4312.5</v>
      </c>
      <c r="AL70" s="1275">
        <f t="shared" si="18"/>
        <v>4125</v>
      </c>
      <c r="AM70" s="1275">
        <f t="shared" ref="AM70:BE70" si="19">AM204+(AM204*AM137)</f>
        <v>5250</v>
      </c>
      <c r="AN70" s="1275">
        <f t="shared" si="19"/>
        <v>5250</v>
      </c>
      <c r="AO70" s="1275">
        <f t="shared" si="19"/>
        <v>6200</v>
      </c>
      <c r="AP70" s="1276">
        <f t="shared" si="19"/>
        <v>6100</v>
      </c>
      <c r="AQ70" s="1275">
        <f t="shared" si="19"/>
        <v>6750</v>
      </c>
      <c r="AR70" s="1275">
        <f t="shared" si="19"/>
        <v>6500</v>
      </c>
      <c r="AS70" s="1275">
        <f t="shared" si="19"/>
        <v>6600</v>
      </c>
      <c r="AT70" s="1275">
        <f t="shared" si="19"/>
        <v>7700</v>
      </c>
      <c r="AU70" s="1275">
        <f t="shared" si="19"/>
        <v>7500</v>
      </c>
      <c r="AV70" s="1275">
        <f t="shared" si="19"/>
        <v>8200</v>
      </c>
      <c r="AW70" s="1275">
        <f t="shared" si="19"/>
        <v>7900</v>
      </c>
      <c r="AX70" s="1275">
        <f t="shared" si="19"/>
        <v>7700</v>
      </c>
      <c r="AY70" s="1275">
        <f t="shared" si="19"/>
        <v>6700</v>
      </c>
      <c r="AZ70" s="1275">
        <f t="shared" si="19"/>
        <v>4900</v>
      </c>
      <c r="BA70" s="1275">
        <f t="shared" si="19"/>
        <v>3500</v>
      </c>
      <c r="BB70" s="1276">
        <f t="shared" si="19"/>
        <v>3250</v>
      </c>
      <c r="BC70" s="1275">
        <f t="shared" si="19"/>
        <v>3500</v>
      </c>
      <c r="BD70" s="1275">
        <f t="shared" si="19"/>
        <v>800</v>
      </c>
      <c r="BE70" s="1275">
        <f t="shared" si="19"/>
        <v>900</v>
      </c>
      <c r="BF70" s="1275">
        <f t="shared" ref="BF70:BQ70" si="20">BF204+(BF204*BF137)</f>
        <v>1930</v>
      </c>
      <c r="BG70" s="1275">
        <f t="shared" si="20"/>
        <v>0</v>
      </c>
      <c r="BH70" s="1275">
        <f t="shared" si="20"/>
        <v>0</v>
      </c>
      <c r="BI70" s="1275">
        <f t="shared" si="20"/>
        <v>0</v>
      </c>
      <c r="BJ70" s="1275">
        <f t="shared" si="20"/>
        <v>0</v>
      </c>
      <c r="BK70" s="1275">
        <f t="shared" si="20"/>
        <v>0</v>
      </c>
      <c r="BL70" s="1275">
        <f t="shared" si="20"/>
        <v>0</v>
      </c>
      <c r="BM70" s="1275">
        <f t="shared" si="20"/>
        <v>0</v>
      </c>
      <c r="BN70" s="1275">
        <f t="shared" si="20"/>
        <v>0</v>
      </c>
      <c r="BO70" s="1275">
        <f t="shared" si="20"/>
        <v>0</v>
      </c>
      <c r="BP70" s="1275">
        <f t="shared" si="20"/>
        <v>0</v>
      </c>
      <c r="BQ70" s="1275">
        <f t="shared" si="20"/>
        <v>0</v>
      </c>
      <c r="BS70" s="413"/>
    </row>
    <row r="71" spans="1:80" hidden="1">
      <c r="A71" s="1269" t="s">
        <v>208</v>
      </c>
      <c r="B71" s="1270" t="s">
        <v>598</v>
      </c>
      <c r="C71" s="1277" t="s">
        <v>100</v>
      </c>
      <c r="D71" s="1272" t="s">
        <v>602</v>
      </c>
      <c r="E71" s="1277" t="s">
        <v>603</v>
      </c>
      <c r="F71" s="1278">
        <v>10</v>
      </c>
      <c r="G71" s="499">
        <f t="shared" ref="G71:AJ71" si="21">G205+(G205*G138)</f>
        <v>4000</v>
      </c>
      <c r="H71" s="499">
        <f t="shared" si="21"/>
        <v>4000</v>
      </c>
      <c r="I71" s="499">
        <f t="shared" si="21"/>
        <v>4000</v>
      </c>
      <c r="J71" s="499">
        <f t="shared" si="21"/>
        <v>3500</v>
      </c>
      <c r="K71" s="499">
        <f t="shared" si="21"/>
        <v>3000</v>
      </c>
      <c r="L71" s="499">
        <f t="shared" si="21"/>
        <v>3000</v>
      </c>
      <c r="M71" s="499">
        <f t="shared" si="21"/>
        <v>3000</v>
      </c>
      <c r="N71" s="499">
        <f t="shared" si="21"/>
        <v>3000</v>
      </c>
      <c r="O71" s="499">
        <f t="shared" si="21"/>
        <v>3000</v>
      </c>
      <c r="P71" s="499">
        <f t="shared" si="21"/>
        <v>3000</v>
      </c>
      <c r="Q71" s="499">
        <f t="shared" si="21"/>
        <v>2800</v>
      </c>
      <c r="R71" s="500">
        <f t="shared" si="21"/>
        <v>2500</v>
      </c>
      <c r="S71" s="501">
        <f t="shared" si="21"/>
        <v>2700</v>
      </c>
      <c r="T71" s="499">
        <f t="shared" si="21"/>
        <v>2600</v>
      </c>
      <c r="U71" s="499">
        <f t="shared" si="21"/>
        <v>3200</v>
      </c>
      <c r="V71" s="499">
        <f t="shared" si="21"/>
        <v>3000</v>
      </c>
      <c r="W71" s="499">
        <f t="shared" si="21"/>
        <v>3000</v>
      </c>
      <c r="X71" s="499">
        <f t="shared" si="21"/>
        <v>2700</v>
      </c>
      <c r="Y71" s="499">
        <f t="shared" si="21"/>
        <v>4000</v>
      </c>
      <c r="Z71" s="499">
        <f t="shared" si="21"/>
        <v>3500</v>
      </c>
      <c r="AA71" s="499">
        <f t="shared" si="21"/>
        <v>4000</v>
      </c>
      <c r="AB71" s="499">
        <f t="shared" si="21"/>
        <v>4000</v>
      </c>
      <c r="AC71" s="499">
        <f t="shared" si="21"/>
        <v>4000</v>
      </c>
      <c r="AD71" s="500">
        <f t="shared" si="21"/>
        <v>3750</v>
      </c>
      <c r="AE71" s="501">
        <f t="shared" si="21"/>
        <v>3500</v>
      </c>
      <c r="AF71" s="499">
        <f t="shared" si="21"/>
        <v>2750</v>
      </c>
      <c r="AG71" s="499">
        <f t="shared" si="21"/>
        <v>2750</v>
      </c>
      <c r="AH71" s="499">
        <f t="shared" si="21"/>
        <v>3000</v>
      </c>
      <c r="AI71" s="1274">
        <f t="shared" si="21"/>
        <v>3300</v>
      </c>
      <c r="AJ71" s="1274">
        <f t="shared" si="21"/>
        <v>3100</v>
      </c>
      <c r="AK71" s="1275">
        <f t="shared" si="18"/>
        <v>2400</v>
      </c>
      <c r="AL71" s="1275">
        <f t="shared" si="18"/>
        <v>2200</v>
      </c>
      <c r="AM71" s="1275">
        <f t="shared" ref="AM71:BE71" si="22">AM205+(AM205*AM138)</f>
        <v>3000</v>
      </c>
      <c r="AN71" s="1275">
        <f t="shared" si="22"/>
        <v>3000</v>
      </c>
      <c r="AO71" s="1275">
        <f t="shared" si="22"/>
        <v>3250</v>
      </c>
      <c r="AP71" s="1276">
        <f t="shared" si="22"/>
        <v>3000</v>
      </c>
      <c r="AQ71" s="1275">
        <f t="shared" si="22"/>
        <v>3325</v>
      </c>
      <c r="AR71" s="1275">
        <f t="shared" si="22"/>
        <v>2612.5</v>
      </c>
      <c r="AS71" s="1275">
        <f t="shared" si="22"/>
        <v>2612</v>
      </c>
      <c r="AT71" s="1275">
        <f t="shared" si="22"/>
        <v>3000</v>
      </c>
      <c r="AU71" s="1275">
        <f t="shared" si="22"/>
        <v>0</v>
      </c>
      <c r="AV71" s="1275">
        <f t="shared" si="22"/>
        <v>0</v>
      </c>
      <c r="AW71" s="1275">
        <f t="shared" si="22"/>
        <v>0</v>
      </c>
      <c r="AX71" s="1275">
        <f t="shared" si="22"/>
        <v>0</v>
      </c>
      <c r="AY71" s="1275">
        <f t="shared" si="22"/>
        <v>0</v>
      </c>
      <c r="AZ71" s="1275">
        <f t="shared" si="22"/>
        <v>0</v>
      </c>
      <c r="BA71" s="1275">
        <f t="shared" si="22"/>
        <v>0</v>
      </c>
      <c r="BB71" s="1276">
        <f t="shared" si="22"/>
        <v>0</v>
      </c>
      <c r="BC71" s="1275">
        <f t="shared" si="22"/>
        <v>0</v>
      </c>
      <c r="BD71" s="1275">
        <f t="shared" si="22"/>
        <v>0</v>
      </c>
      <c r="BE71" s="1275">
        <f t="shared" si="22"/>
        <v>0</v>
      </c>
      <c r="BF71" s="1275">
        <f t="shared" ref="BF71:BQ71" si="23">BF205+(BF205*BF138)</f>
        <v>0</v>
      </c>
      <c r="BG71" s="1275">
        <f t="shared" si="23"/>
        <v>0</v>
      </c>
      <c r="BH71" s="1275">
        <f t="shared" si="23"/>
        <v>0</v>
      </c>
      <c r="BI71" s="1275">
        <f t="shared" si="23"/>
        <v>0</v>
      </c>
      <c r="BJ71" s="1275">
        <f t="shared" si="23"/>
        <v>0</v>
      </c>
      <c r="BK71" s="1275">
        <f t="shared" si="23"/>
        <v>0</v>
      </c>
      <c r="BL71" s="1275">
        <f t="shared" si="23"/>
        <v>0</v>
      </c>
      <c r="BM71" s="1275">
        <f t="shared" si="23"/>
        <v>0</v>
      </c>
      <c r="BN71" s="1275">
        <f t="shared" si="23"/>
        <v>0</v>
      </c>
      <c r="BO71" s="1275">
        <f t="shared" si="23"/>
        <v>0</v>
      </c>
      <c r="BP71" s="1275">
        <f t="shared" si="23"/>
        <v>0</v>
      </c>
      <c r="BQ71" s="1275">
        <f t="shared" si="23"/>
        <v>0</v>
      </c>
      <c r="BS71" s="413">
        <f>SUM(AT77:BE77)</f>
        <v>14000</v>
      </c>
    </row>
    <row r="72" spans="1:80" hidden="1">
      <c r="A72" s="1269" t="s">
        <v>208</v>
      </c>
      <c r="B72" s="1270" t="s">
        <v>598</v>
      </c>
      <c r="C72" s="1271" t="s">
        <v>100</v>
      </c>
      <c r="D72" s="1272" t="s">
        <v>604</v>
      </c>
      <c r="E72" s="1277" t="s">
        <v>605</v>
      </c>
      <c r="F72" s="1278"/>
      <c r="G72" s="499">
        <f t="shared" ref="G72:AJ72" si="24">G206+(G206*G139)</f>
        <v>6580.6451612903229</v>
      </c>
      <c r="H72" s="499">
        <f t="shared" si="24"/>
        <v>6598.0707395498393</v>
      </c>
      <c r="I72" s="499">
        <f t="shared" si="24"/>
        <v>6673.1113498030791</v>
      </c>
      <c r="J72" s="499">
        <f t="shared" si="24"/>
        <v>5492.4449299107955</v>
      </c>
      <c r="K72" s="499">
        <f t="shared" si="24"/>
        <v>4713.8602065131054</v>
      </c>
      <c r="L72" s="499">
        <f t="shared" si="24"/>
        <v>5064.5161290322585</v>
      </c>
      <c r="M72" s="499">
        <f t="shared" si="24"/>
        <v>5078.1437845635974</v>
      </c>
      <c r="N72" s="499">
        <f t="shared" si="24"/>
        <v>5038.9841835598127</v>
      </c>
      <c r="O72" s="499">
        <f t="shared" si="24"/>
        <v>5308.8531187122735</v>
      </c>
      <c r="P72" s="499">
        <f t="shared" si="24"/>
        <v>5644.6984435797667</v>
      </c>
      <c r="Q72" s="499">
        <f t="shared" si="24"/>
        <v>6140.5435696273462</v>
      </c>
      <c r="R72" s="500">
        <f t="shared" si="24"/>
        <v>5497.4160206718352</v>
      </c>
      <c r="S72" s="501">
        <f t="shared" si="24"/>
        <v>5063.436385255648</v>
      </c>
      <c r="T72" s="499">
        <f t="shared" si="24"/>
        <v>5804.9880604935006</v>
      </c>
      <c r="U72" s="499">
        <f t="shared" si="24"/>
        <v>6892.2001310902333</v>
      </c>
      <c r="V72" s="499">
        <f t="shared" si="24"/>
        <v>5962.5176803394625</v>
      </c>
      <c r="W72" s="499">
        <f t="shared" si="24"/>
        <v>6348.3287258105047</v>
      </c>
      <c r="X72" s="499">
        <f t="shared" si="24"/>
        <v>5690.6176700547303</v>
      </c>
      <c r="Y72" s="499">
        <f t="shared" si="24"/>
        <v>8386.6739486619335</v>
      </c>
      <c r="Z72" s="499">
        <f t="shared" si="24"/>
        <v>7373.8166092849951</v>
      </c>
      <c r="AA72" s="499">
        <f t="shared" si="24"/>
        <v>8414.8125423597685</v>
      </c>
      <c r="AB72" s="499">
        <f t="shared" si="24"/>
        <v>8409.5684910205655</v>
      </c>
      <c r="AC72" s="499">
        <f t="shared" si="24"/>
        <v>8417.2000051401101</v>
      </c>
      <c r="AD72" s="500">
        <f t="shared" si="24"/>
        <v>7887.994074537638</v>
      </c>
      <c r="AE72" s="501">
        <f t="shared" si="24"/>
        <v>7361.8500790141279</v>
      </c>
      <c r="AF72" s="499">
        <f t="shared" si="24"/>
        <v>5785.2215892987788</v>
      </c>
      <c r="AG72" s="499">
        <f t="shared" si="24"/>
        <v>5784.6871178870961</v>
      </c>
      <c r="AH72" s="499">
        <f t="shared" si="24"/>
        <v>6310.6252667469507</v>
      </c>
      <c r="AI72" s="1274">
        <f t="shared" si="24"/>
        <v>6941.8594140148971</v>
      </c>
      <c r="AJ72" s="1274">
        <f t="shared" si="24"/>
        <v>6521.0133759185137</v>
      </c>
      <c r="AK72" s="1275">
        <f t="shared" si="18"/>
        <v>5048.5505754513697</v>
      </c>
      <c r="AL72" s="1275">
        <f t="shared" si="18"/>
        <v>4627.8534159024175</v>
      </c>
      <c r="AM72" s="1275">
        <f t="shared" ref="AM72:BE72" si="25">AM206+(AM206*AM139)</f>
        <v>6310.6851761817006</v>
      </c>
      <c r="AN72" s="1275">
        <f t="shared" si="25"/>
        <v>6310.6941996664027</v>
      </c>
      <c r="AO72" s="1275">
        <f t="shared" si="25"/>
        <v>6836.5853829719363</v>
      </c>
      <c r="AP72" s="1276">
        <f t="shared" si="25"/>
        <v>6310.6941996664027</v>
      </c>
      <c r="AQ72" s="1275">
        <f t="shared" si="25"/>
        <v>6994.3527379635962</v>
      </c>
      <c r="AR72" s="1275">
        <f t="shared" si="25"/>
        <v>5495.5628655428254</v>
      </c>
      <c r="AS72" s="1275">
        <f t="shared" si="25"/>
        <v>5500</v>
      </c>
      <c r="AT72" s="1275">
        <f t="shared" si="25"/>
        <v>6285</v>
      </c>
      <c r="AU72" s="1275">
        <f t="shared" si="25"/>
        <v>0</v>
      </c>
      <c r="AV72" s="1275">
        <f t="shared" si="25"/>
        <v>0</v>
      </c>
      <c r="AW72" s="1275">
        <f t="shared" si="25"/>
        <v>0</v>
      </c>
      <c r="AX72" s="1275">
        <f t="shared" si="25"/>
        <v>0</v>
      </c>
      <c r="AY72" s="1275">
        <f t="shared" si="25"/>
        <v>0</v>
      </c>
      <c r="AZ72" s="1275">
        <f t="shared" si="25"/>
        <v>0</v>
      </c>
      <c r="BA72" s="1275">
        <f t="shared" si="25"/>
        <v>0</v>
      </c>
      <c r="BB72" s="1276">
        <f t="shared" si="25"/>
        <v>0</v>
      </c>
      <c r="BC72" s="1275">
        <f t="shared" si="25"/>
        <v>0</v>
      </c>
      <c r="BD72" s="1275">
        <f t="shared" si="25"/>
        <v>0</v>
      </c>
      <c r="BE72" s="1275">
        <f t="shared" si="25"/>
        <v>0</v>
      </c>
      <c r="BF72" s="1275">
        <f t="shared" ref="BF72:BQ72" si="26">BF206+(BF206*BF139)</f>
        <v>0</v>
      </c>
      <c r="BG72" s="1275">
        <f t="shared" si="26"/>
        <v>0</v>
      </c>
      <c r="BH72" s="1275">
        <f t="shared" si="26"/>
        <v>0</v>
      </c>
      <c r="BI72" s="1275">
        <f t="shared" si="26"/>
        <v>0</v>
      </c>
      <c r="BJ72" s="1275">
        <f t="shared" si="26"/>
        <v>0</v>
      </c>
      <c r="BK72" s="1275">
        <f t="shared" si="26"/>
        <v>0</v>
      </c>
      <c r="BL72" s="1275">
        <f t="shared" si="26"/>
        <v>0</v>
      </c>
      <c r="BM72" s="1275">
        <f t="shared" si="26"/>
        <v>0</v>
      </c>
      <c r="BN72" s="1275">
        <f t="shared" si="26"/>
        <v>0</v>
      </c>
      <c r="BO72" s="1275">
        <f t="shared" si="26"/>
        <v>0</v>
      </c>
      <c r="BP72" s="1275">
        <f t="shared" si="26"/>
        <v>0</v>
      </c>
      <c r="BQ72" s="1275">
        <f t="shared" si="26"/>
        <v>0</v>
      </c>
      <c r="BS72" s="413"/>
    </row>
    <row r="73" spans="1:80" hidden="1">
      <c r="A73" s="1269" t="s">
        <v>208</v>
      </c>
      <c r="B73" s="1270" t="s">
        <v>598</v>
      </c>
      <c r="C73" s="1277" t="s">
        <v>100</v>
      </c>
      <c r="D73" s="1272" t="s">
        <v>606</v>
      </c>
      <c r="E73" s="1277" t="s">
        <v>603</v>
      </c>
      <c r="F73" s="1278">
        <v>10</v>
      </c>
      <c r="G73" s="499">
        <f t="shared" ref="G73:AJ73" si="27">G207+(G207*G140)</f>
        <v>2400</v>
      </c>
      <c r="H73" s="499">
        <f t="shared" si="27"/>
        <v>2400</v>
      </c>
      <c r="I73" s="499">
        <f t="shared" si="27"/>
        <v>2400</v>
      </c>
      <c r="J73" s="499">
        <f t="shared" si="27"/>
        <v>2200</v>
      </c>
      <c r="K73" s="499">
        <f t="shared" si="27"/>
        <v>2000</v>
      </c>
      <c r="L73" s="499">
        <f t="shared" si="27"/>
        <v>2000</v>
      </c>
      <c r="M73" s="499">
        <f t="shared" si="27"/>
        <v>2000</v>
      </c>
      <c r="N73" s="499">
        <f t="shared" si="27"/>
        <v>1800</v>
      </c>
      <c r="O73" s="499">
        <f t="shared" si="27"/>
        <v>1800</v>
      </c>
      <c r="P73" s="499">
        <f t="shared" si="27"/>
        <v>1800</v>
      </c>
      <c r="Q73" s="499">
        <f t="shared" si="27"/>
        <v>1600</v>
      </c>
      <c r="R73" s="500">
        <f t="shared" si="27"/>
        <v>1400</v>
      </c>
      <c r="S73" s="501">
        <f t="shared" si="27"/>
        <v>1500</v>
      </c>
      <c r="T73" s="499">
        <f t="shared" si="27"/>
        <v>1500</v>
      </c>
      <c r="U73" s="499">
        <f t="shared" si="27"/>
        <v>1500</v>
      </c>
      <c r="V73" s="499">
        <f t="shared" si="27"/>
        <v>1400</v>
      </c>
      <c r="W73" s="499">
        <f t="shared" si="27"/>
        <v>1300</v>
      </c>
      <c r="X73" s="499">
        <f t="shared" si="27"/>
        <v>1300</v>
      </c>
      <c r="Y73" s="499">
        <f t="shared" si="27"/>
        <v>1300</v>
      </c>
      <c r="Z73" s="499">
        <f t="shared" si="27"/>
        <v>1400</v>
      </c>
      <c r="AA73" s="499">
        <f t="shared" si="27"/>
        <v>1400</v>
      </c>
      <c r="AB73" s="499">
        <f t="shared" si="27"/>
        <v>1400</v>
      </c>
      <c r="AC73" s="499">
        <f t="shared" si="27"/>
        <v>1400</v>
      </c>
      <c r="AD73" s="500">
        <f t="shared" si="27"/>
        <v>1300</v>
      </c>
      <c r="AE73" s="501">
        <f t="shared" si="27"/>
        <v>1300</v>
      </c>
      <c r="AF73" s="499">
        <f t="shared" si="27"/>
        <v>1000</v>
      </c>
      <c r="AG73" s="499">
        <f t="shared" si="27"/>
        <v>500</v>
      </c>
      <c r="AH73" s="499">
        <f t="shared" si="27"/>
        <v>450</v>
      </c>
      <c r="AI73" s="1274">
        <f t="shared" si="27"/>
        <v>400</v>
      </c>
      <c r="AJ73" s="1274">
        <f t="shared" si="27"/>
        <v>350</v>
      </c>
      <c r="AK73" s="1275">
        <f t="shared" si="18"/>
        <v>360</v>
      </c>
      <c r="AL73" s="1275">
        <f t="shared" si="18"/>
        <v>400</v>
      </c>
      <c r="AM73" s="1275">
        <f t="shared" ref="AM73:BE73" si="28">AM207+(AM207*AM140)</f>
        <v>450</v>
      </c>
      <c r="AN73" s="1275">
        <f t="shared" si="28"/>
        <v>400</v>
      </c>
      <c r="AO73" s="1275">
        <f t="shared" si="28"/>
        <v>425</v>
      </c>
      <c r="AP73" s="1276">
        <f t="shared" si="28"/>
        <v>400</v>
      </c>
      <c r="AQ73" s="1275">
        <f t="shared" si="28"/>
        <v>500</v>
      </c>
      <c r="AR73" s="1275">
        <f t="shared" si="28"/>
        <v>550</v>
      </c>
      <c r="AS73" s="1275">
        <f t="shared" si="28"/>
        <v>475</v>
      </c>
      <c r="AT73" s="1275">
        <f t="shared" si="28"/>
        <v>450</v>
      </c>
      <c r="AU73" s="1275">
        <f t="shared" si="28"/>
        <v>400</v>
      </c>
      <c r="AV73" s="1275">
        <f t="shared" si="28"/>
        <v>350</v>
      </c>
      <c r="AW73" s="1275">
        <f t="shared" si="28"/>
        <v>450</v>
      </c>
      <c r="AX73" s="1275">
        <f t="shared" si="28"/>
        <v>500</v>
      </c>
      <c r="AY73" s="1275">
        <f t="shared" si="28"/>
        <v>450</v>
      </c>
      <c r="AZ73" s="1275">
        <f t="shared" si="28"/>
        <v>400</v>
      </c>
      <c r="BA73" s="1275">
        <f t="shared" si="28"/>
        <v>425</v>
      </c>
      <c r="BB73" s="1276">
        <f t="shared" si="28"/>
        <v>400</v>
      </c>
      <c r="BC73" s="1275">
        <f t="shared" si="28"/>
        <v>550</v>
      </c>
      <c r="BD73" s="1275">
        <f t="shared" si="28"/>
        <v>475</v>
      </c>
      <c r="BE73" s="1275">
        <f t="shared" si="28"/>
        <v>500</v>
      </c>
      <c r="BF73" s="1275">
        <f t="shared" ref="BF73:BQ73" si="29">BF207+(BF207*BF140)</f>
        <v>0</v>
      </c>
      <c r="BG73" s="1275">
        <f t="shared" si="29"/>
        <v>0</v>
      </c>
      <c r="BH73" s="1275">
        <f t="shared" si="29"/>
        <v>0</v>
      </c>
      <c r="BI73" s="1275">
        <f t="shared" si="29"/>
        <v>0</v>
      </c>
      <c r="BJ73" s="1275">
        <f t="shared" si="29"/>
        <v>0</v>
      </c>
      <c r="BK73" s="1275">
        <f t="shared" si="29"/>
        <v>0</v>
      </c>
      <c r="BL73" s="1275">
        <f t="shared" si="29"/>
        <v>0</v>
      </c>
      <c r="BM73" s="1275">
        <f t="shared" si="29"/>
        <v>0</v>
      </c>
      <c r="BN73" s="1275">
        <f t="shared" si="29"/>
        <v>0</v>
      </c>
      <c r="BO73" s="1275">
        <f t="shared" si="29"/>
        <v>0</v>
      </c>
      <c r="BP73" s="1275">
        <f t="shared" si="29"/>
        <v>0</v>
      </c>
      <c r="BQ73" s="1275">
        <f t="shared" si="29"/>
        <v>0</v>
      </c>
      <c r="BS73" s="413">
        <f>SUM(AT81:BE81)</f>
        <v>122400</v>
      </c>
      <c r="BT73" s="413"/>
      <c r="BV73" s="413"/>
    </row>
    <row r="74" spans="1:80" hidden="1">
      <c r="A74" s="1269" t="s">
        <v>208</v>
      </c>
      <c r="B74" s="1270" t="s">
        <v>598</v>
      </c>
      <c r="C74" s="1271" t="s">
        <v>100</v>
      </c>
      <c r="D74" s="1272" t="s">
        <v>607</v>
      </c>
      <c r="E74" s="1277" t="s">
        <v>605</v>
      </c>
      <c r="F74" s="1278">
        <v>10</v>
      </c>
      <c r="G74" s="499">
        <f t="shared" ref="G74:AJ74" si="30">G208+(G208*G141)</f>
        <v>3948.3870967741937</v>
      </c>
      <c r="H74" s="499">
        <f t="shared" si="30"/>
        <v>3958.8424437299036</v>
      </c>
      <c r="I74" s="499">
        <f t="shared" si="30"/>
        <v>4003.8668098818475</v>
      </c>
      <c r="J74" s="499">
        <f t="shared" si="30"/>
        <v>3452.3939559439291</v>
      </c>
      <c r="K74" s="499">
        <f t="shared" si="30"/>
        <v>3142.5734710087368</v>
      </c>
      <c r="L74" s="499">
        <f t="shared" si="30"/>
        <v>3376.3440860215055</v>
      </c>
      <c r="M74" s="499">
        <f t="shared" si="30"/>
        <v>3385.4291897090648</v>
      </c>
      <c r="N74" s="499">
        <f t="shared" si="30"/>
        <v>3023.3905101358878</v>
      </c>
      <c r="O74" s="499">
        <f t="shared" si="30"/>
        <v>3185.311871227364</v>
      </c>
      <c r="P74" s="499">
        <f t="shared" si="30"/>
        <v>3386.8190661478598</v>
      </c>
      <c r="Q74" s="499">
        <f t="shared" si="30"/>
        <v>3508.882039787055</v>
      </c>
      <c r="R74" s="500">
        <f t="shared" si="30"/>
        <v>3078.5529715762273</v>
      </c>
      <c r="S74" s="501">
        <f t="shared" si="30"/>
        <v>2813.0202140309157</v>
      </c>
      <c r="T74" s="499">
        <f t="shared" si="30"/>
        <v>3349.0315733616349</v>
      </c>
      <c r="U74" s="499">
        <f t="shared" si="30"/>
        <v>3230.7188114485466</v>
      </c>
      <c r="V74" s="499">
        <f t="shared" si="30"/>
        <v>2782.5082508250825</v>
      </c>
      <c r="W74" s="499">
        <f t="shared" si="30"/>
        <v>2750.9424478512187</v>
      </c>
      <c r="X74" s="499">
        <f t="shared" si="30"/>
        <v>2739.9270263226481</v>
      </c>
      <c r="Y74" s="499">
        <f t="shared" si="30"/>
        <v>2725.6690333151282</v>
      </c>
      <c r="Z74" s="499">
        <f t="shared" si="30"/>
        <v>2949.5266437139981</v>
      </c>
      <c r="AA74" s="499">
        <f t="shared" si="30"/>
        <v>2945.184389825919</v>
      </c>
      <c r="AB74" s="499">
        <f t="shared" si="30"/>
        <v>2943.3489718571977</v>
      </c>
      <c r="AC74" s="499">
        <f t="shared" si="30"/>
        <v>2946.0200017990383</v>
      </c>
      <c r="AD74" s="500">
        <f t="shared" si="30"/>
        <v>2734.5046125063814</v>
      </c>
      <c r="AE74" s="501">
        <f t="shared" si="30"/>
        <v>2734.4014579195332</v>
      </c>
      <c r="AF74" s="499">
        <f t="shared" si="30"/>
        <v>2103.7169415631924</v>
      </c>
      <c r="AG74" s="499">
        <f t="shared" si="30"/>
        <v>1051.7612941612902</v>
      </c>
      <c r="AH74" s="499">
        <f t="shared" si="30"/>
        <v>946.59379001204263</v>
      </c>
      <c r="AI74" s="1274">
        <f t="shared" si="30"/>
        <v>841.43750472907846</v>
      </c>
      <c r="AJ74" s="1274">
        <f t="shared" si="30"/>
        <v>736.24344566821924</v>
      </c>
      <c r="AK74" s="1275">
        <f t="shared" si="18"/>
        <v>757.28258631770541</v>
      </c>
      <c r="AL74" s="1275">
        <f t="shared" si="18"/>
        <v>841.42789380043962</v>
      </c>
      <c r="AM74" s="1275">
        <f t="shared" ref="AM74:BE74" si="31">AM208+(AM208*AM141)</f>
        <v>946.60277642725498</v>
      </c>
      <c r="AN74" s="1275">
        <f t="shared" si="31"/>
        <v>841.42589328885367</v>
      </c>
      <c r="AO74" s="1275">
        <f t="shared" si="31"/>
        <v>894.01501161940701</v>
      </c>
      <c r="AP74" s="1276">
        <f t="shared" si="31"/>
        <v>841.42589328885367</v>
      </c>
      <c r="AQ74" s="1275">
        <f t="shared" si="31"/>
        <v>1051.7823666110671</v>
      </c>
      <c r="AR74" s="1275">
        <f t="shared" si="31"/>
        <v>1156.9606032721738</v>
      </c>
      <c r="AS74" s="1275">
        <f t="shared" si="31"/>
        <v>1000</v>
      </c>
      <c r="AT74" s="1275">
        <f t="shared" si="31"/>
        <v>946.60412994996034</v>
      </c>
      <c r="AU74" s="1275">
        <f t="shared" si="31"/>
        <v>841.42589328885367</v>
      </c>
      <c r="AV74" s="1275">
        <f t="shared" si="31"/>
        <v>736.24765662774689</v>
      </c>
      <c r="AW74" s="1275">
        <f t="shared" si="31"/>
        <v>946.60412994996034</v>
      </c>
      <c r="AX74" s="1275">
        <f t="shared" si="31"/>
        <v>1051.7823666110671</v>
      </c>
      <c r="AY74" s="1275">
        <f t="shared" si="31"/>
        <v>946.60412994996034</v>
      </c>
      <c r="AZ74" s="1275">
        <f t="shared" si="31"/>
        <v>841.42589328885367</v>
      </c>
      <c r="BA74" s="1275">
        <f t="shared" si="31"/>
        <v>894.01501161940701</v>
      </c>
      <c r="BB74" s="1276">
        <f t="shared" si="31"/>
        <v>841.42589328885367</v>
      </c>
      <c r="BC74" s="1275">
        <f t="shared" si="31"/>
        <v>1156.9606032721738</v>
      </c>
      <c r="BD74" s="1275">
        <f t="shared" si="31"/>
        <v>1156.9606032721738</v>
      </c>
      <c r="BE74" s="1275">
        <f t="shared" si="31"/>
        <v>999.19324828051367</v>
      </c>
      <c r="BF74" s="1275">
        <f t="shared" ref="BF74:BQ74" si="32">BF208+(BF208*BF141)</f>
        <v>0</v>
      </c>
      <c r="BG74" s="1275">
        <f t="shared" si="32"/>
        <v>0</v>
      </c>
      <c r="BH74" s="1275">
        <f t="shared" si="32"/>
        <v>0</v>
      </c>
      <c r="BI74" s="1275">
        <f t="shared" si="32"/>
        <v>0</v>
      </c>
      <c r="BJ74" s="1275">
        <f t="shared" si="32"/>
        <v>0</v>
      </c>
      <c r="BK74" s="1275">
        <f t="shared" si="32"/>
        <v>0</v>
      </c>
      <c r="BL74" s="1275">
        <f t="shared" si="32"/>
        <v>0</v>
      </c>
      <c r="BM74" s="1275">
        <f t="shared" si="32"/>
        <v>0</v>
      </c>
      <c r="BN74" s="1275">
        <f t="shared" si="32"/>
        <v>0</v>
      </c>
      <c r="BO74" s="1275">
        <f t="shared" si="32"/>
        <v>0</v>
      </c>
      <c r="BP74" s="1275">
        <f t="shared" si="32"/>
        <v>0</v>
      </c>
      <c r="BQ74" s="1275">
        <f t="shared" si="32"/>
        <v>0</v>
      </c>
      <c r="BS74" s="413">
        <f>SUM(AT82:BE82)</f>
        <v>177600</v>
      </c>
      <c r="BT74" s="413"/>
      <c r="BV74" s="413"/>
    </row>
    <row r="75" spans="1:80" hidden="1">
      <c r="A75" s="1269" t="s">
        <v>208</v>
      </c>
      <c r="B75" s="1270" t="s">
        <v>600</v>
      </c>
      <c r="C75" s="1277" t="s">
        <v>100</v>
      </c>
      <c r="D75" s="1272" t="s">
        <v>608</v>
      </c>
      <c r="E75" s="1277" t="s">
        <v>603</v>
      </c>
      <c r="F75" s="1278">
        <v>10</v>
      </c>
      <c r="G75" s="499">
        <f t="shared" ref="G75:AJ75" si="33">G209+(G209*G142)</f>
        <v>1250</v>
      </c>
      <c r="H75" s="499">
        <f t="shared" si="33"/>
        <v>1150</v>
      </c>
      <c r="I75" s="499">
        <f t="shared" si="33"/>
        <v>1250</v>
      </c>
      <c r="J75" s="499">
        <f t="shared" si="33"/>
        <v>1300</v>
      </c>
      <c r="K75" s="499">
        <f t="shared" si="33"/>
        <v>1400</v>
      </c>
      <c r="L75" s="499">
        <f t="shared" si="33"/>
        <v>1400</v>
      </c>
      <c r="M75" s="499">
        <f t="shared" si="33"/>
        <v>1500</v>
      </c>
      <c r="N75" s="499">
        <f t="shared" si="33"/>
        <v>1600</v>
      </c>
      <c r="O75" s="499">
        <f t="shared" si="33"/>
        <v>1700</v>
      </c>
      <c r="P75" s="499">
        <f t="shared" si="33"/>
        <v>1700</v>
      </c>
      <c r="Q75" s="499">
        <f t="shared" si="33"/>
        <v>1700</v>
      </c>
      <c r="R75" s="500">
        <f t="shared" si="33"/>
        <v>1600</v>
      </c>
      <c r="S75" s="501">
        <f t="shared" si="33"/>
        <v>1800</v>
      </c>
      <c r="T75" s="499">
        <f t="shared" si="33"/>
        <v>1700</v>
      </c>
      <c r="U75" s="499">
        <f t="shared" si="33"/>
        <v>2200</v>
      </c>
      <c r="V75" s="499">
        <f t="shared" si="33"/>
        <v>2200</v>
      </c>
      <c r="W75" s="499">
        <f t="shared" si="33"/>
        <v>2000</v>
      </c>
      <c r="X75" s="499">
        <f t="shared" si="33"/>
        <v>2000</v>
      </c>
      <c r="Y75" s="499">
        <f t="shared" si="33"/>
        <v>2000</v>
      </c>
      <c r="Z75" s="499">
        <f t="shared" si="33"/>
        <v>1750</v>
      </c>
      <c r="AA75" s="499">
        <f t="shared" si="33"/>
        <v>2000</v>
      </c>
      <c r="AB75" s="499">
        <f t="shared" si="33"/>
        <v>2000</v>
      </c>
      <c r="AC75" s="499">
        <f t="shared" si="33"/>
        <v>2000</v>
      </c>
      <c r="AD75" s="500">
        <f t="shared" si="33"/>
        <v>2000</v>
      </c>
      <c r="AE75" s="501">
        <f t="shared" si="33"/>
        <v>1600</v>
      </c>
      <c r="AF75" s="499">
        <f t="shared" si="33"/>
        <v>1500</v>
      </c>
      <c r="AG75" s="499">
        <f t="shared" si="33"/>
        <v>1500</v>
      </c>
      <c r="AH75" s="499">
        <f t="shared" si="33"/>
        <v>1250</v>
      </c>
      <c r="AI75" s="1274">
        <f t="shared" si="33"/>
        <v>1300</v>
      </c>
      <c r="AJ75" s="1274">
        <f t="shared" si="33"/>
        <v>1200</v>
      </c>
      <c r="AK75" s="1275">
        <f t="shared" si="18"/>
        <v>1200</v>
      </c>
      <c r="AL75" s="1275">
        <f t="shared" si="18"/>
        <v>1040</v>
      </c>
      <c r="AM75" s="1275">
        <f t="shared" ref="AM75:BE75" si="34">AM209+(AM209*AM142)</f>
        <v>1400</v>
      </c>
      <c r="AN75" s="1275">
        <f t="shared" si="34"/>
        <v>1500</v>
      </c>
      <c r="AO75" s="1275">
        <f t="shared" si="34"/>
        <v>1600</v>
      </c>
      <c r="AP75" s="1276">
        <f t="shared" si="34"/>
        <v>1600</v>
      </c>
      <c r="AQ75" s="1275">
        <f t="shared" si="34"/>
        <v>1520</v>
      </c>
      <c r="AR75" s="1275">
        <f t="shared" si="34"/>
        <v>1425</v>
      </c>
      <c r="AS75" s="1275">
        <f t="shared" si="34"/>
        <v>0</v>
      </c>
      <c r="AT75" s="1275">
        <f t="shared" si="34"/>
        <v>0</v>
      </c>
      <c r="AU75" s="1275">
        <f t="shared" si="34"/>
        <v>0</v>
      </c>
      <c r="AV75" s="1275">
        <f t="shared" si="34"/>
        <v>0</v>
      </c>
      <c r="AW75" s="1275">
        <f t="shared" si="34"/>
        <v>0</v>
      </c>
      <c r="AX75" s="1275">
        <f t="shared" si="34"/>
        <v>0</v>
      </c>
      <c r="AY75" s="1275">
        <f t="shared" si="34"/>
        <v>0</v>
      </c>
      <c r="AZ75" s="1275">
        <f t="shared" si="34"/>
        <v>0</v>
      </c>
      <c r="BA75" s="1275">
        <f t="shared" si="34"/>
        <v>0</v>
      </c>
      <c r="BB75" s="1276">
        <f t="shared" si="34"/>
        <v>0</v>
      </c>
      <c r="BC75" s="1275">
        <f t="shared" si="34"/>
        <v>0</v>
      </c>
      <c r="BD75" s="1275">
        <f t="shared" si="34"/>
        <v>0</v>
      </c>
      <c r="BE75" s="1275">
        <f t="shared" si="34"/>
        <v>0</v>
      </c>
      <c r="BF75" s="1275">
        <f t="shared" ref="BF75:BQ75" si="35">BF209+(BF209*BF142)</f>
        <v>0</v>
      </c>
      <c r="BG75" s="1275">
        <f t="shared" si="35"/>
        <v>0</v>
      </c>
      <c r="BH75" s="1275">
        <f t="shared" si="35"/>
        <v>0</v>
      </c>
      <c r="BI75" s="1275">
        <f t="shared" si="35"/>
        <v>0</v>
      </c>
      <c r="BJ75" s="1275">
        <f t="shared" si="35"/>
        <v>0</v>
      </c>
      <c r="BK75" s="1275">
        <f t="shared" si="35"/>
        <v>0</v>
      </c>
      <c r="BL75" s="1275">
        <f t="shared" si="35"/>
        <v>0</v>
      </c>
      <c r="BM75" s="1275">
        <f t="shared" si="35"/>
        <v>0</v>
      </c>
      <c r="BN75" s="1275">
        <f t="shared" si="35"/>
        <v>0</v>
      </c>
      <c r="BO75" s="1275">
        <f t="shared" si="35"/>
        <v>0</v>
      </c>
      <c r="BP75" s="1275">
        <f t="shared" si="35"/>
        <v>0</v>
      </c>
      <c r="BQ75" s="1275">
        <f t="shared" si="35"/>
        <v>0</v>
      </c>
      <c r="BS75" s="413">
        <f>SUM(AT83:BE83)</f>
        <v>201750</v>
      </c>
      <c r="BW75" s="413"/>
      <c r="BX75" s="413"/>
      <c r="BY75" s="413"/>
      <c r="BZ75" s="413"/>
      <c r="CA75" s="413"/>
      <c r="CB75" s="412"/>
    </row>
    <row r="76" spans="1:80" hidden="1">
      <c r="A76" s="1269" t="s">
        <v>208</v>
      </c>
      <c r="B76" s="1270" t="s">
        <v>600</v>
      </c>
      <c r="C76" s="1271" t="s">
        <v>100</v>
      </c>
      <c r="D76" s="1272" t="s">
        <v>609</v>
      </c>
      <c r="E76" s="1277" t="s">
        <v>605</v>
      </c>
      <c r="F76" s="1278"/>
      <c r="G76" s="499">
        <f t="shared" ref="G76:AJ76" si="36">G210+(G210*G143)</f>
        <v>2056.4516129032259</v>
      </c>
      <c r="H76" s="499">
        <f t="shared" si="36"/>
        <v>1896.9453376205788</v>
      </c>
      <c r="I76" s="499">
        <f t="shared" si="36"/>
        <v>2085.3472968134624</v>
      </c>
      <c r="J76" s="499">
        <f t="shared" si="36"/>
        <v>2040.0509739668671</v>
      </c>
      <c r="K76" s="499">
        <f t="shared" si="36"/>
        <v>2199.8014297061159</v>
      </c>
      <c r="L76" s="499">
        <f t="shared" si="36"/>
        <v>2363.4408602150538</v>
      </c>
      <c r="M76" s="499">
        <f t="shared" si="36"/>
        <v>2539.0718922817987</v>
      </c>
      <c r="N76" s="499">
        <f t="shared" si="36"/>
        <v>2687.4582312319003</v>
      </c>
      <c r="O76" s="499">
        <f t="shared" si="36"/>
        <v>3008.3501006036217</v>
      </c>
      <c r="P76" s="499">
        <f t="shared" si="36"/>
        <v>3198.6624513618676</v>
      </c>
      <c r="Q76" s="499">
        <f t="shared" si="36"/>
        <v>3728.1871672737457</v>
      </c>
      <c r="R76" s="500">
        <f t="shared" si="36"/>
        <v>3518.3462532299741</v>
      </c>
      <c r="S76" s="501">
        <f t="shared" si="36"/>
        <v>3375.624256837099</v>
      </c>
      <c r="T76" s="499">
        <f t="shared" si="36"/>
        <v>3795.5691164765194</v>
      </c>
      <c r="U76" s="499">
        <f t="shared" si="36"/>
        <v>4738.3875901245356</v>
      </c>
      <c r="V76" s="499">
        <f t="shared" si="36"/>
        <v>4372.512965582273</v>
      </c>
      <c r="W76" s="499">
        <f t="shared" si="36"/>
        <v>4232.2191505403362</v>
      </c>
      <c r="X76" s="499">
        <f t="shared" si="36"/>
        <v>4215.2723481886887</v>
      </c>
      <c r="Y76" s="499">
        <f t="shared" si="36"/>
        <v>4193.3369743309668</v>
      </c>
      <c r="Z76" s="499">
        <f t="shared" si="36"/>
        <v>3686.9083046424976</v>
      </c>
      <c r="AA76" s="499">
        <f t="shared" si="36"/>
        <v>4207.4062711798842</v>
      </c>
      <c r="AB76" s="499">
        <f t="shared" si="36"/>
        <v>4204.7842455102827</v>
      </c>
      <c r="AC76" s="499">
        <f t="shared" si="36"/>
        <v>4208.600002570055</v>
      </c>
      <c r="AD76" s="500">
        <f t="shared" si="36"/>
        <v>4206.9301730867401</v>
      </c>
      <c r="AE76" s="501">
        <f t="shared" si="36"/>
        <v>3365.417178977887</v>
      </c>
      <c r="AF76" s="499">
        <f t="shared" si="36"/>
        <v>3155.5754123447882</v>
      </c>
      <c r="AG76" s="499">
        <f t="shared" si="36"/>
        <v>3155.2838824838705</v>
      </c>
      <c r="AH76" s="499">
        <f t="shared" si="36"/>
        <v>2629.4271944778961</v>
      </c>
      <c r="AI76" s="1274">
        <f t="shared" si="36"/>
        <v>2734.671890369505</v>
      </c>
      <c r="AJ76" s="1274">
        <f t="shared" si="36"/>
        <v>2524.2632422910374</v>
      </c>
      <c r="AK76" s="1275">
        <f t="shared" si="18"/>
        <v>2524.2752877256848</v>
      </c>
      <c r="AL76" s="1275">
        <f t="shared" si="18"/>
        <v>2187.7125238811432</v>
      </c>
      <c r="AM76" s="1275">
        <f t="shared" ref="AM76:BE76" si="37">AM210+(AM210*AM143)</f>
        <v>2944.9864155514601</v>
      </c>
      <c r="AN76" s="1275">
        <f t="shared" si="37"/>
        <v>3155.3470998332014</v>
      </c>
      <c r="AO76" s="1275">
        <f t="shared" si="37"/>
        <v>3365.7035731554147</v>
      </c>
      <c r="AP76" s="1276">
        <f t="shared" si="37"/>
        <v>3365.7035731554147</v>
      </c>
      <c r="AQ76" s="1275">
        <f t="shared" si="37"/>
        <v>3197.4183944976439</v>
      </c>
      <c r="AR76" s="1275">
        <f t="shared" si="37"/>
        <v>2997.579744841541</v>
      </c>
      <c r="AS76" s="1275">
        <f t="shared" si="37"/>
        <v>0</v>
      </c>
      <c r="AT76" s="1275">
        <f t="shared" si="37"/>
        <v>0</v>
      </c>
      <c r="AU76" s="1275">
        <f t="shared" si="37"/>
        <v>0</v>
      </c>
      <c r="AV76" s="1275">
        <f t="shared" si="37"/>
        <v>0</v>
      </c>
      <c r="AW76" s="1275">
        <f t="shared" si="37"/>
        <v>0</v>
      </c>
      <c r="AX76" s="1275">
        <f t="shared" si="37"/>
        <v>0</v>
      </c>
      <c r="AY76" s="1275">
        <f t="shared" si="37"/>
        <v>0</v>
      </c>
      <c r="AZ76" s="1275">
        <f t="shared" si="37"/>
        <v>0</v>
      </c>
      <c r="BA76" s="1275">
        <f t="shared" si="37"/>
        <v>0</v>
      </c>
      <c r="BB76" s="1276">
        <f t="shared" si="37"/>
        <v>0</v>
      </c>
      <c r="BC76" s="1275">
        <f t="shared" si="37"/>
        <v>0</v>
      </c>
      <c r="BD76" s="1275">
        <f t="shared" si="37"/>
        <v>0</v>
      </c>
      <c r="BE76" s="1275">
        <f t="shared" si="37"/>
        <v>0</v>
      </c>
      <c r="BF76" s="1275">
        <f t="shared" ref="BF76:BQ76" si="38">BF210+(BF210*BF143)</f>
        <v>0</v>
      </c>
      <c r="BG76" s="1275">
        <f t="shared" si="38"/>
        <v>0</v>
      </c>
      <c r="BH76" s="1275">
        <f t="shared" si="38"/>
        <v>0</v>
      </c>
      <c r="BI76" s="1275">
        <f t="shared" si="38"/>
        <v>0</v>
      </c>
      <c r="BJ76" s="1275">
        <f t="shared" si="38"/>
        <v>0</v>
      </c>
      <c r="BK76" s="1275">
        <f t="shared" si="38"/>
        <v>0</v>
      </c>
      <c r="BL76" s="1275">
        <f t="shared" si="38"/>
        <v>0</v>
      </c>
      <c r="BM76" s="1275">
        <f t="shared" si="38"/>
        <v>0</v>
      </c>
      <c r="BN76" s="1275">
        <f t="shared" si="38"/>
        <v>0</v>
      </c>
      <c r="BO76" s="1275">
        <f t="shared" si="38"/>
        <v>0</v>
      </c>
      <c r="BP76" s="1275">
        <f t="shared" si="38"/>
        <v>0</v>
      </c>
      <c r="BQ76" s="1275">
        <f t="shared" si="38"/>
        <v>0</v>
      </c>
      <c r="BS76" s="413">
        <f>SUM(AT84:BE84)</f>
        <v>330750</v>
      </c>
      <c r="BW76" s="413"/>
      <c r="BX76" s="413"/>
      <c r="BY76" s="413"/>
      <c r="BZ76" s="413"/>
      <c r="CA76" s="413"/>
      <c r="CB76" s="412"/>
    </row>
    <row r="77" spans="1:80" hidden="1">
      <c r="A77" s="1269" t="s">
        <v>208</v>
      </c>
      <c r="B77" s="1270" t="s">
        <v>600</v>
      </c>
      <c r="C77" s="1277" t="s">
        <v>100</v>
      </c>
      <c r="D77" s="1272" t="s">
        <v>610</v>
      </c>
      <c r="E77" s="1277" t="s">
        <v>603</v>
      </c>
      <c r="F77" s="1278">
        <v>10</v>
      </c>
      <c r="G77" s="499">
        <f t="shared" ref="G77:AJ77" si="39">G211+(G211*G144)</f>
        <v>24479</v>
      </c>
      <c r="H77" s="499">
        <f t="shared" si="39"/>
        <v>22507</v>
      </c>
      <c r="I77" s="499">
        <f t="shared" si="39"/>
        <v>24479</v>
      </c>
      <c r="J77" s="499">
        <f t="shared" si="39"/>
        <v>17200</v>
      </c>
      <c r="K77" s="499">
        <f t="shared" si="39"/>
        <v>17000</v>
      </c>
      <c r="L77" s="499">
        <f t="shared" si="39"/>
        <v>17000</v>
      </c>
      <c r="M77" s="499">
        <f t="shared" si="39"/>
        <v>17000</v>
      </c>
      <c r="N77" s="499">
        <f t="shared" si="39"/>
        <v>20000</v>
      </c>
      <c r="O77" s="499">
        <f t="shared" si="39"/>
        <v>19000</v>
      </c>
      <c r="P77" s="499">
        <f t="shared" si="39"/>
        <v>15500</v>
      </c>
      <c r="Q77" s="499">
        <f t="shared" si="39"/>
        <v>14000</v>
      </c>
      <c r="R77" s="500">
        <f t="shared" si="39"/>
        <v>22000</v>
      </c>
      <c r="S77" s="501">
        <f t="shared" si="39"/>
        <v>24000</v>
      </c>
      <c r="T77" s="499">
        <f t="shared" si="39"/>
        <v>23000</v>
      </c>
      <c r="U77" s="499">
        <f t="shared" si="39"/>
        <v>24000</v>
      </c>
      <c r="V77" s="499">
        <f t="shared" si="39"/>
        <v>28000</v>
      </c>
      <c r="W77" s="499">
        <f t="shared" si="39"/>
        <v>25000</v>
      </c>
      <c r="X77" s="499">
        <f t="shared" si="39"/>
        <v>20000</v>
      </c>
      <c r="Y77" s="499">
        <f t="shared" si="39"/>
        <v>17000</v>
      </c>
      <c r="Z77" s="499">
        <f t="shared" si="39"/>
        <v>13000</v>
      </c>
      <c r="AA77" s="499">
        <f t="shared" si="39"/>
        <v>14000</v>
      </c>
      <c r="AB77" s="499">
        <f t="shared" si="39"/>
        <v>15000</v>
      </c>
      <c r="AC77" s="499">
        <f t="shared" si="39"/>
        <v>16000</v>
      </c>
      <c r="AD77" s="500">
        <f t="shared" si="39"/>
        <v>17000</v>
      </c>
      <c r="AE77" s="501">
        <f t="shared" si="39"/>
        <v>15000</v>
      </c>
      <c r="AF77" s="499">
        <f t="shared" si="39"/>
        <v>15000</v>
      </c>
      <c r="AG77" s="499">
        <f t="shared" si="39"/>
        <v>14000</v>
      </c>
      <c r="AH77" s="499">
        <f t="shared" si="39"/>
        <v>14000</v>
      </c>
      <c r="AI77" s="1274">
        <f t="shared" si="39"/>
        <v>10000</v>
      </c>
      <c r="AJ77" s="1274">
        <f t="shared" si="39"/>
        <v>9750</v>
      </c>
      <c r="AK77" s="1275">
        <f t="shared" si="18"/>
        <v>7600</v>
      </c>
      <c r="AL77" s="1275">
        <f t="shared" si="18"/>
        <v>7400</v>
      </c>
      <c r="AM77" s="1275">
        <f t="shared" ref="AM77:BE77" si="40">AM211+(AM211*AM144)</f>
        <v>9000</v>
      </c>
      <c r="AN77" s="1275">
        <f t="shared" si="40"/>
        <v>9250</v>
      </c>
      <c r="AO77" s="1275">
        <f t="shared" si="40"/>
        <v>9500</v>
      </c>
      <c r="AP77" s="1276">
        <f t="shared" si="40"/>
        <v>10000</v>
      </c>
      <c r="AQ77" s="1275">
        <f t="shared" si="40"/>
        <v>11000</v>
      </c>
      <c r="AR77" s="1275">
        <f t="shared" si="40"/>
        <v>9500</v>
      </c>
      <c r="AS77" s="1275">
        <f t="shared" si="40"/>
        <v>10500</v>
      </c>
      <c r="AT77" s="1275">
        <f t="shared" si="40"/>
        <v>14000</v>
      </c>
      <c r="AU77" s="1275">
        <f t="shared" si="40"/>
        <v>0</v>
      </c>
      <c r="AV77" s="1275">
        <f t="shared" si="40"/>
        <v>0</v>
      </c>
      <c r="AW77" s="1275">
        <f t="shared" si="40"/>
        <v>0</v>
      </c>
      <c r="AX77" s="1275">
        <f t="shared" si="40"/>
        <v>0</v>
      </c>
      <c r="AY77" s="1275">
        <f t="shared" si="40"/>
        <v>0</v>
      </c>
      <c r="AZ77" s="1275">
        <f t="shared" si="40"/>
        <v>0</v>
      </c>
      <c r="BA77" s="1275">
        <f t="shared" si="40"/>
        <v>0</v>
      </c>
      <c r="BB77" s="1276">
        <f t="shared" si="40"/>
        <v>0</v>
      </c>
      <c r="BC77" s="1275">
        <f t="shared" si="40"/>
        <v>0</v>
      </c>
      <c r="BD77" s="1275">
        <f t="shared" si="40"/>
        <v>0</v>
      </c>
      <c r="BE77" s="1275">
        <f t="shared" si="40"/>
        <v>0</v>
      </c>
      <c r="BF77" s="1275">
        <f t="shared" ref="BF77:BQ77" si="41">BF211+(BF211*BF144)</f>
        <v>0</v>
      </c>
      <c r="BG77" s="1275">
        <f t="shared" si="41"/>
        <v>0</v>
      </c>
      <c r="BH77" s="1275">
        <f t="shared" si="41"/>
        <v>0</v>
      </c>
      <c r="BI77" s="1275">
        <f t="shared" si="41"/>
        <v>0</v>
      </c>
      <c r="BJ77" s="1275">
        <f t="shared" si="41"/>
        <v>0</v>
      </c>
      <c r="BK77" s="1275">
        <f t="shared" si="41"/>
        <v>0</v>
      </c>
      <c r="BL77" s="1275">
        <f t="shared" si="41"/>
        <v>0</v>
      </c>
      <c r="BM77" s="1275">
        <f t="shared" si="41"/>
        <v>0</v>
      </c>
      <c r="BN77" s="1275">
        <f t="shared" si="41"/>
        <v>0</v>
      </c>
      <c r="BO77" s="1275">
        <f t="shared" si="41"/>
        <v>0</v>
      </c>
      <c r="BP77" s="1275">
        <f t="shared" si="41"/>
        <v>0</v>
      </c>
      <c r="BQ77" s="1275">
        <f t="shared" si="41"/>
        <v>0</v>
      </c>
      <c r="BS77" s="413">
        <f>SUM(AT85:BE85)</f>
        <v>3700</v>
      </c>
    </row>
    <row r="78" spans="1:80" hidden="1">
      <c r="A78" s="1269" t="s">
        <v>208</v>
      </c>
      <c r="B78" s="1270" t="s">
        <v>600</v>
      </c>
      <c r="C78" s="1271" t="s">
        <v>100</v>
      </c>
      <c r="D78" s="1272" t="s">
        <v>611</v>
      </c>
      <c r="E78" s="1277" t="s">
        <v>605</v>
      </c>
      <c r="F78" s="1278"/>
      <c r="G78" s="499">
        <f t="shared" ref="G78:AJ78" si="42">G212+(G212*G145)</f>
        <v>40271.903225806454</v>
      </c>
      <c r="H78" s="499">
        <f t="shared" si="42"/>
        <v>37125.694533762056</v>
      </c>
      <c r="I78" s="499">
        <f t="shared" si="42"/>
        <v>40837.773182957397</v>
      </c>
      <c r="J78" s="499">
        <f t="shared" si="42"/>
        <v>26991.443655561627</v>
      </c>
      <c r="K78" s="499">
        <f t="shared" si="42"/>
        <v>26711.874503574265</v>
      </c>
      <c r="L78" s="499">
        <f t="shared" si="42"/>
        <v>28698.924731182797</v>
      </c>
      <c r="M78" s="499">
        <f t="shared" si="42"/>
        <v>28776.148112527051</v>
      </c>
      <c r="N78" s="499">
        <f t="shared" si="42"/>
        <v>33593.227890398754</v>
      </c>
      <c r="O78" s="499">
        <f t="shared" si="42"/>
        <v>33622.736418511064</v>
      </c>
      <c r="P78" s="499">
        <f t="shared" si="42"/>
        <v>29164.275291828795</v>
      </c>
      <c r="Q78" s="499">
        <f t="shared" si="42"/>
        <v>30702.71784813673</v>
      </c>
      <c r="R78" s="500">
        <f t="shared" si="42"/>
        <v>48377.260981912143</v>
      </c>
      <c r="S78" s="501">
        <f t="shared" si="42"/>
        <v>45008.323424494651</v>
      </c>
      <c r="T78" s="499">
        <f t="shared" si="42"/>
        <v>51351.817458211735</v>
      </c>
      <c r="U78" s="499">
        <f t="shared" si="42"/>
        <v>51691.500983176746</v>
      </c>
      <c r="V78" s="499">
        <f t="shared" si="42"/>
        <v>55650.165016501654</v>
      </c>
      <c r="W78" s="499">
        <f t="shared" si="42"/>
        <v>52902.739381754203</v>
      </c>
      <c r="X78" s="499">
        <f t="shared" si="42"/>
        <v>42152.723481886889</v>
      </c>
      <c r="Y78" s="499">
        <f t="shared" si="42"/>
        <v>35643.364281813214</v>
      </c>
      <c r="Z78" s="499">
        <f t="shared" si="42"/>
        <v>27388.461691629982</v>
      </c>
      <c r="AA78" s="499">
        <f t="shared" si="42"/>
        <v>29451.843898259191</v>
      </c>
      <c r="AB78" s="499">
        <f t="shared" si="42"/>
        <v>31535.881841327118</v>
      </c>
      <c r="AC78" s="499">
        <f t="shared" si="42"/>
        <v>33668.80002056044</v>
      </c>
      <c r="AD78" s="500">
        <f t="shared" si="42"/>
        <v>35758.906471237293</v>
      </c>
      <c r="AE78" s="501">
        <f t="shared" si="42"/>
        <v>31550.786052917691</v>
      </c>
      <c r="AF78" s="499">
        <f t="shared" si="42"/>
        <v>31555.754123447885</v>
      </c>
      <c r="AG78" s="499">
        <f t="shared" si="42"/>
        <v>29449.316236516126</v>
      </c>
      <c r="AH78" s="499">
        <f t="shared" si="42"/>
        <v>29449.58457815244</v>
      </c>
      <c r="AI78" s="1274">
        <f t="shared" si="42"/>
        <v>21035.937618226963</v>
      </c>
      <c r="AJ78" s="1274">
        <f t="shared" si="42"/>
        <v>20509.638843614681</v>
      </c>
      <c r="AK78" s="1275">
        <f t="shared" si="18"/>
        <v>15987.07682226267</v>
      </c>
      <c r="AL78" s="1275">
        <f t="shared" si="18"/>
        <v>15566.41603530813</v>
      </c>
      <c r="AM78" s="1275">
        <f t="shared" ref="AM78:BE78" si="43">AM212+(AM212*AM145)</f>
        <v>18932.055528545101</v>
      </c>
      <c r="AN78" s="1275">
        <f t="shared" si="43"/>
        <v>19457.97378230474</v>
      </c>
      <c r="AO78" s="1275">
        <f t="shared" si="43"/>
        <v>19983.864965610275</v>
      </c>
      <c r="AP78" s="1276">
        <f t="shared" si="43"/>
        <v>21035.647332221342</v>
      </c>
      <c r="AQ78" s="1275">
        <f t="shared" si="43"/>
        <v>23139.212065443477</v>
      </c>
      <c r="AR78" s="1275">
        <f t="shared" si="43"/>
        <v>19983.864965610275</v>
      </c>
      <c r="AS78" s="1275">
        <f t="shared" si="43"/>
        <v>22100</v>
      </c>
      <c r="AT78" s="1275">
        <f t="shared" si="43"/>
        <v>29449.906265109879</v>
      </c>
      <c r="AU78" s="1275">
        <f t="shared" si="43"/>
        <v>0</v>
      </c>
      <c r="AV78" s="1275">
        <f t="shared" si="43"/>
        <v>0</v>
      </c>
      <c r="AW78" s="1275">
        <f t="shared" si="43"/>
        <v>0</v>
      </c>
      <c r="AX78" s="1275">
        <f t="shared" si="43"/>
        <v>0</v>
      </c>
      <c r="AY78" s="1275">
        <f t="shared" si="43"/>
        <v>0</v>
      </c>
      <c r="AZ78" s="1275">
        <f t="shared" si="43"/>
        <v>0</v>
      </c>
      <c r="BA78" s="1275">
        <f t="shared" si="43"/>
        <v>0</v>
      </c>
      <c r="BB78" s="1276">
        <f t="shared" si="43"/>
        <v>0</v>
      </c>
      <c r="BC78" s="1275">
        <f t="shared" si="43"/>
        <v>0</v>
      </c>
      <c r="BD78" s="1275">
        <f t="shared" si="43"/>
        <v>0</v>
      </c>
      <c r="BE78" s="1275">
        <f t="shared" si="43"/>
        <v>0</v>
      </c>
      <c r="BF78" s="1275">
        <f t="shared" ref="BF78:BQ78" si="44">BF212+(BF212*BF145)</f>
        <v>0</v>
      </c>
      <c r="BG78" s="1275">
        <f t="shared" si="44"/>
        <v>0</v>
      </c>
      <c r="BH78" s="1275">
        <f t="shared" si="44"/>
        <v>0</v>
      </c>
      <c r="BI78" s="1275">
        <f t="shared" si="44"/>
        <v>0</v>
      </c>
      <c r="BJ78" s="1275">
        <f t="shared" si="44"/>
        <v>0</v>
      </c>
      <c r="BK78" s="1275">
        <f t="shared" si="44"/>
        <v>0</v>
      </c>
      <c r="BL78" s="1275">
        <f t="shared" si="44"/>
        <v>0</v>
      </c>
      <c r="BM78" s="1275">
        <f t="shared" si="44"/>
        <v>0</v>
      </c>
      <c r="BN78" s="1275">
        <f t="shared" si="44"/>
        <v>0</v>
      </c>
      <c r="BO78" s="1275">
        <f t="shared" si="44"/>
        <v>0</v>
      </c>
      <c r="BP78" s="1275">
        <f t="shared" si="44"/>
        <v>0</v>
      </c>
      <c r="BQ78" s="1275">
        <f t="shared" si="44"/>
        <v>0</v>
      </c>
      <c r="BS78" s="413"/>
    </row>
    <row r="79" spans="1:80" hidden="1">
      <c r="A79" s="1269" t="s">
        <v>208</v>
      </c>
      <c r="B79" s="1270" t="s">
        <v>612</v>
      </c>
      <c r="C79" s="1271" t="s">
        <v>100</v>
      </c>
      <c r="D79" s="1272" t="s">
        <v>613</v>
      </c>
      <c r="E79" s="1277" t="s">
        <v>603</v>
      </c>
      <c r="F79" s="1278"/>
      <c r="G79" s="499"/>
      <c r="H79" s="499"/>
      <c r="I79" s="499"/>
      <c r="J79" s="499"/>
      <c r="K79" s="499"/>
      <c r="L79" s="499"/>
      <c r="M79" s="499"/>
      <c r="N79" s="499"/>
      <c r="O79" s="499"/>
      <c r="P79" s="499"/>
      <c r="Q79" s="499"/>
      <c r="R79" s="500"/>
      <c r="S79" s="501"/>
      <c r="T79" s="499"/>
      <c r="U79" s="499"/>
      <c r="V79" s="499"/>
      <c r="W79" s="499"/>
      <c r="X79" s="499"/>
      <c r="Y79" s="499"/>
      <c r="Z79" s="499"/>
      <c r="AA79" s="499"/>
      <c r="AB79" s="499"/>
      <c r="AC79" s="499"/>
      <c r="AD79" s="500"/>
      <c r="AE79" s="501"/>
      <c r="AF79" s="499"/>
      <c r="AG79" s="499"/>
      <c r="AH79" s="499"/>
      <c r="AI79" s="1274"/>
      <c r="AJ79" s="1274"/>
      <c r="AK79" s="1275"/>
      <c r="AL79" s="1275"/>
      <c r="AM79" s="1275"/>
      <c r="AN79" s="1275"/>
      <c r="AO79" s="1275"/>
      <c r="AP79" s="1276"/>
      <c r="AQ79" s="1275"/>
      <c r="AR79" s="1275"/>
      <c r="AS79" s="1275"/>
      <c r="AT79" s="1275"/>
      <c r="AU79" s="1275"/>
      <c r="AV79" s="1275"/>
      <c r="AW79" s="1275"/>
      <c r="AX79" s="1275"/>
      <c r="AY79" s="1275"/>
      <c r="AZ79" s="1275"/>
      <c r="BA79" s="1275"/>
      <c r="BB79" s="1276"/>
      <c r="BC79" s="1275"/>
      <c r="BD79" s="1275"/>
      <c r="BE79" s="1275"/>
      <c r="BF79" s="1275"/>
      <c r="BG79" s="1275"/>
      <c r="BH79" s="1275"/>
      <c r="BI79" s="1275"/>
      <c r="BJ79" s="1275"/>
      <c r="BK79" s="1275"/>
      <c r="BL79" s="1275"/>
      <c r="BM79" s="1275"/>
      <c r="BN79" s="1275"/>
      <c r="BO79" s="1275"/>
      <c r="BP79" s="1275"/>
      <c r="BQ79" s="1275"/>
      <c r="BS79" s="413"/>
    </row>
    <row r="80" spans="1:80" hidden="1">
      <c r="A80" s="1269" t="s">
        <v>208</v>
      </c>
      <c r="B80" s="1270" t="s">
        <v>612</v>
      </c>
      <c r="C80" s="1271" t="s">
        <v>100</v>
      </c>
      <c r="D80" s="1272" t="s">
        <v>614</v>
      </c>
      <c r="E80" s="1277" t="s">
        <v>605</v>
      </c>
      <c r="F80" s="1278"/>
      <c r="G80" s="499"/>
      <c r="H80" s="499"/>
      <c r="I80" s="499"/>
      <c r="J80" s="499"/>
      <c r="K80" s="499"/>
      <c r="L80" s="499"/>
      <c r="M80" s="499"/>
      <c r="N80" s="499"/>
      <c r="O80" s="499"/>
      <c r="P80" s="499"/>
      <c r="Q80" s="499"/>
      <c r="R80" s="500"/>
      <c r="S80" s="501"/>
      <c r="T80" s="499"/>
      <c r="U80" s="499"/>
      <c r="V80" s="499"/>
      <c r="W80" s="499"/>
      <c r="X80" s="499"/>
      <c r="Y80" s="499"/>
      <c r="Z80" s="499"/>
      <c r="AA80" s="499"/>
      <c r="AB80" s="499"/>
      <c r="AC80" s="499"/>
      <c r="AD80" s="500"/>
      <c r="AE80" s="501"/>
      <c r="AF80" s="499"/>
      <c r="AG80" s="499"/>
      <c r="AH80" s="499"/>
      <c r="AI80" s="1274"/>
      <c r="AJ80" s="1274"/>
      <c r="AK80" s="1275"/>
      <c r="AL80" s="1275"/>
      <c r="AM80" s="1275"/>
      <c r="AN80" s="1275"/>
      <c r="AO80" s="1275"/>
      <c r="AP80" s="1276"/>
      <c r="AQ80" s="1275"/>
      <c r="AR80" s="1275"/>
      <c r="AS80" s="1275"/>
      <c r="AT80" s="1275"/>
      <c r="AU80" s="1275"/>
      <c r="AV80" s="1275"/>
      <c r="AW80" s="1275"/>
      <c r="AX80" s="1275"/>
      <c r="AY80" s="1275"/>
      <c r="AZ80" s="1275"/>
      <c r="BA80" s="1275"/>
      <c r="BB80" s="1276"/>
      <c r="BC80" s="1275"/>
      <c r="BD80" s="1275"/>
      <c r="BE80" s="1275"/>
      <c r="BF80" s="1275"/>
      <c r="BG80" s="1275"/>
      <c r="BH80" s="1275"/>
      <c r="BI80" s="1275"/>
      <c r="BJ80" s="1275"/>
      <c r="BK80" s="1275"/>
      <c r="BL80" s="1275"/>
      <c r="BM80" s="1275"/>
      <c r="BN80" s="1275"/>
      <c r="BO80" s="1275"/>
      <c r="BP80" s="1275"/>
      <c r="BQ80" s="1275"/>
      <c r="BS80" s="413"/>
    </row>
    <row r="81" spans="1:80" hidden="1">
      <c r="A81" s="1269" t="s">
        <v>208</v>
      </c>
      <c r="B81" s="1270" t="s">
        <v>598</v>
      </c>
      <c r="C81" s="1277" t="s">
        <v>38</v>
      </c>
      <c r="D81" s="1272" t="s">
        <v>615</v>
      </c>
      <c r="E81" s="1277" t="s">
        <v>16</v>
      </c>
      <c r="F81" s="1278">
        <v>12</v>
      </c>
      <c r="G81" s="499">
        <f t="shared" ref="G81:AL81" si="45">G215+(G215*G148)</f>
        <v>0</v>
      </c>
      <c r="H81" s="499">
        <f t="shared" si="45"/>
        <v>0</v>
      </c>
      <c r="I81" s="499">
        <f t="shared" si="45"/>
        <v>0</v>
      </c>
      <c r="J81" s="499">
        <f t="shared" si="45"/>
        <v>5500</v>
      </c>
      <c r="K81" s="499">
        <f t="shared" si="45"/>
        <v>8800</v>
      </c>
      <c r="L81" s="499">
        <f t="shared" si="45"/>
        <v>8800</v>
      </c>
      <c r="M81" s="499">
        <f t="shared" si="45"/>
        <v>6500</v>
      </c>
      <c r="N81" s="499">
        <f t="shared" si="45"/>
        <v>6300</v>
      </c>
      <c r="O81" s="499">
        <f t="shared" si="45"/>
        <v>8500</v>
      </c>
      <c r="P81" s="499">
        <f t="shared" si="45"/>
        <v>7600</v>
      </c>
      <c r="Q81" s="499">
        <f t="shared" si="45"/>
        <v>9500</v>
      </c>
      <c r="R81" s="500">
        <f t="shared" si="45"/>
        <v>9500</v>
      </c>
      <c r="S81" s="501">
        <f t="shared" si="45"/>
        <v>12129</v>
      </c>
      <c r="T81" s="499">
        <f t="shared" si="45"/>
        <v>12000</v>
      </c>
      <c r="U81" s="499">
        <f t="shared" si="45"/>
        <v>5500</v>
      </c>
      <c r="V81" s="499">
        <f t="shared" si="45"/>
        <v>5000</v>
      </c>
      <c r="W81" s="499">
        <f t="shared" si="45"/>
        <v>5000</v>
      </c>
      <c r="X81" s="499">
        <f t="shared" si="45"/>
        <v>5500</v>
      </c>
      <c r="Y81" s="499">
        <f t="shared" si="45"/>
        <v>6000</v>
      </c>
      <c r="Z81" s="499">
        <f t="shared" si="45"/>
        <v>7000</v>
      </c>
      <c r="AA81" s="499">
        <f t="shared" si="45"/>
        <v>7000</v>
      </c>
      <c r="AB81" s="499">
        <f t="shared" si="45"/>
        <v>7250</v>
      </c>
      <c r="AC81" s="499">
        <f t="shared" si="45"/>
        <v>7500</v>
      </c>
      <c r="AD81" s="500">
        <f t="shared" si="45"/>
        <v>7000</v>
      </c>
      <c r="AE81" s="501">
        <f t="shared" si="45"/>
        <v>7000</v>
      </c>
      <c r="AF81" s="499">
        <f t="shared" si="45"/>
        <v>6500</v>
      </c>
      <c r="AG81" s="499">
        <f t="shared" si="45"/>
        <v>7250</v>
      </c>
      <c r="AH81" s="499">
        <f t="shared" si="45"/>
        <v>6000</v>
      </c>
      <c r="AI81" s="1274">
        <f t="shared" si="45"/>
        <v>5500</v>
      </c>
      <c r="AJ81" s="1274">
        <f t="shared" si="45"/>
        <v>5750</v>
      </c>
      <c r="AK81" s="1275">
        <f t="shared" si="45"/>
        <v>6000</v>
      </c>
      <c r="AL81" s="1275">
        <f t="shared" si="45"/>
        <v>6750</v>
      </c>
      <c r="AM81" s="1275">
        <f t="shared" ref="AM81:BE81" si="46">AM215+(AM215*AM148)</f>
        <v>7000</v>
      </c>
      <c r="AN81" s="1275">
        <f t="shared" si="46"/>
        <v>7500</v>
      </c>
      <c r="AO81" s="1275">
        <f t="shared" si="46"/>
        <v>7500</v>
      </c>
      <c r="AP81" s="1276">
        <f t="shared" si="46"/>
        <v>7250</v>
      </c>
      <c r="AQ81" s="1275">
        <f t="shared" si="46"/>
        <v>8500</v>
      </c>
      <c r="AR81" s="1275">
        <f t="shared" si="46"/>
        <v>8000</v>
      </c>
      <c r="AS81" s="1275">
        <f t="shared" si="46"/>
        <v>8000</v>
      </c>
      <c r="AT81" s="1275">
        <f t="shared" si="46"/>
        <v>8900</v>
      </c>
      <c r="AU81" s="1275">
        <f t="shared" si="46"/>
        <v>10900</v>
      </c>
      <c r="AV81" s="1275">
        <f t="shared" si="46"/>
        <v>10700</v>
      </c>
      <c r="AW81" s="1275">
        <f t="shared" si="46"/>
        <v>11000</v>
      </c>
      <c r="AX81" s="1275">
        <f t="shared" si="46"/>
        <v>10700</v>
      </c>
      <c r="AY81" s="1275">
        <f t="shared" si="46"/>
        <v>10500</v>
      </c>
      <c r="AZ81" s="1275">
        <f t="shared" si="46"/>
        <v>9600</v>
      </c>
      <c r="BA81" s="1275">
        <f t="shared" si="46"/>
        <v>9800</v>
      </c>
      <c r="BB81" s="1276">
        <f t="shared" si="46"/>
        <v>9900</v>
      </c>
      <c r="BC81" s="1275">
        <f t="shared" si="46"/>
        <v>10400</v>
      </c>
      <c r="BD81" s="1275">
        <f t="shared" si="46"/>
        <v>11000</v>
      </c>
      <c r="BE81" s="1275">
        <f t="shared" si="46"/>
        <v>9000</v>
      </c>
      <c r="BF81" s="1275">
        <f t="shared" ref="BF81:BQ81" si="47">BF215+(BF215*BF148)</f>
        <v>8667.6201372997712</v>
      </c>
      <c r="BG81" s="1275">
        <f t="shared" si="47"/>
        <v>8400</v>
      </c>
      <c r="BH81" s="1275">
        <f t="shared" si="47"/>
        <v>8200</v>
      </c>
      <c r="BI81" s="1275">
        <f t="shared" si="47"/>
        <v>8450</v>
      </c>
      <c r="BJ81" s="1275">
        <f t="shared" si="47"/>
        <v>8950</v>
      </c>
      <c r="BK81" s="1275">
        <f t="shared" si="47"/>
        <v>8250</v>
      </c>
      <c r="BL81" s="1275">
        <f t="shared" si="47"/>
        <v>8100</v>
      </c>
      <c r="BM81" s="1275">
        <f t="shared" si="47"/>
        <v>8600</v>
      </c>
      <c r="BN81" s="1275">
        <f t="shared" si="47"/>
        <v>8700</v>
      </c>
      <c r="BO81" s="1275">
        <f t="shared" si="47"/>
        <v>10200</v>
      </c>
      <c r="BP81" s="1275">
        <f t="shared" si="47"/>
        <v>9900</v>
      </c>
      <c r="BQ81" s="1275">
        <f t="shared" si="47"/>
        <v>10100</v>
      </c>
      <c r="BR81" s="412"/>
      <c r="BS81" s="413">
        <f>SUM(AT87:BE87)</f>
        <v>46800</v>
      </c>
      <c r="BT81" s="413"/>
    </row>
    <row r="82" spans="1:80" hidden="1">
      <c r="A82" s="1269" t="s">
        <v>208</v>
      </c>
      <c r="B82" s="1270" t="s">
        <v>600</v>
      </c>
      <c r="C82" s="1271" t="s">
        <v>38</v>
      </c>
      <c r="D82" s="1272" t="s">
        <v>616</v>
      </c>
      <c r="E82" s="1271" t="s">
        <v>16</v>
      </c>
      <c r="F82" s="1273">
        <v>12</v>
      </c>
      <c r="G82" s="499">
        <f t="shared" ref="G82:AL82" si="48">G216+(G216*G149)</f>
        <v>0</v>
      </c>
      <c r="H82" s="499">
        <f t="shared" si="48"/>
        <v>0</v>
      </c>
      <c r="I82" s="499">
        <f t="shared" si="48"/>
        <v>0</v>
      </c>
      <c r="J82" s="499">
        <f t="shared" si="48"/>
        <v>0</v>
      </c>
      <c r="K82" s="499">
        <f t="shared" si="48"/>
        <v>0</v>
      </c>
      <c r="L82" s="499">
        <f t="shared" si="48"/>
        <v>0</v>
      </c>
      <c r="M82" s="499">
        <f t="shared" si="48"/>
        <v>0</v>
      </c>
      <c r="N82" s="499">
        <f t="shared" si="48"/>
        <v>15000</v>
      </c>
      <c r="O82" s="499">
        <f t="shared" si="48"/>
        <v>15000</v>
      </c>
      <c r="P82" s="499">
        <f t="shared" si="48"/>
        <v>15000</v>
      </c>
      <c r="Q82" s="499">
        <f t="shared" si="48"/>
        <v>14100</v>
      </c>
      <c r="R82" s="500">
        <f t="shared" si="48"/>
        <v>14000</v>
      </c>
      <c r="S82" s="501">
        <f t="shared" si="48"/>
        <v>16500</v>
      </c>
      <c r="T82" s="499">
        <f t="shared" si="48"/>
        <v>16500</v>
      </c>
      <c r="U82" s="499">
        <f t="shared" si="48"/>
        <v>17500</v>
      </c>
      <c r="V82" s="499">
        <f t="shared" si="48"/>
        <v>17500</v>
      </c>
      <c r="W82" s="499">
        <f t="shared" si="48"/>
        <v>17000</v>
      </c>
      <c r="X82" s="499">
        <f t="shared" si="48"/>
        <v>15000</v>
      </c>
      <c r="Y82" s="499">
        <f t="shared" si="48"/>
        <v>12000</v>
      </c>
      <c r="Z82" s="499">
        <f t="shared" si="48"/>
        <v>11500</v>
      </c>
      <c r="AA82" s="499">
        <f t="shared" si="48"/>
        <v>11500</v>
      </c>
      <c r="AB82" s="499">
        <f t="shared" si="48"/>
        <v>12000</v>
      </c>
      <c r="AC82" s="499">
        <f t="shared" si="48"/>
        <v>12000</v>
      </c>
      <c r="AD82" s="500">
        <f t="shared" si="48"/>
        <v>11000</v>
      </c>
      <c r="AE82" s="501">
        <f t="shared" si="48"/>
        <v>11000</v>
      </c>
      <c r="AF82" s="499">
        <f t="shared" si="48"/>
        <v>9500</v>
      </c>
      <c r="AG82" s="499">
        <f t="shared" si="48"/>
        <v>8500</v>
      </c>
      <c r="AH82" s="499">
        <f t="shared" si="48"/>
        <v>8250</v>
      </c>
      <c r="AI82" s="1274">
        <f t="shared" si="48"/>
        <v>8000</v>
      </c>
      <c r="AJ82" s="1274">
        <f t="shared" si="48"/>
        <v>7750</v>
      </c>
      <c r="AK82" s="1275">
        <f t="shared" si="48"/>
        <v>7500</v>
      </c>
      <c r="AL82" s="1275">
        <f t="shared" si="48"/>
        <v>7750</v>
      </c>
      <c r="AM82" s="1275">
        <f t="shared" ref="AM82:BE82" si="49">AM216+(AM216*AM149)</f>
        <v>9500</v>
      </c>
      <c r="AN82" s="1275">
        <f t="shared" si="49"/>
        <v>9250</v>
      </c>
      <c r="AO82" s="1275">
        <f t="shared" si="49"/>
        <v>9500</v>
      </c>
      <c r="AP82" s="1276">
        <f t="shared" si="49"/>
        <v>9000</v>
      </c>
      <c r="AQ82" s="1275">
        <f t="shared" si="49"/>
        <v>10000</v>
      </c>
      <c r="AR82" s="1275">
        <f t="shared" si="49"/>
        <v>9500</v>
      </c>
      <c r="AS82" s="1275">
        <f t="shared" si="49"/>
        <v>10000</v>
      </c>
      <c r="AT82" s="1275">
        <f t="shared" si="49"/>
        <v>13100</v>
      </c>
      <c r="AU82" s="1275">
        <f t="shared" si="49"/>
        <v>14600</v>
      </c>
      <c r="AV82" s="1275">
        <f t="shared" si="49"/>
        <v>16000</v>
      </c>
      <c r="AW82" s="1275">
        <f t="shared" si="49"/>
        <v>15700</v>
      </c>
      <c r="AX82" s="1275">
        <f t="shared" si="49"/>
        <v>15500</v>
      </c>
      <c r="AY82" s="1275">
        <f t="shared" si="49"/>
        <v>15000</v>
      </c>
      <c r="AZ82" s="1275">
        <f t="shared" si="49"/>
        <v>15300</v>
      </c>
      <c r="BA82" s="1275">
        <f t="shared" si="49"/>
        <v>15500</v>
      </c>
      <c r="BB82" s="1276">
        <f t="shared" si="49"/>
        <v>15600</v>
      </c>
      <c r="BC82" s="1275">
        <f t="shared" si="49"/>
        <v>16100</v>
      </c>
      <c r="BD82" s="1275">
        <f t="shared" si="49"/>
        <v>14200</v>
      </c>
      <c r="BE82" s="1275">
        <f t="shared" si="49"/>
        <v>11000</v>
      </c>
      <c r="BF82" s="1275">
        <f t="shared" ref="BF82:BQ82" si="50">BF216+(BF216*BF149)</f>
        <v>10642.906178489702</v>
      </c>
      <c r="BG82" s="1275">
        <f t="shared" si="50"/>
        <v>10400</v>
      </c>
      <c r="BH82" s="1275">
        <f t="shared" si="50"/>
        <v>10100</v>
      </c>
      <c r="BI82" s="1275">
        <f t="shared" si="50"/>
        <v>10450</v>
      </c>
      <c r="BJ82" s="1275">
        <f t="shared" si="50"/>
        <v>10950</v>
      </c>
      <c r="BK82" s="1275">
        <f t="shared" si="50"/>
        <v>10250</v>
      </c>
      <c r="BL82" s="1275">
        <f t="shared" si="50"/>
        <v>10000</v>
      </c>
      <c r="BM82" s="1275">
        <f t="shared" si="50"/>
        <v>10500</v>
      </c>
      <c r="BN82" s="1275">
        <f t="shared" si="50"/>
        <v>10600</v>
      </c>
      <c r="BO82" s="1275">
        <f t="shared" si="50"/>
        <v>12100</v>
      </c>
      <c r="BP82" s="1275">
        <f t="shared" si="50"/>
        <v>11900</v>
      </c>
      <c r="BQ82" s="1275">
        <f t="shared" si="50"/>
        <v>12000</v>
      </c>
      <c r="BR82" s="412"/>
      <c r="BS82" s="413">
        <f>SUM(AT88:BE88)</f>
        <v>49600</v>
      </c>
      <c r="BT82" s="413"/>
    </row>
    <row r="83" spans="1:80" hidden="1">
      <c r="A83" s="1269" t="s">
        <v>208</v>
      </c>
      <c r="B83" s="1270" t="s">
        <v>598</v>
      </c>
      <c r="C83" s="1277" t="s">
        <v>38</v>
      </c>
      <c r="D83" s="1272" t="s">
        <v>615</v>
      </c>
      <c r="E83" s="1277" t="s">
        <v>22</v>
      </c>
      <c r="F83" s="1278">
        <v>16</v>
      </c>
      <c r="G83" s="499">
        <f t="shared" ref="G83:AL83" si="51">G217+(G217*G150)</f>
        <v>0</v>
      </c>
      <c r="H83" s="499">
        <f t="shared" si="51"/>
        <v>0</v>
      </c>
      <c r="I83" s="499">
        <f t="shared" si="51"/>
        <v>0</v>
      </c>
      <c r="J83" s="499">
        <f t="shared" si="51"/>
        <v>0</v>
      </c>
      <c r="K83" s="499">
        <f t="shared" si="51"/>
        <v>0</v>
      </c>
      <c r="L83" s="499">
        <f t="shared" si="51"/>
        <v>0</v>
      </c>
      <c r="M83" s="499">
        <f t="shared" si="51"/>
        <v>0</v>
      </c>
      <c r="N83" s="499">
        <f t="shared" si="51"/>
        <v>0</v>
      </c>
      <c r="O83" s="499">
        <f t="shared" si="51"/>
        <v>0</v>
      </c>
      <c r="P83" s="499">
        <f t="shared" si="51"/>
        <v>0</v>
      </c>
      <c r="Q83" s="499">
        <f t="shared" si="51"/>
        <v>8100</v>
      </c>
      <c r="R83" s="500">
        <f t="shared" si="51"/>
        <v>8100</v>
      </c>
      <c r="S83" s="501">
        <f t="shared" si="51"/>
        <v>24192</v>
      </c>
      <c r="T83" s="499">
        <f t="shared" si="51"/>
        <v>24192</v>
      </c>
      <c r="U83" s="499">
        <f t="shared" si="51"/>
        <v>24192</v>
      </c>
      <c r="V83" s="499">
        <f t="shared" si="51"/>
        <v>27823.64861164357</v>
      </c>
      <c r="W83" s="499">
        <f t="shared" si="51"/>
        <v>30915.165124048413</v>
      </c>
      <c r="X83" s="499">
        <f t="shared" si="51"/>
        <v>30915.165124048413</v>
      </c>
      <c r="Y83" s="499">
        <f t="shared" si="51"/>
        <v>30915.165124048413</v>
      </c>
      <c r="Z83" s="499">
        <f t="shared" si="51"/>
        <v>30915.165124048413</v>
      </c>
      <c r="AA83" s="499">
        <f t="shared" si="51"/>
        <v>30915.165124048413</v>
      </c>
      <c r="AB83" s="499">
        <f t="shared" si="51"/>
        <v>34006.681636453257</v>
      </c>
      <c r="AC83" s="499">
        <f t="shared" si="51"/>
        <v>28500</v>
      </c>
      <c r="AD83" s="500">
        <f t="shared" si="51"/>
        <v>27550</v>
      </c>
      <c r="AE83" s="501">
        <f t="shared" si="51"/>
        <v>28360.294117647059</v>
      </c>
      <c r="AF83" s="499">
        <f t="shared" si="51"/>
        <v>26500</v>
      </c>
      <c r="AG83" s="499">
        <f t="shared" si="51"/>
        <v>26867.647058823528</v>
      </c>
      <c r="AH83" s="499">
        <f t="shared" si="51"/>
        <v>26441.176470588234</v>
      </c>
      <c r="AI83" s="1274">
        <f t="shared" si="51"/>
        <v>20811.764705882353</v>
      </c>
      <c r="AJ83" s="1274">
        <f t="shared" si="51"/>
        <v>20811.764705882353</v>
      </c>
      <c r="AK83" s="1275">
        <f t="shared" si="51"/>
        <v>25801.470588235294</v>
      </c>
      <c r="AL83" s="1275">
        <f t="shared" si="51"/>
        <v>26441.176470588234</v>
      </c>
      <c r="AM83" s="1275">
        <f t="shared" ref="AM83:BE83" si="52">AM217+(AM217*AM150)</f>
        <v>27720.588235294115</v>
      </c>
      <c r="AN83" s="1275">
        <f t="shared" si="52"/>
        <v>27720.588235294115</v>
      </c>
      <c r="AO83" s="1275">
        <f t="shared" si="52"/>
        <v>28147.058823529409</v>
      </c>
      <c r="AP83" s="1276">
        <f t="shared" si="52"/>
        <v>27720.588235294115</v>
      </c>
      <c r="AQ83" s="1275">
        <f t="shared" si="52"/>
        <v>26942.279411764706</v>
      </c>
      <c r="AR83" s="1275">
        <f t="shared" si="52"/>
        <v>25175</v>
      </c>
      <c r="AS83" s="1275">
        <f t="shared" si="52"/>
        <v>23200</v>
      </c>
      <c r="AT83" s="1275">
        <f t="shared" si="52"/>
        <v>21850</v>
      </c>
      <c r="AU83" s="1275">
        <f t="shared" si="52"/>
        <v>21500</v>
      </c>
      <c r="AV83" s="1275">
        <f t="shared" si="52"/>
        <v>20000</v>
      </c>
      <c r="AW83" s="1275">
        <f t="shared" si="52"/>
        <v>19000</v>
      </c>
      <c r="AX83" s="1275">
        <f t="shared" si="52"/>
        <v>17500</v>
      </c>
      <c r="AY83" s="1275">
        <f t="shared" si="52"/>
        <v>16500</v>
      </c>
      <c r="AZ83" s="1275">
        <f t="shared" si="52"/>
        <v>11600</v>
      </c>
      <c r="BA83" s="1275">
        <f t="shared" si="52"/>
        <v>13100</v>
      </c>
      <c r="BB83" s="1276">
        <f t="shared" si="52"/>
        <v>13100</v>
      </c>
      <c r="BC83" s="1275">
        <f t="shared" si="52"/>
        <v>15400</v>
      </c>
      <c r="BD83" s="1275">
        <f t="shared" si="52"/>
        <v>14700</v>
      </c>
      <c r="BE83" s="1275">
        <f t="shared" si="52"/>
        <v>17500</v>
      </c>
      <c r="BF83" s="1275">
        <f t="shared" ref="BF83:BQ83" si="53">BF217+(BF217*BF150)</f>
        <v>17250</v>
      </c>
      <c r="BG83" s="1275">
        <f t="shared" si="53"/>
        <v>17000</v>
      </c>
      <c r="BH83" s="1275">
        <f t="shared" si="53"/>
        <v>16250</v>
      </c>
      <c r="BI83" s="1275">
        <f t="shared" si="53"/>
        <v>15000</v>
      </c>
      <c r="BJ83" s="1275">
        <f t="shared" si="53"/>
        <v>14500</v>
      </c>
      <c r="BK83" s="1275">
        <f t="shared" si="53"/>
        <v>15400</v>
      </c>
      <c r="BL83" s="1275">
        <f t="shared" si="53"/>
        <v>16150</v>
      </c>
      <c r="BM83" s="1275">
        <f t="shared" si="53"/>
        <v>16650</v>
      </c>
      <c r="BN83" s="1275">
        <f t="shared" si="53"/>
        <v>16750</v>
      </c>
      <c r="BO83" s="1275">
        <f t="shared" si="53"/>
        <v>16750</v>
      </c>
      <c r="BP83" s="1275">
        <f t="shared" si="53"/>
        <v>16500</v>
      </c>
      <c r="BQ83" s="1275">
        <f t="shared" si="53"/>
        <v>16650</v>
      </c>
      <c r="BS83" s="413">
        <f>SUM(AT89:BE89)</f>
        <v>44350</v>
      </c>
      <c r="BV83" s="413"/>
    </row>
    <row r="84" spans="1:80" hidden="1">
      <c r="A84" s="1269" t="s">
        <v>208</v>
      </c>
      <c r="B84" s="1270" t="s">
        <v>600</v>
      </c>
      <c r="C84" s="1271" t="s">
        <v>38</v>
      </c>
      <c r="D84" s="1272" t="s">
        <v>616</v>
      </c>
      <c r="E84" s="1271" t="s">
        <v>22</v>
      </c>
      <c r="F84" s="1273">
        <v>16</v>
      </c>
      <c r="G84" s="499">
        <f t="shared" ref="G84:AL84" si="54">G218+(G218*G151)</f>
        <v>0</v>
      </c>
      <c r="H84" s="499">
        <f t="shared" si="54"/>
        <v>0</v>
      </c>
      <c r="I84" s="499">
        <f t="shared" si="54"/>
        <v>0</v>
      </c>
      <c r="J84" s="499">
        <f t="shared" si="54"/>
        <v>0</v>
      </c>
      <c r="K84" s="499">
        <f t="shared" si="54"/>
        <v>0</v>
      </c>
      <c r="L84" s="499">
        <f t="shared" si="54"/>
        <v>0</v>
      </c>
      <c r="M84" s="499">
        <f t="shared" si="54"/>
        <v>0</v>
      </c>
      <c r="N84" s="499">
        <f t="shared" si="54"/>
        <v>0</v>
      </c>
      <c r="O84" s="499">
        <f t="shared" si="54"/>
        <v>0</v>
      </c>
      <c r="P84" s="499">
        <f t="shared" si="54"/>
        <v>0</v>
      </c>
      <c r="Q84" s="499">
        <f t="shared" si="54"/>
        <v>0</v>
      </c>
      <c r="R84" s="500">
        <f t="shared" si="54"/>
        <v>0</v>
      </c>
      <c r="S84" s="501">
        <f t="shared" si="54"/>
        <v>30585</v>
      </c>
      <c r="T84" s="499">
        <f t="shared" si="54"/>
        <v>30585</v>
      </c>
      <c r="U84" s="499">
        <f t="shared" si="54"/>
        <v>30585</v>
      </c>
      <c r="V84" s="499">
        <f t="shared" si="54"/>
        <v>35176.35138835643</v>
      </c>
      <c r="W84" s="499">
        <f t="shared" si="54"/>
        <v>39084.834875951587</v>
      </c>
      <c r="X84" s="499">
        <f t="shared" si="54"/>
        <v>39084.834875951587</v>
      </c>
      <c r="Y84" s="499">
        <f t="shared" si="54"/>
        <v>39084.834875951587</v>
      </c>
      <c r="Z84" s="499">
        <f t="shared" si="54"/>
        <v>39084.834875951587</v>
      </c>
      <c r="AA84" s="499">
        <f t="shared" si="54"/>
        <v>39084.834875951587</v>
      </c>
      <c r="AB84" s="499">
        <f t="shared" si="54"/>
        <v>42993.31836354675</v>
      </c>
      <c r="AC84" s="499">
        <f t="shared" si="54"/>
        <v>38000</v>
      </c>
      <c r="AD84" s="500">
        <f t="shared" si="54"/>
        <v>37050</v>
      </c>
      <c r="AE84" s="501">
        <f t="shared" si="54"/>
        <v>38139.705882352937</v>
      </c>
      <c r="AF84" s="499">
        <f t="shared" si="54"/>
        <v>37500</v>
      </c>
      <c r="AG84" s="499">
        <f t="shared" si="54"/>
        <v>36132.352941176468</v>
      </c>
      <c r="AH84" s="499">
        <f t="shared" si="54"/>
        <v>35558.823529411762</v>
      </c>
      <c r="AI84" s="1274">
        <f t="shared" si="54"/>
        <v>27988.235294117643</v>
      </c>
      <c r="AJ84" s="1274">
        <f t="shared" si="54"/>
        <v>27988.235294117643</v>
      </c>
      <c r="AK84" s="1275">
        <f t="shared" si="54"/>
        <v>34698.529411764706</v>
      </c>
      <c r="AL84" s="1275">
        <f t="shared" si="54"/>
        <v>35558.823529411762</v>
      </c>
      <c r="AM84" s="1275">
        <f t="shared" ref="AM84:BE84" si="55">AM218+(AM218*AM151)</f>
        <v>37279.411764705881</v>
      </c>
      <c r="AN84" s="1275">
        <f t="shared" si="55"/>
        <v>37279.411764705881</v>
      </c>
      <c r="AO84" s="1275">
        <f t="shared" si="55"/>
        <v>37852.941176470587</v>
      </c>
      <c r="AP84" s="1276">
        <f t="shared" si="55"/>
        <v>37279.411764705881</v>
      </c>
      <c r="AQ84" s="1275">
        <f t="shared" si="55"/>
        <v>36232.720588235286</v>
      </c>
      <c r="AR84" s="1275">
        <f t="shared" si="55"/>
        <v>35625</v>
      </c>
      <c r="AS84" s="1275">
        <f t="shared" si="55"/>
        <v>30200</v>
      </c>
      <c r="AT84" s="1275">
        <f t="shared" si="55"/>
        <v>33150</v>
      </c>
      <c r="AU84" s="1275">
        <f t="shared" si="55"/>
        <v>32000</v>
      </c>
      <c r="AV84" s="1275">
        <f t="shared" si="55"/>
        <v>30500</v>
      </c>
      <c r="AW84" s="1275">
        <f t="shared" si="55"/>
        <v>29000</v>
      </c>
      <c r="AX84" s="1275">
        <f t="shared" si="55"/>
        <v>24500</v>
      </c>
      <c r="AY84" s="1275">
        <f t="shared" si="55"/>
        <v>24500</v>
      </c>
      <c r="AZ84" s="1275">
        <f t="shared" si="55"/>
        <v>25400</v>
      </c>
      <c r="BA84" s="1275">
        <f t="shared" si="55"/>
        <v>25200</v>
      </c>
      <c r="BB84" s="1276">
        <f t="shared" si="55"/>
        <v>25000</v>
      </c>
      <c r="BC84" s="1275">
        <f t="shared" si="55"/>
        <v>26400</v>
      </c>
      <c r="BD84" s="1275">
        <f t="shared" si="55"/>
        <v>25600</v>
      </c>
      <c r="BE84" s="1275">
        <f t="shared" si="55"/>
        <v>29500</v>
      </c>
      <c r="BF84" s="1275">
        <f t="shared" ref="BF84:BQ84" si="56">BF218+(BF218*BF151)</f>
        <v>29250</v>
      </c>
      <c r="BG84" s="1275">
        <f t="shared" si="56"/>
        <v>29000</v>
      </c>
      <c r="BH84" s="1275">
        <f t="shared" si="56"/>
        <v>26750</v>
      </c>
      <c r="BI84" s="1275">
        <f t="shared" si="56"/>
        <v>26000</v>
      </c>
      <c r="BJ84" s="1275">
        <f t="shared" si="56"/>
        <v>26000</v>
      </c>
      <c r="BK84" s="1275">
        <f t="shared" si="56"/>
        <v>27900</v>
      </c>
      <c r="BL84" s="1275">
        <f t="shared" si="56"/>
        <v>28650</v>
      </c>
      <c r="BM84" s="1275">
        <f t="shared" si="56"/>
        <v>29150</v>
      </c>
      <c r="BN84" s="1275">
        <f t="shared" si="56"/>
        <v>29250</v>
      </c>
      <c r="BO84" s="1275">
        <f t="shared" si="56"/>
        <v>29250</v>
      </c>
      <c r="BP84" s="1275">
        <f t="shared" si="56"/>
        <v>29000</v>
      </c>
      <c r="BQ84" s="1275">
        <f t="shared" si="56"/>
        <v>29150</v>
      </c>
      <c r="BS84" s="413">
        <f>SUM(AT90:BE90)</f>
        <v>44900</v>
      </c>
      <c r="BV84" s="413"/>
    </row>
    <row r="85" spans="1:80" hidden="1">
      <c r="A85" s="1269" t="s">
        <v>208</v>
      </c>
      <c r="B85" s="1270" t="s">
        <v>598</v>
      </c>
      <c r="C85" s="1277" t="s">
        <v>38</v>
      </c>
      <c r="D85" s="1272" t="s">
        <v>617</v>
      </c>
      <c r="E85" s="1277" t="s">
        <v>603</v>
      </c>
      <c r="F85" s="1278">
        <v>10</v>
      </c>
      <c r="G85" s="499">
        <f t="shared" ref="G85:AL85" si="57">G219+(G219*G152)</f>
        <v>4500</v>
      </c>
      <c r="H85" s="499">
        <f t="shared" si="57"/>
        <v>4000</v>
      </c>
      <c r="I85" s="499">
        <f t="shared" si="57"/>
        <v>4500</v>
      </c>
      <c r="J85" s="499">
        <f t="shared" si="57"/>
        <v>4500</v>
      </c>
      <c r="K85" s="499">
        <f t="shared" si="57"/>
        <v>4200</v>
      </c>
      <c r="L85" s="499">
        <f t="shared" si="57"/>
        <v>4200</v>
      </c>
      <c r="M85" s="499">
        <f t="shared" si="57"/>
        <v>4400</v>
      </c>
      <c r="N85" s="499">
        <f t="shared" si="57"/>
        <v>4000</v>
      </c>
      <c r="O85" s="499">
        <f t="shared" si="57"/>
        <v>4000</v>
      </c>
      <c r="P85" s="499">
        <f t="shared" si="57"/>
        <v>1400</v>
      </c>
      <c r="Q85" s="499">
        <f t="shared" si="57"/>
        <v>1400</v>
      </c>
      <c r="R85" s="500">
        <f t="shared" si="57"/>
        <v>1300</v>
      </c>
      <c r="S85" s="501">
        <f t="shared" si="57"/>
        <v>2500</v>
      </c>
      <c r="T85" s="499">
        <f t="shared" si="57"/>
        <v>2300</v>
      </c>
      <c r="U85" s="499">
        <f t="shared" si="57"/>
        <v>3000</v>
      </c>
      <c r="V85" s="499">
        <f t="shared" si="57"/>
        <v>4000</v>
      </c>
      <c r="W85" s="499">
        <f t="shared" si="57"/>
        <v>6000</v>
      </c>
      <c r="X85" s="499">
        <f t="shared" si="57"/>
        <v>6000</v>
      </c>
      <c r="Y85" s="499">
        <f t="shared" si="57"/>
        <v>6000</v>
      </c>
      <c r="Z85" s="499">
        <f t="shared" si="57"/>
        <v>1500</v>
      </c>
      <c r="AA85" s="499">
        <f t="shared" si="57"/>
        <v>1500</v>
      </c>
      <c r="AB85" s="499">
        <f t="shared" si="57"/>
        <v>1750</v>
      </c>
      <c r="AC85" s="499">
        <f t="shared" si="57"/>
        <v>2000</v>
      </c>
      <c r="AD85" s="500">
        <f t="shared" si="57"/>
        <v>2000</v>
      </c>
      <c r="AE85" s="501">
        <f t="shared" si="57"/>
        <v>1687.5</v>
      </c>
      <c r="AF85" s="499">
        <f t="shared" si="57"/>
        <v>1300</v>
      </c>
      <c r="AG85" s="499">
        <f t="shared" si="57"/>
        <v>1250</v>
      </c>
      <c r="AH85" s="499">
        <f t="shared" si="57"/>
        <v>2500</v>
      </c>
      <c r="AI85" s="1274">
        <f t="shared" si="57"/>
        <v>2100</v>
      </c>
      <c r="AJ85" s="1274">
        <f t="shared" si="57"/>
        <v>2000</v>
      </c>
      <c r="AK85" s="1275">
        <f t="shared" si="57"/>
        <v>1648</v>
      </c>
      <c r="AL85" s="1275">
        <f t="shared" si="57"/>
        <v>1648</v>
      </c>
      <c r="AM85" s="1275">
        <f t="shared" ref="AM85:BE85" si="58">AM219+(AM219*AM152)</f>
        <v>2160</v>
      </c>
      <c r="AN85" s="1275">
        <f t="shared" si="58"/>
        <v>2260</v>
      </c>
      <c r="AO85" s="1275">
        <f t="shared" si="58"/>
        <v>2260</v>
      </c>
      <c r="AP85" s="1276">
        <f t="shared" si="58"/>
        <v>2160</v>
      </c>
      <c r="AQ85" s="1275">
        <f t="shared" si="58"/>
        <v>2460</v>
      </c>
      <c r="AR85" s="1275">
        <f t="shared" si="58"/>
        <v>2160</v>
      </c>
      <c r="AS85" s="1275">
        <f t="shared" si="58"/>
        <v>2260</v>
      </c>
      <c r="AT85" s="1275">
        <f t="shared" si="58"/>
        <v>3700</v>
      </c>
      <c r="AU85" s="1275">
        <f t="shared" si="58"/>
        <v>0</v>
      </c>
      <c r="AV85" s="1275">
        <f t="shared" si="58"/>
        <v>0</v>
      </c>
      <c r="AW85" s="1275">
        <f t="shared" si="58"/>
        <v>0</v>
      </c>
      <c r="AX85" s="1275">
        <f t="shared" si="58"/>
        <v>0</v>
      </c>
      <c r="AY85" s="1275">
        <f t="shared" si="58"/>
        <v>0</v>
      </c>
      <c r="AZ85" s="1275">
        <f t="shared" si="58"/>
        <v>0</v>
      </c>
      <c r="BA85" s="1275">
        <f t="shared" si="58"/>
        <v>0</v>
      </c>
      <c r="BB85" s="1276">
        <f t="shared" si="58"/>
        <v>0</v>
      </c>
      <c r="BC85" s="1275">
        <f t="shared" si="58"/>
        <v>0</v>
      </c>
      <c r="BD85" s="1275">
        <f t="shared" si="58"/>
        <v>0</v>
      </c>
      <c r="BE85" s="1275">
        <f t="shared" si="58"/>
        <v>0</v>
      </c>
      <c r="BF85" s="1275">
        <f t="shared" ref="BF85:BQ85" si="59">BF219+(BF219*BF152)</f>
        <v>0</v>
      </c>
      <c r="BG85" s="1275">
        <f t="shared" si="59"/>
        <v>0</v>
      </c>
      <c r="BH85" s="1275">
        <f t="shared" si="59"/>
        <v>0</v>
      </c>
      <c r="BI85" s="1275">
        <f t="shared" si="59"/>
        <v>0</v>
      </c>
      <c r="BJ85" s="1275">
        <f t="shared" si="59"/>
        <v>0</v>
      </c>
      <c r="BK85" s="1275">
        <f t="shared" si="59"/>
        <v>0</v>
      </c>
      <c r="BL85" s="1275">
        <f t="shared" si="59"/>
        <v>0</v>
      </c>
      <c r="BM85" s="1275">
        <f t="shared" si="59"/>
        <v>0</v>
      </c>
      <c r="BN85" s="1275">
        <f t="shared" si="59"/>
        <v>0</v>
      </c>
      <c r="BO85" s="1275">
        <f t="shared" si="59"/>
        <v>0</v>
      </c>
      <c r="BP85" s="1275">
        <f t="shared" si="59"/>
        <v>0</v>
      </c>
      <c r="BQ85" s="1275">
        <f t="shared" si="59"/>
        <v>0</v>
      </c>
      <c r="BS85" s="413">
        <f>SUM(AT91:BE91)</f>
        <v>3000</v>
      </c>
      <c r="BU85" s="413"/>
      <c r="BW85" s="413"/>
      <c r="BX85" s="413"/>
      <c r="BY85" s="413"/>
      <c r="BZ85" s="413"/>
      <c r="CA85" s="413"/>
      <c r="CB85" s="412"/>
    </row>
    <row r="86" spans="1:80" hidden="1">
      <c r="A86" s="1269" t="s">
        <v>208</v>
      </c>
      <c r="B86" s="1270" t="s">
        <v>598</v>
      </c>
      <c r="C86" s="1277" t="s">
        <v>38</v>
      </c>
      <c r="D86" s="1272" t="s">
        <v>618</v>
      </c>
      <c r="E86" s="1277" t="s">
        <v>605</v>
      </c>
      <c r="F86" s="1278"/>
      <c r="G86" s="499">
        <f t="shared" ref="G86:AL86" si="60">G220+(G220*G153)</f>
        <v>7403.2258064516136</v>
      </c>
      <c r="H86" s="499">
        <f t="shared" si="60"/>
        <v>6598.0707395498393</v>
      </c>
      <c r="I86" s="499">
        <f t="shared" si="60"/>
        <v>7507.2502685284644</v>
      </c>
      <c r="J86" s="499">
        <f t="shared" si="60"/>
        <v>7061.7149098853088</v>
      </c>
      <c r="K86" s="499">
        <f t="shared" si="60"/>
        <v>6599.4042891183481</v>
      </c>
      <c r="L86" s="499">
        <f t="shared" si="60"/>
        <v>7090.3225806451619</v>
      </c>
      <c r="M86" s="499">
        <f t="shared" si="60"/>
        <v>7447.9442173599427</v>
      </c>
      <c r="N86" s="499">
        <f t="shared" si="60"/>
        <v>6718.6455780797505</v>
      </c>
      <c r="O86" s="499">
        <f t="shared" si="60"/>
        <v>7078.470824949698</v>
      </c>
      <c r="P86" s="499">
        <f t="shared" si="60"/>
        <v>2634.1926070038912</v>
      </c>
      <c r="Q86" s="499">
        <f t="shared" si="60"/>
        <v>3070.2717848136731</v>
      </c>
      <c r="R86" s="500">
        <f t="shared" si="60"/>
        <v>2858.6563307493539</v>
      </c>
      <c r="S86" s="501">
        <f t="shared" si="60"/>
        <v>4688.3670233848597</v>
      </c>
      <c r="T86" s="499">
        <f t="shared" si="60"/>
        <v>5135.1817458211735</v>
      </c>
      <c r="U86" s="499">
        <f t="shared" si="60"/>
        <v>6461.4376228970932</v>
      </c>
      <c r="V86" s="499">
        <f t="shared" si="60"/>
        <v>7950.0235737859502</v>
      </c>
      <c r="W86" s="499">
        <f t="shared" si="60"/>
        <v>12696.657451621009</v>
      </c>
      <c r="X86" s="499">
        <f t="shared" si="60"/>
        <v>12645.817044566067</v>
      </c>
      <c r="Y86" s="499">
        <f t="shared" si="60"/>
        <v>12580.0109229929</v>
      </c>
      <c r="Z86" s="499">
        <f t="shared" si="60"/>
        <v>3160.2071182649979</v>
      </c>
      <c r="AA86" s="499">
        <f t="shared" si="60"/>
        <v>3155.5547033849134</v>
      </c>
      <c r="AB86" s="499">
        <f t="shared" si="60"/>
        <v>3679.1862148214973</v>
      </c>
      <c r="AC86" s="499">
        <f t="shared" si="60"/>
        <v>4208.600002570055</v>
      </c>
      <c r="AD86" s="500">
        <f t="shared" si="60"/>
        <v>4206.9301730867401</v>
      </c>
      <c r="AE86" s="501">
        <f t="shared" si="60"/>
        <v>3549.4634309532403</v>
      </c>
      <c r="AF86" s="499">
        <f t="shared" si="60"/>
        <v>2734.83202403215</v>
      </c>
      <c r="AG86" s="499">
        <f t="shared" si="60"/>
        <v>2629.4032354032256</v>
      </c>
      <c r="AH86" s="499">
        <f t="shared" si="60"/>
        <v>5258.8543889557923</v>
      </c>
      <c r="AI86" s="1274">
        <f t="shared" si="60"/>
        <v>4417.5468998276619</v>
      </c>
      <c r="AJ86" s="1274">
        <f t="shared" si="60"/>
        <v>4207.1054038183956</v>
      </c>
      <c r="AK86" s="1275">
        <f t="shared" si="60"/>
        <v>3466.6713951432735</v>
      </c>
      <c r="AL86" s="1275">
        <f t="shared" si="60"/>
        <v>3466.6829224578114</v>
      </c>
      <c r="AM86" s="1275">
        <f t="shared" ref="AM86:BE86" si="61">AM220+(AM220*AM153)</f>
        <v>4543.6933268508237</v>
      </c>
      <c r="AN86" s="1275">
        <f t="shared" si="61"/>
        <v>4754.0562970820229</v>
      </c>
      <c r="AO86" s="1275">
        <f t="shared" si="61"/>
        <v>4754.0562970820229</v>
      </c>
      <c r="AP86" s="1276">
        <f t="shared" si="61"/>
        <v>4543.69982375981</v>
      </c>
      <c r="AQ86" s="1275">
        <f t="shared" si="61"/>
        <v>5174.7692437264495</v>
      </c>
      <c r="AR86" s="1275">
        <f t="shared" si="61"/>
        <v>4543.69982375981</v>
      </c>
      <c r="AS86" s="1275">
        <f t="shared" si="61"/>
        <v>4754.0562970820229</v>
      </c>
      <c r="AT86" s="1275">
        <f t="shared" si="61"/>
        <v>7751.6360419235643</v>
      </c>
      <c r="AU86" s="1275">
        <f t="shared" si="61"/>
        <v>0</v>
      </c>
      <c r="AV86" s="1275">
        <f t="shared" si="61"/>
        <v>0</v>
      </c>
      <c r="AW86" s="1275">
        <f t="shared" si="61"/>
        <v>0</v>
      </c>
      <c r="AX86" s="1275">
        <f t="shared" si="61"/>
        <v>0</v>
      </c>
      <c r="AY86" s="1275">
        <f t="shared" si="61"/>
        <v>0</v>
      </c>
      <c r="AZ86" s="1275">
        <f t="shared" si="61"/>
        <v>0</v>
      </c>
      <c r="BA86" s="1275">
        <f t="shared" si="61"/>
        <v>0</v>
      </c>
      <c r="BB86" s="1276">
        <f t="shared" si="61"/>
        <v>0</v>
      </c>
      <c r="BC86" s="1275">
        <f t="shared" si="61"/>
        <v>0</v>
      </c>
      <c r="BD86" s="1275">
        <f t="shared" si="61"/>
        <v>0</v>
      </c>
      <c r="BE86" s="1275">
        <f t="shared" si="61"/>
        <v>0</v>
      </c>
      <c r="BF86" s="1275">
        <f t="shared" ref="BF86:BQ86" si="62">BF220+(BF220*BF153)</f>
        <v>0</v>
      </c>
      <c r="BG86" s="1275">
        <f t="shared" si="62"/>
        <v>0</v>
      </c>
      <c r="BH86" s="1275">
        <f t="shared" si="62"/>
        <v>0</v>
      </c>
      <c r="BI86" s="1275">
        <f t="shared" si="62"/>
        <v>0</v>
      </c>
      <c r="BJ86" s="1275">
        <f t="shared" si="62"/>
        <v>0</v>
      </c>
      <c r="BK86" s="1275">
        <f t="shared" si="62"/>
        <v>0</v>
      </c>
      <c r="BL86" s="1275">
        <f t="shared" si="62"/>
        <v>0</v>
      </c>
      <c r="BM86" s="1275">
        <f t="shared" si="62"/>
        <v>0</v>
      </c>
      <c r="BN86" s="1275">
        <f t="shared" si="62"/>
        <v>0</v>
      </c>
      <c r="BO86" s="1275">
        <f t="shared" si="62"/>
        <v>0</v>
      </c>
      <c r="BP86" s="1275">
        <f t="shared" si="62"/>
        <v>0</v>
      </c>
      <c r="BQ86" s="1275">
        <f t="shared" si="62"/>
        <v>0</v>
      </c>
      <c r="BS86" s="413"/>
      <c r="BU86" s="413"/>
      <c r="BW86" s="413"/>
      <c r="BX86" s="413"/>
      <c r="BY86" s="413"/>
      <c r="BZ86" s="413"/>
      <c r="CA86" s="413"/>
      <c r="CB86" s="412"/>
    </row>
    <row r="87" spans="1:80" hidden="1">
      <c r="A87" s="1269" t="s">
        <v>208</v>
      </c>
      <c r="B87" s="1270" t="s">
        <v>598</v>
      </c>
      <c r="C87" s="1277" t="s">
        <v>619</v>
      </c>
      <c r="D87" s="1272" t="s">
        <v>620</v>
      </c>
      <c r="E87" s="1277" t="s">
        <v>16</v>
      </c>
      <c r="F87" s="1278">
        <v>16</v>
      </c>
      <c r="G87" s="499">
        <f t="shared" ref="G87:AJ87" si="63">G221+(G221*G154)</f>
        <v>5500</v>
      </c>
      <c r="H87" s="499">
        <f t="shared" si="63"/>
        <v>6000</v>
      </c>
      <c r="I87" s="499">
        <f t="shared" si="63"/>
        <v>5500</v>
      </c>
      <c r="J87" s="499">
        <f t="shared" si="63"/>
        <v>5500</v>
      </c>
      <c r="K87" s="499">
        <f t="shared" si="63"/>
        <v>6000</v>
      </c>
      <c r="L87" s="499">
        <f t="shared" si="63"/>
        <v>6000</v>
      </c>
      <c r="M87" s="499">
        <f t="shared" si="63"/>
        <v>5000</v>
      </c>
      <c r="N87" s="499">
        <f t="shared" si="63"/>
        <v>5000</v>
      </c>
      <c r="O87" s="499">
        <f t="shared" si="63"/>
        <v>5500</v>
      </c>
      <c r="P87" s="499">
        <f t="shared" si="63"/>
        <v>5700</v>
      </c>
      <c r="Q87" s="499">
        <f t="shared" si="63"/>
        <v>5500</v>
      </c>
      <c r="R87" s="500">
        <f t="shared" si="63"/>
        <v>4500</v>
      </c>
      <c r="S87" s="501">
        <f t="shared" si="63"/>
        <v>5000</v>
      </c>
      <c r="T87" s="499">
        <f t="shared" si="63"/>
        <v>5000</v>
      </c>
      <c r="U87" s="499">
        <f t="shared" si="63"/>
        <v>4600</v>
      </c>
      <c r="V87" s="499">
        <f t="shared" si="63"/>
        <v>4700</v>
      </c>
      <c r="W87" s="499">
        <f t="shared" si="63"/>
        <v>4800</v>
      </c>
      <c r="X87" s="499">
        <f t="shared" si="63"/>
        <v>5000</v>
      </c>
      <c r="Y87" s="499">
        <f t="shared" si="63"/>
        <v>5500</v>
      </c>
      <c r="Z87" s="499">
        <f t="shared" si="63"/>
        <v>5500</v>
      </c>
      <c r="AA87" s="499">
        <f t="shared" si="63"/>
        <v>6000</v>
      </c>
      <c r="AB87" s="499">
        <f t="shared" si="63"/>
        <v>6000</v>
      </c>
      <c r="AC87" s="499">
        <f t="shared" si="63"/>
        <v>6500</v>
      </c>
      <c r="AD87" s="500">
        <f t="shared" si="63"/>
        <v>6000</v>
      </c>
      <c r="AE87" s="501">
        <f t="shared" si="63"/>
        <v>6500</v>
      </c>
      <c r="AF87" s="499">
        <f t="shared" si="63"/>
        <v>6000</v>
      </c>
      <c r="AG87" s="499">
        <f t="shared" si="63"/>
        <v>6000</v>
      </c>
      <c r="AH87" s="499">
        <f t="shared" si="63"/>
        <v>5750</v>
      </c>
      <c r="AI87" s="1274">
        <f t="shared" si="63"/>
        <v>5500</v>
      </c>
      <c r="AJ87" s="1274">
        <f t="shared" si="63"/>
        <v>5100</v>
      </c>
      <c r="AK87" s="1448">
        <f>AK221+AK154</f>
        <v>3316</v>
      </c>
      <c r="AL87" s="1448">
        <f>AL221+AL154</f>
        <v>2954.5454545454545</v>
      </c>
      <c r="AM87" s="1275">
        <f t="shared" ref="AM87:BE87" si="64">AM221+(AM221*AM154)</f>
        <v>4600</v>
      </c>
      <c r="AN87" s="1275">
        <f t="shared" si="64"/>
        <v>4700</v>
      </c>
      <c r="AO87" s="1275">
        <f t="shared" si="64"/>
        <v>4900</v>
      </c>
      <c r="AP87" s="1276">
        <f t="shared" si="64"/>
        <v>5200</v>
      </c>
      <c r="AQ87" s="1275">
        <f t="shared" si="64"/>
        <v>4125</v>
      </c>
      <c r="AR87" s="1275">
        <f t="shared" si="64"/>
        <v>3825</v>
      </c>
      <c r="AS87" s="1275">
        <f t="shared" si="64"/>
        <v>5250</v>
      </c>
      <c r="AT87" s="1275">
        <f t="shared" si="64"/>
        <v>4800</v>
      </c>
      <c r="AU87" s="1275">
        <f t="shared" si="64"/>
        <v>4300</v>
      </c>
      <c r="AV87" s="1275">
        <f t="shared" si="64"/>
        <v>4500</v>
      </c>
      <c r="AW87" s="1275">
        <f t="shared" si="64"/>
        <v>3700</v>
      </c>
      <c r="AX87" s="1275">
        <f t="shared" si="64"/>
        <v>3800</v>
      </c>
      <c r="AY87" s="1275">
        <f t="shared" si="64"/>
        <v>3400</v>
      </c>
      <c r="AZ87" s="1275">
        <f t="shared" si="64"/>
        <v>3300</v>
      </c>
      <c r="BA87" s="1275">
        <f t="shared" si="64"/>
        <v>3600</v>
      </c>
      <c r="BB87" s="1276">
        <f t="shared" si="64"/>
        <v>3900</v>
      </c>
      <c r="BC87" s="1275">
        <f t="shared" si="64"/>
        <v>3800</v>
      </c>
      <c r="BD87" s="1275">
        <f t="shared" si="64"/>
        <v>3700</v>
      </c>
      <c r="BE87" s="1275">
        <f t="shared" si="64"/>
        <v>4000</v>
      </c>
      <c r="BF87" s="1275">
        <f t="shared" ref="BF87:BQ87" si="65">BF221+(BF221*BF154)</f>
        <v>3214.3475126171593</v>
      </c>
      <c r="BG87" s="1275">
        <f t="shared" si="65"/>
        <v>2900</v>
      </c>
      <c r="BH87" s="1275">
        <f t="shared" si="65"/>
        <v>3000</v>
      </c>
      <c r="BI87" s="1275">
        <f t="shared" si="65"/>
        <v>2300</v>
      </c>
      <c r="BJ87" s="1275">
        <f t="shared" si="65"/>
        <v>2200</v>
      </c>
      <c r="BK87" s="1275">
        <f t="shared" si="65"/>
        <v>2280</v>
      </c>
      <c r="BL87" s="1275">
        <f t="shared" si="65"/>
        <v>3100</v>
      </c>
      <c r="BM87" s="1275">
        <f t="shared" si="65"/>
        <v>3200</v>
      </c>
      <c r="BN87" s="1275">
        <f t="shared" si="65"/>
        <v>3100</v>
      </c>
      <c r="BO87" s="1275">
        <f t="shared" si="65"/>
        <v>3500</v>
      </c>
      <c r="BP87" s="1275">
        <f t="shared" si="65"/>
        <v>3200</v>
      </c>
      <c r="BQ87" s="1275">
        <f t="shared" si="65"/>
        <v>3000</v>
      </c>
      <c r="BR87" s="412"/>
      <c r="BS87" s="413">
        <f>SUM(AT93:BE93)</f>
        <v>3800</v>
      </c>
      <c r="BU87" s="413"/>
    </row>
    <row r="88" spans="1:80" hidden="1">
      <c r="A88" s="1269" t="s">
        <v>208</v>
      </c>
      <c r="B88" s="1270" t="s">
        <v>600</v>
      </c>
      <c r="C88" s="1277" t="s">
        <v>619</v>
      </c>
      <c r="D88" s="1272" t="s">
        <v>621</v>
      </c>
      <c r="E88" s="1277" t="s">
        <v>16</v>
      </c>
      <c r="F88" s="1278">
        <v>16</v>
      </c>
      <c r="G88" s="499">
        <f t="shared" ref="G88:AJ88" si="66">G222+(G222*G155)</f>
        <v>0</v>
      </c>
      <c r="H88" s="499">
        <f t="shared" si="66"/>
        <v>0</v>
      </c>
      <c r="I88" s="499">
        <f t="shared" si="66"/>
        <v>0</v>
      </c>
      <c r="J88" s="499">
        <f t="shared" si="66"/>
        <v>0</v>
      </c>
      <c r="K88" s="499">
        <f t="shared" si="66"/>
        <v>0</v>
      </c>
      <c r="L88" s="499">
        <f t="shared" si="66"/>
        <v>0</v>
      </c>
      <c r="M88" s="499">
        <f t="shared" si="66"/>
        <v>0</v>
      </c>
      <c r="N88" s="499">
        <f t="shared" si="66"/>
        <v>0</v>
      </c>
      <c r="O88" s="499">
        <f t="shared" si="66"/>
        <v>0</v>
      </c>
      <c r="P88" s="499">
        <f t="shared" si="66"/>
        <v>0</v>
      </c>
      <c r="Q88" s="499">
        <f t="shared" si="66"/>
        <v>0</v>
      </c>
      <c r="R88" s="500">
        <f t="shared" si="66"/>
        <v>10000</v>
      </c>
      <c r="S88" s="501">
        <f t="shared" si="66"/>
        <v>10000</v>
      </c>
      <c r="T88" s="499">
        <f t="shared" si="66"/>
        <v>10000</v>
      </c>
      <c r="U88" s="499">
        <f t="shared" si="66"/>
        <v>10000</v>
      </c>
      <c r="V88" s="499">
        <f t="shared" si="66"/>
        <v>10000</v>
      </c>
      <c r="W88" s="499">
        <f t="shared" si="66"/>
        <v>6500</v>
      </c>
      <c r="X88" s="499">
        <f t="shared" si="66"/>
        <v>6000</v>
      </c>
      <c r="Y88" s="499">
        <f t="shared" si="66"/>
        <v>5000</v>
      </c>
      <c r="Z88" s="499">
        <f t="shared" si="66"/>
        <v>4750</v>
      </c>
      <c r="AA88" s="499">
        <f t="shared" si="66"/>
        <v>4500</v>
      </c>
      <c r="AB88" s="499">
        <f t="shared" si="66"/>
        <v>5000</v>
      </c>
      <c r="AC88" s="499">
        <f t="shared" si="66"/>
        <v>5500</v>
      </c>
      <c r="AD88" s="500">
        <f t="shared" si="66"/>
        <v>4750</v>
      </c>
      <c r="AE88" s="501">
        <f t="shared" si="66"/>
        <v>4500</v>
      </c>
      <c r="AF88" s="499">
        <f t="shared" si="66"/>
        <v>4200</v>
      </c>
      <c r="AG88" s="499">
        <f t="shared" si="66"/>
        <v>4250</v>
      </c>
      <c r="AH88" s="499">
        <f t="shared" si="66"/>
        <v>4250</v>
      </c>
      <c r="AI88" s="1274">
        <f t="shared" si="66"/>
        <v>4500</v>
      </c>
      <c r="AJ88" s="1274">
        <f t="shared" si="66"/>
        <v>4250</v>
      </c>
      <c r="AK88" s="1448">
        <f>AK222+AK155</f>
        <v>2876</v>
      </c>
      <c r="AL88" s="1448">
        <f>AL222+AL155</f>
        <v>2650</v>
      </c>
      <c r="AM88" s="1275">
        <f t="shared" ref="AM88:BE88" si="67">AM222+(AM222*AM155)</f>
        <v>4400</v>
      </c>
      <c r="AN88" s="1275">
        <f t="shared" si="67"/>
        <v>4600</v>
      </c>
      <c r="AO88" s="1275">
        <f t="shared" si="67"/>
        <v>4750</v>
      </c>
      <c r="AP88" s="1276">
        <f t="shared" si="67"/>
        <v>4500</v>
      </c>
      <c r="AQ88" s="1275">
        <f t="shared" si="67"/>
        <v>3375</v>
      </c>
      <c r="AR88" s="1275">
        <f t="shared" si="67"/>
        <v>3000</v>
      </c>
      <c r="AS88" s="1275">
        <f t="shared" si="67"/>
        <v>4250</v>
      </c>
      <c r="AT88" s="1275">
        <f t="shared" si="67"/>
        <v>5000</v>
      </c>
      <c r="AU88" s="1275">
        <f t="shared" si="67"/>
        <v>4900</v>
      </c>
      <c r="AV88" s="1275">
        <f t="shared" si="67"/>
        <v>4700</v>
      </c>
      <c r="AW88" s="1275">
        <f t="shared" si="67"/>
        <v>3900</v>
      </c>
      <c r="AX88" s="1275">
        <f t="shared" si="67"/>
        <v>4000</v>
      </c>
      <c r="AY88" s="1275">
        <f t="shared" si="67"/>
        <v>3600</v>
      </c>
      <c r="AZ88" s="1275">
        <f t="shared" si="67"/>
        <v>3500</v>
      </c>
      <c r="BA88" s="1275">
        <f t="shared" si="67"/>
        <v>3800</v>
      </c>
      <c r="BB88" s="1276">
        <f t="shared" si="67"/>
        <v>4100</v>
      </c>
      <c r="BC88" s="1275">
        <f t="shared" si="67"/>
        <v>4000</v>
      </c>
      <c r="BD88" s="1275">
        <f t="shared" si="67"/>
        <v>3900</v>
      </c>
      <c r="BE88" s="1275">
        <f t="shared" si="67"/>
        <v>4200</v>
      </c>
      <c r="BF88" s="1275">
        <f t="shared" ref="BF88:BQ88" si="68">BF222+(BF222*BF155)</f>
        <v>3896.178803172314</v>
      </c>
      <c r="BG88" s="1275">
        <f t="shared" si="68"/>
        <v>3600</v>
      </c>
      <c r="BH88" s="1275">
        <f t="shared" si="68"/>
        <v>3800</v>
      </c>
      <c r="BI88" s="1275">
        <f t="shared" si="68"/>
        <v>3300</v>
      </c>
      <c r="BJ88" s="1275">
        <f t="shared" si="68"/>
        <v>3300</v>
      </c>
      <c r="BK88" s="1275">
        <f t="shared" si="68"/>
        <v>3420</v>
      </c>
      <c r="BL88" s="1275">
        <f t="shared" si="68"/>
        <v>3600</v>
      </c>
      <c r="BM88" s="1275">
        <f t="shared" si="68"/>
        <v>3700</v>
      </c>
      <c r="BN88" s="1275">
        <f t="shared" si="68"/>
        <v>3600</v>
      </c>
      <c r="BO88" s="1275">
        <f t="shared" si="68"/>
        <v>4000</v>
      </c>
      <c r="BP88" s="1275">
        <f t="shared" si="68"/>
        <v>3900</v>
      </c>
      <c r="BQ88" s="1275">
        <f t="shared" si="68"/>
        <v>4000</v>
      </c>
      <c r="BR88" s="412"/>
      <c r="BS88" s="413"/>
      <c r="BU88" s="413"/>
      <c r="BV88" s="413"/>
      <c r="BW88" s="413"/>
      <c r="BX88" s="413"/>
      <c r="BY88" s="413"/>
      <c r="BZ88" s="413"/>
      <c r="CA88" s="413"/>
      <c r="CB88" s="412"/>
    </row>
    <row r="89" spans="1:80" hidden="1">
      <c r="A89" s="1269" t="s">
        <v>208</v>
      </c>
      <c r="B89" s="1270" t="s">
        <v>598</v>
      </c>
      <c r="C89" s="1277" t="s">
        <v>619</v>
      </c>
      <c r="D89" s="1272" t="s">
        <v>622</v>
      </c>
      <c r="E89" s="1277" t="s">
        <v>22</v>
      </c>
      <c r="F89" s="1278">
        <v>20</v>
      </c>
      <c r="G89" s="499">
        <f t="shared" ref="G89:AJ89" si="69">G223+(G223*G156)</f>
        <v>4500</v>
      </c>
      <c r="H89" s="499">
        <f t="shared" si="69"/>
        <v>4500</v>
      </c>
      <c r="I89" s="499">
        <f t="shared" si="69"/>
        <v>4500</v>
      </c>
      <c r="J89" s="499">
        <f t="shared" si="69"/>
        <v>4000</v>
      </c>
      <c r="K89" s="499">
        <f t="shared" si="69"/>
        <v>4000</v>
      </c>
      <c r="L89" s="499">
        <f t="shared" si="69"/>
        <v>4000</v>
      </c>
      <c r="M89" s="499">
        <f t="shared" si="69"/>
        <v>3500</v>
      </c>
      <c r="N89" s="499">
        <f t="shared" si="69"/>
        <v>3000</v>
      </c>
      <c r="O89" s="499">
        <f t="shared" si="69"/>
        <v>3200</v>
      </c>
      <c r="P89" s="499">
        <f t="shared" si="69"/>
        <v>3000</v>
      </c>
      <c r="Q89" s="499">
        <f t="shared" si="69"/>
        <v>2700</v>
      </c>
      <c r="R89" s="500">
        <f t="shared" si="69"/>
        <v>2200</v>
      </c>
      <c r="S89" s="501">
        <f t="shared" si="69"/>
        <v>2500</v>
      </c>
      <c r="T89" s="499">
        <f t="shared" si="69"/>
        <v>2400</v>
      </c>
      <c r="U89" s="499">
        <f t="shared" si="69"/>
        <v>2400</v>
      </c>
      <c r="V89" s="499">
        <f t="shared" si="69"/>
        <v>2400</v>
      </c>
      <c r="W89" s="499">
        <f t="shared" si="69"/>
        <v>2500</v>
      </c>
      <c r="X89" s="499">
        <f t="shared" si="69"/>
        <v>2500</v>
      </c>
      <c r="Y89" s="499">
        <f t="shared" si="69"/>
        <v>3000</v>
      </c>
      <c r="Z89" s="499">
        <f t="shared" si="69"/>
        <v>3000</v>
      </c>
      <c r="AA89" s="499">
        <f t="shared" si="69"/>
        <v>3000</v>
      </c>
      <c r="AB89" s="499">
        <f t="shared" si="69"/>
        <v>3000</v>
      </c>
      <c r="AC89" s="499">
        <f t="shared" si="69"/>
        <v>3250</v>
      </c>
      <c r="AD89" s="500">
        <f t="shared" si="69"/>
        <v>3000</v>
      </c>
      <c r="AE89" s="501">
        <f t="shared" si="69"/>
        <v>3000</v>
      </c>
      <c r="AF89" s="499">
        <f t="shared" si="69"/>
        <v>3000</v>
      </c>
      <c r="AG89" s="499">
        <f t="shared" si="69"/>
        <v>3000</v>
      </c>
      <c r="AH89" s="499">
        <f t="shared" si="69"/>
        <v>2500</v>
      </c>
      <c r="AI89" s="1274">
        <f t="shared" si="69"/>
        <v>2000</v>
      </c>
      <c r="AJ89" s="1274">
        <f t="shared" si="69"/>
        <v>1800</v>
      </c>
      <c r="AK89" s="1275">
        <f t="shared" ref="AK89:AL95" si="70">AK223+(AK223*AK156)</f>
        <v>1687.5</v>
      </c>
      <c r="AL89" s="1275">
        <f t="shared" si="70"/>
        <v>2250</v>
      </c>
      <c r="AM89" s="1275">
        <f t="shared" ref="AM89:BE89" si="71">AM223+(AM223*AM156)</f>
        <v>4250</v>
      </c>
      <c r="AN89" s="1275">
        <f t="shared" si="71"/>
        <v>4500</v>
      </c>
      <c r="AO89" s="1275">
        <f t="shared" si="71"/>
        <v>3750</v>
      </c>
      <c r="AP89" s="1276">
        <f t="shared" si="71"/>
        <v>3500</v>
      </c>
      <c r="AQ89" s="1275">
        <f t="shared" si="71"/>
        <v>3500</v>
      </c>
      <c r="AR89" s="1275">
        <f t="shared" si="71"/>
        <v>3400</v>
      </c>
      <c r="AS89" s="1275">
        <f t="shared" si="71"/>
        <v>3300</v>
      </c>
      <c r="AT89" s="1275">
        <f t="shared" si="71"/>
        <v>3350</v>
      </c>
      <c r="AU89" s="1275">
        <f t="shared" si="71"/>
        <v>3600</v>
      </c>
      <c r="AV89" s="1275">
        <f t="shared" si="71"/>
        <v>2900</v>
      </c>
      <c r="AW89" s="1275">
        <f t="shared" si="71"/>
        <v>2800</v>
      </c>
      <c r="AX89" s="1275">
        <f t="shared" si="71"/>
        <v>2700</v>
      </c>
      <c r="AY89" s="1275">
        <f t="shared" si="71"/>
        <v>2800</v>
      </c>
      <c r="AZ89" s="1275">
        <f t="shared" si="71"/>
        <v>2800</v>
      </c>
      <c r="BA89" s="1275">
        <f t="shared" si="71"/>
        <v>6000</v>
      </c>
      <c r="BB89" s="1276">
        <f t="shared" si="71"/>
        <v>5700</v>
      </c>
      <c r="BC89" s="1275">
        <f t="shared" si="71"/>
        <v>4200</v>
      </c>
      <c r="BD89" s="1275">
        <f t="shared" si="71"/>
        <v>3600</v>
      </c>
      <c r="BE89" s="1275">
        <f t="shared" si="71"/>
        <v>3900</v>
      </c>
      <c r="BF89" s="1275">
        <f t="shared" ref="BF89:BQ89" si="72">BF223+(BF223*BF156)</f>
        <v>4845</v>
      </c>
      <c r="BG89" s="1275">
        <f t="shared" si="72"/>
        <v>4600</v>
      </c>
      <c r="BH89" s="1275">
        <f t="shared" si="72"/>
        <v>3200</v>
      </c>
      <c r="BI89" s="1275">
        <f t="shared" si="72"/>
        <v>2300</v>
      </c>
      <c r="BJ89" s="1275">
        <f t="shared" si="72"/>
        <v>2400</v>
      </c>
      <c r="BK89" s="1275">
        <f t="shared" si="72"/>
        <v>2520</v>
      </c>
      <c r="BL89" s="1275">
        <f t="shared" si="72"/>
        <v>5100</v>
      </c>
      <c r="BM89" s="1275">
        <f t="shared" si="72"/>
        <v>5100</v>
      </c>
      <c r="BN89" s="1275">
        <f t="shared" si="72"/>
        <v>5000</v>
      </c>
      <c r="BO89" s="1275">
        <f t="shared" si="72"/>
        <v>5400</v>
      </c>
      <c r="BP89" s="1275">
        <f t="shared" si="72"/>
        <v>4900</v>
      </c>
      <c r="BQ89" s="1275">
        <f t="shared" si="72"/>
        <v>5100</v>
      </c>
      <c r="BS89" s="413">
        <f>SUM(AT95:BE95)</f>
        <v>28650</v>
      </c>
    </row>
    <row r="90" spans="1:80" hidden="1">
      <c r="A90" s="1269" t="s">
        <v>208</v>
      </c>
      <c r="B90" s="1270" t="s">
        <v>600</v>
      </c>
      <c r="C90" s="1277" t="s">
        <v>619</v>
      </c>
      <c r="D90" s="1272" t="s">
        <v>621</v>
      </c>
      <c r="E90" s="1277" t="s">
        <v>22</v>
      </c>
      <c r="F90" s="1278">
        <v>20</v>
      </c>
      <c r="G90" s="499">
        <f t="shared" ref="G90:AJ90" si="73">G224+(G224*G157)</f>
        <v>5567</v>
      </c>
      <c r="H90" s="499">
        <f t="shared" si="73"/>
        <v>4732</v>
      </c>
      <c r="I90" s="499">
        <f t="shared" si="73"/>
        <v>4788</v>
      </c>
      <c r="J90" s="499">
        <f t="shared" si="73"/>
        <v>6500</v>
      </c>
      <c r="K90" s="499">
        <f t="shared" si="73"/>
        <v>5000</v>
      </c>
      <c r="L90" s="499">
        <f t="shared" si="73"/>
        <v>4500</v>
      </c>
      <c r="M90" s="499">
        <f t="shared" si="73"/>
        <v>4500</v>
      </c>
      <c r="N90" s="499">
        <f t="shared" si="73"/>
        <v>4500</v>
      </c>
      <c r="O90" s="499">
        <f t="shared" si="73"/>
        <v>5000</v>
      </c>
      <c r="P90" s="499">
        <f t="shared" si="73"/>
        <v>5000</v>
      </c>
      <c r="Q90" s="499">
        <f t="shared" si="73"/>
        <v>4500</v>
      </c>
      <c r="R90" s="500">
        <f t="shared" si="73"/>
        <v>4200</v>
      </c>
      <c r="S90" s="501">
        <f t="shared" si="73"/>
        <v>3500</v>
      </c>
      <c r="T90" s="499">
        <f t="shared" si="73"/>
        <v>3400</v>
      </c>
      <c r="U90" s="499">
        <f t="shared" si="73"/>
        <v>3700</v>
      </c>
      <c r="V90" s="499">
        <f t="shared" si="73"/>
        <v>3500</v>
      </c>
      <c r="W90" s="499">
        <f t="shared" si="73"/>
        <v>3500</v>
      </c>
      <c r="X90" s="499">
        <f t="shared" si="73"/>
        <v>4000</v>
      </c>
      <c r="Y90" s="499">
        <f t="shared" si="73"/>
        <v>3000</v>
      </c>
      <c r="Z90" s="499">
        <f t="shared" si="73"/>
        <v>3500</v>
      </c>
      <c r="AA90" s="499">
        <f t="shared" si="73"/>
        <v>3500</v>
      </c>
      <c r="AB90" s="499">
        <f t="shared" si="73"/>
        <v>3000</v>
      </c>
      <c r="AC90" s="499">
        <f t="shared" si="73"/>
        <v>3500</v>
      </c>
      <c r="AD90" s="500">
        <f t="shared" si="73"/>
        <v>3000</v>
      </c>
      <c r="AE90" s="501">
        <f t="shared" si="73"/>
        <v>3100</v>
      </c>
      <c r="AF90" s="499">
        <f t="shared" si="73"/>
        <v>2850</v>
      </c>
      <c r="AG90" s="499">
        <f t="shared" si="73"/>
        <v>2750</v>
      </c>
      <c r="AH90" s="499">
        <f t="shared" si="73"/>
        <v>2250</v>
      </c>
      <c r="AI90" s="1274">
        <f t="shared" si="73"/>
        <v>2200</v>
      </c>
      <c r="AJ90" s="1274">
        <f t="shared" si="73"/>
        <v>2200</v>
      </c>
      <c r="AK90" s="1275">
        <f t="shared" si="70"/>
        <v>2100</v>
      </c>
      <c r="AL90" s="1275">
        <f t="shared" si="70"/>
        <v>2250</v>
      </c>
      <c r="AM90" s="1275">
        <f t="shared" ref="AM90:BE90" si="74">AM224+(AM224*AM157)</f>
        <v>3300</v>
      </c>
      <c r="AN90" s="1275">
        <f t="shared" si="74"/>
        <v>3400</v>
      </c>
      <c r="AO90" s="1275">
        <f t="shared" si="74"/>
        <v>3100</v>
      </c>
      <c r="AP90" s="1276">
        <f t="shared" si="74"/>
        <v>3000</v>
      </c>
      <c r="AQ90" s="1275">
        <f t="shared" si="74"/>
        <v>3200</v>
      </c>
      <c r="AR90" s="1275">
        <f t="shared" si="74"/>
        <v>3300</v>
      </c>
      <c r="AS90" s="1275">
        <f t="shared" si="74"/>
        <v>3200</v>
      </c>
      <c r="AT90" s="1275">
        <f t="shared" si="74"/>
        <v>3100</v>
      </c>
      <c r="AU90" s="1275">
        <f t="shared" si="74"/>
        <v>3000</v>
      </c>
      <c r="AV90" s="1275">
        <f t="shared" si="74"/>
        <v>3000</v>
      </c>
      <c r="AW90" s="1275">
        <f t="shared" si="74"/>
        <v>2900</v>
      </c>
      <c r="AX90" s="1275">
        <f t="shared" si="74"/>
        <v>2800</v>
      </c>
      <c r="AY90" s="1275">
        <f t="shared" si="74"/>
        <v>2900</v>
      </c>
      <c r="AZ90" s="1275">
        <f t="shared" si="74"/>
        <v>2900</v>
      </c>
      <c r="BA90" s="1275">
        <f t="shared" si="74"/>
        <v>6500</v>
      </c>
      <c r="BB90" s="1276">
        <f t="shared" si="74"/>
        <v>5800</v>
      </c>
      <c r="BC90" s="1275">
        <f t="shared" si="74"/>
        <v>4300</v>
      </c>
      <c r="BD90" s="1275">
        <f t="shared" si="74"/>
        <v>3700</v>
      </c>
      <c r="BE90" s="1275">
        <f t="shared" si="74"/>
        <v>4000</v>
      </c>
      <c r="BF90" s="1275">
        <f t="shared" ref="BF90:BQ90" si="75">BF224+(BF224*BF157)</f>
        <v>5045</v>
      </c>
      <c r="BG90" s="1275">
        <f t="shared" si="75"/>
        <v>4800</v>
      </c>
      <c r="BH90" s="1275">
        <f t="shared" si="75"/>
        <v>4000</v>
      </c>
      <c r="BI90" s="1275">
        <f t="shared" si="75"/>
        <v>3700</v>
      </c>
      <c r="BJ90" s="1275">
        <f t="shared" si="75"/>
        <v>3700</v>
      </c>
      <c r="BK90" s="1275">
        <f t="shared" si="75"/>
        <v>3980</v>
      </c>
      <c r="BL90" s="1275">
        <f t="shared" si="75"/>
        <v>5300</v>
      </c>
      <c r="BM90" s="1275">
        <f t="shared" si="75"/>
        <v>5300</v>
      </c>
      <c r="BN90" s="1275">
        <f t="shared" si="75"/>
        <v>5200</v>
      </c>
      <c r="BO90" s="1275">
        <f t="shared" si="75"/>
        <v>5600</v>
      </c>
      <c r="BP90" s="1275">
        <f t="shared" si="75"/>
        <v>5100</v>
      </c>
      <c r="BQ90" s="1275">
        <f t="shared" si="75"/>
        <v>5300</v>
      </c>
      <c r="BS90" s="413">
        <f t="shared" ref="BS90:BS95" si="76">SUM(AT100:BE100)</f>
        <v>87300</v>
      </c>
      <c r="BT90" s="413"/>
    </row>
    <row r="91" spans="1:80" hidden="1">
      <c r="A91" s="1269" t="s">
        <v>208</v>
      </c>
      <c r="B91" s="1270" t="s">
        <v>598</v>
      </c>
      <c r="C91" s="1277" t="s">
        <v>619</v>
      </c>
      <c r="D91" s="1272" t="s">
        <v>622</v>
      </c>
      <c r="E91" s="1277" t="s">
        <v>603</v>
      </c>
      <c r="F91" s="1278">
        <v>8</v>
      </c>
      <c r="G91" s="499">
        <f t="shared" ref="G91:AJ91" si="77">G225+(G225*G158)</f>
        <v>0</v>
      </c>
      <c r="H91" s="499">
        <f t="shared" si="77"/>
        <v>0</v>
      </c>
      <c r="I91" s="499">
        <f t="shared" si="77"/>
        <v>0</v>
      </c>
      <c r="J91" s="499">
        <f t="shared" si="77"/>
        <v>0</v>
      </c>
      <c r="K91" s="499">
        <f t="shared" si="77"/>
        <v>0</v>
      </c>
      <c r="L91" s="499">
        <f t="shared" si="77"/>
        <v>0</v>
      </c>
      <c r="M91" s="499">
        <f t="shared" si="77"/>
        <v>0</v>
      </c>
      <c r="N91" s="499">
        <f t="shared" si="77"/>
        <v>0</v>
      </c>
      <c r="O91" s="499">
        <f t="shared" si="77"/>
        <v>0</v>
      </c>
      <c r="P91" s="499">
        <f t="shared" si="77"/>
        <v>0</v>
      </c>
      <c r="Q91" s="499">
        <f t="shared" si="77"/>
        <v>0</v>
      </c>
      <c r="R91" s="500">
        <f t="shared" si="77"/>
        <v>0</v>
      </c>
      <c r="S91" s="501">
        <f t="shared" si="77"/>
        <v>0</v>
      </c>
      <c r="T91" s="499">
        <f t="shared" si="77"/>
        <v>0</v>
      </c>
      <c r="U91" s="499">
        <f t="shared" si="77"/>
        <v>0</v>
      </c>
      <c r="V91" s="499">
        <f t="shared" si="77"/>
        <v>0</v>
      </c>
      <c r="W91" s="499">
        <f t="shared" si="77"/>
        <v>0</v>
      </c>
      <c r="X91" s="499">
        <f t="shared" si="77"/>
        <v>0</v>
      </c>
      <c r="Y91" s="499">
        <f t="shared" si="77"/>
        <v>0</v>
      </c>
      <c r="Z91" s="499">
        <f t="shared" si="77"/>
        <v>0</v>
      </c>
      <c r="AA91" s="499">
        <f t="shared" si="77"/>
        <v>0</v>
      </c>
      <c r="AB91" s="499">
        <f t="shared" si="77"/>
        <v>0</v>
      </c>
      <c r="AC91" s="499">
        <f t="shared" si="77"/>
        <v>0</v>
      </c>
      <c r="AD91" s="500">
        <f t="shared" si="77"/>
        <v>0</v>
      </c>
      <c r="AE91" s="501">
        <f t="shared" si="77"/>
        <v>0</v>
      </c>
      <c r="AF91" s="499">
        <f t="shared" si="77"/>
        <v>0</v>
      </c>
      <c r="AG91" s="499">
        <f t="shared" si="77"/>
        <v>0</v>
      </c>
      <c r="AH91" s="499">
        <f t="shared" si="77"/>
        <v>0</v>
      </c>
      <c r="AI91" s="1274">
        <f t="shared" si="77"/>
        <v>0</v>
      </c>
      <c r="AJ91" s="1274">
        <f t="shared" si="77"/>
        <v>0</v>
      </c>
      <c r="AK91" s="1275">
        <f t="shared" si="70"/>
        <v>0</v>
      </c>
      <c r="AL91" s="1275">
        <f t="shared" si="70"/>
        <v>0</v>
      </c>
      <c r="AM91" s="1275">
        <f t="shared" ref="AM91:BE91" si="78">AM225+(AM225*AM158)</f>
        <v>0</v>
      </c>
      <c r="AN91" s="1275">
        <f t="shared" si="78"/>
        <v>0</v>
      </c>
      <c r="AO91" s="1275">
        <f t="shared" si="78"/>
        <v>0</v>
      </c>
      <c r="AP91" s="1276">
        <f t="shared" si="78"/>
        <v>0</v>
      </c>
      <c r="AQ91" s="1275">
        <f t="shared" si="78"/>
        <v>0</v>
      </c>
      <c r="AR91" s="1275">
        <f t="shared" si="78"/>
        <v>0</v>
      </c>
      <c r="AS91" s="1275">
        <f t="shared" si="78"/>
        <v>3000</v>
      </c>
      <c r="AT91" s="1275">
        <f t="shared" si="78"/>
        <v>3000</v>
      </c>
      <c r="AU91" s="1275">
        <f t="shared" si="78"/>
        <v>0</v>
      </c>
      <c r="AV91" s="1275">
        <f t="shared" si="78"/>
        <v>0</v>
      </c>
      <c r="AW91" s="1275">
        <f t="shared" si="78"/>
        <v>0</v>
      </c>
      <c r="AX91" s="1275">
        <f t="shared" si="78"/>
        <v>0</v>
      </c>
      <c r="AY91" s="1275">
        <f t="shared" si="78"/>
        <v>0</v>
      </c>
      <c r="AZ91" s="1275">
        <f t="shared" si="78"/>
        <v>0</v>
      </c>
      <c r="BA91" s="1275">
        <f t="shared" si="78"/>
        <v>0</v>
      </c>
      <c r="BB91" s="1276">
        <f t="shared" si="78"/>
        <v>0</v>
      </c>
      <c r="BC91" s="1275">
        <f t="shared" si="78"/>
        <v>0</v>
      </c>
      <c r="BD91" s="1275">
        <f t="shared" si="78"/>
        <v>0</v>
      </c>
      <c r="BE91" s="1275">
        <f t="shared" si="78"/>
        <v>0</v>
      </c>
      <c r="BF91" s="1275">
        <f t="shared" ref="BF91:BQ91" si="79">BF225+(BF225*BF158)</f>
        <v>0</v>
      </c>
      <c r="BG91" s="1275">
        <f t="shared" si="79"/>
        <v>0</v>
      </c>
      <c r="BH91" s="1275">
        <f t="shared" si="79"/>
        <v>0</v>
      </c>
      <c r="BI91" s="1275">
        <f t="shared" si="79"/>
        <v>0</v>
      </c>
      <c r="BJ91" s="1275">
        <f t="shared" si="79"/>
        <v>0</v>
      </c>
      <c r="BK91" s="1275">
        <f t="shared" si="79"/>
        <v>0</v>
      </c>
      <c r="BL91" s="1275">
        <f t="shared" si="79"/>
        <v>0</v>
      </c>
      <c r="BM91" s="1275">
        <f t="shared" si="79"/>
        <v>0</v>
      </c>
      <c r="BN91" s="1275">
        <f t="shared" si="79"/>
        <v>0</v>
      </c>
      <c r="BO91" s="1275">
        <f t="shared" si="79"/>
        <v>0</v>
      </c>
      <c r="BP91" s="1275">
        <f t="shared" si="79"/>
        <v>0</v>
      </c>
      <c r="BQ91" s="1275">
        <f t="shared" si="79"/>
        <v>0</v>
      </c>
      <c r="BS91" s="413">
        <f t="shared" si="76"/>
        <v>83300</v>
      </c>
      <c r="BT91" s="413"/>
      <c r="BU91" s="413"/>
      <c r="BV91" s="413"/>
      <c r="BW91" s="413"/>
      <c r="BX91" s="413"/>
      <c r="BY91" s="413"/>
      <c r="BZ91" s="413"/>
      <c r="CA91" s="413"/>
      <c r="CB91" s="413"/>
    </row>
    <row r="92" spans="1:80" hidden="1">
      <c r="A92" s="1269" t="s">
        <v>208</v>
      </c>
      <c r="B92" s="1270" t="s">
        <v>598</v>
      </c>
      <c r="C92" s="1277" t="s">
        <v>619</v>
      </c>
      <c r="D92" s="1272" t="s">
        <v>622</v>
      </c>
      <c r="E92" s="1277" t="s">
        <v>605</v>
      </c>
      <c r="F92" s="1278">
        <v>8</v>
      </c>
      <c r="G92" s="499">
        <f t="shared" ref="G92:AJ92" si="80">G226+(G226*G159)</f>
        <v>0</v>
      </c>
      <c r="H92" s="499">
        <f t="shared" si="80"/>
        <v>0</v>
      </c>
      <c r="I92" s="499">
        <f t="shared" si="80"/>
        <v>0</v>
      </c>
      <c r="J92" s="499">
        <f t="shared" si="80"/>
        <v>0</v>
      </c>
      <c r="K92" s="499">
        <f t="shared" si="80"/>
        <v>0</v>
      </c>
      <c r="L92" s="499">
        <f t="shared" si="80"/>
        <v>0</v>
      </c>
      <c r="M92" s="499">
        <f t="shared" si="80"/>
        <v>0</v>
      </c>
      <c r="N92" s="499">
        <f t="shared" si="80"/>
        <v>0</v>
      </c>
      <c r="O92" s="499">
        <f t="shared" si="80"/>
        <v>0</v>
      </c>
      <c r="P92" s="499">
        <f t="shared" si="80"/>
        <v>0</v>
      </c>
      <c r="Q92" s="499">
        <f t="shared" si="80"/>
        <v>0</v>
      </c>
      <c r="R92" s="500">
        <f t="shared" si="80"/>
        <v>0</v>
      </c>
      <c r="S92" s="501">
        <f t="shared" si="80"/>
        <v>0</v>
      </c>
      <c r="T92" s="499">
        <f t="shared" si="80"/>
        <v>0</v>
      </c>
      <c r="U92" s="499">
        <f t="shared" si="80"/>
        <v>0</v>
      </c>
      <c r="V92" s="499">
        <f t="shared" si="80"/>
        <v>0</v>
      </c>
      <c r="W92" s="499">
        <f t="shared" si="80"/>
        <v>0</v>
      </c>
      <c r="X92" s="499">
        <f t="shared" si="80"/>
        <v>0</v>
      </c>
      <c r="Y92" s="499">
        <f t="shared" si="80"/>
        <v>0</v>
      </c>
      <c r="Z92" s="499">
        <f t="shared" si="80"/>
        <v>0</v>
      </c>
      <c r="AA92" s="499">
        <f t="shared" si="80"/>
        <v>0</v>
      </c>
      <c r="AB92" s="499">
        <f t="shared" si="80"/>
        <v>0</v>
      </c>
      <c r="AC92" s="499">
        <f t="shared" si="80"/>
        <v>0</v>
      </c>
      <c r="AD92" s="500">
        <f t="shared" si="80"/>
        <v>0</v>
      </c>
      <c r="AE92" s="501">
        <f t="shared" si="80"/>
        <v>0</v>
      </c>
      <c r="AF92" s="499">
        <f t="shared" si="80"/>
        <v>0</v>
      </c>
      <c r="AG92" s="499">
        <f t="shared" si="80"/>
        <v>0</v>
      </c>
      <c r="AH92" s="499">
        <f t="shared" si="80"/>
        <v>0</v>
      </c>
      <c r="AI92" s="1274">
        <f t="shared" si="80"/>
        <v>0</v>
      </c>
      <c r="AJ92" s="1274">
        <f t="shared" si="80"/>
        <v>0</v>
      </c>
      <c r="AK92" s="1275">
        <f t="shared" si="70"/>
        <v>0</v>
      </c>
      <c r="AL92" s="1275">
        <f t="shared" si="70"/>
        <v>0</v>
      </c>
      <c r="AM92" s="1275">
        <f t="shared" ref="AM92:BE92" si="81">AM226+(AM226*AM159)</f>
        <v>0</v>
      </c>
      <c r="AN92" s="1275">
        <f t="shared" si="81"/>
        <v>0</v>
      </c>
      <c r="AO92" s="1275">
        <f t="shared" si="81"/>
        <v>0</v>
      </c>
      <c r="AP92" s="1276">
        <f t="shared" si="81"/>
        <v>0</v>
      </c>
      <c r="AQ92" s="1275">
        <f t="shared" si="81"/>
        <v>0</v>
      </c>
      <c r="AR92" s="1275">
        <f t="shared" si="81"/>
        <v>0</v>
      </c>
      <c r="AS92" s="1275">
        <f t="shared" si="81"/>
        <v>6300</v>
      </c>
      <c r="AT92" s="1275">
        <f t="shared" si="81"/>
        <v>6300</v>
      </c>
      <c r="AU92" s="1275">
        <f t="shared" si="81"/>
        <v>0</v>
      </c>
      <c r="AV92" s="1275">
        <f t="shared" si="81"/>
        <v>0</v>
      </c>
      <c r="AW92" s="1275">
        <f t="shared" si="81"/>
        <v>0</v>
      </c>
      <c r="AX92" s="1275">
        <f t="shared" si="81"/>
        <v>0</v>
      </c>
      <c r="AY92" s="1275">
        <f t="shared" si="81"/>
        <v>0</v>
      </c>
      <c r="AZ92" s="1275">
        <f t="shared" si="81"/>
        <v>0</v>
      </c>
      <c r="BA92" s="1275">
        <f t="shared" si="81"/>
        <v>0</v>
      </c>
      <c r="BB92" s="1276">
        <f t="shared" si="81"/>
        <v>0</v>
      </c>
      <c r="BC92" s="1275">
        <f t="shared" si="81"/>
        <v>0</v>
      </c>
      <c r="BD92" s="1275">
        <f t="shared" si="81"/>
        <v>0</v>
      </c>
      <c r="BE92" s="1275">
        <f t="shared" si="81"/>
        <v>0</v>
      </c>
      <c r="BF92" s="1275">
        <f t="shared" ref="BF92:BQ92" si="82">BF226+(BF226*BF159)</f>
        <v>0</v>
      </c>
      <c r="BG92" s="1275">
        <f t="shared" si="82"/>
        <v>0</v>
      </c>
      <c r="BH92" s="1275">
        <f t="shared" si="82"/>
        <v>0</v>
      </c>
      <c r="BI92" s="1275">
        <f t="shared" si="82"/>
        <v>0</v>
      </c>
      <c r="BJ92" s="1275">
        <f t="shared" si="82"/>
        <v>0</v>
      </c>
      <c r="BK92" s="1275">
        <f t="shared" si="82"/>
        <v>0</v>
      </c>
      <c r="BL92" s="1275">
        <f t="shared" si="82"/>
        <v>0</v>
      </c>
      <c r="BM92" s="1275">
        <f t="shared" si="82"/>
        <v>0</v>
      </c>
      <c r="BN92" s="1275">
        <f t="shared" si="82"/>
        <v>0</v>
      </c>
      <c r="BO92" s="1275">
        <f t="shared" si="82"/>
        <v>0</v>
      </c>
      <c r="BP92" s="1275">
        <f t="shared" si="82"/>
        <v>0</v>
      </c>
      <c r="BQ92" s="1275">
        <f t="shared" si="82"/>
        <v>0</v>
      </c>
      <c r="BS92" s="413">
        <f t="shared" si="76"/>
        <v>42900</v>
      </c>
    </row>
    <row r="93" spans="1:80" hidden="1">
      <c r="A93" s="1269" t="s">
        <v>208</v>
      </c>
      <c r="B93" s="1270" t="s">
        <v>600</v>
      </c>
      <c r="C93" s="1277" t="s">
        <v>619</v>
      </c>
      <c r="D93" s="1272" t="s">
        <v>623</v>
      </c>
      <c r="E93" s="1277" t="s">
        <v>603</v>
      </c>
      <c r="F93" s="1278">
        <v>10</v>
      </c>
      <c r="G93" s="499">
        <f t="shared" ref="G93:AJ93" si="83">G227+(G227*G160)</f>
        <v>0</v>
      </c>
      <c r="H93" s="499">
        <f t="shared" si="83"/>
        <v>0</v>
      </c>
      <c r="I93" s="499">
        <f t="shared" si="83"/>
        <v>0</v>
      </c>
      <c r="J93" s="499">
        <f t="shared" si="83"/>
        <v>0</v>
      </c>
      <c r="K93" s="499">
        <f t="shared" si="83"/>
        <v>0</v>
      </c>
      <c r="L93" s="499">
        <f t="shared" si="83"/>
        <v>0</v>
      </c>
      <c r="M93" s="499">
        <f t="shared" si="83"/>
        <v>0</v>
      </c>
      <c r="N93" s="499">
        <f t="shared" si="83"/>
        <v>0</v>
      </c>
      <c r="O93" s="499">
        <f t="shared" si="83"/>
        <v>0</v>
      </c>
      <c r="P93" s="499">
        <f t="shared" si="83"/>
        <v>0</v>
      </c>
      <c r="Q93" s="499">
        <f t="shared" si="83"/>
        <v>0</v>
      </c>
      <c r="R93" s="500">
        <f t="shared" si="83"/>
        <v>2000</v>
      </c>
      <c r="S93" s="501">
        <f t="shared" si="83"/>
        <v>2000</v>
      </c>
      <c r="T93" s="499">
        <f t="shared" si="83"/>
        <v>2000</v>
      </c>
      <c r="U93" s="499">
        <f t="shared" si="83"/>
        <v>2000</v>
      </c>
      <c r="V93" s="499">
        <f t="shared" si="83"/>
        <v>2000</v>
      </c>
      <c r="W93" s="499">
        <f t="shared" si="83"/>
        <v>5000</v>
      </c>
      <c r="X93" s="499">
        <f t="shared" si="83"/>
        <v>5500</v>
      </c>
      <c r="Y93" s="499">
        <f t="shared" si="83"/>
        <v>6000</v>
      </c>
      <c r="Z93" s="499">
        <f t="shared" si="83"/>
        <v>6500</v>
      </c>
      <c r="AA93" s="499">
        <f t="shared" si="83"/>
        <v>6500</v>
      </c>
      <c r="AB93" s="499">
        <f t="shared" si="83"/>
        <v>5500</v>
      </c>
      <c r="AC93" s="499">
        <f t="shared" si="83"/>
        <v>5500</v>
      </c>
      <c r="AD93" s="500">
        <f t="shared" si="83"/>
        <v>5500</v>
      </c>
      <c r="AE93" s="501">
        <f t="shared" si="83"/>
        <v>5500</v>
      </c>
      <c r="AF93" s="499">
        <f t="shared" si="83"/>
        <v>4500</v>
      </c>
      <c r="AG93" s="499">
        <f t="shared" si="83"/>
        <v>3250</v>
      </c>
      <c r="AH93" s="499">
        <f t="shared" si="83"/>
        <v>3350</v>
      </c>
      <c r="AI93" s="1274">
        <f t="shared" si="83"/>
        <v>4500</v>
      </c>
      <c r="AJ93" s="1274">
        <f t="shared" si="83"/>
        <v>4250</v>
      </c>
      <c r="AK93" s="1275">
        <f t="shared" si="70"/>
        <v>3400</v>
      </c>
      <c r="AL93" s="1275">
        <f t="shared" si="70"/>
        <v>3280</v>
      </c>
      <c r="AM93" s="1275">
        <f t="shared" ref="AM93:BE93" si="84">AM227+(AM227*AM160)</f>
        <v>4250</v>
      </c>
      <c r="AN93" s="1275">
        <f t="shared" si="84"/>
        <v>4500</v>
      </c>
      <c r="AO93" s="1275">
        <f t="shared" si="84"/>
        <v>5000</v>
      </c>
      <c r="AP93" s="1276">
        <f t="shared" si="84"/>
        <v>5500</v>
      </c>
      <c r="AQ93" s="1275">
        <f t="shared" si="84"/>
        <v>5225</v>
      </c>
      <c r="AR93" s="1275">
        <f t="shared" si="84"/>
        <v>4275</v>
      </c>
      <c r="AS93" s="1275">
        <f t="shared" si="84"/>
        <v>3100</v>
      </c>
      <c r="AT93" s="1275">
        <f t="shared" si="84"/>
        <v>3800</v>
      </c>
      <c r="AU93" s="1275">
        <f t="shared" si="84"/>
        <v>0</v>
      </c>
      <c r="AV93" s="1275">
        <f t="shared" si="84"/>
        <v>0</v>
      </c>
      <c r="AW93" s="1275">
        <f t="shared" si="84"/>
        <v>0</v>
      </c>
      <c r="AX93" s="1275">
        <f t="shared" si="84"/>
        <v>0</v>
      </c>
      <c r="AY93" s="1275">
        <f t="shared" si="84"/>
        <v>0</v>
      </c>
      <c r="AZ93" s="1275">
        <f t="shared" si="84"/>
        <v>0</v>
      </c>
      <c r="BA93" s="1275">
        <f t="shared" si="84"/>
        <v>0</v>
      </c>
      <c r="BB93" s="1276">
        <f t="shared" si="84"/>
        <v>0</v>
      </c>
      <c r="BC93" s="1275">
        <f t="shared" si="84"/>
        <v>0</v>
      </c>
      <c r="BD93" s="1275">
        <f t="shared" si="84"/>
        <v>0</v>
      </c>
      <c r="BE93" s="1275">
        <f t="shared" si="84"/>
        <v>0</v>
      </c>
      <c r="BF93" s="1275">
        <f t="shared" ref="BF93:BQ93" si="85">BF227+(BF227*BF160)</f>
        <v>0</v>
      </c>
      <c r="BG93" s="1275">
        <f t="shared" si="85"/>
        <v>0</v>
      </c>
      <c r="BH93" s="1275">
        <f t="shared" si="85"/>
        <v>0</v>
      </c>
      <c r="BI93" s="1275">
        <f t="shared" si="85"/>
        <v>0</v>
      </c>
      <c r="BJ93" s="1275">
        <f t="shared" si="85"/>
        <v>0</v>
      </c>
      <c r="BK93" s="1275">
        <f t="shared" si="85"/>
        <v>0</v>
      </c>
      <c r="BL93" s="1275">
        <f t="shared" si="85"/>
        <v>0</v>
      </c>
      <c r="BM93" s="1275">
        <f t="shared" si="85"/>
        <v>0</v>
      </c>
      <c r="BN93" s="1275">
        <f t="shared" si="85"/>
        <v>0</v>
      </c>
      <c r="BO93" s="1275">
        <f t="shared" si="85"/>
        <v>0</v>
      </c>
      <c r="BP93" s="1275">
        <f t="shared" si="85"/>
        <v>0</v>
      </c>
      <c r="BQ93" s="1275">
        <f t="shared" si="85"/>
        <v>0</v>
      </c>
      <c r="BS93" s="413">
        <f t="shared" si="76"/>
        <v>44200</v>
      </c>
    </row>
    <row r="94" spans="1:80" hidden="1">
      <c r="A94" s="1269" t="s">
        <v>208</v>
      </c>
      <c r="B94" s="1270" t="s">
        <v>600</v>
      </c>
      <c r="C94" s="1277" t="s">
        <v>619</v>
      </c>
      <c r="D94" s="1272" t="s">
        <v>624</v>
      </c>
      <c r="E94" s="1277" t="s">
        <v>605</v>
      </c>
      <c r="F94" s="1278"/>
      <c r="G94" s="499">
        <f t="shared" ref="G94:AJ94" si="86">G228+(G228*G161)</f>
        <v>0</v>
      </c>
      <c r="H94" s="499">
        <f t="shared" si="86"/>
        <v>0</v>
      </c>
      <c r="I94" s="499">
        <f t="shared" si="86"/>
        <v>0</v>
      </c>
      <c r="J94" s="499">
        <f t="shared" si="86"/>
        <v>0</v>
      </c>
      <c r="K94" s="499">
        <f t="shared" si="86"/>
        <v>0</v>
      </c>
      <c r="L94" s="499">
        <f t="shared" si="86"/>
        <v>0</v>
      </c>
      <c r="M94" s="499">
        <f t="shared" si="86"/>
        <v>0</v>
      </c>
      <c r="N94" s="499">
        <f t="shared" si="86"/>
        <v>0</v>
      </c>
      <c r="O94" s="499">
        <f t="shared" si="86"/>
        <v>0</v>
      </c>
      <c r="P94" s="499">
        <f t="shared" si="86"/>
        <v>0</v>
      </c>
      <c r="Q94" s="499">
        <f t="shared" si="86"/>
        <v>0</v>
      </c>
      <c r="R94" s="500">
        <f t="shared" si="86"/>
        <v>4397.9328165374682</v>
      </c>
      <c r="S94" s="501">
        <f t="shared" si="86"/>
        <v>0</v>
      </c>
      <c r="T94" s="499">
        <f t="shared" si="86"/>
        <v>0</v>
      </c>
      <c r="U94" s="499">
        <f t="shared" si="86"/>
        <v>0</v>
      </c>
      <c r="V94" s="499">
        <f t="shared" si="86"/>
        <v>0</v>
      </c>
      <c r="W94" s="499">
        <f t="shared" si="86"/>
        <v>0</v>
      </c>
      <c r="X94" s="499">
        <f t="shared" si="86"/>
        <v>0</v>
      </c>
      <c r="Y94" s="499">
        <f t="shared" si="86"/>
        <v>0</v>
      </c>
      <c r="Z94" s="499">
        <f t="shared" si="86"/>
        <v>0</v>
      </c>
      <c r="AA94" s="499">
        <f t="shared" si="86"/>
        <v>0</v>
      </c>
      <c r="AB94" s="499">
        <f t="shared" si="86"/>
        <v>0</v>
      </c>
      <c r="AC94" s="499">
        <f t="shared" si="86"/>
        <v>0</v>
      </c>
      <c r="AD94" s="500">
        <f t="shared" si="86"/>
        <v>0</v>
      </c>
      <c r="AE94" s="501">
        <f t="shared" si="86"/>
        <v>11568.621552736488</v>
      </c>
      <c r="AF94" s="499">
        <f t="shared" si="86"/>
        <v>9466.7262370343651</v>
      </c>
      <c r="AG94" s="499">
        <f t="shared" si="86"/>
        <v>6836.4484120483858</v>
      </c>
      <c r="AH94" s="499">
        <f t="shared" si="86"/>
        <v>7046.8648812007623</v>
      </c>
      <c r="AI94" s="1274">
        <f t="shared" si="86"/>
        <v>9466.1719282021331</v>
      </c>
      <c r="AJ94" s="1274">
        <f t="shared" si="86"/>
        <v>8940.0989831140905</v>
      </c>
      <c r="AK94" s="1275">
        <f t="shared" si="70"/>
        <v>7152.1133152227731</v>
      </c>
      <c r="AL94" s="1275">
        <f t="shared" si="70"/>
        <v>6899.7087291636035</v>
      </c>
      <c r="AM94" s="1275">
        <f t="shared" ref="AM94:BE94" si="87">AM228+(AM228*AM161)</f>
        <v>8940.137332924076</v>
      </c>
      <c r="AN94" s="1275">
        <f t="shared" si="87"/>
        <v>9466.0412994996041</v>
      </c>
      <c r="AO94" s="1275">
        <f t="shared" si="87"/>
        <v>10517.823666110671</v>
      </c>
      <c r="AP94" s="1276">
        <f t="shared" si="87"/>
        <v>11569.606032721738</v>
      </c>
      <c r="AQ94" s="1275">
        <f t="shared" si="87"/>
        <v>10991.125731085651</v>
      </c>
      <c r="AR94" s="1275">
        <f t="shared" si="87"/>
        <v>8992.7392345246226</v>
      </c>
      <c r="AS94" s="1275">
        <f t="shared" si="87"/>
        <v>6494.7561138233386</v>
      </c>
      <c r="AT94" s="1275">
        <f t="shared" si="87"/>
        <v>8414.2589328885369</v>
      </c>
      <c r="AU94" s="1275">
        <f t="shared" si="87"/>
        <v>0</v>
      </c>
      <c r="AV94" s="1275">
        <f t="shared" si="87"/>
        <v>0</v>
      </c>
      <c r="AW94" s="1275">
        <f t="shared" si="87"/>
        <v>0</v>
      </c>
      <c r="AX94" s="1275">
        <f t="shared" si="87"/>
        <v>0</v>
      </c>
      <c r="AY94" s="1275">
        <f t="shared" si="87"/>
        <v>0</v>
      </c>
      <c r="AZ94" s="1275">
        <f t="shared" si="87"/>
        <v>0</v>
      </c>
      <c r="BA94" s="1275">
        <f t="shared" si="87"/>
        <v>0</v>
      </c>
      <c r="BB94" s="1276">
        <f t="shared" si="87"/>
        <v>0</v>
      </c>
      <c r="BC94" s="1275">
        <f t="shared" si="87"/>
        <v>0</v>
      </c>
      <c r="BD94" s="1275">
        <f t="shared" si="87"/>
        <v>0</v>
      </c>
      <c r="BE94" s="1275">
        <f t="shared" si="87"/>
        <v>0</v>
      </c>
      <c r="BF94" s="1275">
        <f t="shared" ref="BF94:BQ94" si="88">BF228+(BF228*BF161)</f>
        <v>0</v>
      </c>
      <c r="BG94" s="1275">
        <f t="shared" si="88"/>
        <v>0</v>
      </c>
      <c r="BH94" s="1275">
        <f t="shared" si="88"/>
        <v>0</v>
      </c>
      <c r="BI94" s="1275">
        <f t="shared" si="88"/>
        <v>0</v>
      </c>
      <c r="BJ94" s="1275">
        <f t="shared" si="88"/>
        <v>0</v>
      </c>
      <c r="BK94" s="1275">
        <f t="shared" si="88"/>
        <v>0</v>
      </c>
      <c r="BL94" s="1275">
        <f t="shared" si="88"/>
        <v>0</v>
      </c>
      <c r="BM94" s="1275">
        <f t="shared" si="88"/>
        <v>0</v>
      </c>
      <c r="BN94" s="1275">
        <f t="shared" si="88"/>
        <v>0</v>
      </c>
      <c r="BO94" s="1275">
        <f t="shared" si="88"/>
        <v>0</v>
      </c>
      <c r="BP94" s="1275">
        <f t="shared" si="88"/>
        <v>0</v>
      </c>
      <c r="BQ94" s="1275">
        <f t="shared" si="88"/>
        <v>0</v>
      </c>
      <c r="BS94" s="413">
        <f t="shared" si="76"/>
        <v>5275</v>
      </c>
    </row>
    <row r="95" spans="1:80" hidden="1">
      <c r="A95" s="1269" t="s">
        <v>208</v>
      </c>
      <c r="B95" s="1270" t="s">
        <v>598</v>
      </c>
      <c r="C95" s="1277" t="s">
        <v>619</v>
      </c>
      <c r="D95" s="1272" t="s">
        <v>620</v>
      </c>
      <c r="E95" s="1277" t="s">
        <v>84</v>
      </c>
      <c r="F95" s="1278">
        <v>31</v>
      </c>
      <c r="G95" s="499">
        <f t="shared" ref="G95:AJ95" si="89">G229+(G229*G162)</f>
        <v>2200</v>
      </c>
      <c r="H95" s="499">
        <f t="shared" si="89"/>
        <v>2600</v>
      </c>
      <c r="I95" s="499">
        <f t="shared" si="89"/>
        <v>2200</v>
      </c>
      <c r="J95" s="499">
        <f t="shared" si="89"/>
        <v>2200</v>
      </c>
      <c r="K95" s="499">
        <f t="shared" si="89"/>
        <v>2200</v>
      </c>
      <c r="L95" s="499">
        <f t="shared" si="89"/>
        <v>2000</v>
      </c>
      <c r="M95" s="499">
        <f t="shared" si="89"/>
        <v>2000</v>
      </c>
      <c r="N95" s="499">
        <f t="shared" si="89"/>
        <v>2000</v>
      </c>
      <c r="O95" s="499">
        <f t="shared" si="89"/>
        <v>2000</v>
      </c>
      <c r="P95" s="499">
        <f t="shared" si="89"/>
        <v>2000</v>
      </c>
      <c r="Q95" s="499">
        <f t="shared" si="89"/>
        <v>1800</v>
      </c>
      <c r="R95" s="500">
        <f t="shared" si="89"/>
        <v>1500</v>
      </c>
      <c r="S95" s="501">
        <f t="shared" si="89"/>
        <v>2100</v>
      </c>
      <c r="T95" s="499">
        <f t="shared" si="89"/>
        <v>2100</v>
      </c>
      <c r="U95" s="499">
        <f t="shared" si="89"/>
        <v>2500</v>
      </c>
      <c r="V95" s="499">
        <f t="shared" si="89"/>
        <v>2500</v>
      </c>
      <c r="W95" s="499">
        <f t="shared" si="89"/>
        <v>2700</v>
      </c>
      <c r="X95" s="499">
        <f t="shared" si="89"/>
        <v>3000</v>
      </c>
      <c r="Y95" s="499">
        <f t="shared" si="89"/>
        <v>4000</v>
      </c>
      <c r="Z95" s="499">
        <f t="shared" si="89"/>
        <v>4000</v>
      </c>
      <c r="AA95" s="499">
        <f t="shared" si="89"/>
        <v>4500</v>
      </c>
      <c r="AB95" s="499">
        <f t="shared" si="89"/>
        <v>4000</v>
      </c>
      <c r="AC95" s="499">
        <f t="shared" si="89"/>
        <v>4000</v>
      </c>
      <c r="AD95" s="500">
        <f t="shared" si="89"/>
        <v>4000</v>
      </c>
      <c r="AE95" s="501">
        <f t="shared" si="89"/>
        <v>3000</v>
      </c>
      <c r="AF95" s="499">
        <f t="shared" si="89"/>
        <v>2500</v>
      </c>
      <c r="AG95" s="499">
        <f t="shared" si="89"/>
        <v>2500</v>
      </c>
      <c r="AH95" s="499">
        <f t="shared" si="89"/>
        <v>2750</v>
      </c>
      <c r="AI95" s="1274">
        <f t="shared" si="89"/>
        <v>2900</v>
      </c>
      <c r="AJ95" s="1274">
        <f t="shared" si="89"/>
        <v>2700</v>
      </c>
      <c r="AK95" s="1275">
        <f t="shared" si="70"/>
        <v>2600</v>
      </c>
      <c r="AL95" s="1275">
        <f t="shared" si="70"/>
        <v>2500</v>
      </c>
      <c r="AM95" s="1275">
        <f t="shared" ref="AM95:BE95" si="90">AM229+(AM229*AM162)</f>
        <v>2600</v>
      </c>
      <c r="AN95" s="1275">
        <f t="shared" si="90"/>
        <v>2700</v>
      </c>
      <c r="AO95" s="1275">
        <f t="shared" si="90"/>
        <v>2750</v>
      </c>
      <c r="AP95" s="1276">
        <f t="shared" si="90"/>
        <v>3000</v>
      </c>
      <c r="AQ95" s="1275">
        <f t="shared" si="90"/>
        <v>2850</v>
      </c>
      <c r="AR95" s="1275">
        <f t="shared" si="90"/>
        <v>2375</v>
      </c>
      <c r="AS95" s="1275">
        <f t="shared" si="90"/>
        <v>2400</v>
      </c>
      <c r="AT95" s="1275">
        <f t="shared" si="90"/>
        <v>2400</v>
      </c>
      <c r="AU95" s="1275">
        <f t="shared" si="90"/>
        <v>2300</v>
      </c>
      <c r="AV95" s="1275">
        <f t="shared" si="90"/>
        <v>2250</v>
      </c>
      <c r="AW95" s="1275">
        <f t="shared" si="90"/>
        <v>2200</v>
      </c>
      <c r="AX95" s="1275">
        <f t="shared" si="90"/>
        <v>2200</v>
      </c>
      <c r="AY95" s="1275">
        <f t="shared" si="90"/>
        <v>2300</v>
      </c>
      <c r="AZ95" s="1275">
        <f t="shared" si="90"/>
        <v>2300</v>
      </c>
      <c r="BA95" s="1275">
        <f t="shared" si="90"/>
        <v>2500</v>
      </c>
      <c r="BB95" s="1276">
        <f t="shared" si="90"/>
        <v>2400</v>
      </c>
      <c r="BC95" s="1275">
        <f t="shared" si="90"/>
        <v>2700</v>
      </c>
      <c r="BD95" s="1275">
        <f t="shared" si="90"/>
        <v>2500</v>
      </c>
      <c r="BE95" s="1275">
        <f t="shared" si="90"/>
        <v>2600</v>
      </c>
      <c r="BF95" s="1275">
        <f t="shared" ref="BF95:BQ95" si="91">BF229+(BF229*BF162)</f>
        <v>2500</v>
      </c>
      <c r="BG95" s="1275">
        <f t="shared" si="91"/>
        <v>2400</v>
      </c>
      <c r="BH95" s="1275">
        <f t="shared" si="91"/>
        <v>2400</v>
      </c>
      <c r="BI95" s="1275">
        <f t="shared" si="91"/>
        <v>0</v>
      </c>
      <c r="BJ95" s="1275">
        <f t="shared" si="91"/>
        <v>0</v>
      </c>
      <c r="BK95" s="1275">
        <f t="shared" si="91"/>
        <v>0</v>
      </c>
      <c r="BL95" s="1275">
        <f t="shared" si="91"/>
        <v>0</v>
      </c>
      <c r="BM95" s="1275">
        <f t="shared" si="91"/>
        <v>0</v>
      </c>
      <c r="BN95" s="1275">
        <f t="shared" si="91"/>
        <v>0</v>
      </c>
      <c r="BO95" s="1275">
        <f t="shared" si="91"/>
        <v>0</v>
      </c>
      <c r="BP95" s="1275">
        <f t="shared" si="91"/>
        <v>0</v>
      </c>
      <c r="BQ95" s="1275">
        <f t="shared" si="91"/>
        <v>0</v>
      </c>
      <c r="BS95" s="413">
        <f t="shared" si="76"/>
        <v>17425</v>
      </c>
      <c r="BT95" s="413"/>
    </row>
    <row r="96" spans="1:80" hidden="1">
      <c r="A96" s="1269" t="s">
        <v>208</v>
      </c>
      <c r="B96" s="1270" t="s">
        <v>612</v>
      </c>
      <c r="C96" s="1277" t="s">
        <v>619</v>
      </c>
      <c r="D96" s="1272" t="s">
        <v>625</v>
      </c>
      <c r="E96" s="1277" t="s">
        <v>603</v>
      </c>
      <c r="F96" s="1278"/>
      <c r="G96" s="499"/>
      <c r="H96" s="499"/>
      <c r="I96" s="499"/>
      <c r="J96" s="499"/>
      <c r="K96" s="499"/>
      <c r="L96" s="499"/>
      <c r="M96" s="499"/>
      <c r="N96" s="499"/>
      <c r="O96" s="499"/>
      <c r="P96" s="499"/>
      <c r="Q96" s="499"/>
      <c r="R96" s="500"/>
      <c r="S96" s="501"/>
      <c r="T96" s="499"/>
      <c r="U96" s="499"/>
      <c r="V96" s="499"/>
      <c r="W96" s="499"/>
      <c r="X96" s="499"/>
      <c r="Y96" s="499"/>
      <c r="Z96" s="499"/>
      <c r="AA96" s="499"/>
      <c r="AB96" s="499"/>
      <c r="AC96" s="499"/>
      <c r="AD96" s="500"/>
      <c r="AE96" s="501"/>
      <c r="AF96" s="499"/>
      <c r="AG96" s="499"/>
      <c r="AH96" s="499"/>
      <c r="AI96" s="1274"/>
      <c r="AJ96" s="1274"/>
      <c r="AK96" s="1275"/>
      <c r="AL96" s="1275"/>
      <c r="AM96" s="1275"/>
      <c r="AN96" s="1275"/>
      <c r="AO96" s="1275"/>
      <c r="AP96" s="1276"/>
      <c r="AQ96" s="1275"/>
      <c r="AR96" s="1275"/>
      <c r="AS96" s="1275"/>
      <c r="AT96" s="1275"/>
      <c r="AU96" s="1275"/>
      <c r="AV96" s="1275"/>
      <c r="AW96" s="1275"/>
      <c r="AX96" s="1275"/>
      <c r="AY96" s="1275"/>
      <c r="AZ96" s="1275"/>
      <c r="BA96" s="1275"/>
      <c r="BB96" s="1276"/>
      <c r="BC96" s="1275"/>
      <c r="BD96" s="1275"/>
      <c r="BE96" s="1275"/>
      <c r="BF96" s="1275"/>
      <c r="BG96" s="1275"/>
      <c r="BH96" s="1275"/>
      <c r="BI96" s="1275"/>
      <c r="BJ96" s="1275"/>
      <c r="BK96" s="1275"/>
      <c r="BL96" s="1275"/>
      <c r="BM96" s="1275"/>
      <c r="BN96" s="1275"/>
      <c r="BO96" s="1275"/>
      <c r="BP96" s="1275"/>
      <c r="BQ96" s="1275"/>
      <c r="BS96" s="413"/>
      <c r="BT96" s="413"/>
    </row>
    <row r="97" spans="1:72" hidden="1">
      <c r="A97" s="1269" t="s">
        <v>208</v>
      </c>
      <c r="B97" s="1270" t="s">
        <v>612</v>
      </c>
      <c r="C97" s="1277" t="s">
        <v>619</v>
      </c>
      <c r="D97" s="1272" t="s">
        <v>626</v>
      </c>
      <c r="E97" s="1277" t="s">
        <v>605</v>
      </c>
      <c r="F97" s="1278"/>
      <c r="G97" s="499"/>
      <c r="H97" s="499"/>
      <c r="I97" s="499"/>
      <c r="J97" s="499"/>
      <c r="K97" s="499"/>
      <c r="L97" s="499"/>
      <c r="M97" s="499"/>
      <c r="N97" s="499"/>
      <c r="O97" s="499"/>
      <c r="P97" s="499"/>
      <c r="Q97" s="499"/>
      <c r="R97" s="500"/>
      <c r="S97" s="501"/>
      <c r="T97" s="499"/>
      <c r="U97" s="499"/>
      <c r="V97" s="499"/>
      <c r="W97" s="499"/>
      <c r="X97" s="499"/>
      <c r="Y97" s="499"/>
      <c r="Z97" s="499"/>
      <c r="AA97" s="499"/>
      <c r="AB97" s="499"/>
      <c r="AC97" s="499"/>
      <c r="AD97" s="500"/>
      <c r="AE97" s="501"/>
      <c r="AF97" s="499"/>
      <c r="AG97" s="499"/>
      <c r="AH97" s="499"/>
      <c r="AI97" s="1274"/>
      <c r="AJ97" s="1274"/>
      <c r="AK97" s="1275"/>
      <c r="AL97" s="1275"/>
      <c r="AM97" s="1275"/>
      <c r="AN97" s="1275"/>
      <c r="AO97" s="1275"/>
      <c r="AP97" s="1276"/>
      <c r="AQ97" s="1275"/>
      <c r="AR97" s="1275"/>
      <c r="AS97" s="1275"/>
      <c r="AT97" s="1275"/>
      <c r="AU97" s="1275"/>
      <c r="AV97" s="1275"/>
      <c r="AW97" s="1275"/>
      <c r="AX97" s="1275"/>
      <c r="AY97" s="1275"/>
      <c r="AZ97" s="1275"/>
      <c r="BA97" s="1275"/>
      <c r="BB97" s="1276"/>
      <c r="BC97" s="1275"/>
      <c r="BD97" s="1275"/>
      <c r="BE97" s="1275"/>
      <c r="BF97" s="1275"/>
      <c r="BG97" s="1275"/>
      <c r="BH97" s="1275"/>
      <c r="BI97" s="1275"/>
      <c r="BJ97" s="1275"/>
      <c r="BK97" s="1275"/>
      <c r="BL97" s="1275"/>
      <c r="BM97" s="1275"/>
      <c r="BN97" s="1275"/>
      <c r="BO97" s="1275"/>
      <c r="BP97" s="1275"/>
      <c r="BQ97" s="1275"/>
      <c r="BS97" s="413"/>
      <c r="BT97" s="413"/>
    </row>
    <row r="98" spans="1:72" hidden="1">
      <c r="A98" s="1269" t="s">
        <v>208</v>
      </c>
      <c r="B98" s="1270" t="s">
        <v>612</v>
      </c>
      <c r="C98" s="1277" t="s">
        <v>619</v>
      </c>
      <c r="D98" s="1272" t="s">
        <v>627</v>
      </c>
      <c r="E98" s="1277" t="s">
        <v>603</v>
      </c>
      <c r="F98" s="1278"/>
      <c r="G98" s="499"/>
      <c r="H98" s="499"/>
      <c r="I98" s="499"/>
      <c r="J98" s="499"/>
      <c r="K98" s="499"/>
      <c r="L98" s="499"/>
      <c r="M98" s="499"/>
      <c r="N98" s="499"/>
      <c r="O98" s="499"/>
      <c r="P98" s="499"/>
      <c r="Q98" s="499"/>
      <c r="R98" s="500"/>
      <c r="S98" s="501"/>
      <c r="T98" s="499"/>
      <c r="U98" s="499"/>
      <c r="V98" s="499"/>
      <c r="W98" s="499"/>
      <c r="X98" s="499"/>
      <c r="Y98" s="499"/>
      <c r="Z98" s="499"/>
      <c r="AA98" s="499"/>
      <c r="AB98" s="499"/>
      <c r="AC98" s="499"/>
      <c r="AD98" s="500"/>
      <c r="AE98" s="501"/>
      <c r="AF98" s="499"/>
      <c r="AG98" s="499"/>
      <c r="AH98" s="499"/>
      <c r="AI98" s="1274"/>
      <c r="AJ98" s="1274"/>
      <c r="AK98" s="1275"/>
      <c r="AL98" s="1275"/>
      <c r="AM98" s="1275"/>
      <c r="AN98" s="1275"/>
      <c r="AO98" s="1275"/>
      <c r="AP98" s="1276"/>
      <c r="AQ98" s="1275"/>
      <c r="AR98" s="1275"/>
      <c r="AS98" s="1275"/>
      <c r="AT98" s="1275"/>
      <c r="AU98" s="1275"/>
      <c r="AV98" s="1275"/>
      <c r="AW98" s="1275"/>
      <c r="AX98" s="1275"/>
      <c r="AY98" s="1275"/>
      <c r="AZ98" s="1275"/>
      <c r="BA98" s="1275"/>
      <c r="BB98" s="1276"/>
      <c r="BC98" s="1275"/>
      <c r="BD98" s="1275"/>
      <c r="BE98" s="1275"/>
      <c r="BF98" s="1275"/>
      <c r="BG98" s="1275"/>
      <c r="BH98" s="1275"/>
      <c r="BI98" s="1275"/>
      <c r="BJ98" s="1275"/>
      <c r="BK98" s="1275"/>
      <c r="BL98" s="1275"/>
      <c r="BM98" s="1275"/>
      <c r="BN98" s="1275"/>
      <c r="BO98" s="1275"/>
      <c r="BP98" s="1275"/>
      <c r="BQ98" s="1275"/>
      <c r="BS98" s="413"/>
      <c r="BT98" s="413"/>
    </row>
    <row r="99" spans="1:72" hidden="1">
      <c r="A99" s="1269" t="s">
        <v>208</v>
      </c>
      <c r="B99" s="1270" t="s">
        <v>612</v>
      </c>
      <c r="C99" s="1277" t="s">
        <v>619</v>
      </c>
      <c r="D99" s="1272" t="s">
        <v>628</v>
      </c>
      <c r="E99" s="1277" t="s">
        <v>605</v>
      </c>
      <c r="F99" s="1278"/>
      <c r="G99" s="499"/>
      <c r="H99" s="499"/>
      <c r="I99" s="499"/>
      <c r="J99" s="499"/>
      <c r="K99" s="499"/>
      <c r="L99" s="499"/>
      <c r="M99" s="499"/>
      <c r="N99" s="499"/>
      <c r="O99" s="499"/>
      <c r="P99" s="499"/>
      <c r="Q99" s="499"/>
      <c r="R99" s="500"/>
      <c r="S99" s="501"/>
      <c r="T99" s="499"/>
      <c r="U99" s="499"/>
      <c r="V99" s="499"/>
      <c r="W99" s="499"/>
      <c r="X99" s="499"/>
      <c r="Y99" s="499"/>
      <c r="Z99" s="499"/>
      <c r="AA99" s="499"/>
      <c r="AB99" s="499"/>
      <c r="AC99" s="499"/>
      <c r="AD99" s="500"/>
      <c r="AE99" s="501"/>
      <c r="AF99" s="499"/>
      <c r="AG99" s="499"/>
      <c r="AH99" s="499"/>
      <c r="AI99" s="1274"/>
      <c r="AJ99" s="1274"/>
      <c r="AK99" s="1275"/>
      <c r="AL99" s="1275"/>
      <c r="AM99" s="1275"/>
      <c r="AN99" s="1275"/>
      <c r="AO99" s="1275"/>
      <c r="AP99" s="1276"/>
      <c r="AQ99" s="1275"/>
      <c r="AR99" s="1275"/>
      <c r="AS99" s="1275"/>
      <c r="AT99" s="1275"/>
      <c r="AU99" s="1275"/>
      <c r="AV99" s="1275"/>
      <c r="AW99" s="1275"/>
      <c r="AX99" s="1275"/>
      <c r="AY99" s="1275"/>
      <c r="AZ99" s="1275"/>
      <c r="BA99" s="1275"/>
      <c r="BB99" s="1276"/>
      <c r="BC99" s="1275"/>
      <c r="BD99" s="1275"/>
      <c r="BE99" s="1275"/>
      <c r="BF99" s="1275"/>
      <c r="BG99" s="1275"/>
      <c r="BH99" s="1275"/>
      <c r="BI99" s="1275"/>
      <c r="BJ99" s="1275"/>
      <c r="BK99" s="1275"/>
      <c r="BL99" s="1275"/>
      <c r="BM99" s="1275"/>
      <c r="BN99" s="1275"/>
      <c r="BO99" s="1275"/>
      <c r="BP99" s="1275"/>
      <c r="BQ99" s="1275"/>
      <c r="BS99" s="413"/>
      <c r="BT99" s="413"/>
    </row>
    <row r="100" spans="1:72" hidden="1">
      <c r="A100" s="1269" t="s">
        <v>208</v>
      </c>
      <c r="B100" s="1270" t="s">
        <v>600</v>
      </c>
      <c r="C100" s="1271" t="s">
        <v>199</v>
      </c>
      <c r="D100" s="1272" t="s">
        <v>54</v>
      </c>
      <c r="E100" s="1271" t="s">
        <v>16</v>
      </c>
      <c r="F100" s="1273">
        <v>30</v>
      </c>
      <c r="G100" s="499">
        <f t="shared" ref="G100:AL100" si="92">G234+(G234*G167)</f>
        <v>0</v>
      </c>
      <c r="H100" s="499">
        <f t="shared" si="92"/>
        <v>0</v>
      </c>
      <c r="I100" s="499">
        <f t="shared" si="92"/>
        <v>0</v>
      </c>
      <c r="J100" s="499">
        <f t="shared" si="92"/>
        <v>0</v>
      </c>
      <c r="K100" s="499">
        <f t="shared" si="92"/>
        <v>0</v>
      </c>
      <c r="L100" s="499">
        <f t="shared" si="92"/>
        <v>4693</v>
      </c>
      <c r="M100" s="499">
        <f t="shared" si="92"/>
        <v>5328</v>
      </c>
      <c r="N100" s="499">
        <f t="shared" si="92"/>
        <v>4963</v>
      </c>
      <c r="O100" s="499">
        <f t="shared" si="92"/>
        <v>3525</v>
      </c>
      <c r="P100" s="499">
        <f t="shared" si="92"/>
        <v>3665</v>
      </c>
      <c r="Q100" s="499">
        <f t="shared" si="92"/>
        <v>4000</v>
      </c>
      <c r="R100" s="500">
        <f t="shared" si="92"/>
        <v>3945</v>
      </c>
      <c r="S100" s="501">
        <f t="shared" si="92"/>
        <v>4000</v>
      </c>
      <c r="T100" s="499">
        <f t="shared" si="92"/>
        <v>4000</v>
      </c>
      <c r="U100" s="499">
        <f t="shared" si="92"/>
        <v>4000</v>
      </c>
      <c r="V100" s="499">
        <f t="shared" si="92"/>
        <v>4500</v>
      </c>
      <c r="W100" s="499">
        <f t="shared" si="92"/>
        <v>5000</v>
      </c>
      <c r="X100" s="499">
        <f t="shared" si="92"/>
        <v>5000</v>
      </c>
      <c r="Y100" s="499">
        <f t="shared" si="92"/>
        <v>6000</v>
      </c>
      <c r="Z100" s="499">
        <f t="shared" si="92"/>
        <v>6500</v>
      </c>
      <c r="AA100" s="499">
        <f t="shared" si="92"/>
        <v>6500</v>
      </c>
      <c r="AB100" s="499">
        <f t="shared" si="92"/>
        <v>6500</v>
      </c>
      <c r="AC100" s="499">
        <f t="shared" si="92"/>
        <v>6500</v>
      </c>
      <c r="AD100" s="500">
        <f t="shared" si="92"/>
        <v>6250</v>
      </c>
      <c r="AE100" s="501">
        <f t="shared" si="92"/>
        <v>6250</v>
      </c>
      <c r="AF100" s="499">
        <f t="shared" si="92"/>
        <v>6250</v>
      </c>
      <c r="AG100" s="499">
        <f t="shared" si="92"/>
        <v>6500</v>
      </c>
      <c r="AH100" s="499">
        <f t="shared" si="92"/>
        <v>6600</v>
      </c>
      <c r="AI100" s="1274">
        <f t="shared" si="92"/>
        <v>7200</v>
      </c>
      <c r="AJ100" s="1274">
        <f t="shared" si="92"/>
        <v>7200</v>
      </c>
      <c r="AK100" s="1275">
        <f t="shared" si="92"/>
        <v>7200</v>
      </c>
      <c r="AL100" s="1275">
        <f t="shared" si="92"/>
        <v>7550</v>
      </c>
      <c r="AM100" s="1275">
        <f t="shared" ref="AM100:BE100" si="93">AM234+(AM234*AM167)</f>
        <v>7550</v>
      </c>
      <c r="AN100" s="1275">
        <f t="shared" si="93"/>
        <v>7250</v>
      </c>
      <c r="AO100" s="1275">
        <f t="shared" si="93"/>
        <v>7250</v>
      </c>
      <c r="AP100" s="1276">
        <f t="shared" si="93"/>
        <v>7250</v>
      </c>
      <c r="AQ100" s="1275">
        <f t="shared" si="93"/>
        <v>6500</v>
      </c>
      <c r="AR100" s="1275">
        <f t="shared" si="93"/>
        <v>7500</v>
      </c>
      <c r="AS100" s="1275">
        <f t="shared" si="93"/>
        <v>7700</v>
      </c>
      <c r="AT100" s="1275">
        <f t="shared" si="93"/>
        <v>9000</v>
      </c>
      <c r="AU100" s="1275">
        <f t="shared" si="93"/>
        <v>8750</v>
      </c>
      <c r="AV100" s="1275">
        <f t="shared" si="93"/>
        <v>9000</v>
      </c>
      <c r="AW100" s="1275">
        <f t="shared" si="93"/>
        <v>9250</v>
      </c>
      <c r="AX100" s="1275">
        <f t="shared" si="93"/>
        <v>8750</v>
      </c>
      <c r="AY100" s="1275">
        <f t="shared" si="93"/>
        <v>8500</v>
      </c>
      <c r="AZ100" s="1275">
        <f t="shared" si="93"/>
        <v>8000</v>
      </c>
      <c r="BA100" s="1275">
        <f t="shared" si="93"/>
        <v>5300</v>
      </c>
      <c r="BB100" s="1276">
        <f t="shared" si="93"/>
        <v>4750</v>
      </c>
      <c r="BC100" s="1275">
        <f t="shared" si="93"/>
        <v>5250</v>
      </c>
      <c r="BD100" s="1275">
        <f t="shared" si="93"/>
        <v>5300</v>
      </c>
      <c r="BE100" s="1275">
        <f t="shared" si="93"/>
        <v>5450</v>
      </c>
      <c r="BF100" s="1275">
        <f t="shared" ref="BF100:BQ100" si="94">BF234+(BF234*BF167)</f>
        <v>5197.8955089550891</v>
      </c>
      <c r="BG100" s="1275">
        <f t="shared" si="94"/>
        <v>5100</v>
      </c>
      <c r="BH100" s="1275">
        <f t="shared" si="94"/>
        <v>5000</v>
      </c>
      <c r="BI100" s="1275">
        <f t="shared" si="94"/>
        <v>4900</v>
      </c>
      <c r="BJ100" s="1275">
        <f t="shared" si="94"/>
        <v>4700</v>
      </c>
      <c r="BK100" s="1275">
        <f t="shared" si="94"/>
        <v>4800</v>
      </c>
      <c r="BL100" s="1275">
        <f t="shared" si="94"/>
        <v>5000</v>
      </c>
      <c r="BM100" s="1275">
        <f t="shared" si="94"/>
        <v>5200</v>
      </c>
      <c r="BN100" s="1275">
        <f t="shared" si="94"/>
        <v>5000</v>
      </c>
      <c r="BO100" s="1275">
        <f t="shared" si="94"/>
        <v>5600</v>
      </c>
      <c r="BP100" s="1275">
        <f t="shared" si="94"/>
        <v>5200</v>
      </c>
      <c r="BQ100" s="1275">
        <f t="shared" si="94"/>
        <v>5400</v>
      </c>
      <c r="BR100" s="412"/>
      <c r="BS100" s="413">
        <f>SUM(AT106:BE106)</f>
        <v>24153.798930802994</v>
      </c>
    </row>
    <row r="101" spans="1:72" hidden="1">
      <c r="A101" s="1269" t="s">
        <v>208</v>
      </c>
      <c r="B101" s="1270" t="s">
        <v>598</v>
      </c>
      <c r="C101" s="1271" t="s">
        <v>199</v>
      </c>
      <c r="D101" s="1272" t="s">
        <v>629</v>
      </c>
      <c r="E101" s="1271" t="s">
        <v>16</v>
      </c>
      <c r="F101" s="1273">
        <v>30</v>
      </c>
      <c r="G101" s="499">
        <f t="shared" ref="G101:AL101" si="95">G235+(G235*G168)</f>
        <v>0</v>
      </c>
      <c r="H101" s="499">
        <f t="shared" si="95"/>
        <v>0</v>
      </c>
      <c r="I101" s="499">
        <f t="shared" si="95"/>
        <v>0</v>
      </c>
      <c r="J101" s="499">
        <f t="shared" si="95"/>
        <v>0</v>
      </c>
      <c r="K101" s="499">
        <f t="shared" si="95"/>
        <v>0</v>
      </c>
      <c r="L101" s="499">
        <f t="shared" si="95"/>
        <v>0</v>
      </c>
      <c r="M101" s="499">
        <f t="shared" si="95"/>
        <v>0</v>
      </c>
      <c r="N101" s="499">
        <f t="shared" si="95"/>
        <v>0</v>
      </c>
      <c r="O101" s="499">
        <f t="shared" si="95"/>
        <v>0</v>
      </c>
      <c r="P101" s="499">
        <f t="shared" si="95"/>
        <v>0</v>
      </c>
      <c r="Q101" s="499">
        <f t="shared" si="95"/>
        <v>3935</v>
      </c>
      <c r="R101" s="500">
        <f t="shared" si="95"/>
        <v>4145</v>
      </c>
      <c r="S101" s="501">
        <f t="shared" si="95"/>
        <v>4300</v>
      </c>
      <c r="T101" s="499">
        <f t="shared" si="95"/>
        <v>4200</v>
      </c>
      <c r="U101" s="499">
        <f t="shared" si="95"/>
        <v>4200</v>
      </c>
      <c r="V101" s="499">
        <f t="shared" si="95"/>
        <v>4200</v>
      </c>
      <c r="W101" s="499">
        <f t="shared" si="95"/>
        <v>4500</v>
      </c>
      <c r="X101" s="499">
        <f t="shared" si="95"/>
        <v>4500</v>
      </c>
      <c r="Y101" s="499">
        <f t="shared" si="95"/>
        <v>5200</v>
      </c>
      <c r="Z101" s="499">
        <f t="shared" si="95"/>
        <v>6000</v>
      </c>
      <c r="AA101" s="499">
        <f t="shared" si="95"/>
        <v>6000</v>
      </c>
      <c r="AB101" s="499">
        <f t="shared" si="95"/>
        <v>6000</v>
      </c>
      <c r="AC101" s="499">
        <f t="shared" si="95"/>
        <v>6000</v>
      </c>
      <c r="AD101" s="500">
        <f t="shared" si="95"/>
        <v>5750</v>
      </c>
      <c r="AE101" s="501">
        <f t="shared" si="95"/>
        <v>6000</v>
      </c>
      <c r="AF101" s="499">
        <f t="shared" si="95"/>
        <v>5000</v>
      </c>
      <c r="AG101" s="499">
        <f t="shared" si="95"/>
        <v>4800</v>
      </c>
      <c r="AH101" s="499">
        <f t="shared" si="95"/>
        <v>4700</v>
      </c>
      <c r="AI101" s="1274">
        <f t="shared" si="95"/>
        <v>5500</v>
      </c>
      <c r="AJ101" s="1274">
        <f t="shared" si="95"/>
        <v>5500</v>
      </c>
      <c r="AK101" s="1275">
        <f t="shared" si="95"/>
        <v>5500</v>
      </c>
      <c r="AL101" s="1275">
        <f t="shared" si="95"/>
        <v>5750</v>
      </c>
      <c r="AM101" s="1275">
        <f t="shared" ref="AM101:BE101" si="96">AM235+(AM235*AM168)</f>
        <v>5750</v>
      </c>
      <c r="AN101" s="1275">
        <f t="shared" si="96"/>
        <v>6000</v>
      </c>
      <c r="AO101" s="1275">
        <f t="shared" si="96"/>
        <v>6000</v>
      </c>
      <c r="AP101" s="1276">
        <f t="shared" si="96"/>
        <v>5750</v>
      </c>
      <c r="AQ101" s="1275">
        <f t="shared" si="96"/>
        <v>5500</v>
      </c>
      <c r="AR101" s="1275">
        <f t="shared" si="96"/>
        <v>6500</v>
      </c>
      <c r="AS101" s="1275">
        <f t="shared" si="96"/>
        <v>6600</v>
      </c>
      <c r="AT101" s="1275">
        <f t="shared" si="96"/>
        <v>7500</v>
      </c>
      <c r="AU101" s="1275">
        <f t="shared" si="96"/>
        <v>7250</v>
      </c>
      <c r="AV101" s="1275">
        <f t="shared" si="96"/>
        <v>6800</v>
      </c>
      <c r="AW101" s="1275">
        <f t="shared" si="96"/>
        <v>6750</v>
      </c>
      <c r="AX101" s="1275">
        <f t="shared" si="96"/>
        <v>6750</v>
      </c>
      <c r="AY101" s="1275">
        <f t="shared" si="96"/>
        <v>6500</v>
      </c>
      <c r="AZ101" s="1275">
        <f t="shared" si="96"/>
        <v>6500</v>
      </c>
      <c r="BA101" s="1275">
        <f t="shared" si="96"/>
        <v>7800</v>
      </c>
      <c r="BB101" s="1276">
        <f t="shared" si="96"/>
        <v>6750</v>
      </c>
      <c r="BC101" s="1275">
        <f t="shared" si="96"/>
        <v>7250</v>
      </c>
      <c r="BD101" s="1275">
        <f t="shared" si="96"/>
        <v>6900</v>
      </c>
      <c r="BE101" s="1275">
        <f t="shared" si="96"/>
        <v>6550</v>
      </c>
      <c r="BF101" s="1275">
        <f t="shared" ref="BF101:BQ101" si="97">BF235+(BF235*BF168)</f>
        <v>6180.0313203132027</v>
      </c>
      <c r="BG101" s="1275">
        <f t="shared" si="97"/>
        <v>6000</v>
      </c>
      <c r="BH101" s="1275">
        <f t="shared" si="97"/>
        <v>5900</v>
      </c>
      <c r="BI101" s="1275">
        <f t="shared" si="97"/>
        <v>5800</v>
      </c>
      <c r="BJ101" s="1275">
        <f t="shared" si="97"/>
        <v>5600</v>
      </c>
      <c r="BK101" s="1275">
        <f t="shared" si="97"/>
        <v>5700</v>
      </c>
      <c r="BL101" s="1275">
        <f t="shared" si="97"/>
        <v>5900</v>
      </c>
      <c r="BM101" s="1275">
        <f t="shared" si="97"/>
        <v>6100</v>
      </c>
      <c r="BN101" s="1275">
        <f t="shared" si="97"/>
        <v>5900</v>
      </c>
      <c r="BO101" s="1275">
        <f t="shared" si="97"/>
        <v>6500</v>
      </c>
      <c r="BP101" s="1275">
        <f t="shared" si="97"/>
        <v>6100</v>
      </c>
      <c r="BQ101" s="1275">
        <f t="shared" si="97"/>
        <v>6300</v>
      </c>
      <c r="BR101" s="412"/>
      <c r="BS101" s="413"/>
    </row>
    <row r="102" spans="1:72" hidden="1">
      <c r="A102" s="1269" t="s">
        <v>208</v>
      </c>
      <c r="B102" s="1270" t="s">
        <v>600</v>
      </c>
      <c r="C102" s="1271" t="s">
        <v>199</v>
      </c>
      <c r="D102" s="1272" t="s">
        <v>54</v>
      </c>
      <c r="E102" s="1277" t="s">
        <v>84</v>
      </c>
      <c r="F102" s="1278">
        <v>60</v>
      </c>
      <c r="G102" s="499">
        <f t="shared" ref="G102:AL102" si="98">G236+(G236*G169)</f>
        <v>0</v>
      </c>
      <c r="H102" s="499">
        <f t="shared" si="98"/>
        <v>0</v>
      </c>
      <c r="I102" s="499">
        <f t="shared" si="98"/>
        <v>0</v>
      </c>
      <c r="J102" s="499">
        <f t="shared" si="98"/>
        <v>0</v>
      </c>
      <c r="K102" s="499">
        <f t="shared" si="98"/>
        <v>0</v>
      </c>
      <c r="L102" s="499">
        <f t="shared" si="98"/>
        <v>242</v>
      </c>
      <c r="M102" s="499">
        <f t="shared" si="98"/>
        <v>465</v>
      </c>
      <c r="N102" s="499">
        <f t="shared" si="98"/>
        <v>612</v>
      </c>
      <c r="O102" s="499">
        <f t="shared" si="98"/>
        <v>1400</v>
      </c>
      <c r="P102" s="499">
        <f t="shared" si="98"/>
        <v>1600</v>
      </c>
      <c r="Q102" s="499">
        <f t="shared" si="98"/>
        <v>2500</v>
      </c>
      <c r="R102" s="500">
        <f t="shared" si="98"/>
        <v>2200</v>
      </c>
      <c r="S102" s="501">
        <f t="shared" si="98"/>
        <v>2400</v>
      </c>
      <c r="T102" s="499">
        <f t="shared" si="98"/>
        <v>2300</v>
      </c>
      <c r="U102" s="499">
        <f t="shared" si="98"/>
        <v>2300</v>
      </c>
      <c r="V102" s="499">
        <f t="shared" si="98"/>
        <v>2500</v>
      </c>
      <c r="W102" s="499">
        <f t="shared" si="98"/>
        <v>2500</v>
      </c>
      <c r="X102" s="499">
        <f t="shared" si="98"/>
        <v>2500</v>
      </c>
      <c r="Y102" s="499">
        <f t="shared" si="98"/>
        <v>2100</v>
      </c>
      <c r="Z102" s="499">
        <f t="shared" si="98"/>
        <v>2500</v>
      </c>
      <c r="AA102" s="499">
        <f t="shared" si="98"/>
        <v>2500</v>
      </c>
      <c r="AB102" s="499">
        <f t="shared" si="98"/>
        <v>3000</v>
      </c>
      <c r="AC102" s="499">
        <f t="shared" si="98"/>
        <v>3000</v>
      </c>
      <c r="AD102" s="500">
        <f t="shared" si="98"/>
        <v>2500</v>
      </c>
      <c r="AE102" s="501">
        <f t="shared" si="98"/>
        <v>2500</v>
      </c>
      <c r="AF102" s="499">
        <f t="shared" si="98"/>
        <v>2500</v>
      </c>
      <c r="AG102" s="499">
        <f t="shared" si="98"/>
        <v>3000</v>
      </c>
      <c r="AH102" s="499">
        <f t="shared" si="98"/>
        <v>3100</v>
      </c>
      <c r="AI102" s="1274">
        <f t="shared" si="98"/>
        <v>4600</v>
      </c>
      <c r="AJ102" s="1274">
        <f t="shared" si="98"/>
        <v>4600</v>
      </c>
      <c r="AK102" s="1275">
        <f t="shared" si="98"/>
        <v>4600</v>
      </c>
      <c r="AL102" s="1275">
        <f t="shared" si="98"/>
        <v>4700</v>
      </c>
      <c r="AM102" s="1275">
        <f t="shared" ref="AM102:BE102" si="99">AM236+(AM236*AM169)</f>
        <v>4700</v>
      </c>
      <c r="AN102" s="1275">
        <f t="shared" si="99"/>
        <v>4700</v>
      </c>
      <c r="AO102" s="1275">
        <f t="shared" si="99"/>
        <v>4700</v>
      </c>
      <c r="AP102" s="1276">
        <f t="shared" si="99"/>
        <v>4000</v>
      </c>
      <c r="AQ102" s="1275">
        <f t="shared" si="99"/>
        <v>3520</v>
      </c>
      <c r="AR102" s="1275">
        <f t="shared" si="99"/>
        <v>4200</v>
      </c>
      <c r="AS102" s="1275">
        <f t="shared" si="99"/>
        <v>4200</v>
      </c>
      <c r="AT102" s="1275">
        <f t="shared" si="99"/>
        <v>4200</v>
      </c>
      <c r="AU102" s="1275">
        <f t="shared" si="99"/>
        <v>4000</v>
      </c>
      <c r="AV102" s="1275">
        <f t="shared" si="99"/>
        <v>3900</v>
      </c>
      <c r="AW102" s="1275">
        <f t="shared" si="99"/>
        <v>3900</v>
      </c>
      <c r="AX102" s="1275">
        <f t="shared" si="99"/>
        <v>4000</v>
      </c>
      <c r="AY102" s="1275">
        <f t="shared" si="99"/>
        <v>4000</v>
      </c>
      <c r="AZ102" s="1275">
        <f t="shared" si="99"/>
        <v>4100</v>
      </c>
      <c r="BA102" s="1275">
        <f t="shared" si="99"/>
        <v>2900</v>
      </c>
      <c r="BB102" s="1276">
        <f t="shared" si="99"/>
        <v>2800</v>
      </c>
      <c r="BC102" s="1275">
        <f t="shared" si="99"/>
        <v>3000</v>
      </c>
      <c r="BD102" s="1275">
        <f t="shared" si="99"/>
        <v>2900</v>
      </c>
      <c r="BE102" s="1275">
        <f t="shared" si="99"/>
        <v>3200</v>
      </c>
      <c r="BF102" s="1275">
        <f t="shared" ref="BF102:BQ102" si="100">BF236+(BF236*BF169)</f>
        <v>3100</v>
      </c>
      <c r="BG102" s="1275">
        <f t="shared" si="100"/>
        <v>3000</v>
      </c>
      <c r="BH102" s="1275">
        <f t="shared" si="100"/>
        <v>2900</v>
      </c>
      <c r="BI102" s="1275">
        <f t="shared" si="100"/>
        <v>2800</v>
      </c>
      <c r="BJ102" s="1275">
        <f t="shared" si="100"/>
        <v>2700</v>
      </c>
      <c r="BK102" s="1275">
        <f t="shared" si="100"/>
        <v>2700</v>
      </c>
      <c r="BL102" s="1275">
        <f t="shared" si="100"/>
        <v>2800</v>
      </c>
      <c r="BM102" s="1275">
        <f t="shared" si="100"/>
        <v>2900</v>
      </c>
      <c r="BN102" s="1275">
        <f t="shared" si="100"/>
        <v>2700</v>
      </c>
      <c r="BO102" s="1275">
        <f t="shared" si="100"/>
        <v>3100</v>
      </c>
      <c r="BP102" s="1275">
        <f t="shared" si="100"/>
        <v>2800</v>
      </c>
      <c r="BQ102" s="1275">
        <f t="shared" si="100"/>
        <v>3000</v>
      </c>
      <c r="BS102" s="413">
        <f>SUM(AT108:BE108)</f>
        <v>2675</v>
      </c>
    </row>
    <row r="103" spans="1:72" hidden="1">
      <c r="A103" s="1279" t="s">
        <v>208</v>
      </c>
      <c r="B103" s="1280" t="s">
        <v>598</v>
      </c>
      <c r="C103" s="1281" t="s">
        <v>199</v>
      </c>
      <c r="D103" s="1282" t="s">
        <v>629</v>
      </c>
      <c r="E103" s="1283" t="s">
        <v>84</v>
      </c>
      <c r="F103" s="1284">
        <v>60</v>
      </c>
      <c r="G103" s="502">
        <f t="shared" ref="G103:AL103" si="101">G237+(G237*G170)</f>
        <v>0</v>
      </c>
      <c r="H103" s="502">
        <f t="shared" si="101"/>
        <v>0</v>
      </c>
      <c r="I103" s="502">
        <f t="shared" si="101"/>
        <v>0</v>
      </c>
      <c r="J103" s="502">
        <f t="shared" si="101"/>
        <v>0</v>
      </c>
      <c r="K103" s="502">
        <f t="shared" si="101"/>
        <v>0</v>
      </c>
      <c r="L103" s="502">
        <f t="shared" si="101"/>
        <v>0</v>
      </c>
      <c r="M103" s="502">
        <f t="shared" si="101"/>
        <v>0</v>
      </c>
      <c r="N103" s="502">
        <f t="shared" si="101"/>
        <v>0</v>
      </c>
      <c r="O103" s="502">
        <f t="shared" si="101"/>
        <v>0</v>
      </c>
      <c r="P103" s="502">
        <f t="shared" si="101"/>
        <v>0</v>
      </c>
      <c r="Q103" s="502">
        <f t="shared" si="101"/>
        <v>878</v>
      </c>
      <c r="R103" s="503">
        <f t="shared" si="101"/>
        <v>979</v>
      </c>
      <c r="S103" s="504">
        <f t="shared" si="101"/>
        <v>1100</v>
      </c>
      <c r="T103" s="502">
        <f t="shared" si="101"/>
        <v>1100</v>
      </c>
      <c r="U103" s="502">
        <f t="shared" si="101"/>
        <v>1100</v>
      </c>
      <c r="V103" s="502">
        <f t="shared" si="101"/>
        <v>2500</v>
      </c>
      <c r="W103" s="502">
        <f t="shared" si="101"/>
        <v>2500</v>
      </c>
      <c r="X103" s="502">
        <f t="shared" si="101"/>
        <v>2500</v>
      </c>
      <c r="Y103" s="502">
        <f t="shared" si="101"/>
        <v>2000</v>
      </c>
      <c r="Z103" s="502">
        <f t="shared" si="101"/>
        <v>2500</v>
      </c>
      <c r="AA103" s="502">
        <f t="shared" si="101"/>
        <v>2500</v>
      </c>
      <c r="AB103" s="502">
        <f t="shared" si="101"/>
        <v>3000</v>
      </c>
      <c r="AC103" s="502">
        <f t="shared" si="101"/>
        <v>3000</v>
      </c>
      <c r="AD103" s="503">
        <f t="shared" si="101"/>
        <v>2500</v>
      </c>
      <c r="AE103" s="504">
        <f t="shared" si="101"/>
        <v>2500</v>
      </c>
      <c r="AF103" s="502">
        <f t="shared" si="101"/>
        <v>2500</v>
      </c>
      <c r="AG103" s="502">
        <f t="shared" si="101"/>
        <v>2800</v>
      </c>
      <c r="AH103" s="502">
        <f t="shared" si="101"/>
        <v>2900</v>
      </c>
      <c r="AI103" s="1285">
        <f t="shared" si="101"/>
        <v>4600</v>
      </c>
      <c r="AJ103" s="1285">
        <f t="shared" si="101"/>
        <v>4600</v>
      </c>
      <c r="AK103" s="1286">
        <f t="shared" si="101"/>
        <v>4600</v>
      </c>
      <c r="AL103" s="1286">
        <f t="shared" si="101"/>
        <v>4700</v>
      </c>
      <c r="AM103" s="1286">
        <f t="shared" ref="AM103:BE103" si="102">AM237+(AM237*AM170)</f>
        <v>4700</v>
      </c>
      <c r="AN103" s="1286">
        <f t="shared" si="102"/>
        <v>4700</v>
      </c>
      <c r="AO103" s="1286">
        <f t="shared" si="102"/>
        <v>4700</v>
      </c>
      <c r="AP103" s="1287">
        <f t="shared" si="102"/>
        <v>4000</v>
      </c>
      <c r="AQ103" s="1286">
        <f t="shared" si="102"/>
        <v>3520</v>
      </c>
      <c r="AR103" s="1286">
        <f t="shared" si="102"/>
        <v>4200</v>
      </c>
      <c r="AS103" s="1286">
        <f t="shared" si="102"/>
        <v>4200</v>
      </c>
      <c r="AT103" s="1286">
        <f t="shared" si="102"/>
        <v>4200</v>
      </c>
      <c r="AU103" s="1286">
        <f t="shared" si="102"/>
        <v>4000</v>
      </c>
      <c r="AV103" s="1286">
        <f t="shared" si="102"/>
        <v>3900</v>
      </c>
      <c r="AW103" s="1286">
        <f t="shared" si="102"/>
        <v>3900</v>
      </c>
      <c r="AX103" s="1286">
        <f t="shared" si="102"/>
        <v>4000</v>
      </c>
      <c r="AY103" s="1286">
        <f t="shared" si="102"/>
        <v>4000</v>
      </c>
      <c r="AZ103" s="1286">
        <f t="shared" si="102"/>
        <v>4100</v>
      </c>
      <c r="BA103" s="1286">
        <f t="shared" si="102"/>
        <v>3200</v>
      </c>
      <c r="BB103" s="1287">
        <f t="shared" si="102"/>
        <v>3000</v>
      </c>
      <c r="BC103" s="1286">
        <f t="shared" si="102"/>
        <v>3200</v>
      </c>
      <c r="BD103" s="1286">
        <f t="shared" si="102"/>
        <v>3200</v>
      </c>
      <c r="BE103" s="1286">
        <f t="shared" si="102"/>
        <v>3500</v>
      </c>
      <c r="BF103" s="1286">
        <f t="shared" ref="BF103:BQ103" si="103">BF237+(BF237*BF170)</f>
        <v>3400</v>
      </c>
      <c r="BG103" s="1286">
        <f t="shared" si="103"/>
        <v>3300</v>
      </c>
      <c r="BH103" s="1286">
        <f t="shared" si="103"/>
        <v>3200</v>
      </c>
      <c r="BI103" s="1286">
        <f t="shared" si="103"/>
        <v>3100</v>
      </c>
      <c r="BJ103" s="1286">
        <f t="shared" si="103"/>
        <v>3000</v>
      </c>
      <c r="BK103" s="1286">
        <f t="shared" si="103"/>
        <v>3000</v>
      </c>
      <c r="BL103" s="1286">
        <f t="shared" si="103"/>
        <v>3100</v>
      </c>
      <c r="BM103" s="1286">
        <f t="shared" si="103"/>
        <v>3200</v>
      </c>
      <c r="BN103" s="1286">
        <f t="shared" si="103"/>
        <v>3000</v>
      </c>
      <c r="BO103" s="1286">
        <f t="shared" si="103"/>
        <v>3400</v>
      </c>
      <c r="BP103" s="1286">
        <f t="shared" si="103"/>
        <v>3100</v>
      </c>
      <c r="BQ103" s="1286">
        <f t="shared" si="103"/>
        <v>3300</v>
      </c>
      <c r="BS103" s="413">
        <f>SUM(AT109:BE109)</f>
        <v>26644.832442335828</v>
      </c>
    </row>
    <row r="104" spans="1:72" hidden="1">
      <c r="A104" s="1288" t="s">
        <v>137</v>
      </c>
      <c r="B104" s="1289" t="s">
        <v>598</v>
      </c>
      <c r="C104" s="1289" t="s">
        <v>630</v>
      </c>
      <c r="D104" s="1290" t="s">
        <v>631</v>
      </c>
      <c r="E104" s="1291" t="s">
        <v>16</v>
      </c>
      <c r="F104" s="1292">
        <v>16</v>
      </c>
      <c r="G104" s="505">
        <f t="shared" ref="G104:AL104" si="104">G238+(G238*G171)</f>
        <v>900</v>
      </c>
      <c r="H104" s="506">
        <f t="shared" si="104"/>
        <v>900</v>
      </c>
      <c r="I104" s="506">
        <f t="shared" si="104"/>
        <v>900</v>
      </c>
      <c r="J104" s="506">
        <f t="shared" si="104"/>
        <v>900</v>
      </c>
      <c r="K104" s="506">
        <f t="shared" si="104"/>
        <v>900</v>
      </c>
      <c r="L104" s="506">
        <f t="shared" si="104"/>
        <v>900</v>
      </c>
      <c r="M104" s="506">
        <f t="shared" si="104"/>
        <v>900</v>
      </c>
      <c r="N104" s="506">
        <f t="shared" si="104"/>
        <v>900</v>
      </c>
      <c r="O104" s="506">
        <f t="shared" si="104"/>
        <v>900</v>
      </c>
      <c r="P104" s="506">
        <f t="shared" si="104"/>
        <v>900</v>
      </c>
      <c r="Q104" s="506">
        <f t="shared" si="104"/>
        <v>900</v>
      </c>
      <c r="R104" s="507">
        <f t="shared" si="104"/>
        <v>900</v>
      </c>
      <c r="S104" s="508">
        <f t="shared" si="104"/>
        <v>900</v>
      </c>
      <c r="T104" s="509">
        <f t="shared" si="104"/>
        <v>900</v>
      </c>
      <c r="U104" s="509">
        <f t="shared" si="104"/>
        <v>900</v>
      </c>
      <c r="V104" s="509">
        <f t="shared" si="104"/>
        <v>900</v>
      </c>
      <c r="W104" s="509">
        <f t="shared" si="104"/>
        <v>900</v>
      </c>
      <c r="X104" s="509">
        <f t="shared" si="104"/>
        <v>900</v>
      </c>
      <c r="Y104" s="509">
        <f t="shared" si="104"/>
        <v>900</v>
      </c>
      <c r="Z104" s="509">
        <f t="shared" si="104"/>
        <v>900</v>
      </c>
      <c r="AA104" s="509">
        <f t="shared" si="104"/>
        <v>900</v>
      </c>
      <c r="AB104" s="509">
        <f t="shared" si="104"/>
        <v>900</v>
      </c>
      <c r="AC104" s="509">
        <f t="shared" si="104"/>
        <v>900</v>
      </c>
      <c r="AD104" s="510">
        <f t="shared" si="104"/>
        <v>900</v>
      </c>
      <c r="AE104" s="511">
        <f t="shared" si="104"/>
        <v>900</v>
      </c>
      <c r="AF104" s="506">
        <f t="shared" si="104"/>
        <v>950</v>
      </c>
      <c r="AG104" s="507">
        <f t="shared" si="104"/>
        <v>900</v>
      </c>
      <c r="AH104" s="508">
        <f t="shared" si="104"/>
        <v>850</v>
      </c>
      <c r="AI104" s="1293">
        <f t="shared" si="104"/>
        <v>650</v>
      </c>
      <c r="AJ104" s="1293">
        <f t="shared" si="104"/>
        <v>700</v>
      </c>
      <c r="AK104" s="1294">
        <f t="shared" si="104"/>
        <v>600</v>
      </c>
      <c r="AL104" s="1294">
        <f t="shared" si="104"/>
        <v>550</v>
      </c>
      <c r="AM104" s="1294">
        <f t="shared" ref="AM104:BE104" si="105">AM238+(AM238*AM171)</f>
        <v>550</v>
      </c>
      <c r="AN104" s="1294">
        <f t="shared" si="105"/>
        <v>550</v>
      </c>
      <c r="AO104" s="1294">
        <f t="shared" si="105"/>
        <v>500</v>
      </c>
      <c r="AP104" s="1295">
        <f t="shared" si="105"/>
        <v>500</v>
      </c>
      <c r="AQ104" s="1294">
        <f t="shared" si="105"/>
        <v>550</v>
      </c>
      <c r="AR104" s="1294">
        <f t="shared" si="105"/>
        <v>500</v>
      </c>
      <c r="AS104" s="1294">
        <f t="shared" si="105"/>
        <v>550</v>
      </c>
      <c r="AT104" s="1294">
        <f t="shared" si="105"/>
        <v>450</v>
      </c>
      <c r="AU104" s="1294">
        <f t="shared" si="105"/>
        <v>450</v>
      </c>
      <c r="AV104" s="1294">
        <f t="shared" si="105"/>
        <v>450</v>
      </c>
      <c r="AW104" s="1294">
        <f t="shared" si="105"/>
        <v>425</v>
      </c>
      <c r="AX104" s="1294">
        <f t="shared" si="105"/>
        <v>425</v>
      </c>
      <c r="AY104" s="1294">
        <f t="shared" si="105"/>
        <v>400</v>
      </c>
      <c r="AZ104" s="1294">
        <f t="shared" si="105"/>
        <v>300</v>
      </c>
      <c r="BA104" s="1294">
        <f t="shared" si="105"/>
        <v>400</v>
      </c>
      <c r="BB104" s="1295">
        <f t="shared" si="105"/>
        <v>500</v>
      </c>
      <c r="BC104" s="1294">
        <f t="shared" si="105"/>
        <v>400</v>
      </c>
      <c r="BD104" s="1294">
        <f t="shared" si="105"/>
        <v>550</v>
      </c>
      <c r="BE104" s="1294">
        <f t="shared" si="105"/>
        <v>525</v>
      </c>
      <c r="BF104" s="1294">
        <f t="shared" ref="BF104:BQ104" si="106">BF238+(BF238*BF171)</f>
        <v>500</v>
      </c>
      <c r="BG104" s="1294">
        <f t="shared" si="106"/>
        <v>600</v>
      </c>
      <c r="BH104" s="1294">
        <f t="shared" si="106"/>
        <v>550</v>
      </c>
      <c r="BI104" s="1294">
        <f t="shared" si="106"/>
        <v>750</v>
      </c>
      <c r="BJ104" s="1294">
        <f t="shared" si="106"/>
        <v>700</v>
      </c>
      <c r="BK104" s="1294">
        <f t="shared" si="106"/>
        <v>750</v>
      </c>
      <c r="BL104" s="1294">
        <f t="shared" si="106"/>
        <v>500</v>
      </c>
      <c r="BM104" s="1294">
        <f t="shared" si="106"/>
        <v>500</v>
      </c>
      <c r="BN104" s="1294">
        <f t="shared" si="106"/>
        <v>500</v>
      </c>
      <c r="BO104" s="1294">
        <f t="shared" si="106"/>
        <v>600</v>
      </c>
      <c r="BP104" s="1294">
        <f t="shared" si="106"/>
        <v>500</v>
      </c>
      <c r="BQ104" s="1294">
        <f t="shared" si="106"/>
        <v>550</v>
      </c>
      <c r="BS104" s="413"/>
    </row>
    <row r="105" spans="1:72" hidden="1">
      <c r="A105" s="1296" t="s">
        <v>137</v>
      </c>
      <c r="B105" s="1297" t="s">
        <v>600</v>
      </c>
      <c r="C105" s="1297" t="s">
        <v>630</v>
      </c>
      <c r="D105" s="1298" t="s">
        <v>632</v>
      </c>
      <c r="E105" s="1299" t="s">
        <v>16</v>
      </c>
      <c r="F105" s="1300">
        <v>15</v>
      </c>
      <c r="G105" s="512">
        <f t="shared" ref="G105:AL105" si="107">G239+(G239*G172)</f>
        <v>364</v>
      </c>
      <c r="H105" s="513">
        <f t="shared" si="107"/>
        <v>364</v>
      </c>
      <c r="I105" s="513">
        <f t="shared" si="107"/>
        <v>364</v>
      </c>
      <c r="J105" s="513">
        <f t="shared" si="107"/>
        <v>364</v>
      </c>
      <c r="K105" s="513">
        <f t="shared" si="107"/>
        <v>364</v>
      </c>
      <c r="L105" s="513">
        <f t="shared" si="107"/>
        <v>364</v>
      </c>
      <c r="M105" s="513">
        <f t="shared" si="107"/>
        <v>364</v>
      </c>
      <c r="N105" s="513">
        <f t="shared" si="107"/>
        <v>364</v>
      </c>
      <c r="O105" s="513">
        <f t="shared" si="107"/>
        <v>364</v>
      </c>
      <c r="P105" s="513">
        <f t="shared" si="107"/>
        <v>364</v>
      </c>
      <c r="Q105" s="513">
        <f t="shared" si="107"/>
        <v>364</v>
      </c>
      <c r="R105" s="514">
        <f t="shared" si="107"/>
        <v>364</v>
      </c>
      <c r="S105" s="512">
        <f t="shared" si="107"/>
        <v>364</v>
      </c>
      <c r="T105" s="513">
        <f t="shared" si="107"/>
        <v>364</v>
      </c>
      <c r="U105" s="513">
        <f t="shared" si="107"/>
        <v>364</v>
      </c>
      <c r="V105" s="513">
        <f t="shared" si="107"/>
        <v>364</v>
      </c>
      <c r="W105" s="513">
        <f t="shared" si="107"/>
        <v>364</v>
      </c>
      <c r="X105" s="513">
        <f t="shared" si="107"/>
        <v>364</v>
      </c>
      <c r="Y105" s="513">
        <f t="shared" si="107"/>
        <v>364</v>
      </c>
      <c r="Z105" s="513">
        <f t="shared" si="107"/>
        <v>364</v>
      </c>
      <c r="AA105" s="513">
        <f t="shared" si="107"/>
        <v>364</v>
      </c>
      <c r="AB105" s="513">
        <f t="shared" si="107"/>
        <v>364</v>
      </c>
      <c r="AC105" s="513">
        <f t="shared" si="107"/>
        <v>364</v>
      </c>
      <c r="AD105" s="515">
        <f t="shared" si="107"/>
        <v>364</v>
      </c>
      <c r="AE105" s="516">
        <f t="shared" si="107"/>
        <v>1500</v>
      </c>
      <c r="AF105" s="513">
        <f t="shared" si="107"/>
        <v>1600</v>
      </c>
      <c r="AG105" s="514">
        <f t="shared" si="107"/>
        <v>1600</v>
      </c>
      <c r="AH105" s="512">
        <f t="shared" si="107"/>
        <v>1800</v>
      </c>
      <c r="AI105" s="1301">
        <f t="shared" si="107"/>
        <v>1800</v>
      </c>
      <c r="AJ105" s="1301">
        <f t="shared" si="107"/>
        <v>1600</v>
      </c>
      <c r="AK105" s="1302">
        <f t="shared" si="107"/>
        <v>1500</v>
      </c>
      <c r="AL105" s="1302">
        <f t="shared" si="107"/>
        <v>1600</v>
      </c>
      <c r="AM105" s="1302">
        <f t="shared" ref="AM105:BE105" si="108">AM239+(AM239*AM172)</f>
        <v>1700</v>
      </c>
      <c r="AN105" s="1302">
        <f t="shared" si="108"/>
        <v>1800</v>
      </c>
      <c r="AO105" s="1302">
        <f t="shared" si="108"/>
        <v>1650</v>
      </c>
      <c r="AP105" s="1303">
        <f t="shared" si="108"/>
        <v>1600</v>
      </c>
      <c r="AQ105" s="1302">
        <f t="shared" si="108"/>
        <v>1700</v>
      </c>
      <c r="AR105" s="1302">
        <f t="shared" si="108"/>
        <v>1504</v>
      </c>
      <c r="AS105" s="1302">
        <f t="shared" si="108"/>
        <v>1504</v>
      </c>
      <c r="AT105" s="1302">
        <f t="shared" si="108"/>
        <v>1700</v>
      </c>
      <c r="AU105" s="1302">
        <f t="shared" si="108"/>
        <v>1700</v>
      </c>
      <c r="AV105" s="1302">
        <f t="shared" si="108"/>
        <v>1600</v>
      </c>
      <c r="AW105" s="1302">
        <f t="shared" si="108"/>
        <v>1500</v>
      </c>
      <c r="AX105" s="1302">
        <f t="shared" si="108"/>
        <v>1500</v>
      </c>
      <c r="AY105" s="1302">
        <f t="shared" si="108"/>
        <v>1600</v>
      </c>
      <c r="AZ105" s="1302">
        <f t="shared" si="108"/>
        <v>1300</v>
      </c>
      <c r="BA105" s="1302">
        <f t="shared" si="108"/>
        <v>1400</v>
      </c>
      <c r="BB105" s="1303">
        <f t="shared" si="108"/>
        <v>1200</v>
      </c>
      <c r="BC105" s="1302">
        <f t="shared" si="108"/>
        <v>1400</v>
      </c>
      <c r="BD105" s="1302">
        <f t="shared" si="108"/>
        <v>1200</v>
      </c>
      <c r="BE105" s="1302">
        <f t="shared" si="108"/>
        <v>1325</v>
      </c>
      <c r="BF105" s="1302">
        <f t="shared" ref="BF105:BQ105" si="109">BF239+(BF239*BF172)</f>
        <v>1300</v>
      </c>
      <c r="BG105" s="1302">
        <f t="shared" si="109"/>
        <v>1500</v>
      </c>
      <c r="BH105" s="1302">
        <f t="shared" si="109"/>
        <v>1550</v>
      </c>
      <c r="BI105" s="1302">
        <f t="shared" si="109"/>
        <v>1750</v>
      </c>
      <c r="BJ105" s="1302">
        <f t="shared" si="109"/>
        <v>1800</v>
      </c>
      <c r="BK105" s="1302">
        <f t="shared" si="109"/>
        <v>1750</v>
      </c>
      <c r="BL105" s="1302">
        <f t="shared" si="109"/>
        <v>1600</v>
      </c>
      <c r="BM105" s="1302">
        <f t="shared" si="109"/>
        <v>1600</v>
      </c>
      <c r="BN105" s="1302">
        <f t="shared" si="109"/>
        <v>1600</v>
      </c>
      <c r="BO105" s="1302">
        <f t="shared" si="109"/>
        <v>1500</v>
      </c>
      <c r="BP105" s="1302">
        <f t="shared" si="109"/>
        <v>1600</v>
      </c>
      <c r="BQ105" s="1302">
        <f t="shared" si="109"/>
        <v>1550</v>
      </c>
      <c r="BS105" s="413">
        <f>SUM(AT111:BE111)</f>
        <v>8125</v>
      </c>
    </row>
    <row r="106" spans="1:72" hidden="1">
      <c r="A106" s="1296" t="s">
        <v>137</v>
      </c>
      <c r="B106" s="1297" t="s">
        <v>612</v>
      </c>
      <c r="C106" s="1297" t="s">
        <v>630</v>
      </c>
      <c r="D106" s="1298" t="s">
        <v>633</v>
      </c>
      <c r="E106" s="1299" t="s">
        <v>603</v>
      </c>
      <c r="F106" s="1300">
        <v>10</v>
      </c>
      <c r="G106" s="512">
        <f t="shared" ref="G106:AL106" si="110">G240+(G240*G173)</f>
        <v>3017</v>
      </c>
      <c r="H106" s="513">
        <f t="shared" si="110"/>
        <v>3017</v>
      </c>
      <c r="I106" s="513">
        <f t="shared" si="110"/>
        <v>3017</v>
      </c>
      <c r="J106" s="513">
        <f t="shared" si="110"/>
        <v>3017</v>
      </c>
      <c r="K106" s="513">
        <f t="shared" si="110"/>
        <v>3017</v>
      </c>
      <c r="L106" s="513">
        <f t="shared" si="110"/>
        <v>3017</v>
      </c>
      <c r="M106" s="513">
        <f t="shared" si="110"/>
        <v>3017</v>
      </c>
      <c r="N106" s="513">
        <f t="shared" si="110"/>
        <v>3017</v>
      </c>
      <c r="O106" s="513">
        <f t="shared" si="110"/>
        <v>3017</v>
      </c>
      <c r="P106" s="513">
        <f t="shared" si="110"/>
        <v>3017</v>
      </c>
      <c r="Q106" s="513">
        <f t="shared" si="110"/>
        <v>3017</v>
      </c>
      <c r="R106" s="514">
        <f t="shared" si="110"/>
        <v>3017</v>
      </c>
      <c r="S106" s="512">
        <f t="shared" si="110"/>
        <v>3017</v>
      </c>
      <c r="T106" s="513">
        <f t="shared" si="110"/>
        <v>3017</v>
      </c>
      <c r="U106" s="513">
        <f t="shared" si="110"/>
        <v>3017</v>
      </c>
      <c r="V106" s="513">
        <f t="shared" si="110"/>
        <v>3017</v>
      </c>
      <c r="W106" s="513">
        <f t="shared" si="110"/>
        <v>3017</v>
      </c>
      <c r="X106" s="513">
        <f t="shared" si="110"/>
        <v>3017</v>
      </c>
      <c r="Y106" s="513">
        <f t="shared" si="110"/>
        <v>3017</v>
      </c>
      <c r="Z106" s="513">
        <f t="shared" si="110"/>
        <v>3017</v>
      </c>
      <c r="AA106" s="513">
        <f t="shared" si="110"/>
        <v>3017</v>
      </c>
      <c r="AB106" s="513">
        <f t="shared" si="110"/>
        <v>3017</v>
      </c>
      <c r="AC106" s="513">
        <f t="shared" si="110"/>
        <v>3017</v>
      </c>
      <c r="AD106" s="515">
        <f t="shared" si="110"/>
        <v>3017</v>
      </c>
      <c r="AE106" s="516">
        <f t="shared" si="110"/>
        <v>4000</v>
      </c>
      <c r="AF106" s="513">
        <f t="shared" si="110"/>
        <v>3500</v>
      </c>
      <c r="AG106" s="514">
        <f t="shared" si="110"/>
        <v>3500</v>
      </c>
      <c r="AH106" s="512">
        <f t="shared" si="110"/>
        <v>3000</v>
      </c>
      <c r="AI106" s="1301">
        <f t="shared" si="110"/>
        <v>2500</v>
      </c>
      <c r="AJ106" s="1301">
        <f t="shared" si="110"/>
        <v>2500</v>
      </c>
      <c r="AK106" s="1302">
        <f t="shared" si="110"/>
        <v>2250</v>
      </c>
      <c r="AL106" s="1302">
        <f t="shared" si="110"/>
        <v>2500</v>
      </c>
      <c r="AM106" s="1302">
        <f t="shared" ref="AM106:BE106" si="111">AM240+(AM240*AM173)</f>
        <v>3000</v>
      </c>
      <c r="AN106" s="1302">
        <f t="shared" si="111"/>
        <v>3500</v>
      </c>
      <c r="AO106" s="1302">
        <f t="shared" si="111"/>
        <v>3250</v>
      </c>
      <c r="AP106" s="1303">
        <f t="shared" si="111"/>
        <v>2500</v>
      </c>
      <c r="AQ106" s="1302">
        <f t="shared" si="111"/>
        <v>3760</v>
      </c>
      <c r="AR106" s="1302">
        <f t="shared" si="111"/>
        <v>3200</v>
      </c>
      <c r="AS106" s="1302">
        <f t="shared" si="111"/>
        <v>3200</v>
      </c>
      <c r="AT106" s="1302">
        <f t="shared" si="111"/>
        <v>3100</v>
      </c>
      <c r="AU106" s="1302">
        <f t="shared" si="111"/>
        <v>3600</v>
      </c>
      <c r="AV106" s="1302">
        <f t="shared" si="111"/>
        <v>3800</v>
      </c>
      <c r="AW106" s="1302">
        <f t="shared" si="111"/>
        <v>4000</v>
      </c>
      <c r="AX106" s="1302">
        <f t="shared" si="111"/>
        <v>1106.8994654014959</v>
      </c>
      <c r="AY106" s="1302">
        <f t="shared" si="111"/>
        <v>1106.8994654014959</v>
      </c>
      <c r="AZ106" s="1302">
        <f t="shared" si="111"/>
        <v>1500</v>
      </c>
      <c r="BA106" s="1302">
        <f t="shared" si="111"/>
        <v>1600</v>
      </c>
      <c r="BB106" s="1303">
        <f t="shared" si="111"/>
        <v>1050</v>
      </c>
      <c r="BC106" s="1302">
        <f t="shared" si="111"/>
        <v>1120</v>
      </c>
      <c r="BD106" s="1302">
        <f t="shared" si="111"/>
        <v>1050</v>
      </c>
      <c r="BE106" s="1302">
        <f t="shared" si="111"/>
        <v>1120</v>
      </c>
      <c r="BF106" s="1302">
        <f t="shared" ref="BF106:BQ106" si="112">BF240+(BF240*BF173)</f>
        <v>500</v>
      </c>
      <c r="BG106" s="1302">
        <f t="shared" si="112"/>
        <v>500</v>
      </c>
      <c r="BH106" s="1302">
        <f t="shared" si="112"/>
        <v>0</v>
      </c>
      <c r="BI106" s="1302">
        <f t="shared" si="112"/>
        <v>0</v>
      </c>
      <c r="BJ106" s="1302">
        <f t="shared" si="112"/>
        <v>0</v>
      </c>
      <c r="BK106" s="1302">
        <f t="shared" si="112"/>
        <v>0</v>
      </c>
      <c r="BL106" s="1302">
        <f t="shared" si="112"/>
        <v>0</v>
      </c>
      <c r="BM106" s="1302">
        <f t="shared" si="112"/>
        <v>0</v>
      </c>
      <c r="BN106" s="1302">
        <f t="shared" si="112"/>
        <v>0</v>
      </c>
      <c r="BO106" s="1302">
        <f t="shared" si="112"/>
        <v>0</v>
      </c>
      <c r="BP106" s="1302">
        <f t="shared" si="112"/>
        <v>0</v>
      </c>
      <c r="BQ106" s="1302">
        <f t="shared" si="112"/>
        <v>0</v>
      </c>
      <c r="BS106" s="413">
        <f>SUM(AT112:BE112)</f>
        <v>6800</v>
      </c>
    </row>
    <row r="107" spans="1:72" hidden="1">
      <c r="A107" s="1296" t="s">
        <v>137</v>
      </c>
      <c r="B107" s="1297" t="s">
        <v>612</v>
      </c>
      <c r="C107" s="1297" t="s">
        <v>630</v>
      </c>
      <c r="D107" s="1298" t="s">
        <v>633</v>
      </c>
      <c r="E107" s="1299" t="s">
        <v>605</v>
      </c>
      <c r="F107" s="1300"/>
      <c r="G107" s="512">
        <f t="shared" ref="G107:AL107" si="113">G241+(G241*G174)</f>
        <v>0</v>
      </c>
      <c r="H107" s="513">
        <f t="shared" si="113"/>
        <v>0</v>
      </c>
      <c r="I107" s="513">
        <f t="shared" si="113"/>
        <v>0</v>
      </c>
      <c r="J107" s="513">
        <f t="shared" si="113"/>
        <v>0</v>
      </c>
      <c r="K107" s="513">
        <f t="shared" si="113"/>
        <v>0</v>
      </c>
      <c r="L107" s="513">
        <f t="shared" si="113"/>
        <v>0</v>
      </c>
      <c r="M107" s="513">
        <f t="shared" si="113"/>
        <v>0</v>
      </c>
      <c r="N107" s="513">
        <f t="shared" si="113"/>
        <v>0</v>
      </c>
      <c r="O107" s="513">
        <f t="shared" si="113"/>
        <v>0</v>
      </c>
      <c r="P107" s="513">
        <f t="shared" si="113"/>
        <v>0</v>
      </c>
      <c r="Q107" s="513">
        <f t="shared" si="113"/>
        <v>0</v>
      </c>
      <c r="R107" s="514">
        <f t="shared" si="113"/>
        <v>0</v>
      </c>
      <c r="S107" s="512">
        <f t="shared" si="113"/>
        <v>0</v>
      </c>
      <c r="T107" s="513">
        <f t="shared" si="113"/>
        <v>0</v>
      </c>
      <c r="U107" s="513">
        <f t="shared" si="113"/>
        <v>0</v>
      </c>
      <c r="V107" s="513">
        <f t="shared" si="113"/>
        <v>0</v>
      </c>
      <c r="W107" s="513">
        <f t="shared" si="113"/>
        <v>0</v>
      </c>
      <c r="X107" s="513">
        <f t="shared" si="113"/>
        <v>0</v>
      </c>
      <c r="Y107" s="513">
        <f t="shared" si="113"/>
        <v>0</v>
      </c>
      <c r="Z107" s="513">
        <f t="shared" si="113"/>
        <v>0</v>
      </c>
      <c r="AA107" s="513">
        <f t="shared" si="113"/>
        <v>0</v>
      </c>
      <c r="AB107" s="513">
        <f t="shared" si="113"/>
        <v>0</v>
      </c>
      <c r="AC107" s="513">
        <f t="shared" si="113"/>
        <v>4269.1588618736669</v>
      </c>
      <c r="AD107" s="515">
        <f t="shared" si="113"/>
        <v>4175.6626486372252</v>
      </c>
      <c r="AE107" s="516">
        <f t="shared" si="113"/>
        <v>5618.9095038644928</v>
      </c>
      <c r="AF107" s="513">
        <f t="shared" si="113"/>
        <v>4904.0246281255158</v>
      </c>
      <c r="AG107" s="514">
        <f t="shared" si="113"/>
        <v>4888.0372412294464</v>
      </c>
      <c r="AH107" s="512">
        <f t="shared" si="113"/>
        <v>4202.4355323803993</v>
      </c>
      <c r="AI107" s="1301">
        <f t="shared" si="113"/>
        <v>3498.7787826815147</v>
      </c>
      <c r="AJ107" s="1301">
        <f t="shared" si="113"/>
        <v>3497.4155932623826</v>
      </c>
      <c r="AK107" s="1302">
        <f t="shared" si="113"/>
        <v>3149.4662326618718</v>
      </c>
      <c r="AL107" s="1302">
        <f t="shared" si="113"/>
        <v>3498.5335695341696</v>
      </c>
      <c r="AM107" s="1302">
        <f t="shared" ref="AM107:BE107" si="114">AM241+(AM241*AM174)</f>
        <v>4198.1422073476379</v>
      </c>
      <c r="AN107" s="1302">
        <f t="shared" si="114"/>
        <v>4898.3163478549122</v>
      </c>
      <c r="AO107" s="1302">
        <f t="shared" si="114"/>
        <v>4548.1725387243068</v>
      </c>
      <c r="AP107" s="1303">
        <f t="shared" si="114"/>
        <v>3498.6144913660873</v>
      </c>
      <c r="AQ107" s="1302">
        <f t="shared" si="114"/>
        <v>5261.9977428935927</v>
      </c>
      <c r="AR107" s="1302">
        <f t="shared" si="114"/>
        <v>4480</v>
      </c>
      <c r="AS107" s="1302">
        <f t="shared" si="114"/>
        <v>4480</v>
      </c>
      <c r="AT107" s="1302">
        <f t="shared" si="114"/>
        <v>4340</v>
      </c>
      <c r="AU107" s="1302">
        <f t="shared" si="114"/>
        <v>6120</v>
      </c>
      <c r="AV107" s="1302">
        <f t="shared" si="114"/>
        <v>6460</v>
      </c>
      <c r="AW107" s="1302">
        <f t="shared" si="114"/>
        <v>6800</v>
      </c>
      <c r="AX107" s="1302">
        <f t="shared" si="114"/>
        <v>1881.729091182543</v>
      </c>
      <c r="AY107" s="1302">
        <f t="shared" si="114"/>
        <v>1881.729091182543</v>
      </c>
      <c r="AZ107" s="1302">
        <f t="shared" si="114"/>
        <v>2550</v>
      </c>
      <c r="BA107" s="1302">
        <f t="shared" si="114"/>
        <v>2720</v>
      </c>
      <c r="BB107" s="1303">
        <f t="shared" si="114"/>
        <v>1785</v>
      </c>
      <c r="BC107" s="1302">
        <f t="shared" si="114"/>
        <v>1904</v>
      </c>
      <c r="BD107" s="1302">
        <f t="shared" si="114"/>
        <v>1785</v>
      </c>
      <c r="BE107" s="1302">
        <f t="shared" si="114"/>
        <v>1904</v>
      </c>
      <c r="BF107" s="1302">
        <f t="shared" ref="BF107:BQ107" si="115">BF241+(BF241*BF174)</f>
        <v>850</v>
      </c>
      <c r="BG107" s="1302">
        <f t="shared" si="115"/>
        <v>850</v>
      </c>
      <c r="BH107" s="1302">
        <f t="shared" si="115"/>
        <v>0</v>
      </c>
      <c r="BI107" s="1302">
        <f t="shared" si="115"/>
        <v>0</v>
      </c>
      <c r="BJ107" s="1302">
        <f t="shared" si="115"/>
        <v>0</v>
      </c>
      <c r="BK107" s="1302">
        <f t="shared" si="115"/>
        <v>0</v>
      </c>
      <c r="BL107" s="1302">
        <f t="shared" si="115"/>
        <v>0</v>
      </c>
      <c r="BM107" s="1302">
        <f t="shared" si="115"/>
        <v>0</v>
      </c>
      <c r="BN107" s="1302">
        <f t="shared" si="115"/>
        <v>0</v>
      </c>
      <c r="BO107" s="1302">
        <f t="shared" si="115"/>
        <v>0</v>
      </c>
      <c r="BP107" s="1302">
        <f t="shared" si="115"/>
        <v>0</v>
      </c>
      <c r="BQ107" s="1302">
        <f t="shared" si="115"/>
        <v>0</v>
      </c>
      <c r="BS107" s="413"/>
    </row>
    <row r="108" spans="1:72" hidden="1">
      <c r="A108" s="1296" t="s">
        <v>135</v>
      </c>
      <c r="B108" s="1297" t="s">
        <v>600</v>
      </c>
      <c r="C108" s="1297" t="s">
        <v>630</v>
      </c>
      <c r="D108" s="1298" t="s">
        <v>634</v>
      </c>
      <c r="E108" s="1299" t="s">
        <v>16</v>
      </c>
      <c r="F108" s="1300">
        <v>16</v>
      </c>
      <c r="G108" s="512">
        <f t="shared" ref="G108:AL108" si="116">G242+(G242*G175)</f>
        <v>330</v>
      </c>
      <c r="H108" s="513">
        <f t="shared" si="116"/>
        <v>330</v>
      </c>
      <c r="I108" s="513">
        <f t="shared" si="116"/>
        <v>330</v>
      </c>
      <c r="J108" s="513">
        <f t="shared" si="116"/>
        <v>330</v>
      </c>
      <c r="K108" s="513">
        <f t="shared" si="116"/>
        <v>330</v>
      </c>
      <c r="L108" s="513">
        <f t="shared" si="116"/>
        <v>330</v>
      </c>
      <c r="M108" s="513">
        <f t="shared" si="116"/>
        <v>330</v>
      </c>
      <c r="N108" s="513">
        <f t="shared" si="116"/>
        <v>330</v>
      </c>
      <c r="O108" s="513">
        <f t="shared" si="116"/>
        <v>330</v>
      </c>
      <c r="P108" s="513">
        <f t="shared" si="116"/>
        <v>330</v>
      </c>
      <c r="Q108" s="513">
        <f t="shared" si="116"/>
        <v>330</v>
      </c>
      <c r="R108" s="514">
        <f t="shared" si="116"/>
        <v>330</v>
      </c>
      <c r="S108" s="512">
        <f t="shared" si="116"/>
        <v>330</v>
      </c>
      <c r="T108" s="513">
        <f t="shared" si="116"/>
        <v>330</v>
      </c>
      <c r="U108" s="513">
        <f t="shared" si="116"/>
        <v>330</v>
      </c>
      <c r="V108" s="513">
        <f t="shared" si="116"/>
        <v>330</v>
      </c>
      <c r="W108" s="513">
        <f t="shared" si="116"/>
        <v>330</v>
      </c>
      <c r="X108" s="513">
        <f t="shared" si="116"/>
        <v>330</v>
      </c>
      <c r="Y108" s="513">
        <f t="shared" si="116"/>
        <v>330</v>
      </c>
      <c r="Z108" s="513">
        <f t="shared" si="116"/>
        <v>330</v>
      </c>
      <c r="AA108" s="513">
        <f t="shared" si="116"/>
        <v>330</v>
      </c>
      <c r="AB108" s="513">
        <f t="shared" si="116"/>
        <v>330</v>
      </c>
      <c r="AC108" s="513">
        <f t="shared" si="116"/>
        <v>330</v>
      </c>
      <c r="AD108" s="515">
        <f t="shared" si="116"/>
        <v>330</v>
      </c>
      <c r="AE108" s="516">
        <f t="shared" si="116"/>
        <v>300</v>
      </c>
      <c r="AF108" s="513">
        <f t="shared" si="116"/>
        <v>350</v>
      </c>
      <c r="AG108" s="514">
        <f t="shared" si="116"/>
        <v>400</v>
      </c>
      <c r="AH108" s="512">
        <f t="shared" si="116"/>
        <v>400</v>
      </c>
      <c r="AI108" s="1301">
        <f t="shared" si="116"/>
        <v>350</v>
      </c>
      <c r="AJ108" s="1301">
        <f t="shared" si="116"/>
        <v>300</v>
      </c>
      <c r="AK108" s="1302">
        <f t="shared" si="116"/>
        <v>300</v>
      </c>
      <c r="AL108" s="1302">
        <f t="shared" si="116"/>
        <v>300</v>
      </c>
      <c r="AM108" s="1302">
        <f t="shared" ref="AM108:BE108" si="117">AM242+(AM242*AM175)</f>
        <v>350</v>
      </c>
      <c r="AN108" s="1302">
        <f t="shared" si="117"/>
        <v>350</v>
      </c>
      <c r="AO108" s="1302">
        <f t="shared" si="117"/>
        <v>400</v>
      </c>
      <c r="AP108" s="1303">
        <f t="shared" si="117"/>
        <v>250</v>
      </c>
      <c r="AQ108" s="1302">
        <f t="shared" si="117"/>
        <v>300</v>
      </c>
      <c r="AR108" s="1302">
        <f t="shared" si="117"/>
        <v>250</v>
      </c>
      <c r="AS108" s="1302">
        <f t="shared" si="117"/>
        <v>275</v>
      </c>
      <c r="AT108" s="1302">
        <f t="shared" si="117"/>
        <v>200</v>
      </c>
      <c r="AU108" s="1302">
        <f t="shared" si="117"/>
        <v>225</v>
      </c>
      <c r="AV108" s="1302">
        <f t="shared" si="117"/>
        <v>200</v>
      </c>
      <c r="AW108" s="1302">
        <f t="shared" si="117"/>
        <v>175</v>
      </c>
      <c r="AX108" s="1302">
        <f t="shared" si="117"/>
        <v>200</v>
      </c>
      <c r="AY108" s="1302">
        <f t="shared" si="117"/>
        <v>225</v>
      </c>
      <c r="AZ108" s="1302">
        <f t="shared" si="117"/>
        <v>250</v>
      </c>
      <c r="BA108" s="1302">
        <f t="shared" si="117"/>
        <v>250</v>
      </c>
      <c r="BB108" s="1303">
        <f t="shared" si="117"/>
        <v>225</v>
      </c>
      <c r="BC108" s="1302">
        <f t="shared" si="117"/>
        <v>250</v>
      </c>
      <c r="BD108" s="1302">
        <f t="shared" si="117"/>
        <v>225</v>
      </c>
      <c r="BE108" s="1302">
        <f t="shared" si="117"/>
        <v>250</v>
      </c>
      <c r="BF108" s="1302">
        <f t="shared" ref="BF108:BQ108" si="118">BF242+(BF242*BF175)</f>
        <v>225</v>
      </c>
      <c r="BG108" s="1302">
        <f t="shared" si="118"/>
        <v>225</v>
      </c>
      <c r="BH108" s="1302">
        <f t="shared" si="118"/>
        <v>200</v>
      </c>
      <c r="BI108" s="1302">
        <f t="shared" si="118"/>
        <v>200</v>
      </c>
      <c r="BJ108" s="1302">
        <f t="shared" si="118"/>
        <v>225</v>
      </c>
      <c r="BK108" s="1302">
        <f t="shared" si="118"/>
        <v>200</v>
      </c>
      <c r="BL108" s="1302">
        <f t="shared" si="118"/>
        <v>200</v>
      </c>
      <c r="BM108" s="1302">
        <f t="shared" si="118"/>
        <v>225</v>
      </c>
      <c r="BN108" s="1302">
        <f t="shared" si="118"/>
        <v>200</v>
      </c>
      <c r="BO108" s="1302">
        <f t="shared" si="118"/>
        <v>275</v>
      </c>
      <c r="BP108" s="1302">
        <f t="shared" si="118"/>
        <v>225</v>
      </c>
      <c r="BQ108" s="1302">
        <f t="shared" si="118"/>
        <v>250</v>
      </c>
      <c r="BS108" s="413">
        <f>SUM(AT114:BE114)</f>
        <v>6375</v>
      </c>
    </row>
    <row r="109" spans="1:72" hidden="1">
      <c r="A109" s="1296" t="s">
        <v>135</v>
      </c>
      <c r="B109" s="1297" t="s">
        <v>612</v>
      </c>
      <c r="C109" s="1297" t="s">
        <v>630</v>
      </c>
      <c r="D109" s="1298" t="s">
        <v>635</v>
      </c>
      <c r="E109" s="1299" t="s">
        <v>603</v>
      </c>
      <c r="F109" s="1300">
        <v>15</v>
      </c>
      <c r="G109" s="512">
        <f t="shared" ref="G109:AL109" si="119">G243+(G243*G176)</f>
        <v>5925</v>
      </c>
      <c r="H109" s="513">
        <f t="shared" si="119"/>
        <v>5925</v>
      </c>
      <c r="I109" s="513">
        <f t="shared" si="119"/>
        <v>5925</v>
      </c>
      <c r="J109" s="513">
        <f t="shared" si="119"/>
        <v>5925</v>
      </c>
      <c r="K109" s="513">
        <f t="shared" si="119"/>
        <v>5925</v>
      </c>
      <c r="L109" s="513">
        <f t="shared" si="119"/>
        <v>5925</v>
      </c>
      <c r="M109" s="513">
        <f t="shared" si="119"/>
        <v>5925</v>
      </c>
      <c r="N109" s="513">
        <f t="shared" si="119"/>
        <v>5925</v>
      </c>
      <c r="O109" s="513">
        <f t="shared" si="119"/>
        <v>5925</v>
      </c>
      <c r="P109" s="513">
        <f t="shared" si="119"/>
        <v>5925</v>
      </c>
      <c r="Q109" s="513">
        <f t="shared" si="119"/>
        <v>5925</v>
      </c>
      <c r="R109" s="514">
        <f t="shared" si="119"/>
        <v>5925</v>
      </c>
      <c r="S109" s="512">
        <f t="shared" si="119"/>
        <v>5925</v>
      </c>
      <c r="T109" s="513">
        <f t="shared" si="119"/>
        <v>5925</v>
      </c>
      <c r="U109" s="513">
        <f t="shared" si="119"/>
        <v>5925</v>
      </c>
      <c r="V109" s="513">
        <f t="shared" si="119"/>
        <v>5925</v>
      </c>
      <c r="W109" s="513">
        <f t="shared" si="119"/>
        <v>5925</v>
      </c>
      <c r="X109" s="513">
        <f t="shared" si="119"/>
        <v>5925</v>
      </c>
      <c r="Y109" s="513">
        <f t="shared" si="119"/>
        <v>5925</v>
      </c>
      <c r="Z109" s="513">
        <f t="shared" si="119"/>
        <v>5925</v>
      </c>
      <c r="AA109" s="513">
        <f t="shared" si="119"/>
        <v>5925</v>
      </c>
      <c r="AB109" s="513">
        <f t="shared" si="119"/>
        <v>5925</v>
      </c>
      <c r="AC109" s="513">
        <f t="shared" si="119"/>
        <v>5925</v>
      </c>
      <c r="AD109" s="515">
        <f t="shared" si="119"/>
        <v>5925</v>
      </c>
      <c r="AE109" s="516">
        <f t="shared" si="119"/>
        <v>7000</v>
      </c>
      <c r="AF109" s="513">
        <f t="shared" si="119"/>
        <v>6500</v>
      </c>
      <c r="AG109" s="514">
        <f t="shared" si="119"/>
        <v>6000</v>
      </c>
      <c r="AH109" s="512">
        <f t="shared" si="119"/>
        <v>5500</v>
      </c>
      <c r="AI109" s="1301">
        <f t="shared" si="119"/>
        <v>4250</v>
      </c>
      <c r="AJ109" s="1301">
        <f t="shared" si="119"/>
        <v>4500</v>
      </c>
      <c r="AK109" s="1302">
        <f t="shared" si="119"/>
        <v>4500</v>
      </c>
      <c r="AL109" s="1302">
        <f t="shared" si="119"/>
        <v>4500</v>
      </c>
      <c r="AM109" s="1302">
        <f t="shared" ref="AM109:BE109" si="120">AM243+(AM243*AM176)</f>
        <v>4000</v>
      </c>
      <c r="AN109" s="1302">
        <f t="shared" si="120"/>
        <v>4250</v>
      </c>
      <c r="AO109" s="1302">
        <f t="shared" si="120"/>
        <v>4500</v>
      </c>
      <c r="AP109" s="1303">
        <f t="shared" si="120"/>
        <v>4500</v>
      </c>
      <c r="AQ109" s="1302">
        <f t="shared" si="120"/>
        <v>5000</v>
      </c>
      <c r="AR109" s="1302">
        <f t="shared" si="120"/>
        <v>3600</v>
      </c>
      <c r="AS109" s="1302">
        <f t="shared" si="120"/>
        <v>3750</v>
      </c>
      <c r="AT109" s="1302">
        <f t="shared" si="120"/>
        <v>3600</v>
      </c>
      <c r="AU109" s="1302">
        <f t="shared" si="120"/>
        <v>3500</v>
      </c>
      <c r="AV109" s="1302">
        <f t="shared" si="120"/>
        <v>3600</v>
      </c>
      <c r="AW109" s="1302">
        <f t="shared" si="120"/>
        <v>3600</v>
      </c>
      <c r="AX109" s="1302">
        <f t="shared" si="120"/>
        <v>922.41622116791314</v>
      </c>
      <c r="AY109" s="1302">
        <f t="shared" si="120"/>
        <v>922.41622116791314</v>
      </c>
      <c r="AZ109" s="1302">
        <f t="shared" si="120"/>
        <v>2500</v>
      </c>
      <c r="BA109" s="1302">
        <f t="shared" si="120"/>
        <v>2500</v>
      </c>
      <c r="BB109" s="1303">
        <f t="shared" si="120"/>
        <v>1375</v>
      </c>
      <c r="BC109" s="1302">
        <f t="shared" si="120"/>
        <v>1375</v>
      </c>
      <c r="BD109" s="1302">
        <f t="shared" si="120"/>
        <v>1375</v>
      </c>
      <c r="BE109" s="1302">
        <f t="shared" si="120"/>
        <v>1375</v>
      </c>
      <c r="BF109" s="1302">
        <f t="shared" ref="BF109:BQ109" si="121">BF243+(BF243*BF176)</f>
        <v>500</v>
      </c>
      <c r="BG109" s="1302">
        <f t="shared" si="121"/>
        <v>500</v>
      </c>
      <c r="BH109" s="1302">
        <f t="shared" si="121"/>
        <v>0</v>
      </c>
      <c r="BI109" s="1302">
        <f t="shared" si="121"/>
        <v>0</v>
      </c>
      <c r="BJ109" s="1302">
        <f t="shared" si="121"/>
        <v>0</v>
      </c>
      <c r="BK109" s="1302">
        <f t="shared" si="121"/>
        <v>0</v>
      </c>
      <c r="BL109" s="1302">
        <f t="shared" si="121"/>
        <v>0</v>
      </c>
      <c r="BM109" s="1302">
        <f t="shared" si="121"/>
        <v>0</v>
      </c>
      <c r="BN109" s="1302">
        <f t="shared" si="121"/>
        <v>0</v>
      </c>
      <c r="BO109" s="1302">
        <f t="shared" si="121"/>
        <v>0</v>
      </c>
      <c r="BP109" s="1302">
        <f t="shared" si="121"/>
        <v>0</v>
      </c>
      <c r="BQ109" s="1302">
        <f t="shared" si="121"/>
        <v>0</v>
      </c>
      <c r="BS109" s="413">
        <f>SUM(AT115:BE115)</f>
        <v>26800</v>
      </c>
    </row>
    <row r="110" spans="1:72" hidden="1">
      <c r="A110" s="1296" t="s">
        <v>135</v>
      </c>
      <c r="B110" s="1297" t="s">
        <v>612</v>
      </c>
      <c r="C110" s="1297" t="s">
        <v>630</v>
      </c>
      <c r="D110" s="1298" t="s">
        <v>635</v>
      </c>
      <c r="E110" s="1299" t="s">
        <v>605</v>
      </c>
      <c r="F110" s="1300"/>
      <c r="G110" s="512">
        <f t="shared" ref="G110:AL110" si="122">G244+(G244*G177)</f>
        <v>0</v>
      </c>
      <c r="H110" s="513">
        <f t="shared" si="122"/>
        <v>0</v>
      </c>
      <c r="I110" s="513">
        <f t="shared" si="122"/>
        <v>0</v>
      </c>
      <c r="J110" s="513">
        <f t="shared" si="122"/>
        <v>0</v>
      </c>
      <c r="K110" s="513">
        <f t="shared" si="122"/>
        <v>0</v>
      </c>
      <c r="L110" s="513">
        <f t="shared" si="122"/>
        <v>0</v>
      </c>
      <c r="M110" s="513">
        <f t="shared" si="122"/>
        <v>0</v>
      </c>
      <c r="N110" s="513">
        <f t="shared" si="122"/>
        <v>0</v>
      </c>
      <c r="O110" s="513">
        <f t="shared" si="122"/>
        <v>0</v>
      </c>
      <c r="P110" s="513">
        <f t="shared" si="122"/>
        <v>0</v>
      </c>
      <c r="Q110" s="513">
        <f t="shared" si="122"/>
        <v>0</v>
      </c>
      <c r="R110" s="514">
        <f t="shared" si="122"/>
        <v>0</v>
      </c>
      <c r="S110" s="512">
        <f t="shared" si="122"/>
        <v>0</v>
      </c>
      <c r="T110" s="513">
        <f t="shared" si="122"/>
        <v>0</v>
      </c>
      <c r="U110" s="513">
        <f t="shared" si="122"/>
        <v>0</v>
      </c>
      <c r="V110" s="513">
        <f t="shared" si="122"/>
        <v>0</v>
      </c>
      <c r="W110" s="513">
        <f t="shared" si="122"/>
        <v>0</v>
      </c>
      <c r="X110" s="513">
        <f t="shared" si="122"/>
        <v>0</v>
      </c>
      <c r="Y110" s="513">
        <f t="shared" si="122"/>
        <v>0</v>
      </c>
      <c r="Z110" s="513">
        <f t="shared" si="122"/>
        <v>0</v>
      </c>
      <c r="AA110" s="513">
        <f t="shared" si="122"/>
        <v>0</v>
      </c>
      <c r="AB110" s="513">
        <f t="shared" si="122"/>
        <v>0</v>
      </c>
      <c r="AC110" s="513">
        <f t="shared" si="122"/>
        <v>10444.323507740621</v>
      </c>
      <c r="AD110" s="515">
        <f t="shared" si="122"/>
        <v>10646.528149200665</v>
      </c>
      <c r="AE110" s="516">
        <f t="shared" si="122"/>
        <v>12412.421189843644</v>
      </c>
      <c r="AF110" s="513">
        <f t="shared" si="122"/>
        <v>11553.744833439263</v>
      </c>
      <c r="AG110" s="514">
        <f t="shared" si="122"/>
        <v>10694.813381218726</v>
      </c>
      <c r="AH110" s="512">
        <f t="shared" si="122"/>
        <v>9777.4360627033511</v>
      </c>
      <c r="AI110" s="1301">
        <f t="shared" si="122"/>
        <v>7561.706092960384</v>
      </c>
      <c r="AJ110" s="1301">
        <f t="shared" si="122"/>
        <v>7119.2038424094217</v>
      </c>
      <c r="AK110" s="1302">
        <f t="shared" si="122"/>
        <v>6937.76234742211</v>
      </c>
      <c r="AL110" s="1302">
        <f t="shared" si="122"/>
        <v>6761.3895496907044</v>
      </c>
      <c r="AM110" s="1302">
        <f t="shared" ref="AM110:BE110" si="123">AM244+(AM244*AM177)</f>
        <v>7117.3696004441417</v>
      </c>
      <c r="AN110" s="1302">
        <f t="shared" si="123"/>
        <v>7561.5557962561415</v>
      </c>
      <c r="AO110" s="1302">
        <f t="shared" si="123"/>
        <v>7906.5989847715737</v>
      </c>
      <c r="AP110" s="1303">
        <f t="shared" si="123"/>
        <v>7906.5989847715737</v>
      </c>
      <c r="AQ110" s="1302">
        <f t="shared" si="123"/>
        <v>8785.1099830795265</v>
      </c>
      <c r="AR110" s="1302">
        <f t="shared" si="123"/>
        <v>5040</v>
      </c>
      <c r="AS110" s="1302">
        <f t="shared" si="123"/>
        <v>5250</v>
      </c>
      <c r="AT110" s="1302">
        <f t="shared" si="123"/>
        <v>5040</v>
      </c>
      <c r="AU110" s="1302">
        <f t="shared" si="123"/>
        <v>5950</v>
      </c>
      <c r="AV110" s="1302">
        <f t="shared" si="123"/>
        <v>6120</v>
      </c>
      <c r="AW110" s="1302">
        <f t="shared" si="123"/>
        <v>6120</v>
      </c>
      <c r="AX110" s="1302">
        <f t="shared" si="123"/>
        <v>1568.1075759854523</v>
      </c>
      <c r="AY110" s="1302">
        <f t="shared" si="123"/>
        <v>1568.1075759854523</v>
      </c>
      <c r="AZ110" s="1302">
        <f t="shared" si="123"/>
        <v>4250</v>
      </c>
      <c r="BA110" s="1302">
        <f t="shared" si="123"/>
        <v>4250</v>
      </c>
      <c r="BB110" s="1303">
        <f t="shared" si="123"/>
        <v>2337.5</v>
      </c>
      <c r="BC110" s="1302">
        <f t="shared" si="123"/>
        <v>2337.5</v>
      </c>
      <c r="BD110" s="1302">
        <f t="shared" si="123"/>
        <v>2337.5</v>
      </c>
      <c r="BE110" s="1302">
        <f t="shared" si="123"/>
        <v>2337.5</v>
      </c>
      <c r="BF110" s="1302">
        <f t="shared" ref="BF110:BQ110" si="124">BF244+(BF244*BF177)</f>
        <v>850</v>
      </c>
      <c r="BG110" s="1302">
        <f t="shared" si="124"/>
        <v>850</v>
      </c>
      <c r="BH110" s="1302">
        <f t="shared" si="124"/>
        <v>0</v>
      </c>
      <c r="BI110" s="1302">
        <f t="shared" si="124"/>
        <v>0</v>
      </c>
      <c r="BJ110" s="1302">
        <f t="shared" si="124"/>
        <v>0</v>
      </c>
      <c r="BK110" s="1302">
        <f t="shared" si="124"/>
        <v>0</v>
      </c>
      <c r="BL110" s="1302">
        <f t="shared" si="124"/>
        <v>0</v>
      </c>
      <c r="BM110" s="1302">
        <f t="shared" si="124"/>
        <v>0</v>
      </c>
      <c r="BN110" s="1302">
        <f t="shared" si="124"/>
        <v>0</v>
      </c>
      <c r="BO110" s="1302">
        <f t="shared" si="124"/>
        <v>0</v>
      </c>
      <c r="BP110" s="1302">
        <f t="shared" si="124"/>
        <v>0</v>
      </c>
      <c r="BQ110" s="1302">
        <f t="shared" si="124"/>
        <v>0</v>
      </c>
      <c r="BS110" s="413">
        <f>SUM(AT116:BE116)</f>
        <v>2875</v>
      </c>
    </row>
    <row r="111" spans="1:72" hidden="1">
      <c r="A111" s="1296" t="s">
        <v>218</v>
      </c>
      <c r="B111" s="1297" t="s">
        <v>612</v>
      </c>
      <c r="C111" s="1297" t="s">
        <v>630</v>
      </c>
      <c r="D111" s="1298" t="s">
        <v>636</v>
      </c>
      <c r="E111" s="1299" t="s">
        <v>16</v>
      </c>
      <c r="F111" s="1300">
        <v>10</v>
      </c>
      <c r="G111" s="512">
        <f t="shared" ref="G111:AL111" si="125">G245+(G245*G178)</f>
        <v>895</v>
      </c>
      <c r="H111" s="513">
        <f t="shared" si="125"/>
        <v>895</v>
      </c>
      <c r="I111" s="513">
        <f t="shared" si="125"/>
        <v>895</v>
      </c>
      <c r="J111" s="513">
        <f t="shared" si="125"/>
        <v>895</v>
      </c>
      <c r="K111" s="513">
        <f t="shared" si="125"/>
        <v>895</v>
      </c>
      <c r="L111" s="513">
        <f t="shared" si="125"/>
        <v>895</v>
      </c>
      <c r="M111" s="513">
        <f t="shared" si="125"/>
        <v>895</v>
      </c>
      <c r="N111" s="513">
        <f t="shared" si="125"/>
        <v>895</v>
      </c>
      <c r="O111" s="513">
        <f t="shared" si="125"/>
        <v>895</v>
      </c>
      <c r="P111" s="513">
        <f t="shared" si="125"/>
        <v>895</v>
      </c>
      <c r="Q111" s="513">
        <f t="shared" si="125"/>
        <v>895</v>
      </c>
      <c r="R111" s="514">
        <f t="shared" si="125"/>
        <v>895</v>
      </c>
      <c r="S111" s="512">
        <f t="shared" si="125"/>
        <v>895</v>
      </c>
      <c r="T111" s="513">
        <f t="shared" si="125"/>
        <v>895</v>
      </c>
      <c r="U111" s="513">
        <f t="shared" si="125"/>
        <v>895</v>
      </c>
      <c r="V111" s="513">
        <f t="shared" si="125"/>
        <v>895</v>
      </c>
      <c r="W111" s="513">
        <f t="shared" si="125"/>
        <v>895</v>
      </c>
      <c r="X111" s="513">
        <f t="shared" si="125"/>
        <v>895</v>
      </c>
      <c r="Y111" s="513">
        <f t="shared" si="125"/>
        <v>895</v>
      </c>
      <c r="Z111" s="513">
        <f t="shared" si="125"/>
        <v>895</v>
      </c>
      <c r="AA111" s="513">
        <f t="shared" si="125"/>
        <v>895</v>
      </c>
      <c r="AB111" s="513">
        <f t="shared" si="125"/>
        <v>895</v>
      </c>
      <c r="AC111" s="513">
        <f t="shared" si="125"/>
        <v>895</v>
      </c>
      <c r="AD111" s="515">
        <f t="shared" si="125"/>
        <v>895</v>
      </c>
      <c r="AE111" s="516">
        <f t="shared" si="125"/>
        <v>1100</v>
      </c>
      <c r="AF111" s="513">
        <f t="shared" si="125"/>
        <v>1100</v>
      </c>
      <c r="AG111" s="514">
        <f t="shared" si="125"/>
        <v>1150</v>
      </c>
      <c r="AH111" s="512">
        <f t="shared" si="125"/>
        <v>1200</v>
      </c>
      <c r="AI111" s="1301">
        <f t="shared" si="125"/>
        <v>850</v>
      </c>
      <c r="AJ111" s="1301">
        <f t="shared" si="125"/>
        <v>825</v>
      </c>
      <c r="AK111" s="1302">
        <f t="shared" si="125"/>
        <v>775</v>
      </c>
      <c r="AL111" s="1302">
        <f t="shared" si="125"/>
        <v>750</v>
      </c>
      <c r="AM111" s="1302">
        <f t="shared" ref="AM111:BE111" si="126">AM245+(AM245*AM178)</f>
        <v>750</v>
      </c>
      <c r="AN111" s="1302">
        <f t="shared" si="126"/>
        <v>775</v>
      </c>
      <c r="AO111" s="1302">
        <f t="shared" si="126"/>
        <v>800</v>
      </c>
      <c r="AP111" s="1303">
        <f t="shared" si="126"/>
        <v>800</v>
      </c>
      <c r="AQ111" s="1302">
        <f t="shared" si="126"/>
        <v>850</v>
      </c>
      <c r="AR111" s="1302">
        <f t="shared" si="126"/>
        <v>800</v>
      </c>
      <c r="AS111" s="1302">
        <f t="shared" si="126"/>
        <v>850</v>
      </c>
      <c r="AT111" s="1302">
        <f t="shared" si="126"/>
        <v>825</v>
      </c>
      <c r="AU111" s="1302">
        <f t="shared" si="126"/>
        <v>800</v>
      </c>
      <c r="AV111" s="1302">
        <f t="shared" si="126"/>
        <v>700</v>
      </c>
      <c r="AW111" s="1302">
        <f t="shared" si="126"/>
        <v>675</v>
      </c>
      <c r="AX111" s="1302">
        <f t="shared" si="126"/>
        <v>675</v>
      </c>
      <c r="AY111" s="1302">
        <f t="shared" si="126"/>
        <v>700</v>
      </c>
      <c r="AZ111" s="1302">
        <f t="shared" si="126"/>
        <v>700</v>
      </c>
      <c r="BA111" s="1302">
        <f t="shared" si="126"/>
        <v>600</v>
      </c>
      <c r="BB111" s="1303">
        <f t="shared" si="126"/>
        <v>600</v>
      </c>
      <c r="BC111" s="1302">
        <f t="shared" si="126"/>
        <v>650</v>
      </c>
      <c r="BD111" s="1302">
        <f t="shared" si="126"/>
        <v>600</v>
      </c>
      <c r="BE111" s="1302">
        <f t="shared" si="126"/>
        <v>600</v>
      </c>
      <c r="BF111" s="1302">
        <f t="shared" ref="BF111:BQ111" si="127">BF245+(BF245*BF178)</f>
        <v>550</v>
      </c>
      <c r="BG111" s="1302">
        <f t="shared" si="127"/>
        <v>550</v>
      </c>
      <c r="BH111" s="1302">
        <f t="shared" si="127"/>
        <v>550</v>
      </c>
      <c r="BI111" s="1302">
        <f t="shared" si="127"/>
        <v>550</v>
      </c>
      <c r="BJ111" s="1302">
        <f t="shared" si="127"/>
        <v>550</v>
      </c>
      <c r="BK111" s="1302">
        <f t="shared" si="127"/>
        <v>550</v>
      </c>
      <c r="BL111" s="1302">
        <f t="shared" si="127"/>
        <v>550</v>
      </c>
      <c r="BM111" s="1302">
        <f t="shared" si="127"/>
        <v>600</v>
      </c>
      <c r="BN111" s="1302">
        <f t="shared" si="127"/>
        <v>550</v>
      </c>
      <c r="BO111" s="1302">
        <f t="shared" si="127"/>
        <v>600</v>
      </c>
      <c r="BP111" s="1302">
        <f t="shared" si="127"/>
        <v>550</v>
      </c>
      <c r="BQ111" s="1302">
        <f t="shared" si="127"/>
        <v>600</v>
      </c>
      <c r="BS111" s="413">
        <f>SUM(AT117:BE117)</f>
        <v>15964.657843284704</v>
      </c>
    </row>
    <row r="112" spans="1:72" hidden="1">
      <c r="A112" s="1304" t="s">
        <v>218</v>
      </c>
      <c r="B112" s="1305" t="s">
        <v>612</v>
      </c>
      <c r="C112" s="1305" t="s">
        <v>630</v>
      </c>
      <c r="D112" s="1306" t="s">
        <v>636</v>
      </c>
      <c r="E112" s="1307" t="s">
        <v>603</v>
      </c>
      <c r="F112" s="1308">
        <v>10</v>
      </c>
      <c r="G112" s="517">
        <f t="shared" ref="G112:AL112" si="128">G246+(G246*G179)</f>
        <v>193</v>
      </c>
      <c r="H112" s="518">
        <f t="shared" si="128"/>
        <v>193</v>
      </c>
      <c r="I112" s="518">
        <f t="shared" si="128"/>
        <v>193</v>
      </c>
      <c r="J112" s="518">
        <f t="shared" si="128"/>
        <v>193</v>
      </c>
      <c r="K112" s="518">
        <f t="shared" si="128"/>
        <v>193</v>
      </c>
      <c r="L112" s="518">
        <f t="shared" si="128"/>
        <v>193</v>
      </c>
      <c r="M112" s="518">
        <f t="shared" si="128"/>
        <v>193</v>
      </c>
      <c r="N112" s="518">
        <f t="shared" si="128"/>
        <v>193</v>
      </c>
      <c r="O112" s="518">
        <f t="shared" si="128"/>
        <v>193</v>
      </c>
      <c r="P112" s="518">
        <f t="shared" si="128"/>
        <v>193</v>
      </c>
      <c r="Q112" s="518">
        <f t="shared" si="128"/>
        <v>193</v>
      </c>
      <c r="R112" s="519">
        <f t="shared" si="128"/>
        <v>193</v>
      </c>
      <c r="S112" s="517">
        <f t="shared" si="128"/>
        <v>193</v>
      </c>
      <c r="T112" s="518">
        <f t="shared" si="128"/>
        <v>193</v>
      </c>
      <c r="U112" s="518">
        <f t="shared" si="128"/>
        <v>193</v>
      </c>
      <c r="V112" s="518">
        <f t="shared" si="128"/>
        <v>193</v>
      </c>
      <c r="W112" s="518">
        <f t="shared" si="128"/>
        <v>193</v>
      </c>
      <c r="X112" s="518">
        <f t="shared" si="128"/>
        <v>193</v>
      </c>
      <c r="Y112" s="518">
        <f t="shared" si="128"/>
        <v>193</v>
      </c>
      <c r="Z112" s="518">
        <f t="shared" si="128"/>
        <v>193</v>
      </c>
      <c r="AA112" s="518">
        <f t="shared" si="128"/>
        <v>193</v>
      </c>
      <c r="AB112" s="518">
        <f t="shared" si="128"/>
        <v>193</v>
      </c>
      <c r="AC112" s="518">
        <f t="shared" si="128"/>
        <v>193</v>
      </c>
      <c r="AD112" s="520">
        <f t="shared" si="128"/>
        <v>193</v>
      </c>
      <c r="AE112" s="521">
        <f t="shared" si="128"/>
        <v>1250</v>
      </c>
      <c r="AF112" s="518">
        <f t="shared" si="128"/>
        <v>1150</v>
      </c>
      <c r="AG112" s="519">
        <f t="shared" si="128"/>
        <v>1300</v>
      </c>
      <c r="AH112" s="512">
        <f t="shared" si="128"/>
        <v>1250</v>
      </c>
      <c r="AI112" s="1301">
        <f t="shared" si="128"/>
        <v>800</v>
      </c>
      <c r="AJ112" s="1301">
        <f t="shared" si="128"/>
        <v>775</v>
      </c>
      <c r="AK112" s="1302">
        <f t="shared" si="128"/>
        <v>750</v>
      </c>
      <c r="AL112" s="1302">
        <f t="shared" si="128"/>
        <v>750</v>
      </c>
      <c r="AM112" s="1302">
        <f t="shared" ref="AM112:BE112" si="129">AM246+(AM246*AM179)</f>
        <v>750</v>
      </c>
      <c r="AN112" s="1302">
        <f t="shared" si="129"/>
        <v>775</v>
      </c>
      <c r="AO112" s="1302">
        <f t="shared" si="129"/>
        <v>800</v>
      </c>
      <c r="AP112" s="1303">
        <f t="shared" si="129"/>
        <v>750</v>
      </c>
      <c r="AQ112" s="1302">
        <f t="shared" si="129"/>
        <v>850</v>
      </c>
      <c r="AR112" s="1302">
        <f t="shared" si="129"/>
        <v>800</v>
      </c>
      <c r="AS112" s="1302">
        <f t="shared" si="129"/>
        <v>850</v>
      </c>
      <c r="AT112" s="1309">
        <f t="shared" si="129"/>
        <v>850</v>
      </c>
      <c r="AU112" s="1309">
        <f t="shared" si="129"/>
        <v>750</v>
      </c>
      <c r="AV112" s="1309">
        <f t="shared" si="129"/>
        <v>750</v>
      </c>
      <c r="AW112" s="1309">
        <f t="shared" si="129"/>
        <v>700</v>
      </c>
      <c r="AX112" s="1309">
        <f t="shared" si="129"/>
        <v>650</v>
      </c>
      <c r="AY112" s="1309">
        <f t="shared" si="129"/>
        <v>550</v>
      </c>
      <c r="AZ112" s="1309">
        <f t="shared" si="129"/>
        <v>400</v>
      </c>
      <c r="BA112" s="1309">
        <f t="shared" si="129"/>
        <v>400</v>
      </c>
      <c r="BB112" s="1310">
        <f t="shared" si="129"/>
        <v>425</v>
      </c>
      <c r="BC112" s="1309">
        <f t="shared" si="129"/>
        <v>450</v>
      </c>
      <c r="BD112" s="1309">
        <f t="shared" si="129"/>
        <v>425</v>
      </c>
      <c r="BE112" s="1309">
        <f t="shared" si="129"/>
        <v>450</v>
      </c>
      <c r="BF112" s="1309">
        <f t="shared" ref="BF112:BQ112" si="130">BF246+(BF246*BF179)</f>
        <v>250</v>
      </c>
      <c r="BG112" s="1309">
        <f t="shared" si="130"/>
        <v>250</v>
      </c>
      <c r="BH112" s="1309">
        <f t="shared" si="130"/>
        <v>300</v>
      </c>
      <c r="BI112" s="1309">
        <f t="shared" si="130"/>
        <v>300</v>
      </c>
      <c r="BJ112" s="1309">
        <f t="shared" si="130"/>
        <v>0</v>
      </c>
      <c r="BK112" s="1309">
        <f t="shared" si="130"/>
        <v>0</v>
      </c>
      <c r="BL112" s="1309">
        <f t="shared" si="130"/>
        <v>0</v>
      </c>
      <c r="BM112" s="1309">
        <f t="shared" si="130"/>
        <v>0</v>
      </c>
      <c r="BN112" s="1309">
        <f t="shared" si="130"/>
        <v>0</v>
      </c>
      <c r="BO112" s="1309">
        <f t="shared" si="130"/>
        <v>0</v>
      </c>
      <c r="BP112" s="1309">
        <f t="shared" si="130"/>
        <v>0</v>
      </c>
      <c r="BQ112" s="1309">
        <f t="shared" si="130"/>
        <v>0</v>
      </c>
      <c r="BS112" s="413"/>
    </row>
    <row r="113" spans="1:73" hidden="1">
      <c r="A113" s="1311" t="s">
        <v>218</v>
      </c>
      <c r="B113" s="1312" t="s">
        <v>612</v>
      </c>
      <c r="C113" s="1312" t="s">
        <v>630</v>
      </c>
      <c r="D113" s="1313" t="s">
        <v>636</v>
      </c>
      <c r="E113" s="1314" t="s">
        <v>605</v>
      </c>
      <c r="F113" s="1315"/>
      <c r="G113" s="522">
        <f t="shared" ref="G113:AL113" si="131">G247+(G247*G180)</f>
        <v>0</v>
      </c>
      <c r="H113" s="523">
        <f t="shared" si="131"/>
        <v>0</v>
      </c>
      <c r="I113" s="523">
        <f t="shared" si="131"/>
        <v>0</v>
      </c>
      <c r="J113" s="523">
        <f t="shared" si="131"/>
        <v>0</v>
      </c>
      <c r="K113" s="523">
        <f t="shared" si="131"/>
        <v>0</v>
      </c>
      <c r="L113" s="523">
        <f t="shared" si="131"/>
        <v>0</v>
      </c>
      <c r="M113" s="523">
        <f t="shared" si="131"/>
        <v>0</v>
      </c>
      <c r="N113" s="523">
        <f t="shared" si="131"/>
        <v>0</v>
      </c>
      <c r="O113" s="523">
        <f t="shared" si="131"/>
        <v>0</v>
      </c>
      <c r="P113" s="523">
        <f t="shared" si="131"/>
        <v>0</v>
      </c>
      <c r="Q113" s="523">
        <f t="shared" si="131"/>
        <v>0</v>
      </c>
      <c r="R113" s="524">
        <f t="shared" si="131"/>
        <v>0</v>
      </c>
      <c r="S113" s="522">
        <f t="shared" si="131"/>
        <v>0</v>
      </c>
      <c r="T113" s="523">
        <f t="shared" si="131"/>
        <v>0</v>
      </c>
      <c r="U113" s="523">
        <f t="shared" si="131"/>
        <v>0</v>
      </c>
      <c r="V113" s="523">
        <f t="shared" si="131"/>
        <v>0</v>
      </c>
      <c r="W113" s="523">
        <f t="shared" si="131"/>
        <v>0</v>
      </c>
      <c r="X113" s="523">
        <f t="shared" si="131"/>
        <v>0</v>
      </c>
      <c r="Y113" s="523">
        <f t="shared" si="131"/>
        <v>0</v>
      </c>
      <c r="Z113" s="523">
        <f t="shared" si="131"/>
        <v>0</v>
      </c>
      <c r="AA113" s="523">
        <f t="shared" si="131"/>
        <v>0</v>
      </c>
      <c r="AB113" s="523">
        <f t="shared" si="131"/>
        <v>0</v>
      </c>
      <c r="AC113" s="523">
        <f t="shared" si="131"/>
        <v>0</v>
      </c>
      <c r="AD113" s="525">
        <f t="shared" si="131"/>
        <v>0</v>
      </c>
      <c r="AE113" s="526">
        <f t="shared" si="131"/>
        <v>2071.1840043890379</v>
      </c>
      <c r="AF113" s="523">
        <f t="shared" si="131"/>
        <v>1925.6971278265826</v>
      </c>
      <c r="AG113" s="524">
        <f t="shared" si="131"/>
        <v>2173.2420179380306</v>
      </c>
      <c r="AH113" s="522">
        <f t="shared" si="131"/>
        <v>2084.6182642693398</v>
      </c>
      <c r="AI113" s="1316">
        <f t="shared" si="131"/>
        <v>1337.0465042687651</v>
      </c>
      <c r="AJ113" s="1316">
        <f t="shared" si="131"/>
        <v>1294.4363835774384</v>
      </c>
      <c r="AK113" s="1317">
        <f t="shared" si="131"/>
        <v>1252.309776710945</v>
      </c>
      <c r="AL113" s="1317">
        <f t="shared" si="131"/>
        <v>1252.8235578620993</v>
      </c>
      <c r="AM113" s="1317">
        <f t="shared" ref="AM113:BE113" si="132">AM247+(AM247*AM180)</f>
        <v>1252.6045311726257</v>
      </c>
      <c r="AN113" s="1317">
        <f t="shared" si="132"/>
        <v>1294.331894976239</v>
      </c>
      <c r="AO113" s="1317">
        <f t="shared" si="132"/>
        <v>1336.1803781055057</v>
      </c>
      <c r="AP113" s="1318">
        <f t="shared" si="132"/>
        <v>1252.6176284737978</v>
      </c>
      <c r="AQ113" s="1317">
        <f t="shared" si="132"/>
        <v>1946.9129641256955</v>
      </c>
      <c r="AR113" s="1317">
        <f t="shared" si="132"/>
        <v>1810.1553001569876</v>
      </c>
      <c r="AS113" s="1317">
        <f t="shared" si="132"/>
        <v>2042.8474968617486</v>
      </c>
      <c r="AT113" s="1317">
        <f t="shared" si="132"/>
        <v>1542.4375</v>
      </c>
      <c r="AU113" s="1317">
        <f t="shared" si="132"/>
        <v>1275</v>
      </c>
      <c r="AV113" s="1317">
        <f t="shared" si="132"/>
        <v>1275</v>
      </c>
      <c r="AW113" s="1317">
        <f t="shared" si="132"/>
        <v>1190</v>
      </c>
      <c r="AX113" s="1317">
        <f t="shared" si="132"/>
        <v>1105</v>
      </c>
      <c r="AY113" s="1317">
        <f t="shared" si="132"/>
        <v>935</v>
      </c>
      <c r="AZ113" s="1317">
        <f t="shared" si="132"/>
        <v>680</v>
      </c>
      <c r="BA113" s="1317">
        <f t="shared" si="132"/>
        <v>680</v>
      </c>
      <c r="BB113" s="1318">
        <f t="shared" si="132"/>
        <v>722.5</v>
      </c>
      <c r="BC113" s="1317">
        <f t="shared" si="132"/>
        <v>765</v>
      </c>
      <c r="BD113" s="1317">
        <f t="shared" si="132"/>
        <v>722.5</v>
      </c>
      <c r="BE113" s="1317">
        <f t="shared" si="132"/>
        <v>765</v>
      </c>
      <c r="BF113" s="1317">
        <f t="shared" ref="BF113:BQ113" si="133">BF247+(BF247*BF180)</f>
        <v>425</v>
      </c>
      <c r="BG113" s="1317">
        <f t="shared" si="133"/>
        <v>425</v>
      </c>
      <c r="BH113" s="1317">
        <f t="shared" si="133"/>
        <v>425</v>
      </c>
      <c r="BI113" s="1317">
        <f t="shared" si="133"/>
        <v>425</v>
      </c>
      <c r="BJ113" s="1317">
        <f t="shared" si="133"/>
        <v>0</v>
      </c>
      <c r="BK113" s="1317">
        <f t="shared" si="133"/>
        <v>0</v>
      </c>
      <c r="BL113" s="1317">
        <f t="shared" si="133"/>
        <v>0</v>
      </c>
      <c r="BM113" s="1317">
        <f t="shared" si="133"/>
        <v>0</v>
      </c>
      <c r="BN113" s="1317">
        <f t="shared" si="133"/>
        <v>0</v>
      </c>
      <c r="BO113" s="1317">
        <f t="shared" si="133"/>
        <v>0</v>
      </c>
      <c r="BP113" s="1317">
        <f t="shared" si="133"/>
        <v>0</v>
      </c>
      <c r="BQ113" s="1317">
        <f t="shared" si="133"/>
        <v>0</v>
      </c>
      <c r="BS113" s="413">
        <f>SUM(AT119:BE119)</f>
        <v>0</v>
      </c>
    </row>
    <row r="114" spans="1:73" hidden="1">
      <c r="A114" s="1288" t="s">
        <v>145</v>
      </c>
      <c r="B114" s="1289" t="s">
        <v>598</v>
      </c>
      <c r="C114" s="1289" t="s">
        <v>630</v>
      </c>
      <c r="D114" s="1290" t="s">
        <v>637</v>
      </c>
      <c r="E114" s="1291" t="s">
        <v>16</v>
      </c>
      <c r="F114" s="1292">
        <v>16</v>
      </c>
      <c r="G114" s="505">
        <f t="shared" ref="G114:AL114" si="134">G248+(G248*G181)</f>
        <v>900</v>
      </c>
      <c r="H114" s="506">
        <f t="shared" si="134"/>
        <v>850</v>
      </c>
      <c r="I114" s="506">
        <f t="shared" si="134"/>
        <v>900</v>
      </c>
      <c r="J114" s="506">
        <f t="shared" si="134"/>
        <v>700</v>
      </c>
      <c r="K114" s="506">
        <f t="shared" si="134"/>
        <v>800</v>
      </c>
      <c r="L114" s="506">
        <f t="shared" si="134"/>
        <v>800</v>
      </c>
      <c r="M114" s="506">
        <f t="shared" si="134"/>
        <v>700</v>
      </c>
      <c r="N114" s="506">
        <f t="shared" si="134"/>
        <v>650</v>
      </c>
      <c r="O114" s="506">
        <f t="shared" si="134"/>
        <v>700</v>
      </c>
      <c r="P114" s="506">
        <f t="shared" si="134"/>
        <v>700</v>
      </c>
      <c r="Q114" s="506">
        <f t="shared" si="134"/>
        <v>700</v>
      </c>
      <c r="R114" s="507">
        <f t="shared" si="134"/>
        <v>650</v>
      </c>
      <c r="S114" s="505">
        <f t="shared" si="134"/>
        <v>700</v>
      </c>
      <c r="T114" s="506">
        <f t="shared" si="134"/>
        <v>650</v>
      </c>
      <c r="U114" s="506">
        <f t="shared" si="134"/>
        <v>700</v>
      </c>
      <c r="V114" s="506">
        <f t="shared" si="134"/>
        <v>750</v>
      </c>
      <c r="W114" s="506">
        <f t="shared" si="134"/>
        <v>850</v>
      </c>
      <c r="X114" s="506">
        <f t="shared" si="134"/>
        <v>851</v>
      </c>
      <c r="Y114" s="506">
        <f t="shared" si="134"/>
        <v>850</v>
      </c>
      <c r="Z114" s="506">
        <f t="shared" si="134"/>
        <v>800</v>
      </c>
      <c r="AA114" s="506">
        <f t="shared" si="134"/>
        <v>800</v>
      </c>
      <c r="AB114" s="506">
        <f t="shared" si="134"/>
        <v>750</v>
      </c>
      <c r="AC114" s="506">
        <f t="shared" si="134"/>
        <v>800</v>
      </c>
      <c r="AD114" s="527">
        <f t="shared" si="134"/>
        <v>800</v>
      </c>
      <c r="AE114" s="511">
        <f t="shared" si="134"/>
        <v>700</v>
      </c>
      <c r="AF114" s="506">
        <f t="shared" si="134"/>
        <v>700</v>
      </c>
      <c r="AG114" s="506">
        <f t="shared" si="134"/>
        <v>800</v>
      </c>
      <c r="AH114" s="506">
        <f t="shared" si="134"/>
        <v>600</v>
      </c>
      <c r="AI114" s="1319">
        <f t="shared" si="134"/>
        <v>625</v>
      </c>
      <c r="AJ114" s="1319">
        <f t="shared" si="134"/>
        <v>600</v>
      </c>
      <c r="AK114" s="1320">
        <f t="shared" si="134"/>
        <v>600</v>
      </c>
      <c r="AL114" s="1320">
        <f t="shared" si="134"/>
        <v>550</v>
      </c>
      <c r="AM114" s="1320">
        <f t="shared" ref="AM114:BE114" si="135">AM248+(AM248*AM181)</f>
        <v>550</v>
      </c>
      <c r="AN114" s="1320">
        <f t="shared" si="135"/>
        <v>500</v>
      </c>
      <c r="AO114" s="1320">
        <f t="shared" si="135"/>
        <v>500</v>
      </c>
      <c r="AP114" s="1321">
        <f t="shared" si="135"/>
        <v>450</v>
      </c>
      <c r="AQ114" s="1322">
        <f t="shared" si="135"/>
        <v>850</v>
      </c>
      <c r="AR114" s="1320">
        <f t="shared" si="135"/>
        <v>700</v>
      </c>
      <c r="AS114" s="1320">
        <f t="shared" si="135"/>
        <v>800</v>
      </c>
      <c r="AT114" s="1320">
        <f t="shared" si="135"/>
        <v>600</v>
      </c>
      <c r="AU114" s="1320">
        <f t="shared" si="135"/>
        <v>625</v>
      </c>
      <c r="AV114" s="1320">
        <f t="shared" si="135"/>
        <v>550</v>
      </c>
      <c r="AW114" s="1320">
        <f t="shared" si="135"/>
        <v>550</v>
      </c>
      <c r="AX114" s="1320">
        <f t="shared" si="135"/>
        <v>575</v>
      </c>
      <c r="AY114" s="1320">
        <f t="shared" si="135"/>
        <v>575</v>
      </c>
      <c r="AZ114" s="1320">
        <f t="shared" si="135"/>
        <v>500</v>
      </c>
      <c r="BA114" s="1320">
        <f t="shared" si="135"/>
        <v>500</v>
      </c>
      <c r="BB114" s="1321">
        <f t="shared" si="135"/>
        <v>400</v>
      </c>
      <c r="BC114" s="1320">
        <f t="shared" si="135"/>
        <v>500</v>
      </c>
      <c r="BD114" s="1320">
        <f t="shared" si="135"/>
        <v>500</v>
      </c>
      <c r="BE114" s="1320">
        <f t="shared" si="135"/>
        <v>500</v>
      </c>
      <c r="BF114" s="1320">
        <f t="shared" ref="BF114:BQ114" si="136">BF248+(BF248*BF181)</f>
        <v>500</v>
      </c>
      <c r="BG114" s="1320">
        <f t="shared" si="136"/>
        <v>600</v>
      </c>
      <c r="BH114" s="1320">
        <f t="shared" si="136"/>
        <v>600</v>
      </c>
      <c r="BI114" s="1320">
        <f t="shared" si="136"/>
        <v>600</v>
      </c>
      <c r="BJ114" s="1320">
        <f t="shared" si="136"/>
        <v>500</v>
      </c>
      <c r="BK114" s="1320">
        <f t="shared" si="136"/>
        <v>500</v>
      </c>
      <c r="BL114" s="1320">
        <f t="shared" si="136"/>
        <v>500</v>
      </c>
      <c r="BM114" s="1320">
        <f t="shared" si="136"/>
        <v>500</v>
      </c>
      <c r="BN114" s="1320">
        <f t="shared" si="136"/>
        <v>350</v>
      </c>
      <c r="BO114" s="1320">
        <f t="shared" si="136"/>
        <v>550</v>
      </c>
      <c r="BP114" s="1320">
        <f t="shared" si="136"/>
        <v>400</v>
      </c>
      <c r="BQ114" s="1320">
        <f t="shared" si="136"/>
        <v>500</v>
      </c>
      <c r="BS114" s="413">
        <f>SUM(AT120:BE120)</f>
        <v>3450</v>
      </c>
    </row>
    <row r="115" spans="1:73" hidden="1">
      <c r="A115" s="1296" t="s">
        <v>145</v>
      </c>
      <c r="B115" s="1297" t="s">
        <v>600</v>
      </c>
      <c r="C115" s="1297" t="s">
        <v>630</v>
      </c>
      <c r="D115" s="1298" t="s">
        <v>638</v>
      </c>
      <c r="E115" s="1299" t="s">
        <v>16</v>
      </c>
      <c r="F115" s="1300">
        <v>16</v>
      </c>
      <c r="G115" s="512">
        <f t="shared" ref="G115:AL115" si="137">G249+(G249*G182)</f>
        <v>1500</v>
      </c>
      <c r="H115" s="513">
        <f t="shared" si="137"/>
        <v>1300</v>
      </c>
      <c r="I115" s="513">
        <f t="shared" si="137"/>
        <v>1100</v>
      </c>
      <c r="J115" s="513">
        <f t="shared" si="137"/>
        <v>1100</v>
      </c>
      <c r="K115" s="513">
        <f t="shared" si="137"/>
        <v>1200</v>
      </c>
      <c r="L115" s="513">
        <f t="shared" si="137"/>
        <v>1300</v>
      </c>
      <c r="M115" s="513">
        <f t="shared" si="137"/>
        <v>1300</v>
      </c>
      <c r="N115" s="513">
        <f t="shared" si="137"/>
        <v>1500</v>
      </c>
      <c r="O115" s="513">
        <f t="shared" si="137"/>
        <v>1600</v>
      </c>
      <c r="P115" s="513">
        <f t="shared" si="137"/>
        <v>1700</v>
      </c>
      <c r="Q115" s="513">
        <f t="shared" si="137"/>
        <v>1800</v>
      </c>
      <c r="R115" s="514">
        <f t="shared" si="137"/>
        <v>2100</v>
      </c>
      <c r="S115" s="512">
        <f t="shared" si="137"/>
        <v>1900</v>
      </c>
      <c r="T115" s="513">
        <f t="shared" si="137"/>
        <v>1800</v>
      </c>
      <c r="U115" s="513">
        <f t="shared" si="137"/>
        <v>1750</v>
      </c>
      <c r="V115" s="513">
        <f t="shared" si="137"/>
        <v>2300</v>
      </c>
      <c r="W115" s="513">
        <f t="shared" si="137"/>
        <v>2700</v>
      </c>
      <c r="X115" s="513">
        <f t="shared" si="137"/>
        <v>2701</v>
      </c>
      <c r="Y115" s="513">
        <f t="shared" si="137"/>
        <v>2500</v>
      </c>
      <c r="Z115" s="513">
        <f t="shared" si="137"/>
        <v>2250</v>
      </c>
      <c r="AA115" s="513">
        <f t="shared" si="137"/>
        <v>2300</v>
      </c>
      <c r="AB115" s="513">
        <f t="shared" si="137"/>
        <v>2200</v>
      </c>
      <c r="AC115" s="513">
        <f t="shared" si="137"/>
        <v>2250</v>
      </c>
      <c r="AD115" s="515">
        <f t="shared" si="137"/>
        <v>2250</v>
      </c>
      <c r="AE115" s="516">
        <f t="shared" si="137"/>
        <v>2000</v>
      </c>
      <c r="AF115" s="513">
        <f t="shared" si="137"/>
        <v>2100</v>
      </c>
      <c r="AG115" s="513">
        <f t="shared" si="137"/>
        <v>2400</v>
      </c>
      <c r="AH115" s="513">
        <f t="shared" si="137"/>
        <v>2000</v>
      </c>
      <c r="AI115" s="1301">
        <f t="shared" si="137"/>
        <v>2200</v>
      </c>
      <c r="AJ115" s="1301">
        <f t="shared" si="137"/>
        <v>2400</v>
      </c>
      <c r="AK115" s="1302">
        <f t="shared" si="137"/>
        <v>2350</v>
      </c>
      <c r="AL115" s="1302">
        <f t="shared" si="137"/>
        <v>2200</v>
      </c>
      <c r="AM115" s="1302">
        <f t="shared" ref="AM115:BE115" si="138">AM249+(AM249*AM182)</f>
        <v>2250</v>
      </c>
      <c r="AN115" s="1302">
        <f t="shared" si="138"/>
        <v>2250</v>
      </c>
      <c r="AO115" s="1302">
        <f t="shared" si="138"/>
        <v>2250</v>
      </c>
      <c r="AP115" s="1303">
        <f t="shared" si="138"/>
        <v>2100</v>
      </c>
      <c r="AQ115" s="1323">
        <f t="shared" si="138"/>
        <v>2000</v>
      </c>
      <c r="AR115" s="1302">
        <f t="shared" si="138"/>
        <v>1900</v>
      </c>
      <c r="AS115" s="1302">
        <f t="shared" si="138"/>
        <v>2000</v>
      </c>
      <c r="AT115" s="1302">
        <f t="shared" si="138"/>
        <v>2300</v>
      </c>
      <c r="AU115" s="1302">
        <f t="shared" si="138"/>
        <v>2700</v>
      </c>
      <c r="AV115" s="1302">
        <f t="shared" si="138"/>
        <v>2300</v>
      </c>
      <c r="AW115" s="1302">
        <f t="shared" si="138"/>
        <v>2200</v>
      </c>
      <c r="AX115" s="1302">
        <f t="shared" si="138"/>
        <v>2300</v>
      </c>
      <c r="AY115" s="1302">
        <f t="shared" si="138"/>
        <v>2300</v>
      </c>
      <c r="AZ115" s="1302">
        <f t="shared" si="138"/>
        <v>2200</v>
      </c>
      <c r="BA115" s="1302">
        <f t="shared" si="138"/>
        <v>2200</v>
      </c>
      <c r="BB115" s="1303">
        <f t="shared" si="138"/>
        <v>2200</v>
      </c>
      <c r="BC115" s="1302">
        <f t="shared" si="138"/>
        <v>1800</v>
      </c>
      <c r="BD115" s="1302">
        <f t="shared" si="138"/>
        <v>2000</v>
      </c>
      <c r="BE115" s="1302">
        <f t="shared" si="138"/>
        <v>2300</v>
      </c>
      <c r="BF115" s="1302">
        <f t="shared" ref="BF115:BQ115" si="139">BF249+(BF249*BF182)</f>
        <v>2200</v>
      </c>
      <c r="BG115" s="1302">
        <f t="shared" si="139"/>
        <v>1600</v>
      </c>
      <c r="BH115" s="1302">
        <f t="shared" si="139"/>
        <v>1600</v>
      </c>
      <c r="BI115" s="1302">
        <f t="shared" si="139"/>
        <v>1600</v>
      </c>
      <c r="BJ115" s="1302">
        <f t="shared" si="139"/>
        <v>1600</v>
      </c>
      <c r="BK115" s="1302">
        <f t="shared" si="139"/>
        <v>1600</v>
      </c>
      <c r="BL115" s="1302">
        <f t="shared" si="139"/>
        <v>1600</v>
      </c>
      <c r="BM115" s="1302">
        <f t="shared" si="139"/>
        <v>1600</v>
      </c>
      <c r="BN115" s="1302">
        <f t="shared" si="139"/>
        <v>1000</v>
      </c>
      <c r="BO115" s="1302">
        <f t="shared" si="139"/>
        <v>1000</v>
      </c>
      <c r="BP115" s="1302">
        <f t="shared" si="139"/>
        <v>1000</v>
      </c>
      <c r="BQ115" s="1302">
        <f t="shared" si="139"/>
        <v>1000</v>
      </c>
      <c r="BS115" s="413">
        <f>SUM(AT121:BE121)</f>
        <v>22089.413445630922</v>
      </c>
    </row>
    <row r="116" spans="1:73" hidden="1">
      <c r="A116" s="1296" t="s">
        <v>145</v>
      </c>
      <c r="B116" s="1297" t="s">
        <v>600</v>
      </c>
      <c r="C116" s="1297" t="s">
        <v>630</v>
      </c>
      <c r="D116" s="1298" t="s">
        <v>639</v>
      </c>
      <c r="E116" s="1299" t="s">
        <v>22</v>
      </c>
      <c r="F116" s="1300">
        <v>15</v>
      </c>
      <c r="G116" s="512">
        <f t="shared" ref="G116:AL116" si="140">G250+(G250*G183)</f>
        <v>600</v>
      </c>
      <c r="H116" s="513">
        <f t="shared" si="140"/>
        <v>300</v>
      </c>
      <c r="I116" s="513">
        <f t="shared" si="140"/>
        <v>300</v>
      </c>
      <c r="J116" s="513">
        <f t="shared" si="140"/>
        <v>300</v>
      </c>
      <c r="K116" s="513">
        <f t="shared" si="140"/>
        <v>300</v>
      </c>
      <c r="L116" s="513">
        <f t="shared" si="140"/>
        <v>300</v>
      </c>
      <c r="M116" s="513">
        <f t="shared" si="140"/>
        <v>300</v>
      </c>
      <c r="N116" s="513">
        <f t="shared" si="140"/>
        <v>300</v>
      </c>
      <c r="O116" s="513">
        <f t="shared" si="140"/>
        <v>350</v>
      </c>
      <c r="P116" s="513">
        <f t="shared" si="140"/>
        <v>400</v>
      </c>
      <c r="Q116" s="513">
        <f t="shared" si="140"/>
        <v>350</v>
      </c>
      <c r="R116" s="514">
        <f t="shared" si="140"/>
        <v>350</v>
      </c>
      <c r="S116" s="512">
        <f t="shared" si="140"/>
        <v>400</v>
      </c>
      <c r="T116" s="513">
        <f t="shared" si="140"/>
        <v>375</v>
      </c>
      <c r="U116" s="513">
        <f t="shared" si="140"/>
        <v>400</v>
      </c>
      <c r="V116" s="513">
        <f t="shared" si="140"/>
        <v>450</v>
      </c>
      <c r="W116" s="513">
        <f t="shared" si="140"/>
        <v>550</v>
      </c>
      <c r="X116" s="513">
        <f t="shared" si="140"/>
        <v>551</v>
      </c>
      <c r="Y116" s="513">
        <f t="shared" si="140"/>
        <v>550</v>
      </c>
      <c r="Z116" s="513">
        <f t="shared" si="140"/>
        <v>500</v>
      </c>
      <c r="AA116" s="513">
        <f t="shared" si="140"/>
        <v>525</v>
      </c>
      <c r="AB116" s="513">
        <f t="shared" si="140"/>
        <v>500</v>
      </c>
      <c r="AC116" s="513">
        <f t="shared" si="140"/>
        <v>525</v>
      </c>
      <c r="AD116" s="515">
        <f t="shared" si="140"/>
        <v>525</v>
      </c>
      <c r="AE116" s="516">
        <f t="shared" si="140"/>
        <v>450</v>
      </c>
      <c r="AF116" s="513">
        <f t="shared" si="140"/>
        <v>475</v>
      </c>
      <c r="AG116" s="513">
        <f t="shared" si="140"/>
        <v>500</v>
      </c>
      <c r="AH116" s="513">
        <f t="shared" si="140"/>
        <v>450</v>
      </c>
      <c r="AI116" s="1301">
        <f t="shared" si="140"/>
        <v>475</v>
      </c>
      <c r="AJ116" s="1301">
        <f t="shared" si="140"/>
        <v>475</v>
      </c>
      <c r="AK116" s="1302">
        <f t="shared" si="140"/>
        <v>500</v>
      </c>
      <c r="AL116" s="1302">
        <f t="shared" si="140"/>
        <v>525</v>
      </c>
      <c r="AM116" s="1302">
        <f t="shared" ref="AM116:BE116" si="141">AM250+(AM250*AM183)</f>
        <v>500</v>
      </c>
      <c r="AN116" s="1302">
        <f t="shared" si="141"/>
        <v>475</v>
      </c>
      <c r="AO116" s="1302">
        <f t="shared" si="141"/>
        <v>450</v>
      </c>
      <c r="AP116" s="1303">
        <f t="shared" si="141"/>
        <v>425</v>
      </c>
      <c r="AQ116" s="1323">
        <f t="shared" si="141"/>
        <v>441</v>
      </c>
      <c r="AR116" s="1302">
        <f t="shared" si="141"/>
        <v>465.5</v>
      </c>
      <c r="AS116" s="1302">
        <f t="shared" si="141"/>
        <v>550</v>
      </c>
      <c r="AT116" s="1302">
        <f t="shared" si="141"/>
        <v>500</v>
      </c>
      <c r="AU116" s="1302">
        <f t="shared" si="141"/>
        <v>450</v>
      </c>
      <c r="AV116" s="1302">
        <f t="shared" si="141"/>
        <v>450</v>
      </c>
      <c r="AW116" s="1302">
        <f t="shared" si="141"/>
        <v>450</v>
      </c>
      <c r="AX116" s="1302">
        <f t="shared" si="141"/>
        <v>500</v>
      </c>
      <c r="AY116" s="1302">
        <f t="shared" si="141"/>
        <v>525</v>
      </c>
      <c r="AZ116" s="1302">
        <f t="shared" si="141"/>
        <v>0</v>
      </c>
      <c r="BA116" s="1302">
        <f t="shared" si="141"/>
        <v>0</v>
      </c>
      <c r="BB116" s="1303">
        <f t="shared" si="141"/>
        <v>0</v>
      </c>
      <c r="BC116" s="1302">
        <f t="shared" si="141"/>
        <v>0</v>
      </c>
      <c r="BD116" s="1302">
        <f t="shared" si="141"/>
        <v>0</v>
      </c>
      <c r="BE116" s="1302">
        <f t="shared" si="141"/>
        <v>0</v>
      </c>
      <c r="BF116" s="1302">
        <f t="shared" ref="BF116:BQ116" si="142">BF250+(BF250*BF183)</f>
        <v>0</v>
      </c>
      <c r="BG116" s="1302">
        <f t="shared" si="142"/>
        <v>0</v>
      </c>
      <c r="BH116" s="1302">
        <f t="shared" si="142"/>
        <v>0</v>
      </c>
      <c r="BI116" s="1302">
        <f t="shared" si="142"/>
        <v>0</v>
      </c>
      <c r="BJ116" s="1302">
        <f t="shared" si="142"/>
        <v>0</v>
      </c>
      <c r="BK116" s="1302">
        <f t="shared" si="142"/>
        <v>0</v>
      </c>
      <c r="BL116" s="1302">
        <f t="shared" si="142"/>
        <v>0</v>
      </c>
      <c r="BM116" s="1302">
        <f t="shared" si="142"/>
        <v>0</v>
      </c>
      <c r="BN116" s="1302">
        <f t="shared" si="142"/>
        <v>0</v>
      </c>
      <c r="BO116" s="1302">
        <f t="shared" si="142"/>
        <v>0</v>
      </c>
      <c r="BP116" s="1302">
        <f t="shared" si="142"/>
        <v>0</v>
      </c>
      <c r="BQ116" s="1302">
        <f t="shared" si="142"/>
        <v>0</v>
      </c>
      <c r="BS116" s="413"/>
      <c r="BU116" s="647">
        <f>BS118-BT118</f>
        <v>-1246805.9006841902</v>
      </c>
    </row>
    <row r="117" spans="1:73" hidden="1">
      <c r="A117" s="1296" t="s">
        <v>145</v>
      </c>
      <c r="B117" s="1297" t="s">
        <v>640</v>
      </c>
      <c r="C117" s="1297" t="s">
        <v>630</v>
      </c>
      <c r="D117" s="1298" t="s">
        <v>641</v>
      </c>
      <c r="E117" s="1299" t="s">
        <v>603</v>
      </c>
      <c r="F117" s="1300">
        <v>10</v>
      </c>
      <c r="G117" s="512">
        <f t="shared" ref="G117:AL117" si="143">G251+(G251*G184)</f>
        <v>4000</v>
      </c>
      <c r="H117" s="513">
        <f t="shared" si="143"/>
        <v>3000</v>
      </c>
      <c r="I117" s="513">
        <f t="shared" si="143"/>
        <v>4000</v>
      </c>
      <c r="J117" s="513">
        <f t="shared" si="143"/>
        <v>3000</v>
      </c>
      <c r="K117" s="513">
        <f t="shared" si="143"/>
        <v>3500</v>
      </c>
      <c r="L117" s="513">
        <f t="shared" si="143"/>
        <v>3000</v>
      </c>
      <c r="M117" s="513">
        <f t="shared" si="143"/>
        <v>3100</v>
      </c>
      <c r="N117" s="513">
        <f t="shared" si="143"/>
        <v>3000</v>
      </c>
      <c r="O117" s="513">
        <f t="shared" si="143"/>
        <v>3100</v>
      </c>
      <c r="P117" s="513">
        <f t="shared" si="143"/>
        <v>3000</v>
      </c>
      <c r="Q117" s="513">
        <f t="shared" si="143"/>
        <v>3000</v>
      </c>
      <c r="R117" s="514">
        <f t="shared" si="143"/>
        <v>2800</v>
      </c>
      <c r="S117" s="512">
        <f t="shared" si="143"/>
        <v>2800</v>
      </c>
      <c r="T117" s="513">
        <f t="shared" si="143"/>
        <v>2400</v>
      </c>
      <c r="U117" s="513">
        <f t="shared" si="143"/>
        <v>2800</v>
      </c>
      <c r="V117" s="513">
        <f t="shared" si="143"/>
        <v>3000</v>
      </c>
      <c r="W117" s="513">
        <f t="shared" si="143"/>
        <v>3100</v>
      </c>
      <c r="X117" s="513">
        <f t="shared" si="143"/>
        <v>3101</v>
      </c>
      <c r="Y117" s="513">
        <f t="shared" si="143"/>
        <v>3000</v>
      </c>
      <c r="Z117" s="513">
        <f t="shared" si="143"/>
        <v>2800</v>
      </c>
      <c r="AA117" s="513">
        <f t="shared" si="143"/>
        <v>2900</v>
      </c>
      <c r="AB117" s="513">
        <f t="shared" si="143"/>
        <v>2700</v>
      </c>
      <c r="AC117" s="513">
        <f t="shared" si="143"/>
        <v>2600</v>
      </c>
      <c r="AD117" s="515">
        <f t="shared" si="143"/>
        <v>2550</v>
      </c>
      <c r="AE117" s="516">
        <f t="shared" si="143"/>
        <v>2650</v>
      </c>
      <c r="AF117" s="513">
        <f t="shared" si="143"/>
        <v>2650</v>
      </c>
      <c r="AG117" s="513">
        <f t="shared" si="143"/>
        <v>2850</v>
      </c>
      <c r="AH117" s="513">
        <f t="shared" si="143"/>
        <v>2000</v>
      </c>
      <c r="AI117" s="1301">
        <f t="shared" si="143"/>
        <v>1800</v>
      </c>
      <c r="AJ117" s="1301">
        <f t="shared" si="143"/>
        <v>1700</v>
      </c>
      <c r="AK117" s="1302">
        <f t="shared" si="143"/>
        <v>1700</v>
      </c>
      <c r="AL117" s="1302">
        <f t="shared" si="143"/>
        <v>1600</v>
      </c>
      <c r="AM117" s="1302">
        <f t="shared" ref="AM117:BE117" si="144">AM251+(AM251*AM184)</f>
        <v>1500</v>
      </c>
      <c r="AN117" s="1302">
        <f t="shared" si="144"/>
        <v>1400</v>
      </c>
      <c r="AO117" s="1302">
        <f t="shared" si="144"/>
        <v>1300</v>
      </c>
      <c r="AP117" s="1303">
        <f t="shared" si="144"/>
        <v>1200</v>
      </c>
      <c r="AQ117" s="1323">
        <f t="shared" si="144"/>
        <v>2597</v>
      </c>
      <c r="AR117" s="1302">
        <f t="shared" si="144"/>
        <v>2597</v>
      </c>
      <c r="AS117" s="1302">
        <f t="shared" si="144"/>
        <v>2800</v>
      </c>
      <c r="AT117" s="1302">
        <f t="shared" si="144"/>
        <v>2500</v>
      </c>
      <c r="AU117" s="1302">
        <f t="shared" si="144"/>
        <v>2200</v>
      </c>
      <c r="AV117" s="1302">
        <f t="shared" si="144"/>
        <v>2100</v>
      </c>
      <c r="AW117" s="1302">
        <f t="shared" si="144"/>
        <v>2000</v>
      </c>
      <c r="AX117" s="1302">
        <f t="shared" si="144"/>
        <v>527.09498352452169</v>
      </c>
      <c r="AY117" s="1302">
        <f t="shared" si="144"/>
        <v>487.56285976018262</v>
      </c>
      <c r="AZ117" s="1302">
        <f t="shared" si="144"/>
        <v>1200</v>
      </c>
      <c r="BA117" s="1302">
        <f t="shared" si="144"/>
        <v>1300</v>
      </c>
      <c r="BB117" s="1303">
        <f t="shared" si="144"/>
        <v>1100</v>
      </c>
      <c r="BC117" s="1302">
        <f t="shared" si="144"/>
        <v>900</v>
      </c>
      <c r="BD117" s="1302">
        <f t="shared" si="144"/>
        <v>800</v>
      </c>
      <c r="BE117" s="1302">
        <f t="shared" si="144"/>
        <v>850</v>
      </c>
      <c r="BF117" s="1302">
        <f t="shared" ref="BF117:BQ117" si="145">BF251+(BF251*BF184)</f>
        <v>200</v>
      </c>
      <c r="BG117" s="1302">
        <f t="shared" si="145"/>
        <v>200</v>
      </c>
      <c r="BH117" s="1302">
        <f t="shared" si="145"/>
        <v>0</v>
      </c>
      <c r="BI117" s="1302">
        <f t="shared" si="145"/>
        <v>0</v>
      </c>
      <c r="BJ117" s="1302">
        <f t="shared" si="145"/>
        <v>0</v>
      </c>
      <c r="BK117" s="1302">
        <f t="shared" si="145"/>
        <v>0</v>
      </c>
      <c r="BL117" s="1302">
        <f t="shared" si="145"/>
        <v>0</v>
      </c>
      <c r="BM117" s="1302">
        <f t="shared" si="145"/>
        <v>0</v>
      </c>
      <c r="BN117" s="1302">
        <f t="shared" si="145"/>
        <v>0</v>
      </c>
      <c r="BO117" s="1302">
        <f t="shared" si="145"/>
        <v>0</v>
      </c>
      <c r="BP117" s="1302">
        <f t="shared" si="145"/>
        <v>0</v>
      </c>
      <c r="BQ117" s="1302">
        <f t="shared" si="145"/>
        <v>0</v>
      </c>
      <c r="BS117" s="413">
        <f>SUM(AT123:BE123)</f>
        <v>0</v>
      </c>
    </row>
    <row r="118" spans="1:73" hidden="1">
      <c r="A118" s="1296" t="s">
        <v>145</v>
      </c>
      <c r="B118" s="1297" t="s">
        <v>640</v>
      </c>
      <c r="C118" s="1297" t="s">
        <v>630</v>
      </c>
      <c r="D118" s="1298" t="s">
        <v>642</v>
      </c>
      <c r="E118" s="1299" t="s">
        <v>605</v>
      </c>
      <c r="F118" s="1300"/>
      <c r="G118" s="512">
        <f t="shared" ref="G118:AL118" si="146">G252+(G252*G185)</f>
        <v>0</v>
      </c>
      <c r="H118" s="513">
        <f t="shared" si="146"/>
        <v>0</v>
      </c>
      <c r="I118" s="513">
        <f t="shared" si="146"/>
        <v>0</v>
      </c>
      <c r="J118" s="513">
        <f t="shared" si="146"/>
        <v>0</v>
      </c>
      <c r="K118" s="513">
        <f t="shared" si="146"/>
        <v>0</v>
      </c>
      <c r="L118" s="513">
        <f t="shared" si="146"/>
        <v>0</v>
      </c>
      <c r="M118" s="513">
        <f t="shared" si="146"/>
        <v>0</v>
      </c>
      <c r="N118" s="513">
        <f t="shared" si="146"/>
        <v>0</v>
      </c>
      <c r="O118" s="513">
        <f t="shared" si="146"/>
        <v>0</v>
      </c>
      <c r="P118" s="513">
        <f t="shared" si="146"/>
        <v>0</v>
      </c>
      <c r="Q118" s="513">
        <f t="shared" si="146"/>
        <v>0</v>
      </c>
      <c r="R118" s="514">
        <f t="shared" si="146"/>
        <v>0</v>
      </c>
      <c r="S118" s="512">
        <f t="shared" si="146"/>
        <v>7423.6311239193083</v>
      </c>
      <c r="T118" s="513">
        <f t="shared" si="146"/>
        <v>6370.6877113866967</v>
      </c>
      <c r="U118" s="513">
        <f t="shared" si="146"/>
        <v>8088.4955752212391</v>
      </c>
      <c r="V118" s="513">
        <f t="shared" si="146"/>
        <v>8499.0019960079826</v>
      </c>
      <c r="W118" s="513">
        <f t="shared" si="146"/>
        <v>8969.1872791519436</v>
      </c>
      <c r="X118" s="513">
        <f t="shared" si="146"/>
        <v>8953.47147766323</v>
      </c>
      <c r="Y118" s="513">
        <f t="shared" si="146"/>
        <v>7184.4155844155848</v>
      </c>
      <c r="Z118" s="513">
        <f t="shared" si="146"/>
        <v>7630.3515281038863</v>
      </c>
      <c r="AA118" s="513">
        <f t="shared" si="146"/>
        <v>7740.3087651268042</v>
      </c>
      <c r="AB118" s="513">
        <f t="shared" si="146"/>
        <v>7010.1024556782095</v>
      </c>
      <c r="AC118" s="513">
        <f t="shared" si="146"/>
        <v>6925.1275396939382</v>
      </c>
      <c r="AD118" s="515">
        <f t="shared" si="146"/>
        <v>6739.5792995572392</v>
      </c>
      <c r="AE118" s="516">
        <f t="shared" si="146"/>
        <v>6980.8217799434369</v>
      </c>
      <c r="AF118" s="513">
        <f t="shared" si="146"/>
        <v>7014.3337920792437</v>
      </c>
      <c r="AG118" s="513">
        <f t="shared" si="146"/>
        <v>7527.9549034199472</v>
      </c>
      <c r="AH118" s="513">
        <f t="shared" si="146"/>
        <v>5281.7189782039059</v>
      </c>
      <c r="AI118" s="1301">
        <f t="shared" si="146"/>
        <v>4757.4993519707023</v>
      </c>
      <c r="AJ118" s="1301">
        <f t="shared" si="146"/>
        <v>4491.0046763626533</v>
      </c>
      <c r="AK118" s="1302">
        <f t="shared" si="146"/>
        <v>4491.2198800842489</v>
      </c>
      <c r="AL118" s="1302">
        <f t="shared" si="146"/>
        <v>4227.5822396435069</v>
      </c>
      <c r="AM118" s="1302">
        <f t="shared" ref="AM118:BE118" si="147">AM252+(AM252*AM185)</f>
        <v>3962.950201784744</v>
      </c>
      <c r="AN118" s="1302">
        <f t="shared" si="147"/>
        <v>3698.8465491018546</v>
      </c>
      <c r="AO118" s="1302">
        <f t="shared" si="147"/>
        <v>3434.7035451410452</v>
      </c>
      <c r="AP118" s="1303">
        <f t="shared" si="147"/>
        <v>1999.6421043670348</v>
      </c>
      <c r="AQ118" s="1323">
        <f t="shared" si="147"/>
        <v>4331.0378642918067</v>
      </c>
      <c r="AR118" s="1302">
        <f t="shared" si="147"/>
        <v>4329.20215799781</v>
      </c>
      <c r="AS118" s="1302">
        <f t="shared" si="147"/>
        <v>4656.0033469180162</v>
      </c>
      <c r="AT118" s="1302">
        <f t="shared" si="147"/>
        <v>4950</v>
      </c>
      <c r="AU118" s="1302">
        <f t="shared" si="147"/>
        <v>3740</v>
      </c>
      <c r="AV118" s="1302">
        <f t="shared" si="147"/>
        <v>3570</v>
      </c>
      <c r="AW118" s="1302">
        <f t="shared" si="147"/>
        <v>3400</v>
      </c>
      <c r="AX118" s="1302">
        <f t="shared" si="147"/>
        <v>896.06147199168686</v>
      </c>
      <c r="AY118" s="1302">
        <f t="shared" si="147"/>
        <v>828.85686159231045</v>
      </c>
      <c r="AZ118" s="1302">
        <f t="shared" si="147"/>
        <v>1600</v>
      </c>
      <c r="BA118" s="1302">
        <f t="shared" si="147"/>
        <v>1700</v>
      </c>
      <c r="BB118" s="1303">
        <f t="shared" si="147"/>
        <v>1800</v>
      </c>
      <c r="BC118" s="1302">
        <f t="shared" si="147"/>
        <v>1530</v>
      </c>
      <c r="BD118" s="1302">
        <f t="shared" si="147"/>
        <v>1360</v>
      </c>
      <c r="BE118" s="1302">
        <f t="shared" si="147"/>
        <v>1445</v>
      </c>
      <c r="BF118" s="1302">
        <f t="shared" ref="BF118:BQ118" si="148">BF252+(BF252*BF185)</f>
        <v>340</v>
      </c>
      <c r="BG118" s="1302">
        <f t="shared" si="148"/>
        <v>340</v>
      </c>
      <c r="BH118" s="1302">
        <f t="shared" si="148"/>
        <v>0</v>
      </c>
      <c r="BI118" s="1302">
        <f t="shared" si="148"/>
        <v>0</v>
      </c>
      <c r="BJ118" s="1302">
        <f t="shared" si="148"/>
        <v>0</v>
      </c>
      <c r="BK118" s="1302">
        <f t="shared" si="148"/>
        <v>0</v>
      </c>
      <c r="BL118" s="1302">
        <f t="shared" si="148"/>
        <v>0</v>
      </c>
      <c r="BM118" s="1302">
        <f t="shared" si="148"/>
        <v>0</v>
      </c>
      <c r="BN118" s="1302">
        <f t="shared" si="148"/>
        <v>0</v>
      </c>
      <c r="BO118" s="1302">
        <f t="shared" si="148"/>
        <v>0</v>
      </c>
      <c r="BP118" s="1302">
        <f t="shared" si="148"/>
        <v>0</v>
      </c>
      <c r="BQ118" s="1302">
        <f t="shared" si="148"/>
        <v>0</v>
      </c>
      <c r="BS118" s="647">
        <f>SUM(AT68:BE123)</f>
        <v>1910158.2854868683</v>
      </c>
      <c r="BT118" s="647">
        <v>3156964.1861710586</v>
      </c>
    </row>
    <row r="119" spans="1:73" hidden="1">
      <c r="A119" s="1296" t="s">
        <v>145</v>
      </c>
      <c r="B119" s="1297" t="s">
        <v>640</v>
      </c>
      <c r="C119" s="1297" t="s">
        <v>630</v>
      </c>
      <c r="D119" s="1298" t="s">
        <v>643</v>
      </c>
      <c r="E119" s="1299" t="s">
        <v>84</v>
      </c>
      <c r="F119" s="1300">
        <v>35</v>
      </c>
      <c r="G119" s="512">
        <f t="shared" ref="G119:AL119" si="149">G253+(G253*G186)</f>
        <v>50</v>
      </c>
      <c r="H119" s="513">
        <f t="shared" si="149"/>
        <v>200</v>
      </c>
      <c r="I119" s="513">
        <f t="shared" si="149"/>
        <v>300</v>
      </c>
      <c r="J119" s="513">
        <f t="shared" si="149"/>
        <v>250</v>
      </c>
      <c r="K119" s="513">
        <f t="shared" si="149"/>
        <v>250</v>
      </c>
      <c r="L119" s="513">
        <f t="shared" si="149"/>
        <v>250</v>
      </c>
      <c r="M119" s="513">
        <f t="shared" si="149"/>
        <v>200</v>
      </c>
      <c r="N119" s="513">
        <f t="shared" si="149"/>
        <v>200</v>
      </c>
      <c r="O119" s="513">
        <f t="shared" si="149"/>
        <v>250</v>
      </c>
      <c r="P119" s="513">
        <f t="shared" si="149"/>
        <v>300</v>
      </c>
      <c r="Q119" s="513">
        <f t="shared" si="149"/>
        <v>250</v>
      </c>
      <c r="R119" s="514">
        <f t="shared" si="149"/>
        <v>250</v>
      </c>
      <c r="S119" s="512">
        <f t="shared" si="149"/>
        <v>250</v>
      </c>
      <c r="T119" s="513">
        <f t="shared" si="149"/>
        <v>200</v>
      </c>
      <c r="U119" s="513">
        <f t="shared" si="149"/>
        <v>200</v>
      </c>
      <c r="V119" s="513">
        <f t="shared" si="149"/>
        <v>150</v>
      </c>
      <c r="W119" s="513">
        <f t="shared" si="149"/>
        <v>300</v>
      </c>
      <c r="X119" s="513">
        <f t="shared" si="149"/>
        <v>301</v>
      </c>
      <c r="Y119" s="513">
        <f t="shared" si="149"/>
        <v>300</v>
      </c>
      <c r="Z119" s="513">
        <f t="shared" si="149"/>
        <v>250</v>
      </c>
      <c r="AA119" s="513">
        <f t="shared" si="149"/>
        <v>250</v>
      </c>
      <c r="AB119" s="513">
        <f t="shared" si="149"/>
        <v>200</v>
      </c>
      <c r="AC119" s="513">
        <f t="shared" si="149"/>
        <v>200</v>
      </c>
      <c r="AD119" s="515">
        <f t="shared" si="149"/>
        <v>200</v>
      </c>
      <c r="AE119" s="516">
        <f t="shared" si="149"/>
        <v>200</v>
      </c>
      <c r="AF119" s="513">
        <f t="shared" si="149"/>
        <v>200</v>
      </c>
      <c r="AG119" s="513">
        <f t="shared" si="149"/>
        <v>250</v>
      </c>
      <c r="AH119" s="513">
        <f t="shared" si="149"/>
        <v>250</v>
      </c>
      <c r="AI119" s="1301">
        <f t="shared" si="149"/>
        <v>300</v>
      </c>
      <c r="AJ119" s="1301">
        <f t="shared" si="149"/>
        <v>250</v>
      </c>
      <c r="AK119" s="1302">
        <f t="shared" si="149"/>
        <v>200</v>
      </c>
      <c r="AL119" s="1302">
        <f t="shared" si="149"/>
        <v>200</v>
      </c>
      <c r="AM119" s="1302">
        <f t="shared" ref="AM119:BE119" si="150">AM253+(AM253*AM186)</f>
        <v>200</v>
      </c>
      <c r="AN119" s="1302">
        <f t="shared" si="150"/>
        <v>200</v>
      </c>
      <c r="AO119" s="1302">
        <f t="shared" si="150"/>
        <v>200</v>
      </c>
      <c r="AP119" s="1303">
        <f t="shared" si="150"/>
        <v>275</v>
      </c>
      <c r="AQ119" s="1323">
        <f t="shared" si="150"/>
        <v>300</v>
      </c>
      <c r="AR119" s="1302">
        <f t="shared" si="150"/>
        <v>275</v>
      </c>
      <c r="AS119" s="1302">
        <f t="shared" si="150"/>
        <v>300</v>
      </c>
      <c r="AT119" s="1302">
        <f t="shared" si="150"/>
        <v>0</v>
      </c>
      <c r="AU119" s="1302">
        <f t="shared" si="150"/>
        <v>0</v>
      </c>
      <c r="AV119" s="1302">
        <f t="shared" si="150"/>
        <v>0</v>
      </c>
      <c r="AW119" s="1302">
        <f t="shared" si="150"/>
        <v>0</v>
      </c>
      <c r="AX119" s="1302">
        <f t="shared" si="150"/>
        <v>0</v>
      </c>
      <c r="AY119" s="1302">
        <f t="shared" si="150"/>
        <v>0</v>
      </c>
      <c r="AZ119" s="1302">
        <f t="shared" si="150"/>
        <v>0</v>
      </c>
      <c r="BA119" s="1302">
        <f t="shared" si="150"/>
        <v>0</v>
      </c>
      <c r="BB119" s="1303">
        <f t="shared" si="150"/>
        <v>0</v>
      </c>
      <c r="BC119" s="1302">
        <f t="shared" si="150"/>
        <v>0</v>
      </c>
      <c r="BD119" s="1302">
        <f t="shared" si="150"/>
        <v>0</v>
      </c>
      <c r="BE119" s="1302">
        <f t="shared" si="150"/>
        <v>0</v>
      </c>
      <c r="BF119" s="1302">
        <f t="shared" ref="BF119:BQ119" si="151">BF253+(BF253*BF186)</f>
        <v>0</v>
      </c>
      <c r="BG119" s="1302">
        <f t="shared" si="151"/>
        <v>0</v>
      </c>
      <c r="BH119" s="1302">
        <f t="shared" si="151"/>
        <v>0</v>
      </c>
      <c r="BI119" s="1302">
        <f t="shared" si="151"/>
        <v>0</v>
      </c>
      <c r="BJ119" s="1302">
        <f t="shared" si="151"/>
        <v>0</v>
      </c>
      <c r="BK119" s="1302">
        <f t="shared" si="151"/>
        <v>0</v>
      </c>
      <c r="BL119" s="1302">
        <f t="shared" si="151"/>
        <v>0</v>
      </c>
      <c r="BM119" s="1302">
        <f t="shared" si="151"/>
        <v>0</v>
      </c>
      <c r="BN119" s="1302">
        <f t="shared" si="151"/>
        <v>0</v>
      </c>
      <c r="BO119" s="1302">
        <f t="shared" si="151"/>
        <v>0</v>
      </c>
      <c r="BP119" s="1302">
        <f t="shared" si="151"/>
        <v>0</v>
      </c>
      <c r="BQ119" s="1302">
        <f t="shared" si="151"/>
        <v>0</v>
      </c>
    </row>
    <row r="120" spans="1:73" hidden="1">
      <c r="A120" s="1296" t="s">
        <v>146</v>
      </c>
      <c r="B120" s="1297" t="s">
        <v>598</v>
      </c>
      <c r="C120" s="1297" t="s">
        <v>630</v>
      </c>
      <c r="D120" s="1298" t="s">
        <v>644</v>
      </c>
      <c r="E120" s="1299" t="s">
        <v>22</v>
      </c>
      <c r="F120" s="1300">
        <v>15</v>
      </c>
      <c r="G120" s="512">
        <f t="shared" ref="G120:AL120" si="152">G254+(G254*G187)</f>
        <v>1000</v>
      </c>
      <c r="H120" s="513">
        <f t="shared" si="152"/>
        <v>800</v>
      </c>
      <c r="I120" s="513">
        <f t="shared" si="152"/>
        <v>900</v>
      </c>
      <c r="J120" s="513">
        <f t="shared" si="152"/>
        <v>900</v>
      </c>
      <c r="K120" s="513">
        <f t="shared" si="152"/>
        <v>800</v>
      </c>
      <c r="L120" s="513">
        <f t="shared" si="152"/>
        <v>850</v>
      </c>
      <c r="M120" s="513">
        <f t="shared" si="152"/>
        <v>750</v>
      </c>
      <c r="N120" s="513">
        <f t="shared" si="152"/>
        <v>700</v>
      </c>
      <c r="O120" s="513">
        <f t="shared" si="152"/>
        <v>750</v>
      </c>
      <c r="P120" s="513">
        <f t="shared" si="152"/>
        <v>700</v>
      </c>
      <c r="Q120" s="513">
        <f t="shared" si="152"/>
        <v>700</v>
      </c>
      <c r="R120" s="514">
        <f t="shared" si="152"/>
        <v>600</v>
      </c>
      <c r="S120" s="512">
        <f t="shared" si="152"/>
        <v>700</v>
      </c>
      <c r="T120" s="513">
        <f t="shared" si="152"/>
        <v>650</v>
      </c>
      <c r="U120" s="513">
        <f t="shared" si="152"/>
        <v>750</v>
      </c>
      <c r="V120" s="513">
        <f t="shared" si="152"/>
        <v>750</v>
      </c>
      <c r="W120" s="513">
        <f t="shared" si="152"/>
        <v>750</v>
      </c>
      <c r="X120" s="513">
        <f t="shared" si="152"/>
        <v>751</v>
      </c>
      <c r="Y120" s="513">
        <f t="shared" si="152"/>
        <v>800</v>
      </c>
      <c r="Z120" s="513">
        <f t="shared" si="152"/>
        <v>700</v>
      </c>
      <c r="AA120" s="513">
        <f t="shared" si="152"/>
        <v>650</v>
      </c>
      <c r="AB120" s="513">
        <f t="shared" si="152"/>
        <v>650</v>
      </c>
      <c r="AC120" s="513">
        <f t="shared" si="152"/>
        <v>600</v>
      </c>
      <c r="AD120" s="515">
        <f t="shared" si="152"/>
        <v>550</v>
      </c>
      <c r="AE120" s="516">
        <f t="shared" si="152"/>
        <v>650</v>
      </c>
      <c r="AF120" s="513">
        <f t="shared" si="152"/>
        <v>600</v>
      </c>
      <c r="AG120" s="513">
        <f t="shared" si="152"/>
        <v>650</v>
      </c>
      <c r="AH120" s="513">
        <f t="shared" si="152"/>
        <v>550</v>
      </c>
      <c r="AI120" s="1301">
        <f t="shared" si="152"/>
        <v>500</v>
      </c>
      <c r="AJ120" s="1301">
        <f t="shared" si="152"/>
        <v>500</v>
      </c>
      <c r="AK120" s="1302">
        <f t="shared" si="152"/>
        <v>550</v>
      </c>
      <c r="AL120" s="1302">
        <f t="shared" si="152"/>
        <v>550</v>
      </c>
      <c r="AM120" s="1302">
        <f t="shared" ref="AM120:BE120" si="153">AM254+(AM254*AM187)</f>
        <v>575</v>
      </c>
      <c r="AN120" s="1302">
        <f t="shared" si="153"/>
        <v>550</v>
      </c>
      <c r="AO120" s="1302">
        <f t="shared" si="153"/>
        <v>525</v>
      </c>
      <c r="AP120" s="1303">
        <f t="shared" si="153"/>
        <v>550</v>
      </c>
      <c r="AQ120" s="1323">
        <f t="shared" si="153"/>
        <v>637</v>
      </c>
      <c r="AR120" s="1302">
        <f t="shared" si="153"/>
        <v>588</v>
      </c>
      <c r="AS120" s="1302">
        <f t="shared" si="153"/>
        <v>650</v>
      </c>
      <c r="AT120" s="1302">
        <f t="shared" si="153"/>
        <v>550</v>
      </c>
      <c r="AU120" s="1302">
        <f t="shared" si="153"/>
        <v>500</v>
      </c>
      <c r="AV120" s="1302">
        <f t="shared" si="153"/>
        <v>600</v>
      </c>
      <c r="AW120" s="1302">
        <f t="shared" si="153"/>
        <v>600</v>
      </c>
      <c r="AX120" s="1302">
        <f t="shared" si="153"/>
        <v>600</v>
      </c>
      <c r="AY120" s="1302">
        <f t="shared" si="153"/>
        <v>600</v>
      </c>
      <c r="AZ120" s="1302">
        <f t="shared" si="153"/>
        <v>0</v>
      </c>
      <c r="BA120" s="1302">
        <f t="shared" si="153"/>
        <v>0</v>
      </c>
      <c r="BB120" s="1303">
        <f t="shared" si="153"/>
        <v>0</v>
      </c>
      <c r="BC120" s="1302">
        <f t="shared" si="153"/>
        <v>0</v>
      </c>
      <c r="BD120" s="1302">
        <f t="shared" si="153"/>
        <v>0</v>
      </c>
      <c r="BE120" s="1302">
        <f t="shared" si="153"/>
        <v>0</v>
      </c>
      <c r="BF120" s="1302">
        <f t="shared" ref="BF120:BQ120" si="154">BF254+(BF254*BF187)</f>
        <v>0</v>
      </c>
      <c r="BG120" s="1302">
        <f t="shared" si="154"/>
        <v>0</v>
      </c>
      <c r="BH120" s="1302">
        <f t="shared" si="154"/>
        <v>0</v>
      </c>
      <c r="BI120" s="1302">
        <f t="shared" si="154"/>
        <v>0</v>
      </c>
      <c r="BJ120" s="1302">
        <f t="shared" si="154"/>
        <v>0</v>
      </c>
      <c r="BK120" s="1302">
        <f t="shared" si="154"/>
        <v>0</v>
      </c>
      <c r="BL120" s="1302">
        <f t="shared" si="154"/>
        <v>0</v>
      </c>
      <c r="BM120" s="1302">
        <f t="shared" si="154"/>
        <v>0</v>
      </c>
      <c r="BN120" s="1302">
        <f t="shared" si="154"/>
        <v>0</v>
      </c>
      <c r="BO120" s="1302">
        <f t="shared" si="154"/>
        <v>0</v>
      </c>
      <c r="BP120" s="1302">
        <f t="shared" si="154"/>
        <v>0</v>
      </c>
      <c r="BQ120" s="1302">
        <f t="shared" si="154"/>
        <v>0</v>
      </c>
      <c r="BS120" s="647">
        <f>SUM(BS62:BS117)</f>
        <v>1678552.7026620544</v>
      </c>
    </row>
    <row r="121" spans="1:73" hidden="1">
      <c r="A121" s="1296" t="s">
        <v>146</v>
      </c>
      <c r="B121" s="1297" t="s">
        <v>640</v>
      </c>
      <c r="C121" s="1297" t="s">
        <v>630</v>
      </c>
      <c r="D121" s="1298" t="s">
        <v>645</v>
      </c>
      <c r="E121" s="1299" t="s">
        <v>603</v>
      </c>
      <c r="F121" s="1300">
        <v>10</v>
      </c>
      <c r="G121" s="512">
        <f t="shared" ref="G121:AL121" si="155">G255+(G255*G188)</f>
        <v>6000</v>
      </c>
      <c r="H121" s="513">
        <f t="shared" si="155"/>
        <v>5000</v>
      </c>
      <c r="I121" s="513">
        <f t="shared" si="155"/>
        <v>6000</v>
      </c>
      <c r="J121" s="513">
        <f t="shared" si="155"/>
        <v>5000</v>
      </c>
      <c r="K121" s="513">
        <f t="shared" si="155"/>
        <v>5000</v>
      </c>
      <c r="L121" s="513">
        <f t="shared" si="155"/>
        <v>5500</v>
      </c>
      <c r="M121" s="513">
        <f t="shared" si="155"/>
        <v>5200</v>
      </c>
      <c r="N121" s="513">
        <f t="shared" si="155"/>
        <v>6000</v>
      </c>
      <c r="O121" s="513">
        <f t="shared" si="155"/>
        <v>5500</v>
      </c>
      <c r="P121" s="513">
        <f t="shared" si="155"/>
        <v>5000</v>
      </c>
      <c r="Q121" s="513">
        <f t="shared" si="155"/>
        <v>4500</v>
      </c>
      <c r="R121" s="514">
        <f t="shared" si="155"/>
        <v>4200</v>
      </c>
      <c r="S121" s="512">
        <f t="shared" si="155"/>
        <v>4500</v>
      </c>
      <c r="T121" s="513">
        <f t="shared" si="155"/>
        <v>4000</v>
      </c>
      <c r="U121" s="513">
        <f t="shared" si="155"/>
        <v>3800</v>
      </c>
      <c r="V121" s="513">
        <f t="shared" si="155"/>
        <v>4200</v>
      </c>
      <c r="W121" s="513">
        <f t="shared" si="155"/>
        <v>4000</v>
      </c>
      <c r="X121" s="513">
        <f t="shared" si="155"/>
        <v>4000</v>
      </c>
      <c r="Y121" s="513">
        <f t="shared" si="155"/>
        <v>4300</v>
      </c>
      <c r="Z121" s="513">
        <f t="shared" si="155"/>
        <v>4100</v>
      </c>
      <c r="AA121" s="513">
        <f t="shared" si="155"/>
        <v>4100</v>
      </c>
      <c r="AB121" s="513">
        <f t="shared" si="155"/>
        <v>3900</v>
      </c>
      <c r="AC121" s="513">
        <f t="shared" si="155"/>
        <v>3850</v>
      </c>
      <c r="AD121" s="515">
        <f t="shared" si="155"/>
        <v>3950</v>
      </c>
      <c r="AE121" s="516">
        <f t="shared" si="155"/>
        <v>4800</v>
      </c>
      <c r="AF121" s="513">
        <f t="shared" si="155"/>
        <v>4000</v>
      </c>
      <c r="AG121" s="513">
        <f t="shared" si="155"/>
        <v>4400</v>
      </c>
      <c r="AH121" s="513">
        <f t="shared" si="155"/>
        <v>3500</v>
      </c>
      <c r="AI121" s="1301">
        <f t="shared" si="155"/>
        <v>3250</v>
      </c>
      <c r="AJ121" s="1301">
        <f t="shared" si="155"/>
        <v>3250</v>
      </c>
      <c r="AK121" s="1302">
        <f t="shared" si="155"/>
        <v>3000</v>
      </c>
      <c r="AL121" s="1302">
        <f t="shared" si="155"/>
        <v>3100</v>
      </c>
      <c r="AM121" s="1302">
        <f t="shared" ref="AM121:BE121" si="156">AM255+(AM255*AM188)</f>
        <v>3000</v>
      </c>
      <c r="AN121" s="1302">
        <f t="shared" si="156"/>
        <v>2750</v>
      </c>
      <c r="AO121" s="1302">
        <f t="shared" si="156"/>
        <v>2750</v>
      </c>
      <c r="AP121" s="1303">
        <f t="shared" si="156"/>
        <v>3000</v>
      </c>
      <c r="AQ121" s="1323">
        <f t="shared" si="156"/>
        <v>3500</v>
      </c>
      <c r="AR121" s="1302">
        <f t="shared" si="156"/>
        <v>3000</v>
      </c>
      <c r="AS121" s="1302">
        <f t="shared" si="156"/>
        <v>3250</v>
      </c>
      <c r="AT121" s="1302">
        <f t="shared" si="156"/>
        <v>3600</v>
      </c>
      <c r="AU121" s="1302">
        <f t="shared" si="156"/>
        <v>3500</v>
      </c>
      <c r="AV121" s="1302">
        <f t="shared" si="156"/>
        <v>3400</v>
      </c>
      <c r="AW121" s="1302">
        <f t="shared" si="156"/>
        <v>3300</v>
      </c>
      <c r="AX121" s="1302">
        <f t="shared" si="156"/>
        <v>843.35197363923498</v>
      </c>
      <c r="AY121" s="1302">
        <f t="shared" si="156"/>
        <v>896.06147199168709</v>
      </c>
      <c r="AZ121" s="1302">
        <f t="shared" si="156"/>
        <v>1500</v>
      </c>
      <c r="BA121" s="1302">
        <f t="shared" si="156"/>
        <v>1600</v>
      </c>
      <c r="BB121" s="1303">
        <f t="shared" si="156"/>
        <v>600</v>
      </c>
      <c r="BC121" s="1302">
        <f t="shared" si="156"/>
        <v>1000</v>
      </c>
      <c r="BD121" s="1302">
        <f t="shared" si="156"/>
        <v>900</v>
      </c>
      <c r="BE121" s="1302">
        <f t="shared" si="156"/>
        <v>950</v>
      </c>
      <c r="BF121" s="1302">
        <f t="shared" ref="BF121:BQ121" si="157">BF255+(BF255*BF188)</f>
        <v>250</v>
      </c>
      <c r="BG121" s="1302">
        <f t="shared" si="157"/>
        <v>250</v>
      </c>
      <c r="BH121" s="1302">
        <f t="shared" si="157"/>
        <v>0</v>
      </c>
      <c r="BI121" s="1302">
        <f t="shared" si="157"/>
        <v>0</v>
      </c>
      <c r="BJ121" s="1302">
        <f t="shared" si="157"/>
        <v>0</v>
      </c>
      <c r="BK121" s="1302">
        <f t="shared" si="157"/>
        <v>0</v>
      </c>
      <c r="BL121" s="1302">
        <f t="shared" si="157"/>
        <v>0</v>
      </c>
      <c r="BM121" s="1302">
        <f t="shared" si="157"/>
        <v>0</v>
      </c>
      <c r="BN121" s="1302">
        <f t="shared" si="157"/>
        <v>0</v>
      </c>
      <c r="BO121" s="1302">
        <f t="shared" si="157"/>
        <v>0</v>
      </c>
      <c r="BP121" s="1302">
        <f t="shared" si="157"/>
        <v>0</v>
      </c>
      <c r="BQ121" s="1302">
        <f t="shared" si="157"/>
        <v>0</v>
      </c>
    </row>
    <row r="122" spans="1:73" hidden="1">
      <c r="A122" s="1296" t="s">
        <v>146</v>
      </c>
      <c r="B122" s="1297" t="s">
        <v>640</v>
      </c>
      <c r="C122" s="1297" t="s">
        <v>630</v>
      </c>
      <c r="D122" s="1298" t="s">
        <v>646</v>
      </c>
      <c r="E122" s="1299" t="s">
        <v>605</v>
      </c>
      <c r="F122" s="1300"/>
      <c r="G122" s="512">
        <f t="shared" ref="G122:AL122" si="158">G256+(G256*G189)</f>
        <v>0</v>
      </c>
      <c r="H122" s="513">
        <f t="shared" si="158"/>
        <v>0</v>
      </c>
      <c r="I122" s="513">
        <f t="shared" si="158"/>
        <v>0</v>
      </c>
      <c r="J122" s="513">
        <f t="shared" si="158"/>
        <v>0</v>
      </c>
      <c r="K122" s="513">
        <f t="shared" si="158"/>
        <v>0</v>
      </c>
      <c r="L122" s="513">
        <f t="shared" si="158"/>
        <v>0</v>
      </c>
      <c r="M122" s="513">
        <f t="shared" si="158"/>
        <v>0</v>
      </c>
      <c r="N122" s="513">
        <f t="shared" si="158"/>
        <v>0</v>
      </c>
      <c r="O122" s="513">
        <f t="shared" si="158"/>
        <v>0</v>
      </c>
      <c r="P122" s="513">
        <f t="shared" si="158"/>
        <v>0</v>
      </c>
      <c r="Q122" s="513">
        <f t="shared" si="158"/>
        <v>0</v>
      </c>
      <c r="R122" s="514">
        <f t="shared" si="158"/>
        <v>0</v>
      </c>
      <c r="S122" s="512">
        <f t="shared" si="158"/>
        <v>8487.3417721518981</v>
      </c>
      <c r="T122" s="513">
        <f t="shared" si="158"/>
        <v>6627.6648487853245</v>
      </c>
      <c r="U122" s="513">
        <f t="shared" si="158"/>
        <v>4511.7824773413895</v>
      </c>
      <c r="V122" s="513">
        <f t="shared" si="158"/>
        <v>6386.4768683274024</v>
      </c>
      <c r="W122" s="513">
        <f t="shared" si="158"/>
        <v>7424.7534202990773</v>
      </c>
      <c r="X122" s="513">
        <f t="shared" si="158"/>
        <v>7480.6701030927834</v>
      </c>
      <c r="Y122" s="513">
        <f t="shared" si="158"/>
        <v>9028.8409703504039</v>
      </c>
      <c r="Z122" s="513">
        <f t="shared" si="158"/>
        <v>7962.3179967276201</v>
      </c>
      <c r="AA122" s="513">
        <f t="shared" si="158"/>
        <v>8079.633243701307</v>
      </c>
      <c r="AB122" s="513">
        <f t="shared" si="158"/>
        <v>7816.1219402135766</v>
      </c>
      <c r="AC122" s="513">
        <f t="shared" si="158"/>
        <v>7593.2329101795222</v>
      </c>
      <c r="AD122" s="515">
        <f t="shared" si="158"/>
        <v>7830.2750920957478</v>
      </c>
      <c r="AE122" s="516">
        <f t="shared" si="158"/>
        <v>9534.0003900216216</v>
      </c>
      <c r="AF122" s="513">
        <f t="shared" si="158"/>
        <v>7921.1553255920326</v>
      </c>
      <c r="AG122" s="513">
        <f t="shared" si="158"/>
        <v>8725.0343212761145</v>
      </c>
      <c r="AH122" s="513">
        <f t="shared" si="158"/>
        <v>6941.0848014632647</v>
      </c>
      <c r="AI122" s="1301">
        <f t="shared" si="158"/>
        <v>6441.9531185478527</v>
      </c>
      <c r="AJ122" s="1301">
        <f t="shared" si="158"/>
        <v>6443.9579240492949</v>
      </c>
      <c r="AK122" s="1302">
        <f t="shared" si="158"/>
        <v>5948.0627915468685</v>
      </c>
      <c r="AL122" s="1302">
        <f t="shared" si="158"/>
        <v>6145.8360793500233</v>
      </c>
      <c r="AM122" s="1302">
        <f t="shared" ref="AM122:BE122" si="159">AM256+(AM256*AM189)</f>
        <v>5947.9716490374149</v>
      </c>
      <c r="AN122" s="1302">
        <f t="shared" si="159"/>
        <v>5452.2165326386639</v>
      </c>
      <c r="AO122" s="1302">
        <f t="shared" si="159"/>
        <v>5087.5</v>
      </c>
      <c r="AP122" s="1303">
        <f t="shared" si="159"/>
        <v>5550</v>
      </c>
      <c r="AQ122" s="1323">
        <f t="shared" si="159"/>
        <v>6475</v>
      </c>
      <c r="AR122" s="1302">
        <f t="shared" si="159"/>
        <v>5550</v>
      </c>
      <c r="AS122" s="1302">
        <f t="shared" si="159"/>
        <v>6012.5</v>
      </c>
      <c r="AT122" s="1302">
        <f t="shared" si="159"/>
        <v>6678.5</v>
      </c>
      <c r="AU122" s="1302">
        <f t="shared" si="159"/>
        <v>5950</v>
      </c>
      <c r="AV122" s="1302">
        <f t="shared" si="159"/>
        <v>5780</v>
      </c>
      <c r="AW122" s="1302">
        <f t="shared" si="159"/>
        <v>5610</v>
      </c>
      <c r="AX122" s="1302">
        <f t="shared" si="159"/>
        <v>1433.6983551866995</v>
      </c>
      <c r="AY122" s="1302">
        <f t="shared" si="159"/>
        <v>1523.3045023858681</v>
      </c>
      <c r="AZ122" s="1302">
        <f t="shared" si="159"/>
        <v>2400</v>
      </c>
      <c r="BA122" s="1302">
        <f t="shared" si="159"/>
        <v>2400</v>
      </c>
      <c r="BB122" s="1303">
        <f t="shared" si="159"/>
        <v>2600</v>
      </c>
      <c r="BC122" s="1302">
        <f t="shared" si="159"/>
        <v>1700</v>
      </c>
      <c r="BD122" s="1302">
        <f t="shared" si="159"/>
        <v>1530</v>
      </c>
      <c r="BE122" s="1302">
        <f t="shared" si="159"/>
        <v>1615</v>
      </c>
      <c r="BF122" s="1302">
        <f t="shared" ref="BF122:BQ122" si="160">BF256+(BF256*BF189)</f>
        <v>425</v>
      </c>
      <c r="BG122" s="1302">
        <f t="shared" si="160"/>
        <v>425</v>
      </c>
      <c r="BH122" s="1302">
        <f t="shared" si="160"/>
        <v>0</v>
      </c>
      <c r="BI122" s="1302">
        <f t="shared" si="160"/>
        <v>0</v>
      </c>
      <c r="BJ122" s="1302">
        <f t="shared" si="160"/>
        <v>0</v>
      </c>
      <c r="BK122" s="1302">
        <f t="shared" si="160"/>
        <v>0</v>
      </c>
      <c r="BL122" s="1302">
        <f t="shared" si="160"/>
        <v>0</v>
      </c>
      <c r="BM122" s="1302">
        <f t="shared" si="160"/>
        <v>0</v>
      </c>
      <c r="BN122" s="1302">
        <f t="shared" si="160"/>
        <v>0</v>
      </c>
      <c r="BO122" s="1302">
        <f t="shared" si="160"/>
        <v>0</v>
      </c>
      <c r="BP122" s="1302">
        <f t="shared" si="160"/>
        <v>0</v>
      </c>
      <c r="BQ122" s="1302">
        <f t="shared" si="160"/>
        <v>0</v>
      </c>
    </row>
    <row r="123" spans="1:73" hidden="1">
      <c r="A123" s="1311" t="s">
        <v>146</v>
      </c>
      <c r="B123" s="1312" t="s">
        <v>600</v>
      </c>
      <c r="C123" s="1312" t="s">
        <v>630</v>
      </c>
      <c r="D123" s="1313" t="s">
        <v>647</v>
      </c>
      <c r="E123" s="1314" t="s">
        <v>84</v>
      </c>
      <c r="F123" s="1315">
        <v>35</v>
      </c>
      <c r="G123" s="522">
        <f t="shared" ref="G123:AL123" si="161">G257+(G257*G190)</f>
        <v>50</v>
      </c>
      <c r="H123" s="523">
        <f t="shared" si="161"/>
        <v>50</v>
      </c>
      <c r="I123" s="523">
        <f t="shared" si="161"/>
        <v>50</v>
      </c>
      <c r="J123" s="523">
        <f t="shared" si="161"/>
        <v>50</v>
      </c>
      <c r="K123" s="523">
        <f t="shared" si="161"/>
        <v>50</v>
      </c>
      <c r="L123" s="523">
        <f t="shared" si="161"/>
        <v>50</v>
      </c>
      <c r="M123" s="523">
        <f t="shared" si="161"/>
        <v>50</v>
      </c>
      <c r="N123" s="523">
        <f t="shared" si="161"/>
        <v>50</v>
      </c>
      <c r="O123" s="523">
        <f t="shared" si="161"/>
        <v>50</v>
      </c>
      <c r="P123" s="523">
        <f t="shared" si="161"/>
        <v>50</v>
      </c>
      <c r="Q123" s="523">
        <f t="shared" si="161"/>
        <v>50</v>
      </c>
      <c r="R123" s="524">
        <f t="shared" si="161"/>
        <v>50</v>
      </c>
      <c r="S123" s="522">
        <f t="shared" si="161"/>
        <v>50</v>
      </c>
      <c r="T123" s="523">
        <f t="shared" si="161"/>
        <v>50</v>
      </c>
      <c r="U123" s="523">
        <f t="shared" si="161"/>
        <v>50</v>
      </c>
      <c r="V123" s="523">
        <f t="shared" si="161"/>
        <v>50</v>
      </c>
      <c r="W123" s="523">
        <f t="shared" si="161"/>
        <v>50</v>
      </c>
      <c r="X123" s="523">
        <f t="shared" si="161"/>
        <v>51</v>
      </c>
      <c r="Y123" s="523">
        <f t="shared" si="161"/>
        <v>50</v>
      </c>
      <c r="Z123" s="523">
        <f t="shared" si="161"/>
        <v>50</v>
      </c>
      <c r="AA123" s="523">
        <f t="shared" si="161"/>
        <v>50</v>
      </c>
      <c r="AB123" s="523">
        <f t="shared" si="161"/>
        <v>50</v>
      </c>
      <c r="AC123" s="523">
        <f t="shared" si="161"/>
        <v>50</v>
      </c>
      <c r="AD123" s="525">
        <f t="shared" si="161"/>
        <v>50</v>
      </c>
      <c r="AE123" s="526">
        <f t="shared" si="161"/>
        <v>50</v>
      </c>
      <c r="AF123" s="523">
        <f t="shared" si="161"/>
        <v>50</v>
      </c>
      <c r="AG123" s="523">
        <f t="shared" si="161"/>
        <v>50</v>
      </c>
      <c r="AH123" s="523">
        <f t="shared" si="161"/>
        <v>50</v>
      </c>
      <c r="AI123" s="1316">
        <f t="shared" si="161"/>
        <v>50</v>
      </c>
      <c r="AJ123" s="1316">
        <f t="shared" si="161"/>
        <v>50</v>
      </c>
      <c r="AK123" s="1317">
        <f t="shared" si="161"/>
        <v>50</v>
      </c>
      <c r="AL123" s="1317">
        <f t="shared" si="161"/>
        <v>50</v>
      </c>
      <c r="AM123" s="1317">
        <f t="shared" ref="AM123:BE123" si="162">AM257+(AM257*AM190)</f>
        <v>50</v>
      </c>
      <c r="AN123" s="1317">
        <f t="shared" si="162"/>
        <v>50</v>
      </c>
      <c r="AO123" s="1317">
        <f t="shared" si="162"/>
        <v>50</v>
      </c>
      <c r="AP123" s="1318">
        <f t="shared" si="162"/>
        <v>175</v>
      </c>
      <c r="AQ123" s="1324">
        <f t="shared" si="162"/>
        <v>200</v>
      </c>
      <c r="AR123" s="1317">
        <f t="shared" si="162"/>
        <v>225</v>
      </c>
      <c r="AS123" s="1317">
        <f t="shared" si="162"/>
        <v>200</v>
      </c>
      <c r="AT123" s="1317">
        <f t="shared" si="162"/>
        <v>0</v>
      </c>
      <c r="AU123" s="1317">
        <f t="shared" si="162"/>
        <v>0</v>
      </c>
      <c r="AV123" s="1317">
        <f t="shared" si="162"/>
        <v>0</v>
      </c>
      <c r="AW123" s="1317">
        <f t="shared" si="162"/>
        <v>0</v>
      </c>
      <c r="AX123" s="1317">
        <f t="shared" si="162"/>
        <v>0</v>
      </c>
      <c r="AY123" s="1317">
        <f t="shared" si="162"/>
        <v>0</v>
      </c>
      <c r="AZ123" s="1317">
        <f t="shared" si="162"/>
        <v>0</v>
      </c>
      <c r="BA123" s="1317">
        <f t="shared" si="162"/>
        <v>0</v>
      </c>
      <c r="BB123" s="1318">
        <f t="shared" si="162"/>
        <v>0</v>
      </c>
      <c r="BC123" s="1317">
        <f t="shared" si="162"/>
        <v>0</v>
      </c>
      <c r="BD123" s="1317">
        <f t="shared" si="162"/>
        <v>0</v>
      </c>
      <c r="BE123" s="1317">
        <f t="shared" si="162"/>
        <v>0</v>
      </c>
      <c r="BF123" s="1317">
        <f t="shared" ref="BF123:BQ123" si="163">BF257+(BF257*BF190)</f>
        <v>0</v>
      </c>
      <c r="BG123" s="1317">
        <f t="shared" si="163"/>
        <v>0</v>
      </c>
      <c r="BH123" s="1317">
        <f t="shared" si="163"/>
        <v>0</v>
      </c>
      <c r="BI123" s="1317">
        <f t="shared" si="163"/>
        <v>0</v>
      </c>
      <c r="BJ123" s="1317">
        <f t="shared" si="163"/>
        <v>0</v>
      </c>
      <c r="BK123" s="1317">
        <f t="shared" si="163"/>
        <v>0</v>
      </c>
      <c r="BL123" s="1317">
        <f t="shared" si="163"/>
        <v>0</v>
      </c>
      <c r="BM123" s="1317">
        <f t="shared" si="163"/>
        <v>0</v>
      </c>
      <c r="BN123" s="1317">
        <f t="shared" si="163"/>
        <v>0</v>
      </c>
      <c r="BO123" s="1317">
        <f t="shared" si="163"/>
        <v>0</v>
      </c>
      <c r="BP123" s="1317">
        <f t="shared" si="163"/>
        <v>0</v>
      </c>
      <c r="BQ123" s="1317">
        <f t="shared" si="163"/>
        <v>0</v>
      </c>
    </row>
    <row r="124" spans="1:73" hidden="1">
      <c r="A124" s="1296" t="s">
        <v>208</v>
      </c>
      <c r="B124" s="1297" t="s">
        <v>153</v>
      </c>
      <c r="C124" s="1297" t="s">
        <v>649</v>
      </c>
      <c r="D124" s="1298" t="s">
        <v>707</v>
      </c>
      <c r="E124" s="1299" t="s">
        <v>16</v>
      </c>
      <c r="F124" s="1300"/>
      <c r="G124" s="512"/>
      <c r="H124" s="513"/>
      <c r="I124" s="513"/>
      <c r="J124" s="513"/>
      <c r="K124" s="513"/>
      <c r="L124" s="513"/>
      <c r="M124" s="513"/>
      <c r="N124" s="513"/>
      <c r="O124" s="513"/>
      <c r="P124" s="513"/>
      <c r="Q124" s="513"/>
      <c r="R124" s="514"/>
      <c r="S124" s="512"/>
      <c r="T124" s="513"/>
      <c r="U124" s="513"/>
      <c r="V124" s="513"/>
      <c r="W124" s="513"/>
      <c r="X124" s="513"/>
      <c r="Y124" s="513"/>
      <c r="Z124" s="513"/>
      <c r="AA124" s="513"/>
      <c r="AB124" s="513">
        <v>900</v>
      </c>
      <c r="AC124" s="513">
        <v>950</v>
      </c>
      <c r="AD124" s="515">
        <v>900</v>
      </c>
      <c r="AE124" s="516">
        <v>950</v>
      </c>
      <c r="AF124" s="513">
        <v>950</v>
      </c>
      <c r="AG124" s="513">
        <v>1000</v>
      </c>
      <c r="AH124" s="513">
        <v>764</v>
      </c>
      <c r="AI124" s="1301">
        <v>786</v>
      </c>
      <c r="AJ124" s="1301">
        <v>918</v>
      </c>
      <c r="AK124" s="1302">
        <f t="shared" ref="AK124:AP130" si="164">AK273*(1+AK191)</f>
        <v>718</v>
      </c>
      <c r="AL124" s="1302">
        <f t="shared" si="164"/>
        <v>867</v>
      </c>
      <c r="AM124" s="1302">
        <f t="shared" si="164"/>
        <v>865</v>
      </c>
      <c r="AN124" s="1302">
        <f t="shared" si="164"/>
        <v>900</v>
      </c>
      <c r="AO124" s="1302">
        <f t="shared" si="164"/>
        <v>950</v>
      </c>
      <c r="AP124" s="1303">
        <f t="shared" si="164"/>
        <v>900</v>
      </c>
      <c r="AQ124" s="1323">
        <f t="shared" ref="AQ124:BE124" si="165">AQ273+(AQ273*AQ191)</f>
        <v>950</v>
      </c>
      <c r="AR124" s="1302">
        <f t="shared" si="165"/>
        <v>950</v>
      </c>
      <c r="AS124" s="1302">
        <f t="shared" si="165"/>
        <v>1000</v>
      </c>
      <c r="AT124" s="1302">
        <f t="shared" si="165"/>
        <v>750</v>
      </c>
      <c r="AU124" s="1302">
        <f t="shared" si="165"/>
        <v>750</v>
      </c>
      <c r="AV124" s="1302">
        <f t="shared" si="165"/>
        <v>700</v>
      </c>
      <c r="AW124" s="1302">
        <f t="shared" si="165"/>
        <v>700</v>
      </c>
      <c r="AX124" s="1302">
        <f t="shared" si="165"/>
        <v>750</v>
      </c>
      <c r="AY124" s="1302">
        <f t="shared" si="165"/>
        <v>800</v>
      </c>
      <c r="AZ124" s="1302">
        <f t="shared" si="165"/>
        <v>850</v>
      </c>
      <c r="BA124" s="1302">
        <f t="shared" si="165"/>
        <v>900</v>
      </c>
      <c r="BB124" s="1303">
        <f t="shared" si="165"/>
        <v>850</v>
      </c>
      <c r="BC124" s="1302">
        <f t="shared" si="165"/>
        <v>900</v>
      </c>
      <c r="BD124" s="1302">
        <f t="shared" si="165"/>
        <v>800</v>
      </c>
      <c r="BE124" s="1302">
        <f t="shared" si="165"/>
        <v>800</v>
      </c>
      <c r="BF124" s="1302">
        <f t="shared" ref="BF124:BQ124" si="166">BF273+(BF273*BF191)</f>
        <v>550</v>
      </c>
      <c r="BG124" s="1302">
        <f t="shared" si="166"/>
        <v>550</v>
      </c>
      <c r="BH124" s="1302">
        <f t="shared" si="166"/>
        <v>550</v>
      </c>
      <c r="BI124" s="1302">
        <f t="shared" si="166"/>
        <v>550</v>
      </c>
      <c r="BJ124" s="1302">
        <f t="shared" si="166"/>
        <v>550</v>
      </c>
      <c r="BK124" s="1302">
        <f t="shared" si="166"/>
        <v>550</v>
      </c>
      <c r="BL124" s="1302">
        <f t="shared" si="166"/>
        <v>550</v>
      </c>
      <c r="BM124" s="1302">
        <f t="shared" si="166"/>
        <v>550</v>
      </c>
      <c r="BN124" s="1302">
        <f t="shared" si="166"/>
        <v>550</v>
      </c>
      <c r="BO124" s="1302">
        <f t="shared" si="166"/>
        <v>550</v>
      </c>
      <c r="BP124" s="1302">
        <f t="shared" si="166"/>
        <v>550</v>
      </c>
      <c r="BQ124" s="1302">
        <f t="shared" si="166"/>
        <v>550</v>
      </c>
    </row>
    <row r="125" spans="1:73" hidden="1">
      <c r="A125" s="1296" t="s">
        <v>208</v>
      </c>
      <c r="B125" s="1297" t="s">
        <v>153</v>
      </c>
      <c r="C125" s="1297" t="s">
        <v>649</v>
      </c>
      <c r="D125" s="1298" t="s">
        <v>708</v>
      </c>
      <c r="E125" s="1299" t="s">
        <v>22</v>
      </c>
      <c r="F125" s="1300"/>
      <c r="G125" s="512"/>
      <c r="H125" s="513"/>
      <c r="I125" s="513"/>
      <c r="J125" s="513"/>
      <c r="K125" s="513"/>
      <c r="L125" s="513"/>
      <c r="M125" s="513"/>
      <c r="N125" s="513"/>
      <c r="O125" s="513"/>
      <c r="P125" s="513"/>
      <c r="Q125" s="513"/>
      <c r="R125" s="514"/>
      <c r="S125" s="512"/>
      <c r="T125" s="513"/>
      <c r="U125" s="513"/>
      <c r="V125" s="513"/>
      <c r="W125" s="513"/>
      <c r="X125" s="513"/>
      <c r="Y125" s="513"/>
      <c r="Z125" s="513"/>
      <c r="AA125" s="513"/>
      <c r="AB125" s="513">
        <v>750</v>
      </c>
      <c r="AC125" s="513">
        <v>800</v>
      </c>
      <c r="AD125" s="515">
        <v>750</v>
      </c>
      <c r="AE125" s="516">
        <v>750</v>
      </c>
      <c r="AF125" s="513">
        <v>750</v>
      </c>
      <c r="AG125" s="513">
        <v>800</v>
      </c>
      <c r="AH125" s="513">
        <v>679</v>
      </c>
      <c r="AI125" s="1301">
        <v>666</v>
      </c>
      <c r="AJ125" s="1301">
        <v>781</v>
      </c>
      <c r="AK125" s="1302">
        <f t="shared" si="164"/>
        <v>643</v>
      </c>
      <c r="AL125" s="1302">
        <f t="shared" si="164"/>
        <v>678</v>
      </c>
      <c r="AM125" s="1302">
        <f t="shared" si="164"/>
        <v>731</v>
      </c>
      <c r="AN125" s="1302">
        <f t="shared" si="164"/>
        <v>750</v>
      </c>
      <c r="AO125" s="1302">
        <f t="shared" si="164"/>
        <v>800</v>
      </c>
      <c r="AP125" s="1303">
        <f t="shared" si="164"/>
        <v>750</v>
      </c>
      <c r="AQ125" s="1323">
        <f t="shared" ref="AQ125:BE125" si="167">AQ274+(AQ274*AQ192)</f>
        <v>750</v>
      </c>
      <c r="AR125" s="1302">
        <f t="shared" si="167"/>
        <v>750</v>
      </c>
      <c r="AS125" s="1302">
        <f t="shared" si="167"/>
        <v>800</v>
      </c>
      <c r="AT125" s="1302">
        <f t="shared" si="167"/>
        <v>645.04999999999995</v>
      </c>
      <c r="AU125" s="1302">
        <f t="shared" si="167"/>
        <v>632.69999999999993</v>
      </c>
      <c r="AV125" s="1302">
        <f t="shared" si="167"/>
        <v>741.94999999999993</v>
      </c>
      <c r="AW125" s="1302">
        <f t="shared" si="167"/>
        <v>610.85</v>
      </c>
      <c r="AX125" s="1302">
        <f t="shared" si="167"/>
        <v>644.1</v>
      </c>
      <c r="AY125" s="1302">
        <f t="shared" si="167"/>
        <v>694.44999999999993</v>
      </c>
      <c r="AZ125" s="1302">
        <f t="shared" si="167"/>
        <v>712.5</v>
      </c>
      <c r="BA125" s="1302">
        <f t="shared" si="167"/>
        <v>760</v>
      </c>
      <c r="BB125" s="1303">
        <f t="shared" si="167"/>
        <v>712.5</v>
      </c>
      <c r="BC125" s="1302">
        <f t="shared" si="167"/>
        <v>712.5</v>
      </c>
      <c r="BD125" s="1302">
        <f t="shared" si="167"/>
        <v>712.5</v>
      </c>
      <c r="BE125" s="1302">
        <f t="shared" si="167"/>
        <v>760</v>
      </c>
      <c r="BF125" s="1302">
        <f t="shared" ref="BF125:BQ125" si="168">BF274+(BF274*BF192)</f>
        <v>700</v>
      </c>
      <c r="BG125" s="1302">
        <f t="shared" si="168"/>
        <v>700</v>
      </c>
      <c r="BH125" s="1302">
        <f t="shared" si="168"/>
        <v>700</v>
      </c>
      <c r="BI125" s="1302">
        <f t="shared" si="168"/>
        <v>700</v>
      </c>
      <c r="BJ125" s="1302">
        <f t="shared" si="168"/>
        <v>700</v>
      </c>
      <c r="BK125" s="1302">
        <f t="shared" si="168"/>
        <v>700</v>
      </c>
      <c r="BL125" s="1302">
        <f t="shared" si="168"/>
        <v>700</v>
      </c>
      <c r="BM125" s="1302">
        <f t="shared" si="168"/>
        <v>700</v>
      </c>
      <c r="BN125" s="1302">
        <f t="shared" si="168"/>
        <v>700</v>
      </c>
      <c r="BO125" s="1302">
        <f t="shared" si="168"/>
        <v>700</v>
      </c>
      <c r="BP125" s="1302">
        <f t="shared" si="168"/>
        <v>700</v>
      </c>
      <c r="BQ125" s="1302">
        <f t="shared" si="168"/>
        <v>700</v>
      </c>
    </row>
    <row r="126" spans="1:73" hidden="1">
      <c r="A126" s="1296" t="s">
        <v>208</v>
      </c>
      <c r="B126" s="1297" t="s">
        <v>153</v>
      </c>
      <c r="C126" s="1297" t="s">
        <v>649</v>
      </c>
      <c r="D126" s="1298" t="s">
        <v>709</v>
      </c>
      <c r="E126" s="1299" t="s">
        <v>52</v>
      </c>
      <c r="F126" s="1300"/>
      <c r="G126" s="512"/>
      <c r="H126" s="513"/>
      <c r="I126" s="513"/>
      <c r="J126" s="513"/>
      <c r="K126" s="513"/>
      <c r="L126" s="513"/>
      <c r="M126" s="513"/>
      <c r="N126" s="513"/>
      <c r="O126" s="513"/>
      <c r="P126" s="513"/>
      <c r="Q126" s="513"/>
      <c r="R126" s="514"/>
      <c r="S126" s="512"/>
      <c r="T126" s="513"/>
      <c r="U126" s="513"/>
      <c r="V126" s="513"/>
      <c r="W126" s="513"/>
      <c r="X126" s="513"/>
      <c r="Y126" s="513"/>
      <c r="Z126" s="513"/>
      <c r="AA126" s="513"/>
      <c r="AB126" s="513">
        <v>5150</v>
      </c>
      <c r="AC126" s="513">
        <v>5650</v>
      </c>
      <c r="AD126" s="515">
        <v>4750</v>
      </c>
      <c r="AE126" s="516">
        <v>5500</v>
      </c>
      <c r="AF126" s="513">
        <v>5250</v>
      </c>
      <c r="AG126" s="513">
        <v>5950</v>
      </c>
      <c r="AH126" s="513">
        <v>4963</v>
      </c>
      <c r="AI126" s="1301">
        <v>5034</v>
      </c>
      <c r="AJ126" s="1301">
        <v>4896</v>
      </c>
      <c r="AK126" s="1302">
        <f t="shared" si="164"/>
        <v>4398</v>
      </c>
      <c r="AL126" s="1302">
        <f t="shared" si="164"/>
        <v>5102</v>
      </c>
      <c r="AM126" s="1302">
        <f t="shared" si="164"/>
        <v>5947</v>
      </c>
      <c r="AN126" s="1302">
        <f t="shared" si="164"/>
        <v>5150</v>
      </c>
      <c r="AO126" s="1302">
        <f t="shared" si="164"/>
        <v>5650</v>
      </c>
      <c r="AP126" s="1303">
        <f t="shared" si="164"/>
        <v>4750</v>
      </c>
      <c r="AQ126" s="1323">
        <f t="shared" ref="AQ126:BE126" si="169">AQ275+(AQ275*AQ193)</f>
        <v>5500</v>
      </c>
      <c r="AR126" s="1302">
        <f t="shared" si="169"/>
        <v>5250</v>
      </c>
      <c r="AS126" s="1302">
        <f t="shared" si="169"/>
        <v>5950</v>
      </c>
      <c r="AT126" s="1302">
        <f t="shared" si="169"/>
        <v>4714.8499999999995</v>
      </c>
      <c r="AU126" s="1302">
        <f t="shared" si="169"/>
        <v>4782.3</v>
      </c>
      <c r="AV126" s="1302">
        <f t="shared" si="169"/>
        <v>4651.2</v>
      </c>
      <c r="AW126" s="1302">
        <f t="shared" si="169"/>
        <v>4178.0999999999995</v>
      </c>
      <c r="AX126" s="1302">
        <f t="shared" si="169"/>
        <v>4846.8999999999996</v>
      </c>
      <c r="AY126" s="1302">
        <f t="shared" si="169"/>
        <v>5649.65</v>
      </c>
      <c r="AZ126" s="1302">
        <f t="shared" si="169"/>
        <v>4892.5</v>
      </c>
      <c r="BA126" s="1302">
        <f t="shared" si="169"/>
        <v>5367.5</v>
      </c>
      <c r="BB126" s="1303">
        <f t="shared" si="169"/>
        <v>4512.5</v>
      </c>
      <c r="BC126" s="1302">
        <f t="shared" si="169"/>
        <v>5225</v>
      </c>
      <c r="BD126" s="1302">
        <f t="shared" si="169"/>
        <v>4987.5</v>
      </c>
      <c r="BE126" s="1302">
        <f t="shared" si="169"/>
        <v>5652.5</v>
      </c>
      <c r="BF126" s="1302">
        <f t="shared" ref="BF126:BQ126" si="170">BF275+(BF275*BF193)</f>
        <v>4320</v>
      </c>
      <c r="BG126" s="1302">
        <f t="shared" si="170"/>
        <v>4320</v>
      </c>
      <c r="BH126" s="1302">
        <f t="shared" si="170"/>
        <v>4320</v>
      </c>
      <c r="BI126" s="1302">
        <f t="shared" si="170"/>
        <v>4320</v>
      </c>
      <c r="BJ126" s="1302">
        <f t="shared" si="170"/>
        <v>4320</v>
      </c>
      <c r="BK126" s="1302">
        <f t="shared" si="170"/>
        <v>4320</v>
      </c>
      <c r="BL126" s="1302">
        <f t="shared" si="170"/>
        <v>4320</v>
      </c>
      <c r="BM126" s="1302">
        <f t="shared" si="170"/>
        <v>4320</v>
      </c>
      <c r="BN126" s="1302">
        <f t="shared" si="170"/>
        <v>4320</v>
      </c>
      <c r="BO126" s="1302">
        <f t="shared" si="170"/>
        <v>4320</v>
      </c>
      <c r="BP126" s="1302">
        <f t="shared" si="170"/>
        <v>4320</v>
      </c>
      <c r="BQ126" s="1302">
        <f t="shared" si="170"/>
        <v>4320</v>
      </c>
    </row>
    <row r="127" spans="1:73" hidden="1">
      <c r="A127" s="1296" t="s">
        <v>208</v>
      </c>
      <c r="B127" s="1297" t="s">
        <v>153</v>
      </c>
      <c r="C127" s="1297" t="s">
        <v>619</v>
      </c>
      <c r="D127" s="1298" t="s">
        <v>653</v>
      </c>
      <c r="E127" s="1299" t="s">
        <v>84</v>
      </c>
      <c r="F127" s="1300"/>
      <c r="G127" s="512"/>
      <c r="H127" s="513"/>
      <c r="I127" s="513"/>
      <c r="J127" s="513"/>
      <c r="K127" s="513"/>
      <c r="L127" s="513"/>
      <c r="M127" s="513"/>
      <c r="N127" s="513"/>
      <c r="O127" s="513"/>
      <c r="P127" s="513"/>
      <c r="Q127" s="513"/>
      <c r="R127" s="514"/>
      <c r="S127" s="512"/>
      <c r="T127" s="513"/>
      <c r="U127" s="513"/>
      <c r="V127" s="513"/>
      <c r="W127" s="513"/>
      <c r="X127" s="513"/>
      <c r="Y127" s="513"/>
      <c r="Z127" s="513"/>
      <c r="AA127" s="513"/>
      <c r="AB127" s="513">
        <v>280</v>
      </c>
      <c r="AC127" s="513">
        <v>280</v>
      </c>
      <c r="AD127" s="515">
        <v>280</v>
      </c>
      <c r="AE127" s="516">
        <v>250</v>
      </c>
      <c r="AF127" s="513">
        <v>300</v>
      </c>
      <c r="AG127" s="513">
        <v>350</v>
      </c>
      <c r="AH127" s="513">
        <v>262</v>
      </c>
      <c r="AI127" s="1301">
        <v>188</v>
      </c>
      <c r="AJ127" s="1301">
        <v>292</v>
      </c>
      <c r="AK127" s="1302">
        <f t="shared" si="164"/>
        <v>234</v>
      </c>
      <c r="AL127" s="1302">
        <f t="shared" si="164"/>
        <v>238</v>
      </c>
      <c r="AM127" s="1302">
        <f t="shared" si="164"/>
        <v>225</v>
      </c>
      <c r="AN127" s="1302">
        <f t="shared" si="164"/>
        <v>280</v>
      </c>
      <c r="AO127" s="1302">
        <f t="shared" si="164"/>
        <v>280</v>
      </c>
      <c r="AP127" s="1303">
        <f t="shared" si="164"/>
        <v>280</v>
      </c>
      <c r="AQ127" s="1323">
        <f t="shared" ref="AQ127:BQ127" si="171">AQ276+(AQ276*AQ194)</f>
        <v>250</v>
      </c>
      <c r="AR127" s="1302">
        <f t="shared" si="171"/>
        <v>300</v>
      </c>
      <c r="AS127" s="1302">
        <f t="shared" si="171"/>
        <v>350</v>
      </c>
      <c r="AT127" s="1302">
        <f t="shared" si="171"/>
        <v>248.89999999999998</v>
      </c>
      <c r="AU127" s="1302">
        <f t="shared" si="171"/>
        <v>178.6</v>
      </c>
      <c r="AV127" s="1302">
        <f t="shared" si="171"/>
        <v>277.39999999999998</v>
      </c>
      <c r="AW127" s="1302">
        <f t="shared" si="171"/>
        <v>222.29999999999998</v>
      </c>
      <c r="AX127" s="1302">
        <f t="shared" si="171"/>
        <v>226.1</v>
      </c>
      <c r="AY127" s="1302">
        <f t="shared" si="171"/>
        <v>213.75</v>
      </c>
      <c r="AZ127" s="1302">
        <f t="shared" si="171"/>
        <v>266</v>
      </c>
      <c r="BA127" s="1302">
        <f t="shared" si="171"/>
        <v>266</v>
      </c>
      <c r="BB127" s="1303">
        <f t="shared" si="171"/>
        <v>250</v>
      </c>
      <c r="BC127" s="1302">
        <f t="shared" si="171"/>
        <v>300</v>
      </c>
      <c r="BD127" s="1302">
        <f t="shared" si="171"/>
        <v>250</v>
      </c>
      <c r="BE127" s="1302">
        <f t="shared" si="171"/>
        <v>275</v>
      </c>
      <c r="BF127" s="1302">
        <f t="shared" si="171"/>
        <v>150</v>
      </c>
      <c r="BG127" s="1302">
        <f t="shared" si="171"/>
        <v>150</v>
      </c>
      <c r="BH127" s="1302">
        <f t="shared" si="171"/>
        <v>150</v>
      </c>
      <c r="BI127" s="1302">
        <f t="shared" si="171"/>
        <v>150</v>
      </c>
      <c r="BJ127" s="1302">
        <f t="shared" si="171"/>
        <v>150</v>
      </c>
      <c r="BK127" s="1302">
        <f t="shared" si="171"/>
        <v>150</v>
      </c>
      <c r="BL127" s="1302">
        <f t="shared" si="171"/>
        <v>150</v>
      </c>
      <c r="BM127" s="1302">
        <f t="shared" si="171"/>
        <v>150</v>
      </c>
      <c r="BN127" s="1302">
        <f t="shared" si="171"/>
        <v>150</v>
      </c>
      <c r="BO127" s="1302">
        <f t="shared" si="171"/>
        <v>150</v>
      </c>
      <c r="BP127" s="1302">
        <f t="shared" si="171"/>
        <v>150</v>
      </c>
      <c r="BQ127" s="1302">
        <f t="shared" si="171"/>
        <v>150</v>
      </c>
    </row>
    <row r="128" spans="1:73" hidden="1">
      <c r="A128" s="1296" t="s">
        <v>208</v>
      </c>
      <c r="B128" s="1297" t="s">
        <v>154</v>
      </c>
      <c r="C128" s="1297" t="s">
        <v>649</v>
      </c>
      <c r="D128" s="1298" t="s">
        <v>710</v>
      </c>
      <c r="E128" s="1299" t="s">
        <v>52</v>
      </c>
      <c r="F128" s="1300"/>
      <c r="G128" s="512"/>
      <c r="H128" s="513"/>
      <c r="I128" s="513"/>
      <c r="J128" s="513"/>
      <c r="K128" s="513"/>
      <c r="L128" s="513"/>
      <c r="M128" s="513"/>
      <c r="N128" s="513"/>
      <c r="O128" s="513"/>
      <c r="P128" s="513"/>
      <c r="Q128" s="513"/>
      <c r="R128" s="514"/>
      <c r="S128" s="512"/>
      <c r="T128" s="513"/>
      <c r="U128" s="513"/>
      <c r="V128" s="513"/>
      <c r="W128" s="513"/>
      <c r="X128" s="513"/>
      <c r="Y128" s="513"/>
      <c r="Z128" s="513"/>
      <c r="AA128" s="513"/>
      <c r="AB128" s="513">
        <v>5500</v>
      </c>
      <c r="AC128" s="513">
        <v>5500</v>
      </c>
      <c r="AD128" s="515">
        <v>5000</v>
      </c>
      <c r="AE128" s="516">
        <v>5500</v>
      </c>
      <c r="AF128" s="513">
        <v>5500</v>
      </c>
      <c r="AG128" s="513">
        <v>6000</v>
      </c>
      <c r="AH128" s="513">
        <v>6775</v>
      </c>
      <c r="AI128" s="1301">
        <v>6485</v>
      </c>
      <c r="AJ128" s="1301">
        <v>6061</v>
      </c>
      <c r="AK128" s="1302">
        <f t="shared" si="164"/>
        <v>5957</v>
      </c>
      <c r="AL128" s="1302">
        <f t="shared" si="164"/>
        <v>6595</v>
      </c>
      <c r="AM128" s="1302">
        <f t="shared" si="164"/>
        <v>5480</v>
      </c>
      <c r="AN128" s="1302">
        <f t="shared" si="164"/>
        <v>5500</v>
      </c>
      <c r="AO128" s="1302">
        <f t="shared" si="164"/>
        <v>5500</v>
      </c>
      <c r="AP128" s="1303">
        <f t="shared" si="164"/>
        <v>5000</v>
      </c>
      <c r="AQ128" s="1323">
        <f t="shared" ref="AQ128:BQ128" si="172">AQ277+(AQ277*AQ195)</f>
        <v>5500</v>
      </c>
      <c r="AR128" s="1302">
        <f t="shared" si="172"/>
        <v>5500</v>
      </c>
      <c r="AS128" s="1302">
        <f t="shared" si="172"/>
        <v>6000</v>
      </c>
      <c r="AT128" s="1302">
        <f t="shared" si="172"/>
        <v>6436.25</v>
      </c>
      <c r="AU128" s="1302">
        <f t="shared" si="172"/>
        <v>6160.75</v>
      </c>
      <c r="AV128" s="1302">
        <f t="shared" si="172"/>
        <v>5757.95</v>
      </c>
      <c r="AW128" s="1302">
        <f t="shared" si="172"/>
        <v>5659.15</v>
      </c>
      <c r="AX128" s="1302">
        <f t="shared" si="172"/>
        <v>6265.25</v>
      </c>
      <c r="AY128" s="1302">
        <f t="shared" si="172"/>
        <v>5206</v>
      </c>
      <c r="AZ128" s="1302">
        <f t="shared" si="172"/>
        <v>5225</v>
      </c>
      <c r="BA128" s="1302">
        <f t="shared" si="172"/>
        <v>5225</v>
      </c>
      <c r="BB128" s="1303">
        <f t="shared" si="172"/>
        <v>5000</v>
      </c>
      <c r="BC128" s="1302">
        <f t="shared" si="172"/>
        <v>6000</v>
      </c>
      <c r="BD128" s="1302">
        <f t="shared" si="172"/>
        <v>5500</v>
      </c>
      <c r="BE128" s="1302">
        <f t="shared" si="172"/>
        <v>6000</v>
      </c>
      <c r="BF128" s="1302">
        <f t="shared" si="172"/>
        <v>3500</v>
      </c>
      <c r="BG128" s="1302">
        <f t="shared" si="172"/>
        <v>3500</v>
      </c>
      <c r="BH128" s="1302">
        <f t="shared" si="172"/>
        <v>3500</v>
      </c>
      <c r="BI128" s="1302">
        <f t="shared" si="172"/>
        <v>3000</v>
      </c>
      <c r="BJ128" s="1302">
        <f t="shared" si="172"/>
        <v>3000</v>
      </c>
      <c r="BK128" s="1302">
        <f t="shared" si="172"/>
        <v>3000</v>
      </c>
      <c r="BL128" s="1302">
        <f t="shared" si="172"/>
        <v>3000</v>
      </c>
      <c r="BM128" s="1302">
        <f t="shared" si="172"/>
        <v>3000</v>
      </c>
      <c r="BN128" s="1302">
        <f t="shared" si="172"/>
        <v>3000</v>
      </c>
      <c r="BO128" s="1302">
        <f t="shared" si="172"/>
        <v>3000</v>
      </c>
      <c r="BP128" s="1302">
        <f t="shared" si="172"/>
        <v>3000</v>
      </c>
      <c r="BQ128" s="1302">
        <f t="shared" si="172"/>
        <v>3000</v>
      </c>
    </row>
    <row r="129" spans="1:69" hidden="1">
      <c r="A129" s="1296" t="s">
        <v>208</v>
      </c>
      <c r="B129" s="1297" t="s">
        <v>155</v>
      </c>
      <c r="C129" s="1297" t="s">
        <v>649</v>
      </c>
      <c r="D129" s="1298" t="s">
        <v>710</v>
      </c>
      <c r="E129" s="1299" t="s">
        <v>52</v>
      </c>
      <c r="F129" s="1300"/>
      <c r="G129" s="512"/>
      <c r="H129" s="513"/>
      <c r="I129" s="513"/>
      <c r="J129" s="513"/>
      <c r="K129" s="513"/>
      <c r="L129" s="513"/>
      <c r="M129" s="513"/>
      <c r="N129" s="513"/>
      <c r="O129" s="513"/>
      <c r="P129" s="513"/>
      <c r="Q129" s="513"/>
      <c r="R129" s="514"/>
      <c r="S129" s="512"/>
      <c r="T129" s="513"/>
      <c r="U129" s="513"/>
      <c r="V129" s="513"/>
      <c r="W129" s="513"/>
      <c r="X129" s="513"/>
      <c r="Y129" s="513"/>
      <c r="Z129" s="513"/>
      <c r="AA129" s="513"/>
      <c r="AB129" s="513">
        <v>19300</v>
      </c>
      <c r="AC129" s="513">
        <v>20600</v>
      </c>
      <c r="AD129" s="515">
        <v>17950</v>
      </c>
      <c r="AE129" s="516">
        <v>17200</v>
      </c>
      <c r="AF129" s="513">
        <v>18800</v>
      </c>
      <c r="AG129" s="513">
        <v>19200</v>
      </c>
      <c r="AH129" s="513">
        <v>16370</v>
      </c>
      <c r="AI129" s="1301">
        <v>16473</v>
      </c>
      <c r="AJ129" s="1301">
        <v>21766</v>
      </c>
      <c r="AK129" s="1302">
        <f t="shared" si="164"/>
        <v>18530.728729306451</v>
      </c>
      <c r="AL129" s="1302">
        <f t="shared" si="164"/>
        <v>18693.563468144304</v>
      </c>
      <c r="AM129" s="1302">
        <f t="shared" si="164"/>
        <v>19290.078171543235</v>
      </c>
      <c r="AN129" s="1302">
        <f t="shared" si="164"/>
        <v>19378.307219313287</v>
      </c>
      <c r="AO129" s="1302">
        <f t="shared" si="164"/>
        <v>20431.946147173869</v>
      </c>
      <c r="AP129" s="1303">
        <f t="shared" si="164"/>
        <v>19205.674022730072</v>
      </c>
      <c r="AQ129" s="1323">
        <f t="shared" ref="AQ129:BQ129" si="173">AQ278+(AQ278*AQ196)</f>
        <v>19028.291603201302</v>
      </c>
      <c r="AR129" s="1302">
        <f t="shared" si="173"/>
        <v>18015.370286167989</v>
      </c>
      <c r="AS129" s="1302">
        <f t="shared" si="173"/>
        <v>18661.79375919114</v>
      </c>
      <c r="AT129" s="1302">
        <f t="shared" si="173"/>
        <v>16020.40639913232</v>
      </c>
      <c r="AU129" s="1302">
        <f t="shared" si="173"/>
        <v>15765.948461055988</v>
      </c>
      <c r="AV129" s="1302">
        <f t="shared" si="173"/>
        <v>20834.600379774354</v>
      </c>
      <c r="AW129" s="1302">
        <f t="shared" si="173"/>
        <v>17604.192292841126</v>
      </c>
      <c r="AX129" s="1302">
        <f t="shared" si="173"/>
        <v>17758.885294737087</v>
      </c>
      <c r="AY129" s="1302">
        <f t="shared" si="173"/>
        <v>18325.574262966071</v>
      </c>
      <c r="AZ129" s="1302">
        <f t="shared" si="173"/>
        <v>18409.391858347622</v>
      </c>
      <c r="BA129" s="1302">
        <f t="shared" si="173"/>
        <v>19410.348839815175</v>
      </c>
      <c r="BB129" s="1303">
        <f t="shared" si="173"/>
        <v>18245.390321593568</v>
      </c>
      <c r="BC129" s="1302">
        <f t="shared" si="173"/>
        <v>18076.877023041237</v>
      </c>
      <c r="BD129" s="1302">
        <f t="shared" si="173"/>
        <v>23500</v>
      </c>
      <c r="BE129" s="1302">
        <f t="shared" si="173"/>
        <v>23000</v>
      </c>
      <c r="BF129" s="1302">
        <f t="shared" si="173"/>
        <v>19500</v>
      </c>
      <c r="BG129" s="1302">
        <f t="shared" si="173"/>
        <v>21000</v>
      </c>
      <c r="BH129" s="1302">
        <f t="shared" si="173"/>
        <v>19875</v>
      </c>
      <c r="BI129" s="1302">
        <f t="shared" si="173"/>
        <v>17500</v>
      </c>
      <c r="BJ129" s="1302">
        <f t="shared" si="173"/>
        <v>18000</v>
      </c>
      <c r="BK129" s="1302">
        <f t="shared" si="173"/>
        <v>18500</v>
      </c>
      <c r="BL129" s="1302">
        <f t="shared" si="173"/>
        <v>19750</v>
      </c>
      <c r="BM129" s="1302">
        <f t="shared" si="173"/>
        <v>19750</v>
      </c>
      <c r="BN129" s="1302">
        <f t="shared" si="173"/>
        <v>18250</v>
      </c>
      <c r="BO129" s="1302">
        <f t="shared" si="173"/>
        <v>19000</v>
      </c>
      <c r="BP129" s="1302">
        <f t="shared" si="173"/>
        <v>19750</v>
      </c>
      <c r="BQ129" s="1302">
        <f t="shared" si="173"/>
        <v>19000</v>
      </c>
    </row>
    <row r="130" spans="1:69" hidden="1">
      <c r="A130" s="1311" t="s">
        <v>208</v>
      </c>
      <c r="B130" s="1312" t="s">
        <v>155</v>
      </c>
      <c r="C130" s="1312" t="s">
        <v>649</v>
      </c>
      <c r="D130" s="1313" t="s">
        <v>708</v>
      </c>
      <c r="E130" s="1314" t="s">
        <v>22</v>
      </c>
      <c r="F130" s="1315"/>
      <c r="G130" s="522"/>
      <c r="H130" s="523"/>
      <c r="I130" s="523"/>
      <c r="J130" s="523"/>
      <c r="K130" s="523"/>
      <c r="L130" s="523"/>
      <c r="M130" s="523"/>
      <c r="N130" s="523"/>
      <c r="O130" s="523"/>
      <c r="P130" s="523"/>
      <c r="Q130" s="523"/>
      <c r="R130" s="524"/>
      <c r="S130" s="522"/>
      <c r="T130" s="523"/>
      <c r="U130" s="523"/>
      <c r="V130" s="523"/>
      <c r="W130" s="523"/>
      <c r="X130" s="523"/>
      <c r="Y130" s="523"/>
      <c r="Z130" s="523"/>
      <c r="AA130" s="523"/>
      <c r="AB130" s="523">
        <v>520</v>
      </c>
      <c r="AC130" s="523">
        <v>480</v>
      </c>
      <c r="AD130" s="525">
        <v>470</v>
      </c>
      <c r="AE130" s="526">
        <v>530</v>
      </c>
      <c r="AF130" s="523">
        <v>560</v>
      </c>
      <c r="AG130" s="523">
        <v>570</v>
      </c>
      <c r="AH130" s="523">
        <v>371</v>
      </c>
      <c r="AI130" s="1316">
        <v>299</v>
      </c>
      <c r="AJ130" s="1316">
        <v>403</v>
      </c>
      <c r="AK130" s="1317">
        <f t="shared" si="164"/>
        <v>556.29629629629619</v>
      </c>
      <c r="AL130" s="1317">
        <f t="shared" si="164"/>
        <v>551.06172839506155</v>
      </c>
      <c r="AM130" s="1317">
        <f t="shared" si="164"/>
        <v>578.61481481481462</v>
      </c>
      <c r="AN130" s="1317">
        <f t="shared" si="164"/>
        <v>607.54555555555532</v>
      </c>
      <c r="AO130" s="1317">
        <f t="shared" si="164"/>
        <v>637.92283333333307</v>
      </c>
      <c r="AP130" s="1318">
        <f t="shared" si="164"/>
        <v>669.8189749999998</v>
      </c>
      <c r="AQ130" s="1324">
        <f t="shared" ref="AQ130:BQ130" si="174">AQ279+(AQ279*AQ197)</f>
        <v>703.30992374999983</v>
      </c>
      <c r="AR130" s="1317">
        <f t="shared" si="174"/>
        <v>738.47541993749985</v>
      </c>
      <c r="AS130" s="1317">
        <f t="shared" si="174"/>
        <v>775.39919093437493</v>
      </c>
      <c r="AT130" s="1317">
        <f t="shared" si="174"/>
        <v>490.51666666666665</v>
      </c>
      <c r="AU130" s="1317">
        <f t="shared" si="174"/>
        <v>524.08333333333326</v>
      </c>
      <c r="AV130" s="1317">
        <f t="shared" si="174"/>
        <v>517.96111111111099</v>
      </c>
      <c r="AW130" s="1317">
        <f t="shared" si="174"/>
        <v>528.48148148148141</v>
      </c>
      <c r="AX130" s="1317">
        <f t="shared" si="174"/>
        <v>523.50864197530848</v>
      </c>
      <c r="AY130" s="1317">
        <f t="shared" si="174"/>
        <v>549.68407407407392</v>
      </c>
      <c r="AZ130" s="1317">
        <f t="shared" si="174"/>
        <v>577.16827777777758</v>
      </c>
      <c r="BA130" s="1317">
        <f t="shared" si="174"/>
        <v>606.02669166666635</v>
      </c>
      <c r="BB130" s="1318">
        <f t="shared" si="174"/>
        <v>350</v>
      </c>
      <c r="BC130" s="1317">
        <f t="shared" si="174"/>
        <v>400</v>
      </c>
      <c r="BD130" s="1317">
        <f t="shared" si="174"/>
        <v>550</v>
      </c>
      <c r="BE130" s="1317">
        <f t="shared" si="174"/>
        <v>500</v>
      </c>
      <c r="BF130" s="1317">
        <f t="shared" si="174"/>
        <v>500</v>
      </c>
      <c r="BG130" s="1317">
        <f t="shared" si="174"/>
        <v>425</v>
      </c>
      <c r="BH130" s="1317">
        <f t="shared" si="174"/>
        <v>350</v>
      </c>
      <c r="BI130" s="1317">
        <f t="shared" si="174"/>
        <v>300</v>
      </c>
      <c r="BJ130" s="1317">
        <f t="shared" si="174"/>
        <v>350</v>
      </c>
      <c r="BK130" s="1317">
        <f t="shared" si="174"/>
        <v>425</v>
      </c>
      <c r="BL130" s="1317">
        <f t="shared" si="174"/>
        <v>450</v>
      </c>
      <c r="BM130" s="1317">
        <f t="shared" si="174"/>
        <v>475</v>
      </c>
      <c r="BN130" s="1317">
        <f t="shared" si="174"/>
        <v>500</v>
      </c>
      <c r="BO130" s="1317">
        <f t="shared" si="174"/>
        <v>550</v>
      </c>
      <c r="BP130" s="1317">
        <f t="shared" si="174"/>
        <v>600</v>
      </c>
      <c r="BQ130" s="1317">
        <f t="shared" si="174"/>
        <v>500</v>
      </c>
    </row>
    <row r="131" spans="1:69" hidden="1"/>
    <row r="132" spans="1:69" hidden="1"/>
    <row r="133" spans="1:69" hidden="1">
      <c r="A133" s="26" t="s">
        <v>712</v>
      </c>
      <c r="B133" s="4"/>
      <c r="C133" s="34"/>
      <c r="D133" s="1178"/>
      <c r="E133" s="34"/>
      <c r="F133" s="3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row>
    <row r="134" spans="1:69" hidden="1">
      <c r="A134" s="6" t="s">
        <v>206</v>
      </c>
      <c r="B134" s="18" t="s">
        <v>595</v>
      </c>
      <c r="C134" s="7" t="s">
        <v>596</v>
      </c>
      <c r="D134" s="1170" t="s">
        <v>5</v>
      </c>
      <c r="E134" s="8" t="s">
        <v>6</v>
      </c>
      <c r="F134" s="5" t="s">
        <v>597</v>
      </c>
      <c r="G134" s="1">
        <v>44197</v>
      </c>
      <c r="H134" s="2">
        <v>44228</v>
      </c>
      <c r="I134" s="2">
        <v>44256</v>
      </c>
      <c r="J134" s="2">
        <v>44287</v>
      </c>
      <c r="K134" s="2">
        <v>44317</v>
      </c>
      <c r="L134" s="2">
        <v>44348</v>
      </c>
      <c r="M134" s="2">
        <v>44378</v>
      </c>
      <c r="N134" s="2">
        <v>44409</v>
      </c>
      <c r="O134" s="2">
        <v>44440</v>
      </c>
      <c r="P134" s="2">
        <v>44470</v>
      </c>
      <c r="Q134" s="2">
        <v>44501</v>
      </c>
      <c r="R134" s="2">
        <v>44531</v>
      </c>
      <c r="S134" s="2">
        <v>44562</v>
      </c>
      <c r="T134" s="2">
        <v>44593</v>
      </c>
      <c r="U134" s="2">
        <v>44621</v>
      </c>
      <c r="V134" s="2">
        <v>44652</v>
      </c>
      <c r="W134" s="2">
        <v>44682</v>
      </c>
      <c r="X134" s="2">
        <v>44713</v>
      </c>
      <c r="Y134" s="2">
        <v>44743</v>
      </c>
      <c r="Z134" s="2">
        <v>44774</v>
      </c>
      <c r="AA134" s="2">
        <v>44805</v>
      </c>
      <c r="AB134" s="2">
        <v>44835</v>
      </c>
      <c r="AC134" s="2">
        <v>44866</v>
      </c>
      <c r="AD134" s="2">
        <v>44896</v>
      </c>
      <c r="AE134" s="2">
        <v>44927</v>
      </c>
      <c r="AF134" s="2">
        <v>44958</v>
      </c>
      <c r="AG134" s="2">
        <v>44986</v>
      </c>
      <c r="AH134" s="2">
        <v>45017</v>
      </c>
      <c r="AI134" s="2">
        <v>45047</v>
      </c>
      <c r="AJ134" s="2">
        <v>45078</v>
      </c>
      <c r="AK134" s="2">
        <v>45108</v>
      </c>
      <c r="AL134" s="2">
        <v>45139</v>
      </c>
      <c r="AM134" s="2">
        <v>45170</v>
      </c>
      <c r="AN134" s="2">
        <v>45200</v>
      </c>
      <c r="AO134" s="2">
        <v>45231</v>
      </c>
      <c r="AP134" s="3">
        <v>45261</v>
      </c>
      <c r="AQ134" s="2">
        <v>45292</v>
      </c>
      <c r="AR134" s="2">
        <v>45323</v>
      </c>
      <c r="AS134" s="2">
        <v>45352</v>
      </c>
      <c r="AT134" s="2">
        <v>45383</v>
      </c>
      <c r="AU134" s="2">
        <v>45413</v>
      </c>
      <c r="AV134" s="2">
        <v>45444</v>
      </c>
      <c r="AW134" s="2">
        <v>45474</v>
      </c>
      <c r="AX134" s="2">
        <v>45505</v>
      </c>
      <c r="AY134" s="2">
        <v>45536</v>
      </c>
      <c r="AZ134" s="2">
        <v>45566</v>
      </c>
      <c r="BA134" s="2">
        <v>45597</v>
      </c>
      <c r="BB134" s="28">
        <v>45627</v>
      </c>
      <c r="BC134" s="28">
        <v>45658</v>
      </c>
      <c r="BD134" s="28">
        <v>45689</v>
      </c>
      <c r="BE134" s="28">
        <v>45717</v>
      </c>
      <c r="BF134" s="28"/>
      <c r="BG134" s="28"/>
      <c r="BH134" s="28"/>
      <c r="BI134" s="28"/>
      <c r="BJ134" s="28"/>
      <c r="BK134" s="28"/>
      <c r="BL134" s="28"/>
      <c r="BM134" s="28"/>
      <c r="BN134" s="28"/>
      <c r="BO134" s="28"/>
      <c r="BP134" s="28"/>
      <c r="BQ134" s="28"/>
    </row>
    <row r="135" spans="1:69" hidden="1">
      <c r="A135" s="648" t="s">
        <v>208</v>
      </c>
      <c r="B135" s="393" t="s">
        <v>598</v>
      </c>
      <c r="C135" s="388" t="s">
        <v>100</v>
      </c>
      <c r="D135" s="1179" t="s">
        <v>599</v>
      </c>
      <c r="E135" s="388" t="s">
        <v>16</v>
      </c>
      <c r="F135" s="663">
        <v>10</v>
      </c>
      <c r="G135" s="664"/>
      <c r="H135" s="664"/>
      <c r="I135" s="664"/>
      <c r="J135" s="664"/>
      <c r="K135" s="664"/>
      <c r="L135" s="664"/>
      <c r="M135" s="664"/>
      <c r="N135" s="664"/>
      <c r="O135" s="664"/>
      <c r="P135" s="664"/>
      <c r="Q135" s="664"/>
      <c r="R135" s="665"/>
      <c r="S135" s="666"/>
      <c r="T135" s="664"/>
      <c r="U135" s="664"/>
      <c r="V135" s="664"/>
      <c r="W135" s="664"/>
      <c r="X135" s="664"/>
      <c r="Y135" s="664"/>
      <c r="Z135" s="664"/>
      <c r="AA135" s="664"/>
      <c r="AB135" s="664"/>
      <c r="AC135" s="664"/>
      <c r="AD135" s="667"/>
      <c r="AE135" s="666"/>
      <c r="AF135" s="664"/>
      <c r="AG135" s="664"/>
      <c r="AH135" s="664"/>
      <c r="AI135" s="664"/>
      <c r="AJ135" s="664"/>
      <c r="AK135" s="668">
        <v>-1818</v>
      </c>
      <c r="AL135" s="668">
        <v>-2234.3434343434342</v>
      </c>
      <c r="AM135" s="668"/>
      <c r="AN135" s="668"/>
      <c r="AO135" s="668"/>
      <c r="AP135" s="669"/>
      <c r="AQ135" s="670"/>
      <c r="AR135" s="668"/>
      <c r="AS135" s="668"/>
      <c r="AT135" s="671"/>
      <c r="AU135" s="671"/>
      <c r="AV135" s="671"/>
      <c r="AW135" s="671"/>
      <c r="AX135" s="671"/>
      <c r="AY135" s="671"/>
      <c r="AZ135" s="671"/>
      <c r="BA135" s="671"/>
      <c r="BB135" s="672"/>
      <c r="BC135" s="671"/>
      <c r="BD135" s="671"/>
      <c r="BE135" s="671"/>
      <c r="BF135" s="671"/>
      <c r="BG135" s="671"/>
      <c r="BH135" s="671"/>
      <c r="BI135" s="671"/>
      <c r="BJ135" s="671"/>
      <c r="BK135" s="671"/>
      <c r="BL135" s="671"/>
      <c r="BM135" s="671"/>
      <c r="BN135" s="671"/>
      <c r="BO135" s="671"/>
      <c r="BP135" s="671"/>
      <c r="BQ135" s="671"/>
    </row>
    <row r="136" spans="1:69" hidden="1">
      <c r="A136" s="649" t="s">
        <v>208</v>
      </c>
      <c r="B136" s="394" t="s">
        <v>600</v>
      </c>
      <c r="C136" s="390" t="s">
        <v>100</v>
      </c>
      <c r="D136" s="1180" t="s">
        <v>601</v>
      </c>
      <c r="E136" s="390" t="s">
        <v>16</v>
      </c>
      <c r="F136" s="698">
        <v>12</v>
      </c>
      <c r="G136" s="674"/>
      <c r="H136" s="674"/>
      <c r="I136" s="674"/>
      <c r="J136" s="674"/>
      <c r="K136" s="674"/>
      <c r="L136" s="674"/>
      <c r="M136" s="674"/>
      <c r="N136" s="674"/>
      <c r="O136" s="674"/>
      <c r="P136" s="674"/>
      <c r="Q136" s="674"/>
      <c r="R136" s="675"/>
      <c r="S136" s="676"/>
      <c r="T136" s="674"/>
      <c r="U136" s="674"/>
      <c r="V136" s="674"/>
      <c r="W136" s="674"/>
      <c r="X136" s="674"/>
      <c r="Y136" s="674"/>
      <c r="Z136" s="674"/>
      <c r="AA136" s="674"/>
      <c r="AB136" s="674"/>
      <c r="AC136" s="674"/>
      <c r="AD136" s="677"/>
      <c r="AE136" s="676"/>
      <c r="AF136" s="674"/>
      <c r="AG136" s="674"/>
      <c r="AH136" s="674"/>
      <c r="AI136" s="674"/>
      <c r="AJ136" s="674"/>
      <c r="AK136" s="692">
        <v>-1648</v>
      </c>
      <c r="AL136" s="678">
        <v>-1911.1111111111109</v>
      </c>
      <c r="AM136" s="678"/>
      <c r="AN136" s="678"/>
      <c r="AO136" s="678"/>
      <c r="AP136" s="679"/>
      <c r="AQ136" s="680"/>
      <c r="AR136" s="693"/>
      <c r="AS136" s="678"/>
      <c r="AT136" s="681"/>
      <c r="AU136" s="681"/>
      <c r="AV136" s="681"/>
      <c r="AW136" s="681"/>
      <c r="AX136" s="681"/>
      <c r="AY136" s="681"/>
      <c r="AZ136" s="681"/>
      <c r="BA136" s="681"/>
      <c r="BB136" s="682"/>
      <c r="BC136" s="681"/>
      <c r="BD136" s="681"/>
      <c r="BE136" s="681"/>
      <c r="BF136" s="681"/>
      <c r="BG136" s="681"/>
      <c r="BH136" s="681"/>
      <c r="BI136" s="681"/>
      <c r="BJ136" s="681"/>
      <c r="BK136" s="681"/>
      <c r="BL136" s="681"/>
      <c r="BM136" s="681"/>
      <c r="BN136" s="681"/>
      <c r="BO136" s="681"/>
      <c r="BP136" s="681"/>
      <c r="BQ136" s="681"/>
    </row>
    <row r="137" spans="1:69" hidden="1">
      <c r="A137" s="649" t="s">
        <v>208</v>
      </c>
      <c r="B137" s="394" t="s">
        <v>598</v>
      </c>
      <c r="C137" s="389" t="s">
        <v>100</v>
      </c>
      <c r="D137" s="1180" t="s">
        <v>599</v>
      </c>
      <c r="E137" s="389" t="s">
        <v>22</v>
      </c>
      <c r="F137" s="673">
        <v>15</v>
      </c>
      <c r="G137" s="674"/>
      <c r="H137" s="674"/>
      <c r="I137" s="674"/>
      <c r="J137" s="674"/>
      <c r="K137" s="674"/>
      <c r="L137" s="674"/>
      <c r="M137" s="674"/>
      <c r="N137" s="674"/>
      <c r="O137" s="674"/>
      <c r="P137" s="674"/>
      <c r="Q137" s="674"/>
      <c r="R137" s="675"/>
      <c r="S137" s="676"/>
      <c r="T137" s="674"/>
      <c r="U137" s="674"/>
      <c r="V137" s="674"/>
      <c r="W137" s="674"/>
      <c r="X137" s="674"/>
      <c r="Y137" s="674"/>
      <c r="Z137" s="674"/>
      <c r="AA137" s="674"/>
      <c r="AB137" s="674"/>
      <c r="AC137" s="674"/>
      <c r="AD137" s="677"/>
      <c r="AE137" s="676"/>
      <c r="AF137" s="674"/>
      <c r="AG137" s="674"/>
      <c r="AH137" s="683"/>
      <c r="AI137" s="684">
        <v>-0.2</v>
      </c>
      <c r="AJ137" s="684">
        <v>-0.2</v>
      </c>
      <c r="AK137" s="684">
        <v>-0.25</v>
      </c>
      <c r="AL137" s="684">
        <v>-0.25</v>
      </c>
      <c r="AM137" s="684"/>
      <c r="AN137" s="684"/>
      <c r="AO137" s="685"/>
      <c r="AP137" s="686"/>
      <c r="AQ137" s="687"/>
      <c r="AR137" s="685"/>
      <c r="AS137" s="685"/>
      <c r="AT137" s="681"/>
      <c r="AU137" s="681"/>
      <c r="AV137" s="681"/>
      <c r="AW137" s="681"/>
      <c r="AX137" s="681"/>
      <c r="AY137" s="681"/>
      <c r="AZ137" s="681"/>
      <c r="BA137" s="681"/>
      <c r="BB137" s="682"/>
      <c r="BC137" s="681"/>
      <c r="BD137" s="681"/>
      <c r="BE137" s="681"/>
      <c r="BF137" s="681"/>
      <c r="BG137" s="681"/>
      <c r="BH137" s="681"/>
      <c r="BI137" s="681"/>
      <c r="BJ137" s="681"/>
      <c r="BK137" s="681"/>
      <c r="BL137" s="681"/>
      <c r="BM137" s="681"/>
      <c r="BN137" s="681"/>
      <c r="BO137" s="681"/>
      <c r="BP137" s="681"/>
      <c r="BQ137" s="681"/>
    </row>
    <row r="138" spans="1:69" hidden="1">
      <c r="A138" s="649" t="s">
        <v>208</v>
      </c>
      <c r="B138" s="394" t="s">
        <v>598</v>
      </c>
      <c r="C138" s="390" t="s">
        <v>100</v>
      </c>
      <c r="D138" s="1180" t="s">
        <v>602</v>
      </c>
      <c r="E138" s="389" t="s">
        <v>603</v>
      </c>
      <c r="F138" s="673">
        <v>10</v>
      </c>
      <c r="G138" s="683"/>
      <c r="H138" s="683"/>
      <c r="I138" s="683"/>
      <c r="J138" s="683"/>
      <c r="K138" s="683"/>
      <c r="L138" s="683"/>
      <c r="M138" s="683"/>
      <c r="N138" s="683"/>
      <c r="O138" s="683"/>
      <c r="P138" s="683"/>
      <c r="Q138" s="683"/>
      <c r="R138" s="688"/>
      <c r="S138" s="689"/>
      <c r="T138" s="683"/>
      <c r="U138" s="683"/>
      <c r="V138" s="683"/>
      <c r="W138" s="683"/>
      <c r="X138" s="683"/>
      <c r="Y138" s="683"/>
      <c r="Z138" s="683"/>
      <c r="AA138" s="683"/>
      <c r="AB138" s="683"/>
      <c r="AC138" s="683"/>
      <c r="AD138" s="690"/>
      <c r="AE138" s="689"/>
      <c r="AF138" s="683"/>
      <c r="AG138" s="683"/>
      <c r="AH138" s="683"/>
      <c r="AI138" s="683"/>
      <c r="AJ138" s="683"/>
      <c r="AK138" s="684">
        <v>-0.2</v>
      </c>
      <c r="AL138" s="684">
        <v>-0.2</v>
      </c>
      <c r="AM138" s="684"/>
      <c r="AN138" s="684"/>
      <c r="AO138" s="684"/>
      <c r="AP138" s="694"/>
      <c r="AQ138" s="687"/>
      <c r="AR138" s="695"/>
      <c r="AS138" s="685"/>
      <c r="AT138" s="685"/>
      <c r="AU138" s="685"/>
      <c r="AV138" s="681"/>
      <c r="AW138" s="681"/>
      <c r="AX138" s="681"/>
      <c r="AY138" s="681"/>
      <c r="AZ138" s="681"/>
      <c r="BA138" s="681"/>
      <c r="BB138" s="682"/>
      <c r="BC138" s="681"/>
      <c r="BD138" s="681"/>
      <c r="BE138" s="681"/>
      <c r="BF138" s="681"/>
      <c r="BG138" s="681"/>
      <c r="BH138" s="681"/>
      <c r="BI138" s="681"/>
      <c r="BJ138" s="681"/>
      <c r="BK138" s="681"/>
      <c r="BL138" s="681"/>
      <c r="BM138" s="681"/>
      <c r="BN138" s="681"/>
      <c r="BO138" s="681"/>
      <c r="BP138" s="681"/>
      <c r="BQ138" s="681"/>
    </row>
    <row r="139" spans="1:69" hidden="1">
      <c r="A139" s="649" t="s">
        <v>208</v>
      </c>
      <c r="B139" s="394" t="s">
        <v>598</v>
      </c>
      <c r="C139" s="390" t="s">
        <v>100</v>
      </c>
      <c r="D139" s="1180" t="s">
        <v>604</v>
      </c>
      <c r="E139" s="389" t="s">
        <v>605</v>
      </c>
      <c r="F139" s="673">
        <v>10</v>
      </c>
      <c r="G139" s="683"/>
      <c r="H139" s="683"/>
      <c r="I139" s="683"/>
      <c r="J139" s="683"/>
      <c r="K139" s="683"/>
      <c r="L139" s="683"/>
      <c r="M139" s="683"/>
      <c r="N139" s="683"/>
      <c r="O139" s="683"/>
      <c r="P139" s="683"/>
      <c r="Q139" s="683"/>
      <c r="R139" s="688"/>
      <c r="S139" s="689"/>
      <c r="T139" s="683"/>
      <c r="U139" s="683"/>
      <c r="V139" s="683"/>
      <c r="W139" s="683"/>
      <c r="X139" s="683"/>
      <c r="Y139" s="683"/>
      <c r="Z139" s="683"/>
      <c r="AA139" s="683"/>
      <c r="AB139" s="683"/>
      <c r="AC139" s="683"/>
      <c r="AD139" s="690"/>
      <c r="AE139" s="689"/>
      <c r="AF139" s="683"/>
      <c r="AG139" s="683"/>
      <c r="AH139" s="683"/>
      <c r="AI139" s="683"/>
      <c r="AJ139" s="683"/>
      <c r="AK139" s="684">
        <v>-0.2</v>
      </c>
      <c r="AL139" s="684">
        <v>-0.2</v>
      </c>
      <c r="AM139" s="684"/>
      <c r="AN139" s="684"/>
      <c r="AO139" s="684"/>
      <c r="AP139" s="694"/>
      <c r="AQ139" s="687"/>
      <c r="AR139" s="695"/>
      <c r="AS139" s="685"/>
      <c r="AT139" s="685"/>
      <c r="AU139" s="685"/>
      <c r="AV139" s="681"/>
      <c r="AW139" s="681"/>
      <c r="AX139" s="681"/>
      <c r="AY139" s="681"/>
      <c r="AZ139" s="681"/>
      <c r="BA139" s="681"/>
      <c r="BB139" s="682"/>
      <c r="BC139" s="681"/>
      <c r="BD139" s="681"/>
      <c r="BE139" s="681"/>
      <c r="BF139" s="681"/>
      <c r="BG139" s="681"/>
      <c r="BH139" s="681"/>
      <c r="BI139" s="681"/>
      <c r="BJ139" s="681"/>
      <c r="BK139" s="681"/>
      <c r="BL139" s="681"/>
      <c r="BM139" s="681"/>
      <c r="BN139" s="681"/>
      <c r="BO139" s="681"/>
      <c r="BP139" s="681"/>
      <c r="BQ139" s="681"/>
    </row>
    <row r="140" spans="1:69" hidden="1">
      <c r="A140" s="649" t="s">
        <v>208</v>
      </c>
      <c r="B140" s="394" t="s">
        <v>598</v>
      </c>
      <c r="C140" s="390" t="s">
        <v>100</v>
      </c>
      <c r="D140" s="1180" t="s">
        <v>606</v>
      </c>
      <c r="E140" s="389" t="s">
        <v>603</v>
      </c>
      <c r="F140" s="673">
        <v>10</v>
      </c>
      <c r="G140" s="674"/>
      <c r="H140" s="674"/>
      <c r="I140" s="674"/>
      <c r="J140" s="674"/>
      <c r="K140" s="674"/>
      <c r="L140" s="674"/>
      <c r="M140" s="674"/>
      <c r="N140" s="674"/>
      <c r="O140" s="674"/>
      <c r="P140" s="674"/>
      <c r="Q140" s="674"/>
      <c r="R140" s="675"/>
      <c r="S140" s="676"/>
      <c r="T140" s="674"/>
      <c r="U140" s="674"/>
      <c r="V140" s="674"/>
      <c r="W140" s="674"/>
      <c r="X140" s="674"/>
      <c r="Y140" s="674"/>
      <c r="Z140" s="674"/>
      <c r="AA140" s="674"/>
      <c r="AB140" s="674"/>
      <c r="AC140" s="674"/>
      <c r="AD140" s="677"/>
      <c r="AE140" s="676"/>
      <c r="AF140" s="674"/>
      <c r="AG140" s="674"/>
      <c r="AH140" s="674"/>
      <c r="AI140" s="674"/>
      <c r="AJ140" s="674"/>
      <c r="AK140" s="684">
        <v>-0.2</v>
      </c>
      <c r="AL140" s="684">
        <v>-0.2</v>
      </c>
      <c r="AM140" s="684"/>
      <c r="AN140" s="684"/>
      <c r="AO140" s="684"/>
      <c r="AP140" s="694"/>
      <c r="AQ140" s="687"/>
      <c r="AR140" s="695"/>
      <c r="AS140" s="685"/>
      <c r="AT140" s="685"/>
      <c r="AU140" s="685"/>
      <c r="AV140" s="681"/>
      <c r="AW140" s="681"/>
      <c r="AX140" s="681"/>
      <c r="AY140" s="681"/>
      <c r="AZ140" s="681"/>
      <c r="BA140" s="681"/>
      <c r="BB140" s="682"/>
      <c r="BC140" s="681"/>
      <c r="BD140" s="681"/>
      <c r="BE140" s="681"/>
      <c r="BF140" s="681"/>
      <c r="BG140" s="681"/>
      <c r="BH140" s="681"/>
      <c r="BI140" s="681"/>
      <c r="BJ140" s="681"/>
      <c r="BK140" s="681"/>
      <c r="BL140" s="681"/>
      <c r="BM140" s="681"/>
      <c r="BN140" s="681"/>
      <c r="BO140" s="681"/>
      <c r="BP140" s="681"/>
      <c r="BQ140" s="681"/>
    </row>
    <row r="141" spans="1:69" hidden="1">
      <c r="A141" s="649" t="s">
        <v>208</v>
      </c>
      <c r="B141" s="394" t="s">
        <v>598</v>
      </c>
      <c r="C141" s="390" t="s">
        <v>100</v>
      </c>
      <c r="D141" s="1180" t="s">
        <v>607</v>
      </c>
      <c r="E141" s="389" t="s">
        <v>605</v>
      </c>
      <c r="F141" s="673">
        <v>10</v>
      </c>
      <c r="G141" s="674"/>
      <c r="H141" s="674"/>
      <c r="I141" s="674"/>
      <c r="J141" s="674"/>
      <c r="K141" s="674"/>
      <c r="L141" s="674"/>
      <c r="M141" s="674"/>
      <c r="N141" s="674"/>
      <c r="O141" s="674"/>
      <c r="P141" s="674"/>
      <c r="Q141" s="674"/>
      <c r="R141" s="675"/>
      <c r="S141" s="676"/>
      <c r="T141" s="674"/>
      <c r="U141" s="674"/>
      <c r="V141" s="674"/>
      <c r="W141" s="674"/>
      <c r="X141" s="674"/>
      <c r="Y141" s="674"/>
      <c r="Z141" s="674"/>
      <c r="AA141" s="674"/>
      <c r="AB141" s="674"/>
      <c r="AC141" s="674"/>
      <c r="AD141" s="677"/>
      <c r="AE141" s="676"/>
      <c r="AF141" s="674"/>
      <c r="AG141" s="674"/>
      <c r="AH141" s="674"/>
      <c r="AI141" s="674"/>
      <c r="AJ141" s="674"/>
      <c r="AK141" s="684">
        <v>-0.2</v>
      </c>
      <c r="AL141" s="684">
        <v>-0.2</v>
      </c>
      <c r="AM141" s="684"/>
      <c r="AN141" s="684"/>
      <c r="AO141" s="684"/>
      <c r="AP141" s="694"/>
      <c r="AQ141" s="687"/>
      <c r="AR141" s="695"/>
      <c r="AS141" s="685"/>
      <c r="AT141" s="685"/>
      <c r="AU141" s="685"/>
      <c r="AV141" s="681"/>
      <c r="AW141" s="681"/>
      <c r="AX141" s="681"/>
      <c r="AY141" s="681"/>
      <c r="AZ141" s="681"/>
      <c r="BA141" s="681"/>
      <c r="BB141" s="682"/>
      <c r="BC141" s="681"/>
      <c r="BD141" s="681"/>
      <c r="BE141" s="681"/>
      <c r="BF141" s="681"/>
      <c r="BG141" s="681"/>
      <c r="BH141" s="681"/>
      <c r="BI141" s="681"/>
      <c r="BJ141" s="681"/>
      <c r="BK141" s="681"/>
      <c r="BL141" s="681"/>
      <c r="BM141" s="681"/>
      <c r="BN141" s="681"/>
      <c r="BO141" s="681"/>
      <c r="BP141" s="681"/>
      <c r="BQ141" s="681"/>
    </row>
    <row r="142" spans="1:69" hidden="1">
      <c r="A142" s="649" t="s">
        <v>208</v>
      </c>
      <c r="B142" s="394" t="s">
        <v>600</v>
      </c>
      <c r="C142" s="389" t="s">
        <v>100</v>
      </c>
      <c r="D142" s="1180" t="s">
        <v>608</v>
      </c>
      <c r="E142" s="389" t="s">
        <v>603</v>
      </c>
      <c r="F142" s="673">
        <v>10</v>
      </c>
      <c r="G142" s="674"/>
      <c r="H142" s="674"/>
      <c r="I142" s="674"/>
      <c r="J142" s="674"/>
      <c r="K142" s="674"/>
      <c r="L142" s="674"/>
      <c r="M142" s="674"/>
      <c r="N142" s="674"/>
      <c r="O142" s="674"/>
      <c r="P142" s="674"/>
      <c r="Q142" s="674"/>
      <c r="R142" s="675"/>
      <c r="S142" s="676"/>
      <c r="T142" s="674"/>
      <c r="U142" s="674"/>
      <c r="V142" s="674"/>
      <c r="W142" s="674"/>
      <c r="X142" s="674"/>
      <c r="Y142" s="674"/>
      <c r="Z142" s="674"/>
      <c r="AA142" s="674"/>
      <c r="AB142" s="674"/>
      <c r="AC142" s="674"/>
      <c r="AD142" s="677"/>
      <c r="AE142" s="676"/>
      <c r="AF142" s="674"/>
      <c r="AG142" s="674"/>
      <c r="AH142" s="674"/>
      <c r="AI142" s="674"/>
      <c r="AJ142" s="674"/>
      <c r="AK142" s="684">
        <v>-0.2</v>
      </c>
      <c r="AL142" s="684">
        <v>-0.2</v>
      </c>
      <c r="AM142" s="684"/>
      <c r="AN142" s="684"/>
      <c r="AO142" s="684"/>
      <c r="AP142" s="694"/>
      <c r="AQ142" s="687"/>
      <c r="AR142" s="695"/>
      <c r="AS142" s="685"/>
      <c r="AT142" s="685"/>
      <c r="AU142" s="685"/>
      <c r="AV142" s="681"/>
      <c r="AW142" s="681"/>
      <c r="AX142" s="681"/>
      <c r="AY142" s="681"/>
      <c r="AZ142" s="681"/>
      <c r="BA142" s="681"/>
      <c r="BB142" s="682"/>
      <c r="BC142" s="681"/>
      <c r="BD142" s="681"/>
      <c r="BE142" s="681"/>
      <c r="BF142" s="681"/>
      <c r="BG142" s="681"/>
      <c r="BH142" s="681"/>
      <c r="BI142" s="681"/>
      <c r="BJ142" s="681"/>
      <c r="BK142" s="681"/>
      <c r="BL142" s="681"/>
      <c r="BM142" s="681"/>
      <c r="BN142" s="681"/>
      <c r="BO142" s="681"/>
      <c r="BP142" s="681"/>
      <c r="BQ142" s="681"/>
    </row>
    <row r="143" spans="1:69" hidden="1">
      <c r="A143" s="649" t="s">
        <v>208</v>
      </c>
      <c r="B143" s="394" t="s">
        <v>600</v>
      </c>
      <c r="C143" s="390" t="s">
        <v>100</v>
      </c>
      <c r="D143" s="1180" t="s">
        <v>609</v>
      </c>
      <c r="E143" s="389" t="s">
        <v>605</v>
      </c>
      <c r="F143" s="673">
        <v>10</v>
      </c>
      <c r="G143" s="674"/>
      <c r="H143" s="674"/>
      <c r="I143" s="674"/>
      <c r="J143" s="674"/>
      <c r="K143" s="674"/>
      <c r="L143" s="674"/>
      <c r="M143" s="674"/>
      <c r="N143" s="674"/>
      <c r="O143" s="674"/>
      <c r="P143" s="674"/>
      <c r="Q143" s="674"/>
      <c r="R143" s="675"/>
      <c r="S143" s="676"/>
      <c r="T143" s="674"/>
      <c r="U143" s="674"/>
      <c r="V143" s="674"/>
      <c r="W143" s="674"/>
      <c r="X143" s="674"/>
      <c r="Y143" s="674"/>
      <c r="Z143" s="674"/>
      <c r="AA143" s="674"/>
      <c r="AB143" s="674"/>
      <c r="AC143" s="674"/>
      <c r="AD143" s="677"/>
      <c r="AE143" s="676"/>
      <c r="AF143" s="674"/>
      <c r="AG143" s="674"/>
      <c r="AH143" s="674"/>
      <c r="AI143" s="674"/>
      <c r="AJ143" s="674"/>
      <c r="AK143" s="684">
        <v>-0.2</v>
      </c>
      <c r="AL143" s="684">
        <v>-0.2</v>
      </c>
      <c r="AM143" s="684"/>
      <c r="AN143" s="684"/>
      <c r="AO143" s="684"/>
      <c r="AP143" s="694"/>
      <c r="AQ143" s="687"/>
      <c r="AR143" s="695"/>
      <c r="AS143" s="685"/>
      <c r="AT143" s="685"/>
      <c r="AU143" s="685"/>
      <c r="AV143" s="681"/>
      <c r="AW143" s="681"/>
      <c r="AX143" s="681"/>
      <c r="AY143" s="681"/>
      <c r="AZ143" s="681"/>
      <c r="BA143" s="681"/>
      <c r="BB143" s="682"/>
      <c r="BC143" s="681"/>
      <c r="BD143" s="681"/>
      <c r="BE143" s="681"/>
      <c r="BF143" s="681"/>
      <c r="BG143" s="681"/>
      <c r="BH143" s="681"/>
      <c r="BI143" s="681"/>
      <c r="BJ143" s="681"/>
      <c r="BK143" s="681"/>
      <c r="BL143" s="681"/>
      <c r="BM143" s="681"/>
      <c r="BN143" s="681"/>
      <c r="BO143" s="681"/>
      <c r="BP143" s="681"/>
      <c r="BQ143" s="681"/>
    </row>
    <row r="144" spans="1:69" hidden="1">
      <c r="A144" s="649" t="s">
        <v>208</v>
      </c>
      <c r="B144" s="394" t="s">
        <v>600</v>
      </c>
      <c r="C144" s="389" t="s">
        <v>100</v>
      </c>
      <c r="D144" s="1180" t="s">
        <v>610</v>
      </c>
      <c r="E144" s="389" t="s">
        <v>603</v>
      </c>
      <c r="F144" s="673">
        <v>10</v>
      </c>
      <c r="G144" s="674"/>
      <c r="H144" s="674"/>
      <c r="I144" s="674"/>
      <c r="J144" s="674"/>
      <c r="K144" s="674"/>
      <c r="L144" s="674"/>
      <c r="M144" s="674"/>
      <c r="N144" s="674"/>
      <c r="O144" s="674"/>
      <c r="P144" s="674"/>
      <c r="Q144" s="674"/>
      <c r="R144" s="675"/>
      <c r="S144" s="676"/>
      <c r="T144" s="674"/>
      <c r="U144" s="674"/>
      <c r="V144" s="674"/>
      <c r="W144" s="674"/>
      <c r="X144" s="674"/>
      <c r="Y144" s="674"/>
      <c r="Z144" s="674"/>
      <c r="AA144" s="674"/>
      <c r="AB144" s="674"/>
      <c r="AC144" s="674"/>
      <c r="AD144" s="677"/>
      <c r="AE144" s="676"/>
      <c r="AF144" s="674"/>
      <c r="AG144" s="674"/>
      <c r="AH144" s="674"/>
      <c r="AI144" s="674"/>
      <c r="AJ144" s="674"/>
      <c r="AK144" s="684">
        <v>-0.2</v>
      </c>
      <c r="AL144" s="684">
        <v>-0.2</v>
      </c>
      <c r="AM144" s="684"/>
      <c r="AN144" s="684"/>
      <c r="AO144" s="684"/>
      <c r="AP144" s="694"/>
      <c r="AQ144" s="687"/>
      <c r="AR144" s="695"/>
      <c r="AS144" s="685"/>
      <c r="AT144" s="685"/>
      <c r="AU144" s="685"/>
      <c r="AV144" s="681"/>
      <c r="AW144" s="681"/>
      <c r="AX144" s="681"/>
      <c r="AY144" s="681"/>
      <c r="AZ144" s="681"/>
      <c r="BA144" s="681"/>
      <c r="BB144" s="682"/>
      <c r="BC144" s="681"/>
      <c r="BD144" s="681"/>
      <c r="BE144" s="681"/>
      <c r="BF144" s="681"/>
      <c r="BG144" s="681"/>
      <c r="BH144" s="681"/>
      <c r="BI144" s="681"/>
      <c r="BJ144" s="681"/>
      <c r="BK144" s="681"/>
      <c r="BL144" s="681"/>
      <c r="BM144" s="681"/>
      <c r="BN144" s="681"/>
      <c r="BO144" s="681"/>
      <c r="BP144" s="681"/>
      <c r="BQ144" s="681"/>
    </row>
    <row r="145" spans="1:69" hidden="1">
      <c r="A145" s="649" t="s">
        <v>208</v>
      </c>
      <c r="B145" s="394" t="s">
        <v>600</v>
      </c>
      <c r="C145" s="390" t="s">
        <v>100</v>
      </c>
      <c r="D145" s="1180" t="s">
        <v>611</v>
      </c>
      <c r="E145" s="389" t="s">
        <v>605</v>
      </c>
      <c r="F145" s="673">
        <v>10</v>
      </c>
      <c r="G145" s="674"/>
      <c r="H145" s="674"/>
      <c r="I145" s="674"/>
      <c r="J145" s="674"/>
      <c r="K145" s="674"/>
      <c r="L145" s="674"/>
      <c r="M145" s="674"/>
      <c r="N145" s="674"/>
      <c r="O145" s="674"/>
      <c r="P145" s="674"/>
      <c r="Q145" s="674"/>
      <c r="R145" s="675"/>
      <c r="S145" s="676"/>
      <c r="T145" s="674"/>
      <c r="U145" s="674"/>
      <c r="V145" s="674"/>
      <c r="W145" s="674"/>
      <c r="X145" s="674"/>
      <c r="Y145" s="674"/>
      <c r="Z145" s="674"/>
      <c r="AA145" s="674"/>
      <c r="AB145" s="674"/>
      <c r="AC145" s="674"/>
      <c r="AD145" s="677"/>
      <c r="AE145" s="676"/>
      <c r="AF145" s="674"/>
      <c r="AG145" s="674"/>
      <c r="AH145" s="674"/>
      <c r="AI145" s="674"/>
      <c r="AJ145" s="674"/>
      <c r="AK145" s="684">
        <v>-0.2</v>
      </c>
      <c r="AL145" s="684">
        <v>-0.2</v>
      </c>
      <c r="AM145" s="684"/>
      <c r="AN145" s="684"/>
      <c r="AO145" s="684"/>
      <c r="AP145" s="694"/>
      <c r="AQ145" s="687"/>
      <c r="AR145" s="695"/>
      <c r="AS145" s="685"/>
      <c r="AT145" s="685"/>
      <c r="AU145" s="685"/>
      <c r="AV145" s="681"/>
      <c r="AW145" s="681"/>
      <c r="AX145" s="681"/>
      <c r="AY145" s="681"/>
      <c r="AZ145" s="681"/>
      <c r="BA145" s="681"/>
      <c r="BB145" s="682"/>
      <c r="BC145" s="681"/>
      <c r="BD145" s="681"/>
      <c r="BE145" s="681"/>
      <c r="BF145" s="681"/>
      <c r="BG145" s="681"/>
      <c r="BH145" s="681"/>
      <c r="BI145" s="681"/>
      <c r="BJ145" s="681"/>
      <c r="BK145" s="681"/>
      <c r="BL145" s="681"/>
      <c r="BM145" s="681"/>
      <c r="BN145" s="681"/>
      <c r="BO145" s="681"/>
      <c r="BP145" s="681"/>
      <c r="BQ145" s="681"/>
    </row>
    <row r="146" spans="1:69" hidden="1">
      <c r="A146" s="649" t="s">
        <v>208</v>
      </c>
      <c r="B146" s="394" t="s">
        <v>612</v>
      </c>
      <c r="C146" s="390" t="s">
        <v>100</v>
      </c>
      <c r="D146" s="1180" t="s">
        <v>613</v>
      </c>
      <c r="E146" s="389" t="s">
        <v>603</v>
      </c>
      <c r="F146" s="673"/>
      <c r="G146" s="674"/>
      <c r="H146" s="674"/>
      <c r="I146" s="674"/>
      <c r="J146" s="674"/>
      <c r="K146" s="674"/>
      <c r="L146" s="674"/>
      <c r="M146" s="674"/>
      <c r="N146" s="674"/>
      <c r="O146" s="674"/>
      <c r="P146" s="674"/>
      <c r="Q146" s="674"/>
      <c r="R146" s="675"/>
      <c r="S146" s="676"/>
      <c r="T146" s="674"/>
      <c r="U146" s="674"/>
      <c r="V146" s="674"/>
      <c r="W146" s="674"/>
      <c r="X146" s="674"/>
      <c r="Y146" s="674"/>
      <c r="Z146" s="674"/>
      <c r="AA146" s="674"/>
      <c r="AB146" s="674"/>
      <c r="AC146" s="674"/>
      <c r="AD146" s="677"/>
      <c r="AE146" s="676"/>
      <c r="AF146" s="674"/>
      <c r="AG146" s="674"/>
      <c r="AH146" s="674"/>
      <c r="AI146" s="674"/>
      <c r="AJ146" s="674"/>
      <c r="AK146" s="684"/>
      <c r="AL146" s="684"/>
      <c r="AM146" s="684"/>
      <c r="AN146" s="684"/>
      <c r="AO146" s="684"/>
      <c r="AP146" s="694"/>
      <c r="AQ146" s="687"/>
      <c r="AR146" s="695"/>
      <c r="AS146" s="685"/>
      <c r="AT146" s="685"/>
      <c r="AU146" s="685"/>
      <c r="AV146" s="681"/>
      <c r="AW146" s="681"/>
      <c r="AX146" s="681"/>
      <c r="AY146" s="681"/>
      <c r="AZ146" s="681"/>
      <c r="BA146" s="681"/>
      <c r="BB146" s="682"/>
      <c r="BC146" s="681"/>
      <c r="BD146" s="681"/>
      <c r="BE146" s="681"/>
      <c r="BF146" s="681"/>
      <c r="BG146" s="681"/>
      <c r="BH146" s="681"/>
      <c r="BI146" s="681"/>
      <c r="BJ146" s="681"/>
      <c r="BK146" s="681"/>
      <c r="BL146" s="681"/>
      <c r="BM146" s="681"/>
      <c r="BN146" s="681"/>
      <c r="BO146" s="681"/>
      <c r="BP146" s="681"/>
      <c r="BQ146" s="681"/>
    </row>
    <row r="147" spans="1:69" hidden="1">
      <c r="A147" s="649" t="s">
        <v>208</v>
      </c>
      <c r="B147" s="394" t="s">
        <v>612</v>
      </c>
      <c r="C147" s="390" t="s">
        <v>100</v>
      </c>
      <c r="D147" s="1180" t="s">
        <v>614</v>
      </c>
      <c r="E147" s="389" t="s">
        <v>605</v>
      </c>
      <c r="F147" s="673"/>
      <c r="G147" s="674"/>
      <c r="H147" s="674"/>
      <c r="I147" s="674"/>
      <c r="J147" s="674"/>
      <c r="K147" s="674"/>
      <c r="L147" s="674"/>
      <c r="M147" s="674"/>
      <c r="N147" s="674"/>
      <c r="O147" s="674"/>
      <c r="P147" s="674"/>
      <c r="Q147" s="674"/>
      <c r="R147" s="675"/>
      <c r="S147" s="676"/>
      <c r="T147" s="674"/>
      <c r="U147" s="674"/>
      <c r="V147" s="674"/>
      <c r="W147" s="674"/>
      <c r="X147" s="674"/>
      <c r="Y147" s="674"/>
      <c r="Z147" s="674"/>
      <c r="AA147" s="674"/>
      <c r="AB147" s="674"/>
      <c r="AC147" s="674"/>
      <c r="AD147" s="677"/>
      <c r="AE147" s="676"/>
      <c r="AF147" s="674"/>
      <c r="AG147" s="674"/>
      <c r="AH147" s="674"/>
      <c r="AI147" s="674"/>
      <c r="AJ147" s="674"/>
      <c r="AK147" s="684"/>
      <c r="AL147" s="684"/>
      <c r="AM147" s="684"/>
      <c r="AN147" s="684"/>
      <c r="AO147" s="684"/>
      <c r="AP147" s="694"/>
      <c r="AQ147" s="687"/>
      <c r="AR147" s="695"/>
      <c r="AS147" s="685"/>
      <c r="AT147" s="685"/>
      <c r="AU147" s="685"/>
      <c r="AV147" s="681"/>
      <c r="AW147" s="681"/>
      <c r="AX147" s="681"/>
      <c r="AY147" s="681"/>
      <c r="AZ147" s="681"/>
      <c r="BA147" s="681"/>
      <c r="BB147" s="682"/>
      <c r="BC147" s="681"/>
      <c r="BD147" s="681"/>
      <c r="BE147" s="681"/>
      <c r="BF147" s="681"/>
      <c r="BG147" s="681"/>
      <c r="BH147" s="681"/>
      <c r="BI147" s="681"/>
      <c r="BJ147" s="681"/>
      <c r="BK147" s="681"/>
      <c r="BL147" s="681"/>
      <c r="BM147" s="681"/>
      <c r="BN147" s="681"/>
      <c r="BO147" s="681"/>
      <c r="BP147" s="681"/>
      <c r="BQ147" s="681"/>
    </row>
    <row r="148" spans="1:69" hidden="1">
      <c r="A148" s="649" t="s">
        <v>208</v>
      </c>
      <c r="B148" s="394" t="s">
        <v>598</v>
      </c>
      <c r="C148" s="389" t="s">
        <v>38</v>
      </c>
      <c r="D148" s="1180" t="s">
        <v>615</v>
      </c>
      <c r="E148" s="389" t="s">
        <v>16</v>
      </c>
      <c r="F148" s="673">
        <v>12</v>
      </c>
      <c r="G148" s="674"/>
      <c r="H148" s="674"/>
      <c r="I148" s="674"/>
      <c r="J148" s="674"/>
      <c r="K148" s="674"/>
      <c r="L148" s="674"/>
      <c r="M148" s="674"/>
      <c r="N148" s="674"/>
      <c r="O148" s="674"/>
      <c r="P148" s="674"/>
      <c r="Q148" s="674"/>
      <c r="R148" s="675"/>
      <c r="S148" s="676"/>
      <c r="T148" s="674"/>
      <c r="U148" s="674"/>
      <c r="V148" s="674"/>
      <c r="W148" s="674"/>
      <c r="X148" s="674"/>
      <c r="Y148" s="674"/>
      <c r="Z148" s="674"/>
      <c r="AA148" s="674"/>
      <c r="AB148" s="674"/>
      <c r="AC148" s="674"/>
      <c r="AD148" s="677"/>
      <c r="AE148" s="676"/>
      <c r="AF148" s="674"/>
      <c r="AG148" s="674"/>
      <c r="AH148" s="674"/>
      <c r="AI148" s="674"/>
      <c r="AJ148" s="674"/>
      <c r="AK148" s="678"/>
      <c r="AL148" s="678"/>
      <c r="AM148" s="678"/>
      <c r="AN148" s="678"/>
      <c r="AO148" s="678"/>
      <c r="AP148" s="679"/>
      <c r="AQ148" s="680"/>
      <c r="AR148" s="678"/>
      <c r="AS148" s="678"/>
      <c r="AT148" s="681"/>
      <c r="AU148" s="681"/>
      <c r="AV148" s="681"/>
      <c r="AW148" s="681"/>
      <c r="AX148" s="681"/>
      <c r="AY148" s="681"/>
      <c r="AZ148" s="681"/>
      <c r="BA148" s="681"/>
      <c r="BB148" s="682"/>
      <c r="BC148" s="681"/>
      <c r="BD148" s="681"/>
      <c r="BE148" s="681"/>
      <c r="BF148" s="681"/>
      <c r="BG148" s="681"/>
      <c r="BH148" s="681"/>
      <c r="BI148" s="681"/>
      <c r="BJ148" s="681"/>
      <c r="BK148" s="681"/>
      <c r="BL148" s="681"/>
      <c r="BM148" s="681"/>
      <c r="BN148" s="681"/>
      <c r="BO148" s="681"/>
      <c r="BP148" s="681"/>
      <c r="BQ148" s="681"/>
    </row>
    <row r="149" spans="1:69" hidden="1">
      <c r="A149" s="649" t="s">
        <v>208</v>
      </c>
      <c r="B149" s="394" t="s">
        <v>600</v>
      </c>
      <c r="C149" s="390" t="s">
        <v>38</v>
      </c>
      <c r="D149" s="1180" t="s">
        <v>616</v>
      </c>
      <c r="E149" s="390" t="s">
        <v>16</v>
      </c>
      <c r="F149" s="698">
        <v>12</v>
      </c>
      <c r="G149" s="674"/>
      <c r="H149" s="674"/>
      <c r="I149" s="674"/>
      <c r="J149" s="674"/>
      <c r="K149" s="674"/>
      <c r="L149" s="674"/>
      <c r="M149" s="674"/>
      <c r="N149" s="674"/>
      <c r="O149" s="674"/>
      <c r="P149" s="674"/>
      <c r="Q149" s="674"/>
      <c r="R149" s="675"/>
      <c r="S149" s="676"/>
      <c r="T149" s="674"/>
      <c r="U149" s="674"/>
      <c r="V149" s="674"/>
      <c r="W149" s="674"/>
      <c r="X149" s="674"/>
      <c r="Y149" s="674"/>
      <c r="Z149" s="674"/>
      <c r="AA149" s="674"/>
      <c r="AB149" s="674"/>
      <c r="AC149" s="674"/>
      <c r="AD149" s="677"/>
      <c r="AE149" s="676"/>
      <c r="AF149" s="674"/>
      <c r="AG149" s="674"/>
      <c r="AH149" s="674"/>
      <c r="AI149" s="674"/>
      <c r="AJ149" s="674"/>
      <c r="AK149" s="692"/>
      <c r="AL149" s="678"/>
      <c r="AM149" s="678"/>
      <c r="AN149" s="678"/>
      <c r="AO149" s="678"/>
      <c r="AP149" s="679"/>
      <c r="AQ149" s="680"/>
      <c r="AR149" s="693"/>
      <c r="AS149" s="678"/>
      <c r="AT149" s="681"/>
      <c r="AU149" s="681"/>
      <c r="AV149" s="681"/>
      <c r="AW149" s="681"/>
      <c r="AX149" s="681"/>
      <c r="AY149" s="681"/>
      <c r="AZ149" s="681"/>
      <c r="BA149" s="681"/>
      <c r="BB149" s="682"/>
      <c r="BC149" s="681"/>
      <c r="BD149" s="681"/>
      <c r="BE149" s="681"/>
      <c r="BF149" s="681"/>
      <c r="BG149" s="681"/>
      <c r="BH149" s="681"/>
      <c r="BI149" s="681"/>
      <c r="BJ149" s="681"/>
      <c r="BK149" s="681"/>
      <c r="BL149" s="681"/>
      <c r="BM149" s="681"/>
      <c r="BN149" s="681"/>
      <c r="BO149" s="681"/>
      <c r="BP149" s="681"/>
      <c r="BQ149" s="681"/>
    </row>
    <row r="150" spans="1:69" hidden="1">
      <c r="A150" s="649" t="s">
        <v>208</v>
      </c>
      <c r="B150" s="394" t="s">
        <v>598</v>
      </c>
      <c r="C150" s="389" t="s">
        <v>38</v>
      </c>
      <c r="D150" s="1180" t="s">
        <v>615</v>
      </c>
      <c r="E150" s="389" t="s">
        <v>22</v>
      </c>
      <c r="F150" s="673">
        <v>16</v>
      </c>
      <c r="G150" s="683"/>
      <c r="H150" s="683"/>
      <c r="I150" s="683"/>
      <c r="J150" s="683"/>
      <c r="K150" s="683"/>
      <c r="L150" s="683"/>
      <c r="M150" s="683"/>
      <c r="N150" s="683"/>
      <c r="O150" s="683"/>
      <c r="P150" s="683"/>
      <c r="Q150" s="683"/>
      <c r="R150" s="688"/>
      <c r="S150" s="689"/>
      <c r="T150" s="683"/>
      <c r="U150" s="683"/>
      <c r="V150" s="683"/>
      <c r="W150" s="683"/>
      <c r="X150" s="683"/>
      <c r="Y150" s="683"/>
      <c r="Z150" s="683"/>
      <c r="AA150" s="683"/>
      <c r="AB150" s="683"/>
      <c r="AC150" s="683"/>
      <c r="AD150" s="690"/>
      <c r="AE150" s="689"/>
      <c r="AF150" s="683"/>
      <c r="AG150" s="683"/>
      <c r="AH150" s="691"/>
      <c r="AI150" s="684">
        <v>-0.2</v>
      </c>
      <c r="AJ150" s="684">
        <v>-0.2</v>
      </c>
      <c r="AK150" s="684"/>
      <c r="AL150" s="684"/>
      <c r="AM150" s="684"/>
      <c r="AN150" s="684"/>
      <c r="AO150" s="685"/>
      <c r="AP150" s="686"/>
      <c r="AQ150" s="687"/>
      <c r="AR150" s="685"/>
      <c r="AS150" s="685"/>
      <c r="AT150" s="681"/>
      <c r="AU150" s="681"/>
      <c r="AV150" s="681"/>
      <c r="AW150" s="681"/>
      <c r="AX150" s="681"/>
      <c r="AY150" s="681"/>
      <c r="AZ150" s="681"/>
      <c r="BA150" s="681"/>
      <c r="BB150" s="682"/>
      <c r="BC150" s="681"/>
      <c r="BD150" s="681"/>
      <c r="BE150" s="681"/>
      <c r="BF150" s="681"/>
      <c r="BG150" s="681"/>
      <c r="BH150" s="681"/>
      <c r="BI150" s="681"/>
      <c r="BJ150" s="681"/>
      <c r="BK150" s="681"/>
      <c r="BL150" s="681"/>
      <c r="BM150" s="681"/>
      <c r="BN150" s="681"/>
      <c r="BO150" s="681"/>
      <c r="BP150" s="681"/>
      <c r="BQ150" s="681"/>
    </row>
    <row r="151" spans="1:69" hidden="1">
      <c r="A151" s="649" t="s">
        <v>208</v>
      </c>
      <c r="B151" s="394" t="s">
        <v>600</v>
      </c>
      <c r="C151" s="390" t="s">
        <v>38</v>
      </c>
      <c r="D151" s="1180" t="s">
        <v>616</v>
      </c>
      <c r="E151" s="390" t="s">
        <v>22</v>
      </c>
      <c r="F151" s="698">
        <v>16</v>
      </c>
      <c r="G151" s="674"/>
      <c r="H151" s="674"/>
      <c r="I151" s="674"/>
      <c r="J151" s="674"/>
      <c r="K151" s="674"/>
      <c r="L151" s="674"/>
      <c r="M151" s="674"/>
      <c r="N151" s="674"/>
      <c r="O151" s="674"/>
      <c r="P151" s="674"/>
      <c r="Q151" s="674"/>
      <c r="R151" s="675"/>
      <c r="S151" s="676"/>
      <c r="T151" s="674"/>
      <c r="U151" s="674"/>
      <c r="V151" s="674"/>
      <c r="W151" s="674"/>
      <c r="X151" s="674"/>
      <c r="Y151" s="674"/>
      <c r="Z151" s="674"/>
      <c r="AA151" s="674"/>
      <c r="AB151" s="674"/>
      <c r="AC151" s="674"/>
      <c r="AD151" s="677"/>
      <c r="AE151" s="676"/>
      <c r="AF151" s="674"/>
      <c r="AG151" s="674"/>
      <c r="AH151" s="691"/>
      <c r="AI151" s="684">
        <v>-0.2</v>
      </c>
      <c r="AJ151" s="684">
        <v>-0.2</v>
      </c>
      <c r="AK151" s="684"/>
      <c r="AL151" s="684"/>
      <c r="AM151" s="684"/>
      <c r="AN151" s="684"/>
      <c r="AO151" s="685"/>
      <c r="AP151" s="686"/>
      <c r="AQ151" s="687"/>
      <c r="AR151" s="685"/>
      <c r="AS151" s="685"/>
      <c r="AT151" s="681"/>
      <c r="AU151" s="681"/>
      <c r="AV151" s="681"/>
      <c r="AW151" s="681"/>
      <c r="AX151" s="681"/>
      <c r="AY151" s="681"/>
      <c r="AZ151" s="681"/>
      <c r="BA151" s="681"/>
      <c r="BB151" s="682"/>
      <c r="BC151" s="681"/>
      <c r="BD151" s="681"/>
      <c r="BE151" s="681"/>
      <c r="BF151" s="681"/>
      <c r="BG151" s="681"/>
      <c r="BH151" s="681"/>
      <c r="BI151" s="681"/>
      <c r="BJ151" s="681"/>
      <c r="BK151" s="681"/>
      <c r="BL151" s="681"/>
      <c r="BM151" s="681"/>
      <c r="BN151" s="681"/>
      <c r="BO151" s="681"/>
      <c r="BP151" s="681"/>
      <c r="BQ151" s="681"/>
    </row>
    <row r="152" spans="1:69" hidden="1">
      <c r="A152" s="649" t="s">
        <v>208</v>
      </c>
      <c r="B152" s="394" t="s">
        <v>598</v>
      </c>
      <c r="C152" s="390" t="s">
        <v>38</v>
      </c>
      <c r="D152" s="1180" t="s">
        <v>617</v>
      </c>
      <c r="E152" s="389" t="s">
        <v>603</v>
      </c>
      <c r="F152" s="673">
        <v>10</v>
      </c>
      <c r="G152" s="674"/>
      <c r="H152" s="674"/>
      <c r="I152" s="674"/>
      <c r="J152" s="674"/>
      <c r="K152" s="674"/>
      <c r="L152" s="674"/>
      <c r="M152" s="674"/>
      <c r="N152" s="674"/>
      <c r="O152" s="674"/>
      <c r="P152" s="674"/>
      <c r="Q152" s="674"/>
      <c r="R152" s="675"/>
      <c r="S152" s="676"/>
      <c r="T152" s="674"/>
      <c r="U152" s="674"/>
      <c r="V152" s="674"/>
      <c r="W152" s="674"/>
      <c r="X152" s="674"/>
      <c r="Y152" s="674"/>
      <c r="Z152" s="674"/>
      <c r="AA152" s="674"/>
      <c r="AB152" s="674"/>
      <c r="AC152" s="674"/>
      <c r="AD152" s="677"/>
      <c r="AE152" s="676"/>
      <c r="AF152" s="674"/>
      <c r="AG152" s="674"/>
      <c r="AH152" s="674"/>
      <c r="AI152" s="674"/>
      <c r="AJ152" s="674"/>
      <c r="AK152" s="684">
        <v>-0.2</v>
      </c>
      <c r="AL152" s="684">
        <v>-0.2</v>
      </c>
      <c r="AM152" s="684"/>
      <c r="AN152" s="684"/>
      <c r="AO152" s="684"/>
      <c r="AP152" s="694"/>
      <c r="AQ152" s="687"/>
      <c r="AR152" s="695"/>
      <c r="AS152" s="685"/>
      <c r="AT152" s="685"/>
      <c r="AU152" s="685"/>
      <c r="AV152" s="681"/>
      <c r="AW152" s="681"/>
      <c r="AX152" s="681"/>
      <c r="AY152" s="681"/>
      <c r="AZ152" s="681"/>
      <c r="BA152" s="681"/>
      <c r="BB152" s="682"/>
      <c r="BC152" s="681"/>
      <c r="BD152" s="681"/>
      <c r="BE152" s="681"/>
      <c r="BF152" s="681"/>
      <c r="BG152" s="681"/>
      <c r="BH152" s="681"/>
      <c r="BI152" s="681"/>
      <c r="BJ152" s="681"/>
      <c r="BK152" s="681"/>
      <c r="BL152" s="681"/>
      <c r="BM152" s="681"/>
      <c r="BN152" s="681"/>
      <c r="BO152" s="681"/>
      <c r="BP152" s="681"/>
      <c r="BQ152" s="681"/>
    </row>
    <row r="153" spans="1:69" hidden="1">
      <c r="A153" s="649" t="s">
        <v>208</v>
      </c>
      <c r="B153" s="394" t="s">
        <v>598</v>
      </c>
      <c r="C153" s="390" t="s">
        <v>38</v>
      </c>
      <c r="D153" s="1180" t="s">
        <v>618</v>
      </c>
      <c r="E153" s="389" t="s">
        <v>605</v>
      </c>
      <c r="F153" s="673">
        <v>10</v>
      </c>
      <c r="G153" s="674"/>
      <c r="H153" s="674"/>
      <c r="I153" s="674"/>
      <c r="J153" s="674"/>
      <c r="K153" s="674"/>
      <c r="L153" s="674"/>
      <c r="M153" s="674"/>
      <c r="N153" s="674"/>
      <c r="O153" s="674"/>
      <c r="P153" s="674"/>
      <c r="Q153" s="674"/>
      <c r="R153" s="675"/>
      <c r="S153" s="676"/>
      <c r="T153" s="674"/>
      <c r="U153" s="674"/>
      <c r="V153" s="674"/>
      <c r="W153" s="674"/>
      <c r="X153" s="674"/>
      <c r="Y153" s="674"/>
      <c r="Z153" s="674"/>
      <c r="AA153" s="674"/>
      <c r="AB153" s="674"/>
      <c r="AC153" s="674"/>
      <c r="AD153" s="677"/>
      <c r="AE153" s="676"/>
      <c r="AF153" s="674"/>
      <c r="AG153" s="674"/>
      <c r="AH153" s="674"/>
      <c r="AI153" s="674"/>
      <c r="AJ153" s="674"/>
      <c r="AK153" s="684">
        <v>-0.2</v>
      </c>
      <c r="AL153" s="684">
        <v>-0.2</v>
      </c>
      <c r="AM153" s="684"/>
      <c r="AN153" s="684"/>
      <c r="AO153" s="684"/>
      <c r="AP153" s="694"/>
      <c r="AQ153" s="687"/>
      <c r="AR153" s="695"/>
      <c r="AS153" s="685"/>
      <c r="AT153" s="685"/>
      <c r="AU153" s="685"/>
      <c r="AV153" s="681"/>
      <c r="AW153" s="681"/>
      <c r="AX153" s="681"/>
      <c r="AY153" s="681"/>
      <c r="AZ153" s="681"/>
      <c r="BA153" s="681"/>
      <c r="BB153" s="682"/>
      <c r="BC153" s="681"/>
      <c r="BD153" s="681"/>
      <c r="BE153" s="681"/>
      <c r="BF153" s="681"/>
      <c r="BG153" s="681"/>
      <c r="BH153" s="681"/>
      <c r="BI153" s="681"/>
      <c r="BJ153" s="681"/>
      <c r="BK153" s="681"/>
      <c r="BL153" s="681"/>
      <c r="BM153" s="681"/>
      <c r="BN153" s="681"/>
      <c r="BO153" s="681"/>
      <c r="BP153" s="681"/>
      <c r="BQ153" s="681"/>
    </row>
    <row r="154" spans="1:69" hidden="1">
      <c r="A154" s="649" t="s">
        <v>208</v>
      </c>
      <c r="B154" s="394" t="s">
        <v>598</v>
      </c>
      <c r="C154" s="389" t="s">
        <v>619</v>
      </c>
      <c r="D154" s="1180" t="s">
        <v>620</v>
      </c>
      <c r="E154" s="389" t="s">
        <v>16</v>
      </c>
      <c r="F154" s="673">
        <v>16</v>
      </c>
      <c r="G154" s="674"/>
      <c r="H154" s="674"/>
      <c r="I154" s="674"/>
      <c r="J154" s="674"/>
      <c r="K154" s="674"/>
      <c r="L154" s="674"/>
      <c r="M154" s="674"/>
      <c r="N154" s="674"/>
      <c r="O154" s="674"/>
      <c r="P154" s="674"/>
      <c r="Q154" s="674"/>
      <c r="R154" s="675"/>
      <c r="S154" s="676"/>
      <c r="T154" s="674"/>
      <c r="U154" s="674"/>
      <c r="V154" s="674"/>
      <c r="W154" s="674"/>
      <c r="X154" s="674"/>
      <c r="Y154" s="674"/>
      <c r="Z154" s="674"/>
      <c r="AA154" s="674"/>
      <c r="AB154" s="674"/>
      <c r="AC154" s="674"/>
      <c r="AD154" s="677"/>
      <c r="AE154" s="676"/>
      <c r="AF154" s="674"/>
      <c r="AG154" s="674"/>
      <c r="AH154" s="674"/>
      <c r="AI154" s="674"/>
      <c r="AJ154" s="674"/>
      <c r="AK154" s="692">
        <v>-1584</v>
      </c>
      <c r="AL154" s="678">
        <v>-1745.4545454545455</v>
      </c>
      <c r="AM154" s="678"/>
      <c r="AN154" s="678"/>
      <c r="AO154" s="678"/>
      <c r="AP154" s="679"/>
      <c r="AQ154" s="680"/>
      <c r="AR154" s="693"/>
      <c r="AS154" s="678"/>
      <c r="AT154" s="681"/>
      <c r="AU154" s="681"/>
      <c r="AV154" s="681"/>
      <c r="AW154" s="681"/>
      <c r="AX154" s="681"/>
      <c r="AY154" s="681"/>
      <c r="AZ154" s="681"/>
      <c r="BA154" s="681"/>
      <c r="BB154" s="682"/>
      <c r="BC154" s="681"/>
      <c r="BD154" s="681"/>
      <c r="BE154" s="681"/>
      <c r="BF154" s="681"/>
      <c r="BG154" s="681"/>
      <c r="BH154" s="681"/>
      <c r="BI154" s="681"/>
      <c r="BJ154" s="681"/>
      <c r="BK154" s="681"/>
      <c r="BL154" s="681"/>
      <c r="BM154" s="681"/>
      <c r="BN154" s="681"/>
      <c r="BO154" s="681"/>
      <c r="BP154" s="681"/>
      <c r="BQ154" s="681"/>
    </row>
    <row r="155" spans="1:69" hidden="1">
      <c r="A155" s="649" t="s">
        <v>208</v>
      </c>
      <c r="B155" s="394" t="s">
        <v>600</v>
      </c>
      <c r="C155" s="390" t="s">
        <v>619</v>
      </c>
      <c r="D155" s="1180" t="s">
        <v>621</v>
      </c>
      <c r="E155" s="389" t="s">
        <v>16</v>
      </c>
      <c r="F155" s="673">
        <v>16</v>
      </c>
      <c r="G155" s="674"/>
      <c r="H155" s="674"/>
      <c r="I155" s="674"/>
      <c r="J155" s="674"/>
      <c r="K155" s="674"/>
      <c r="L155" s="674"/>
      <c r="M155" s="674"/>
      <c r="N155" s="674"/>
      <c r="O155" s="674"/>
      <c r="P155" s="674"/>
      <c r="Q155" s="674"/>
      <c r="R155" s="675"/>
      <c r="S155" s="676"/>
      <c r="T155" s="674"/>
      <c r="U155" s="674"/>
      <c r="V155" s="674"/>
      <c r="W155" s="674"/>
      <c r="X155" s="674"/>
      <c r="Y155" s="674"/>
      <c r="Z155" s="674"/>
      <c r="AA155" s="674"/>
      <c r="AB155" s="674"/>
      <c r="AC155" s="674"/>
      <c r="AD155" s="677"/>
      <c r="AE155" s="676"/>
      <c r="AF155" s="674"/>
      <c r="AG155" s="674"/>
      <c r="AH155" s="674"/>
      <c r="AI155" s="674"/>
      <c r="AJ155" s="674"/>
      <c r="AK155" s="678">
        <v>-1374</v>
      </c>
      <c r="AL155" s="678">
        <v>-1600</v>
      </c>
      <c r="AM155" s="678"/>
      <c r="AN155" s="678"/>
      <c r="AO155" s="678"/>
      <c r="AP155" s="679"/>
      <c r="AQ155" s="680"/>
      <c r="AR155" s="678"/>
      <c r="AS155" s="678"/>
      <c r="AT155" s="681"/>
      <c r="AU155" s="681"/>
      <c r="AV155" s="681"/>
      <c r="AW155" s="681"/>
      <c r="AX155" s="681"/>
      <c r="AY155" s="681"/>
      <c r="AZ155" s="681"/>
      <c r="BA155" s="681"/>
      <c r="BB155" s="682"/>
      <c r="BC155" s="681"/>
      <c r="BD155" s="681"/>
      <c r="BE155" s="681"/>
      <c r="BF155" s="681"/>
      <c r="BG155" s="681"/>
      <c r="BH155" s="681"/>
      <c r="BI155" s="681"/>
      <c r="BJ155" s="681"/>
      <c r="BK155" s="681"/>
      <c r="BL155" s="681"/>
      <c r="BM155" s="681"/>
      <c r="BN155" s="681"/>
      <c r="BO155" s="681"/>
      <c r="BP155" s="681"/>
      <c r="BQ155" s="681"/>
    </row>
    <row r="156" spans="1:69" hidden="1">
      <c r="A156" s="649" t="s">
        <v>208</v>
      </c>
      <c r="B156" s="394" t="s">
        <v>598</v>
      </c>
      <c r="C156" s="389" t="s">
        <v>619</v>
      </c>
      <c r="D156" s="1180" t="s">
        <v>622</v>
      </c>
      <c r="E156" s="389" t="s">
        <v>22</v>
      </c>
      <c r="F156" s="673">
        <v>20</v>
      </c>
      <c r="G156" s="674"/>
      <c r="H156" s="674"/>
      <c r="I156" s="674"/>
      <c r="J156" s="674"/>
      <c r="K156" s="674"/>
      <c r="L156" s="674"/>
      <c r="M156" s="674"/>
      <c r="N156" s="674"/>
      <c r="O156" s="674"/>
      <c r="P156" s="674"/>
      <c r="Q156" s="674"/>
      <c r="R156" s="675"/>
      <c r="S156" s="676"/>
      <c r="T156" s="674"/>
      <c r="U156" s="674"/>
      <c r="V156" s="674"/>
      <c r="W156" s="674"/>
      <c r="X156" s="674"/>
      <c r="Y156" s="674"/>
      <c r="Z156" s="674"/>
      <c r="AA156" s="674"/>
      <c r="AB156" s="674"/>
      <c r="AC156" s="674"/>
      <c r="AD156" s="677"/>
      <c r="AE156" s="676"/>
      <c r="AF156" s="674"/>
      <c r="AG156" s="674"/>
      <c r="AH156" s="683"/>
      <c r="AI156" s="684">
        <v>-0.2</v>
      </c>
      <c r="AJ156" s="684">
        <v>-0.2</v>
      </c>
      <c r="AK156" s="684">
        <v>-0.25</v>
      </c>
      <c r="AL156" s="684">
        <v>-0.25</v>
      </c>
      <c r="AM156" s="684"/>
      <c r="AN156" s="684"/>
      <c r="AO156" s="685"/>
      <c r="AP156" s="686"/>
      <c r="AQ156" s="687"/>
      <c r="AR156" s="685"/>
      <c r="AS156" s="685"/>
      <c r="AT156" s="681"/>
      <c r="AU156" s="681"/>
      <c r="AV156" s="681"/>
      <c r="AW156" s="681"/>
      <c r="AX156" s="681"/>
      <c r="AY156" s="681"/>
      <c r="AZ156" s="681"/>
      <c r="BA156" s="681"/>
      <c r="BB156" s="682"/>
      <c r="BC156" s="681"/>
      <c r="BD156" s="681"/>
      <c r="BE156" s="681"/>
      <c r="BF156" s="681"/>
      <c r="BG156" s="681"/>
      <c r="BH156" s="681"/>
      <c r="BI156" s="681"/>
      <c r="BJ156" s="681"/>
      <c r="BK156" s="681"/>
      <c r="BL156" s="681"/>
      <c r="BM156" s="681"/>
      <c r="BN156" s="681"/>
      <c r="BO156" s="681"/>
      <c r="BP156" s="681"/>
      <c r="BQ156" s="681"/>
    </row>
    <row r="157" spans="1:69" hidden="1">
      <c r="A157" s="649" t="s">
        <v>208</v>
      </c>
      <c r="B157" s="394" t="s">
        <v>600</v>
      </c>
      <c r="C157" s="390" t="s">
        <v>619</v>
      </c>
      <c r="D157" s="1180" t="s">
        <v>621</v>
      </c>
      <c r="E157" s="389" t="s">
        <v>22</v>
      </c>
      <c r="F157" s="673">
        <v>20</v>
      </c>
      <c r="G157" s="674"/>
      <c r="H157" s="674"/>
      <c r="I157" s="674"/>
      <c r="J157" s="674"/>
      <c r="K157" s="674"/>
      <c r="L157" s="674"/>
      <c r="M157" s="674"/>
      <c r="N157" s="674"/>
      <c r="O157" s="674"/>
      <c r="P157" s="674"/>
      <c r="Q157" s="674"/>
      <c r="R157" s="675"/>
      <c r="S157" s="676"/>
      <c r="T157" s="674"/>
      <c r="U157" s="674"/>
      <c r="V157" s="674"/>
      <c r="W157" s="674"/>
      <c r="X157" s="674"/>
      <c r="Y157" s="674"/>
      <c r="Z157" s="674"/>
      <c r="AA157" s="674"/>
      <c r="AB157" s="674"/>
      <c r="AC157" s="674"/>
      <c r="AD157" s="677"/>
      <c r="AE157" s="676"/>
      <c r="AF157" s="674"/>
      <c r="AG157" s="674"/>
      <c r="AH157" s="683"/>
      <c r="AI157" s="684">
        <v>-0.2</v>
      </c>
      <c r="AJ157" s="684">
        <v>-0.2</v>
      </c>
      <c r="AK157" s="684">
        <v>-0.25</v>
      </c>
      <c r="AL157" s="684">
        <v>-0.25</v>
      </c>
      <c r="AM157" s="684"/>
      <c r="AN157" s="684"/>
      <c r="AO157" s="685"/>
      <c r="AP157" s="686"/>
      <c r="AQ157" s="687"/>
      <c r="AR157" s="685"/>
      <c r="AS157" s="685"/>
      <c r="AT157" s="681"/>
      <c r="AU157" s="681"/>
      <c r="AV157" s="681"/>
      <c r="AW157" s="681"/>
      <c r="AX157" s="681"/>
      <c r="AY157" s="681"/>
      <c r="AZ157" s="681"/>
      <c r="BA157" s="681"/>
      <c r="BB157" s="682"/>
      <c r="BC157" s="681"/>
      <c r="BD157" s="681"/>
      <c r="BE157" s="681"/>
      <c r="BF157" s="681"/>
      <c r="BG157" s="681"/>
      <c r="BH157" s="681"/>
      <c r="BI157" s="681"/>
      <c r="BJ157" s="681"/>
      <c r="BK157" s="681"/>
      <c r="BL157" s="681"/>
      <c r="BM157" s="681"/>
      <c r="BN157" s="681"/>
      <c r="BO157" s="681"/>
      <c r="BP157" s="681"/>
      <c r="BQ157" s="681"/>
    </row>
    <row r="158" spans="1:69" hidden="1">
      <c r="A158" s="649" t="s">
        <v>208</v>
      </c>
      <c r="B158" s="394" t="s">
        <v>598</v>
      </c>
      <c r="C158" s="389" t="s">
        <v>619</v>
      </c>
      <c r="D158" s="1180" t="s">
        <v>622</v>
      </c>
      <c r="E158" s="389" t="s">
        <v>603</v>
      </c>
      <c r="F158" s="673">
        <v>8</v>
      </c>
      <c r="G158" s="674"/>
      <c r="H158" s="674"/>
      <c r="I158" s="674"/>
      <c r="J158" s="674"/>
      <c r="K158" s="674"/>
      <c r="L158" s="674"/>
      <c r="M158" s="674"/>
      <c r="N158" s="674"/>
      <c r="O158" s="674"/>
      <c r="P158" s="674"/>
      <c r="Q158" s="674"/>
      <c r="R158" s="675"/>
      <c r="S158" s="676"/>
      <c r="T158" s="674"/>
      <c r="U158" s="674"/>
      <c r="V158" s="674"/>
      <c r="W158" s="674"/>
      <c r="X158" s="674"/>
      <c r="Y158" s="674"/>
      <c r="Z158" s="674"/>
      <c r="AA158" s="674"/>
      <c r="AB158" s="674"/>
      <c r="AC158" s="674"/>
      <c r="AD158" s="677"/>
      <c r="AE158" s="676"/>
      <c r="AF158" s="674"/>
      <c r="AG158" s="674"/>
      <c r="AH158" s="683"/>
      <c r="AI158" s="684"/>
      <c r="AJ158" s="684"/>
      <c r="AK158" s="684"/>
      <c r="AL158" s="684"/>
      <c r="AM158" s="684"/>
      <c r="AN158" s="684"/>
      <c r="AO158" s="685"/>
      <c r="AP158" s="686"/>
      <c r="AQ158" s="687"/>
      <c r="AR158" s="695"/>
      <c r="AS158" s="685"/>
      <c r="AT158" s="681"/>
      <c r="AU158" s="681"/>
      <c r="AV158" s="681"/>
      <c r="AW158" s="681"/>
      <c r="AX158" s="681"/>
      <c r="AY158" s="681"/>
      <c r="AZ158" s="681"/>
      <c r="BA158" s="681"/>
      <c r="BB158" s="682"/>
      <c r="BC158" s="681"/>
      <c r="BD158" s="681"/>
      <c r="BE158" s="681"/>
      <c r="BF158" s="681"/>
      <c r="BG158" s="681"/>
      <c r="BH158" s="681"/>
      <c r="BI158" s="681"/>
      <c r="BJ158" s="681"/>
      <c r="BK158" s="681"/>
      <c r="BL158" s="681"/>
      <c r="BM158" s="681"/>
      <c r="BN158" s="681"/>
      <c r="BO158" s="681"/>
      <c r="BP158" s="681"/>
      <c r="BQ158" s="681"/>
    </row>
    <row r="159" spans="1:69" hidden="1">
      <c r="A159" s="649" t="s">
        <v>208</v>
      </c>
      <c r="B159" s="394" t="s">
        <v>598</v>
      </c>
      <c r="C159" s="389" t="s">
        <v>619</v>
      </c>
      <c r="D159" s="1180" t="s">
        <v>622</v>
      </c>
      <c r="E159" s="389" t="s">
        <v>605</v>
      </c>
      <c r="F159" s="673">
        <v>8</v>
      </c>
      <c r="G159" s="674"/>
      <c r="H159" s="674"/>
      <c r="I159" s="674"/>
      <c r="J159" s="674"/>
      <c r="K159" s="674"/>
      <c r="L159" s="674"/>
      <c r="M159" s="674"/>
      <c r="N159" s="674"/>
      <c r="O159" s="674"/>
      <c r="P159" s="674"/>
      <c r="Q159" s="674"/>
      <c r="R159" s="675"/>
      <c r="S159" s="676"/>
      <c r="T159" s="674"/>
      <c r="U159" s="674"/>
      <c r="V159" s="674"/>
      <c r="W159" s="674"/>
      <c r="X159" s="674"/>
      <c r="Y159" s="674"/>
      <c r="Z159" s="674"/>
      <c r="AA159" s="674"/>
      <c r="AB159" s="674"/>
      <c r="AC159" s="674"/>
      <c r="AD159" s="677"/>
      <c r="AE159" s="676"/>
      <c r="AF159" s="674"/>
      <c r="AG159" s="674"/>
      <c r="AH159" s="683"/>
      <c r="AI159" s="684"/>
      <c r="AJ159" s="684"/>
      <c r="AK159" s="684"/>
      <c r="AL159" s="684"/>
      <c r="AM159" s="684"/>
      <c r="AN159" s="684"/>
      <c r="AO159" s="685"/>
      <c r="AP159" s="686"/>
      <c r="AQ159" s="687"/>
      <c r="AR159" s="695"/>
      <c r="AS159" s="685"/>
      <c r="AT159" s="681"/>
      <c r="AU159" s="681"/>
      <c r="AV159" s="681"/>
      <c r="AW159" s="681"/>
      <c r="AX159" s="681"/>
      <c r="AY159" s="681"/>
      <c r="AZ159" s="681"/>
      <c r="BA159" s="681"/>
      <c r="BB159" s="682"/>
      <c r="BC159" s="681"/>
      <c r="BD159" s="681"/>
      <c r="BE159" s="681"/>
      <c r="BF159" s="681"/>
      <c r="BG159" s="681"/>
      <c r="BH159" s="681"/>
      <c r="BI159" s="681"/>
      <c r="BJ159" s="681"/>
      <c r="BK159" s="681"/>
      <c r="BL159" s="681"/>
      <c r="BM159" s="681"/>
      <c r="BN159" s="681"/>
      <c r="BO159" s="681"/>
      <c r="BP159" s="681"/>
      <c r="BQ159" s="681"/>
    </row>
    <row r="160" spans="1:69" hidden="1">
      <c r="A160" s="649" t="s">
        <v>208</v>
      </c>
      <c r="B160" s="394" t="s">
        <v>600</v>
      </c>
      <c r="C160" s="389" t="s">
        <v>619</v>
      </c>
      <c r="D160" s="1180" t="s">
        <v>623</v>
      </c>
      <c r="E160" s="389" t="s">
        <v>603</v>
      </c>
      <c r="F160" s="673">
        <v>10</v>
      </c>
      <c r="G160" s="674"/>
      <c r="H160" s="674"/>
      <c r="I160" s="674"/>
      <c r="J160" s="674"/>
      <c r="K160" s="674"/>
      <c r="L160" s="674"/>
      <c r="M160" s="674"/>
      <c r="N160" s="674"/>
      <c r="O160" s="674"/>
      <c r="P160" s="674"/>
      <c r="Q160" s="674"/>
      <c r="R160" s="675"/>
      <c r="S160" s="676"/>
      <c r="T160" s="674"/>
      <c r="U160" s="674"/>
      <c r="V160" s="674"/>
      <c r="W160" s="674"/>
      <c r="X160" s="674"/>
      <c r="Y160" s="674"/>
      <c r="Z160" s="674"/>
      <c r="AA160" s="674"/>
      <c r="AB160" s="674"/>
      <c r="AC160" s="674"/>
      <c r="AD160" s="677"/>
      <c r="AE160" s="676"/>
      <c r="AF160" s="674"/>
      <c r="AG160" s="674"/>
      <c r="AH160" s="674"/>
      <c r="AI160" s="674"/>
      <c r="AJ160" s="674"/>
      <c r="AK160" s="684">
        <v>-0.2</v>
      </c>
      <c r="AL160" s="684">
        <v>-0.2</v>
      </c>
      <c r="AM160" s="684"/>
      <c r="AN160" s="684"/>
      <c r="AO160" s="684"/>
      <c r="AP160" s="694"/>
      <c r="AQ160" s="687"/>
      <c r="AR160" s="695"/>
      <c r="AS160" s="685"/>
      <c r="AT160" s="685"/>
      <c r="AU160" s="685"/>
      <c r="AV160" s="681"/>
      <c r="AW160" s="681"/>
      <c r="AX160" s="681"/>
      <c r="AY160" s="681"/>
      <c r="AZ160" s="681"/>
      <c r="BA160" s="681"/>
      <c r="BB160" s="682"/>
      <c r="BC160" s="681"/>
      <c r="BD160" s="681"/>
      <c r="BE160" s="681"/>
      <c r="BF160" s="681"/>
      <c r="BG160" s="681"/>
      <c r="BH160" s="681"/>
      <c r="BI160" s="681"/>
      <c r="BJ160" s="681"/>
      <c r="BK160" s="681"/>
      <c r="BL160" s="681"/>
      <c r="BM160" s="681"/>
      <c r="BN160" s="681"/>
      <c r="BO160" s="681"/>
      <c r="BP160" s="681"/>
      <c r="BQ160" s="681"/>
    </row>
    <row r="161" spans="1:69" hidden="1">
      <c r="A161" s="649" t="s">
        <v>208</v>
      </c>
      <c r="B161" s="394" t="s">
        <v>600</v>
      </c>
      <c r="C161" s="390" t="s">
        <v>619</v>
      </c>
      <c r="D161" s="1180" t="s">
        <v>624</v>
      </c>
      <c r="E161" s="389" t="s">
        <v>605</v>
      </c>
      <c r="F161" s="673">
        <v>10</v>
      </c>
      <c r="G161" s="674"/>
      <c r="H161" s="674"/>
      <c r="I161" s="674"/>
      <c r="J161" s="674"/>
      <c r="K161" s="674"/>
      <c r="L161" s="674"/>
      <c r="M161" s="674"/>
      <c r="N161" s="674"/>
      <c r="O161" s="674"/>
      <c r="P161" s="674"/>
      <c r="Q161" s="674"/>
      <c r="R161" s="675"/>
      <c r="S161" s="676"/>
      <c r="T161" s="674"/>
      <c r="U161" s="674"/>
      <c r="V161" s="674"/>
      <c r="W161" s="674"/>
      <c r="X161" s="674"/>
      <c r="Y161" s="674"/>
      <c r="Z161" s="674"/>
      <c r="AA161" s="674"/>
      <c r="AB161" s="674"/>
      <c r="AC161" s="674"/>
      <c r="AD161" s="677"/>
      <c r="AE161" s="676"/>
      <c r="AF161" s="674"/>
      <c r="AG161" s="674"/>
      <c r="AH161" s="674"/>
      <c r="AI161" s="674"/>
      <c r="AJ161" s="674"/>
      <c r="AK161" s="684">
        <v>-0.2</v>
      </c>
      <c r="AL161" s="684">
        <v>-0.2</v>
      </c>
      <c r="AM161" s="684"/>
      <c r="AN161" s="684"/>
      <c r="AO161" s="684"/>
      <c r="AP161" s="694"/>
      <c r="AQ161" s="687"/>
      <c r="AR161" s="695"/>
      <c r="AS161" s="685"/>
      <c r="AT161" s="685"/>
      <c r="AU161" s="685"/>
      <c r="AV161" s="681"/>
      <c r="AW161" s="681"/>
      <c r="AX161" s="681"/>
      <c r="AY161" s="681"/>
      <c r="AZ161" s="681"/>
      <c r="BA161" s="681"/>
      <c r="BB161" s="682"/>
      <c r="BC161" s="681"/>
      <c r="BD161" s="681"/>
      <c r="BE161" s="681"/>
      <c r="BF161" s="681"/>
      <c r="BG161" s="681"/>
      <c r="BH161" s="681"/>
      <c r="BI161" s="681"/>
      <c r="BJ161" s="681"/>
      <c r="BK161" s="681"/>
      <c r="BL161" s="681"/>
      <c r="BM161" s="681"/>
      <c r="BN161" s="681"/>
      <c r="BO161" s="681"/>
      <c r="BP161" s="681"/>
      <c r="BQ161" s="681"/>
    </row>
    <row r="162" spans="1:69" hidden="1">
      <c r="A162" s="649" t="s">
        <v>208</v>
      </c>
      <c r="B162" s="394" t="s">
        <v>598</v>
      </c>
      <c r="C162" s="389" t="s">
        <v>619</v>
      </c>
      <c r="D162" s="1180" t="s">
        <v>620</v>
      </c>
      <c r="E162" s="389" t="s">
        <v>84</v>
      </c>
      <c r="F162" s="673">
        <v>31</v>
      </c>
      <c r="G162" s="674"/>
      <c r="H162" s="674"/>
      <c r="I162" s="674"/>
      <c r="J162" s="674"/>
      <c r="K162" s="674"/>
      <c r="L162" s="674"/>
      <c r="M162" s="674"/>
      <c r="N162" s="674"/>
      <c r="O162" s="674"/>
      <c r="P162" s="674"/>
      <c r="Q162" s="674"/>
      <c r="R162" s="675"/>
      <c r="S162" s="676"/>
      <c r="T162" s="674"/>
      <c r="U162" s="674"/>
      <c r="V162" s="674"/>
      <c r="W162" s="674"/>
      <c r="X162" s="674"/>
      <c r="Y162" s="674"/>
      <c r="Z162" s="674"/>
      <c r="AA162" s="674"/>
      <c r="AB162" s="674"/>
      <c r="AC162" s="674"/>
      <c r="AD162" s="677"/>
      <c r="AE162" s="676"/>
      <c r="AF162" s="674"/>
      <c r="AG162" s="674"/>
      <c r="AH162" s="674"/>
      <c r="AI162" s="674"/>
      <c r="AJ162" s="674"/>
      <c r="AK162" s="674"/>
      <c r="AL162" s="681"/>
      <c r="AM162" s="681"/>
      <c r="AN162" s="681"/>
      <c r="AO162" s="681"/>
      <c r="AP162" s="682"/>
      <c r="AQ162" s="696"/>
      <c r="AR162" s="697"/>
      <c r="AS162" s="681"/>
      <c r="AT162" s="681"/>
      <c r="AU162" s="681"/>
      <c r="AV162" s="681"/>
      <c r="AW162" s="681"/>
      <c r="AX162" s="681"/>
      <c r="AY162" s="681"/>
      <c r="AZ162" s="681"/>
      <c r="BA162" s="681"/>
      <c r="BB162" s="682"/>
      <c r="BC162" s="681"/>
      <c r="BD162" s="681"/>
      <c r="BE162" s="681"/>
      <c r="BF162" s="681"/>
      <c r="BG162" s="681"/>
      <c r="BH162" s="681"/>
      <c r="BI162" s="681"/>
      <c r="BJ162" s="681"/>
      <c r="BK162" s="681"/>
      <c r="BL162" s="681"/>
      <c r="BM162" s="681"/>
      <c r="BN162" s="681"/>
      <c r="BO162" s="681"/>
      <c r="BP162" s="681"/>
      <c r="BQ162" s="681"/>
    </row>
    <row r="163" spans="1:69" hidden="1">
      <c r="A163" s="649" t="s">
        <v>208</v>
      </c>
      <c r="B163" s="394" t="s">
        <v>612</v>
      </c>
      <c r="C163" s="389" t="s">
        <v>619</v>
      </c>
      <c r="D163" s="1180" t="s">
        <v>625</v>
      </c>
      <c r="E163" s="389" t="s">
        <v>603</v>
      </c>
      <c r="F163" s="673"/>
      <c r="G163" s="674"/>
      <c r="H163" s="674"/>
      <c r="I163" s="674"/>
      <c r="J163" s="674"/>
      <c r="K163" s="674"/>
      <c r="L163" s="674"/>
      <c r="M163" s="674"/>
      <c r="N163" s="674"/>
      <c r="O163" s="674"/>
      <c r="P163" s="674"/>
      <c r="Q163" s="674"/>
      <c r="R163" s="675"/>
      <c r="S163" s="676"/>
      <c r="T163" s="674"/>
      <c r="U163" s="674"/>
      <c r="V163" s="674"/>
      <c r="W163" s="674"/>
      <c r="X163" s="674"/>
      <c r="Y163" s="674"/>
      <c r="Z163" s="674"/>
      <c r="AA163" s="674"/>
      <c r="AB163" s="674"/>
      <c r="AC163" s="674"/>
      <c r="AD163" s="677"/>
      <c r="AE163" s="676"/>
      <c r="AF163" s="674"/>
      <c r="AG163" s="674"/>
      <c r="AH163" s="674"/>
      <c r="AI163" s="674"/>
      <c r="AJ163" s="674"/>
      <c r="AK163" s="674"/>
      <c r="AL163" s="681"/>
      <c r="AM163" s="681"/>
      <c r="AN163" s="681"/>
      <c r="AO163" s="681"/>
      <c r="AP163" s="682"/>
      <c r="AQ163" s="697"/>
      <c r="AR163" s="697"/>
      <c r="AS163" s="681"/>
      <c r="AT163" s="681"/>
      <c r="AU163" s="681"/>
      <c r="AV163" s="681"/>
      <c r="AW163" s="681"/>
      <c r="AX163" s="681"/>
      <c r="AY163" s="681"/>
      <c r="AZ163" s="681"/>
      <c r="BA163" s="681"/>
      <c r="BB163" s="682"/>
      <c r="BC163" s="681"/>
      <c r="BD163" s="681"/>
      <c r="BE163" s="681"/>
      <c r="BF163" s="681"/>
      <c r="BG163" s="681"/>
      <c r="BH163" s="681"/>
      <c r="BI163" s="681"/>
      <c r="BJ163" s="681"/>
      <c r="BK163" s="681"/>
      <c r="BL163" s="681"/>
      <c r="BM163" s="681"/>
      <c r="BN163" s="681"/>
      <c r="BO163" s="681"/>
      <c r="BP163" s="681"/>
      <c r="BQ163" s="681"/>
    </row>
    <row r="164" spans="1:69" hidden="1">
      <c r="A164" s="649" t="s">
        <v>208</v>
      </c>
      <c r="B164" s="394" t="s">
        <v>612</v>
      </c>
      <c r="C164" s="389" t="s">
        <v>619</v>
      </c>
      <c r="D164" s="1180" t="s">
        <v>626</v>
      </c>
      <c r="E164" s="389" t="s">
        <v>605</v>
      </c>
      <c r="F164" s="673"/>
      <c r="G164" s="674"/>
      <c r="H164" s="674"/>
      <c r="I164" s="674"/>
      <c r="J164" s="674"/>
      <c r="K164" s="674"/>
      <c r="L164" s="674"/>
      <c r="M164" s="674"/>
      <c r="N164" s="674"/>
      <c r="O164" s="674"/>
      <c r="P164" s="674"/>
      <c r="Q164" s="674"/>
      <c r="R164" s="675"/>
      <c r="S164" s="676"/>
      <c r="T164" s="674"/>
      <c r="U164" s="674"/>
      <c r="V164" s="674"/>
      <c r="W164" s="674"/>
      <c r="X164" s="674"/>
      <c r="Y164" s="674"/>
      <c r="Z164" s="674"/>
      <c r="AA164" s="674"/>
      <c r="AB164" s="674"/>
      <c r="AC164" s="674"/>
      <c r="AD164" s="677"/>
      <c r="AE164" s="676"/>
      <c r="AF164" s="674"/>
      <c r="AG164" s="674"/>
      <c r="AH164" s="674"/>
      <c r="AI164" s="674"/>
      <c r="AJ164" s="674"/>
      <c r="AK164" s="674"/>
      <c r="AL164" s="681"/>
      <c r="AM164" s="681"/>
      <c r="AN164" s="681"/>
      <c r="AO164" s="681"/>
      <c r="AP164" s="682"/>
      <c r="AQ164" s="697"/>
      <c r="AR164" s="697"/>
      <c r="AS164" s="681"/>
      <c r="AT164" s="681"/>
      <c r="AU164" s="681"/>
      <c r="AV164" s="681"/>
      <c r="AW164" s="681"/>
      <c r="AX164" s="681"/>
      <c r="AY164" s="681"/>
      <c r="AZ164" s="681"/>
      <c r="BA164" s="681"/>
      <c r="BB164" s="682"/>
      <c r="BC164" s="681"/>
      <c r="BD164" s="681"/>
      <c r="BE164" s="681"/>
      <c r="BF164" s="681"/>
      <c r="BG164" s="681"/>
      <c r="BH164" s="681"/>
      <c r="BI164" s="681"/>
      <c r="BJ164" s="681"/>
      <c r="BK164" s="681"/>
      <c r="BL164" s="681"/>
      <c r="BM164" s="681"/>
      <c r="BN164" s="681"/>
      <c r="BO164" s="681"/>
      <c r="BP164" s="681"/>
      <c r="BQ164" s="681"/>
    </row>
    <row r="165" spans="1:69" hidden="1">
      <c r="A165" s="649" t="s">
        <v>208</v>
      </c>
      <c r="B165" s="394" t="s">
        <v>612</v>
      </c>
      <c r="C165" s="389" t="s">
        <v>619</v>
      </c>
      <c r="D165" s="1180" t="s">
        <v>627</v>
      </c>
      <c r="E165" s="389" t="s">
        <v>603</v>
      </c>
      <c r="F165" s="673"/>
      <c r="G165" s="674"/>
      <c r="H165" s="674"/>
      <c r="I165" s="674"/>
      <c r="J165" s="674"/>
      <c r="K165" s="674"/>
      <c r="L165" s="674"/>
      <c r="M165" s="674"/>
      <c r="N165" s="674"/>
      <c r="O165" s="674"/>
      <c r="P165" s="674"/>
      <c r="Q165" s="674"/>
      <c r="R165" s="675"/>
      <c r="S165" s="676"/>
      <c r="T165" s="674"/>
      <c r="U165" s="674"/>
      <c r="V165" s="674"/>
      <c r="W165" s="674"/>
      <c r="X165" s="674"/>
      <c r="Y165" s="674"/>
      <c r="Z165" s="674"/>
      <c r="AA165" s="674"/>
      <c r="AB165" s="674"/>
      <c r="AC165" s="674"/>
      <c r="AD165" s="677"/>
      <c r="AE165" s="676"/>
      <c r="AF165" s="674"/>
      <c r="AG165" s="674"/>
      <c r="AH165" s="674"/>
      <c r="AI165" s="674"/>
      <c r="AJ165" s="674"/>
      <c r="AK165" s="674"/>
      <c r="AL165" s="681"/>
      <c r="AM165" s="681"/>
      <c r="AN165" s="681"/>
      <c r="AO165" s="681"/>
      <c r="AP165" s="682"/>
      <c r="AQ165" s="697"/>
      <c r="AR165" s="697"/>
      <c r="AS165" s="681"/>
      <c r="AT165" s="681"/>
      <c r="AU165" s="681"/>
      <c r="AV165" s="681"/>
      <c r="AW165" s="681"/>
      <c r="AX165" s="681"/>
      <c r="AY165" s="681"/>
      <c r="AZ165" s="681"/>
      <c r="BA165" s="681"/>
      <c r="BB165" s="682"/>
      <c r="BC165" s="681"/>
      <c r="BD165" s="681"/>
      <c r="BE165" s="681"/>
      <c r="BF165" s="681"/>
      <c r="BG165" s="681"/>
      <c r="BH165" s="681"/>
      <c r="BI165" s="681"/>
      <c r="BJ165" s="681"/>
      <c r="BK165" s="681"/>
      <c r="BL165" s="681"/>
      <c r="BM165" s="681"/>
      <c r="BN165" s="681"/>
      <c r="BO165" s="681"/>
      <c r="BP165" s="681"/>
      <c r="BQ165" s="681"/>
    </row>
    <row r="166" spans="1:69" hidden="1">
      <c r="A166" s="649" t="s">
        <v>208</v>
      </c>
      <c r="B166" s="394" t="s">
        <v>612</v>
      </c>
      <c r="C166" s="389" t="s">
        <v>619</v>
      </c>
      <c r="D166" s="1180" t="s">
        <v>628</v>
      </c>
      <c r="E166" s="389" t="s">
        <v>605</v>
      </c>
      <c r="F166" s="673"/>
      <c r="G166" s="674"/>
      <c r="H166" s="674"/>
      <c r="I166" s="674"/>
      <c r="J166" s="674"/>
      <c r="K166" s="674"/>
      <c r="L166" s="674"/>
      <c r="M166" s="674"/>
      <c r="N166" s="674"/>
      <c r="O166" s="674"/>
      <c r="P166" s="674"/>
      <c r="Q166" s="674"/>
      <c r="R166" s="675"/>
      <c r="S166" s="676"/>
      <c r="T166" s="674"/>
      <c r="U166" s="674"/>
      <c r="V166" s="674"/>
      <c r="W166" s="674"/>
      <c r="X166" s="674"/>
      <c r="Y166" s="674"/>
      <c r="Z166" s="674"/>
      <c r="AA166" s="674"/>
      <c r="AB166" s="674"/>
      <c r="AC166" s="674"/>
      <c r="AD166" s="677"/>
      <c r="AE166" s="676"/>
      <c r="AF166" s="674"/>
      <c r="AG166" s="674"/>
      <c r="AH166" s="674"/>
      <c r="AI166" s="674"/>
      <c r="AJ166" s="674"/>
      <c r="AK166" s="674"/>
      <c r="AL166" s="681"/>
      <c r="AM166" s="681"/>
      <c r="AN166" s="681"/>
      <c r="AO166" s="681"/>
      <c r="AP166" s="682"/>
      <c r="AQ166" s="697"/>
      <c r="AR166" s="697"/>
      <c r="AS166" s="681"/>
      <c r="AT166" s="681"/>
      <c r="AU166" s="681"/>
      <c r="AV166" s="681"/>
      <c r="AW166" s="681"/>
      <c r="AX166" s="681"/>
      <c r="AY166" s="681"/>
      <c r="AZ166" s="681"/>
      <c r="BA166" s="681"/>
      <c r="BB166" s="682"/>
      <c r="BC166" s="681"/>
      <c r="BD166" s="681"/>
      <c r="BE166" s="681"/>
      <c r="BF166" s="681"/>
      <c r="BG166" s="681"/>
      <c r="BH166" s="681"/>
      <c r="BI166" s="681"/>
      <c r="BJ166" s="681"/>
      <c r="BK166" s="681"/>
      <c r="BL166" s="681"/>
      <c r="BM166" s="681"/>
      <c r="BN166" s="681"/>
      <c r="BO166" s="681"/>
      <c r="BP166" s="681"/>
      <c r="BQ166" s="681"/>
    </row>
    <row r="167" spans="1:69" hidden="1">
      <c r="A167" s="649" t="s">
        <v>208</v>
      </c>
      <c r="B167" s="394" t="s">
        <v>600</v>
      </c>
      <c r="C167" s="390" t="s">
        <v>199</v>
      </c>
      <c r="D167" s="1180" t="s">
        <v>54</v>
      </c>
      <c r="E167" s="390" t="s">
        <v>16</v>
      </c>
      <c r="F167" s="698">
        <v>30</v>
      </c>
      <c r="G167" s="674"/>
      <c r="H167" s="674"/>
      <c r="I167" s="674"/>
      <c r="J167" s="674"/>
      <c r="K167" s="674"/>
      <c r="L167" s="674"/>
      <c r="M167" s="674"/>
      <c r="N167" s="674"/>
      <c r="O167" s="674"/>
      <c r="P167" s="674"/>
      <c r="Q167" s="674"/>
      <c r="R167" s="675"/>
      <c r="S167" s="676"/>
      <c r="T167" s="674"/>
      <c r="U167" s="674"/>
      <c r="V167" s="674"/>
      <c r="W167" s="674"/>
      <c r="X167" s="674"/>
      <c r="Y167" s="674"/>
      <c r="Z167" s="674"/>
      <c r="AA167" s="674"/>
      <c r="AB167" s="674"/>
      <c r="AC167" s="674"/>
      <c r="AD167" s="677"/>
      <c r="AE167" s="676"/>
      <c r="AF167" s="674"/>
      <c r="AG167" s="674"/>
      <c r="AH167" s="674"/>
      <c r="AI167" s="674"/>
      <c r="AJ167" s="674"/>
      <c r="AK167" s="678"/>
      <c r="AL167" s="678"/>
      <c r="AM167" s="678"/>
      <c r="AN167" s="678"/>
      <c r="AO167" s="678"/>
      <c r="AP167" s="679"/>
      <c r="AQ167" s="693"/>
      <c r="AR167" s="678"/>
      <c r="AS167" s="678"/>
      <c r="AT167" s="681"/>
      <c r="AU167" s="681"/>
      <c r="AV167" s="681"/>
      <c r="AW167" s="681"/>
      <c r="AX167" s="681"/>
      <c r="AY167" s="681"/>
      <c r="AZ167" s="681"/>
      <c r="BA167" s="681"/>
      <c r="BB167" s="682"/>
      <c r="BC167" s="681"/>
      <c r="BD167" s="681"/>
      <c r="BE167" s="681"/>
      <c r="BF167" s="681"/>
      <c r="BG167" s="681"/>
      <c r="BH167" s="681"/>
      <c r="BI167" s="681"/>
      <c r="BJ167" s="681"/>
      <c r="BK167" s="681"/>
      <c r="BL167" s="681"/>
      <c r="BM167" s="681"/>
      <c r="BN167" s="681"/>
      <c r="BO167" s="681"/>
      <c r="BP167" s="681"/>
      <c r="BQ167" s="681"/>
    </row>
    <row r="168" spans="1:69" hidden="1">
      <c r="A168" s="649" t="s">
        <v>208</v>
      </c>
      <c r="B168" s="394" t="s">
        <v>598</v>
      </c>
      <c r="C168" s="390" t="s">
        <v>199</v>
      </c>
      <c r="D168" s="1180" t="s">
        <v>629</v>
      </c>
      <c r="E168" s="390" t="s">
        <v>16</v>
      </c>
      <c r="F168" s="698">
        <v>30</v>
      </c>
      <c r="G168" s="674"/>
      <c r="H168" s="674"/>
      <c r="I168" s="674"/>
      <c r="J168" s="674"/>
      <c r="K168" s="674"/>
      <c r="L168" s="674"/>
      <c r="M168" s="674"/>
      <c r="N168" s="674"/>
      <c r="O168" s="674"/>
      <c r="P168" s="674"/>
      <c r="Q168" s="674"/>
      <c r="R168" s="675"/>
      <c r="S168" s="676"/>
      <c r="T168" s="674"/>
      <c r="U168" s="674"/>
      <c r="V168" s="674"/>
      <c r="W168" s="674"/>
      <c r="X168" s="674"/>
      <c r="Y168" s="674"/>
      <c r="Z168" s="674"/>
      <c r="AA168" s="674"/>
      <c r="AB168" s="674"/>
      <c r="AC168" s="674"/>
      <c r="AD168" s="677"/>
      <c r="AE168" s="676"/>
      <c r="AF168" s="674"/>
      <c r="AG168" s="674"/>
      <c r="AH168" s="674"/>
      <c r="AI168" s="674"/>
      <c r="AJ168" s="674"/>
      <c r="AK168" s="678"/>
      <c r="AL168" s="678"/>
      <c r="AM168" s="678"/>
      <c r="AN168" s="678"/>
      <c r="AO168" s="678"/>
      <c r="AP168" s="679"/>
      <c r="AQ168" s="693"/>
      <c r="AR168" s="678"/>
      <c r="AS168" s="678"/>
      <c r="AT168" s="681"/>
      <c r="AU168" s="681"/>
      <c r="AV168" s="681"/>
      <c r="AW168" s="681"/>
      <c r="AX168" s="681"/>
      <c r="AY168" s="681"/>
      <c r="AZ168" s="681"/>
      <c r="BA168" s="681"/>
      <c r="BB168" s="682"/>
      <c r="BC168" s="681"/>
      <c r="BD168" s="681"/>
      <c r="BE168" s="681"/>
      <c r="BF168" s="681"/>
      <c r="BG168" s="681"/>
      <c r="BH168" s="681"/>
      <c r="BI168" s="681"/>
      <c r="BJ168" s="681"/>
      <c r="BK168" s="681"/>
      <c r="BL168" s="681"/>
      <c r="BM168" s="681"/>
      <c r="BN168" s="681"/>
      <c r="BO168" s="681"/>
      <c r="BP168" s="681"/>
      <c r="BQ168" s="681"/>
    </row>
    <row r="169" spans="1:69" hidden="1">
      <c r="A169" s="649" t="s">
        <v>208</v>
      </c>
      <c r="B169" s="394" t="s">
        <v>600</v>
      </c>
      <c r="C169" s="390" t="s">
        <v>199</v>
      </c>
      <c r="D169" s="1180" t="s">
        <v>54</v>
      </c>
      <c r="E169" s="389" t="s">
        <v>84</v>
      </c>
      <c r="F169" s="673">
        <v>60</v>
      </c>
      <c r="G169" s="674"/>
      <c r="H169" s="674"/>
      <c r="I169" s="674"/>
      <c r="J169" s="674"/>
      <c r="K169" s="674"/>
      <c r="L169" s="674"/>
      <c r="M169" s="674"/>
      <c r="N169" s="674"/>
      <c r="O169" s="674"/>
      <c r="P169" s="674"/>
      <c r="Q169" s="674"/>
      <c r="R169" s="675"/>
      <c r="S169" s="676"/>
      <c r="T169" s="674"/>
      <c r="U169" s="674"/>
      <c r="V169" s="674"/>
      <c r="W169" s="674"/>
      <c r="X169" s="674"/>
      <c r="Y169" s="674"/>
      <c r="Z169" s="674"/>
      <c r="AA169" s="674"/>
      <c r="AB169" s="674"/>
      <c r="AC169" s="674"/>
      <c r="AD169" s="677"/>
      <c r="AE169" s="676"/>
      <c r="AF169" s="674"/>
      <c r="AG169" s="674"/>
      <c r="AH169" s="674"/>
      <c r="AI169" s="674"/>
      <c r="AJ169" s="674"/>
      <c r="AK169" s="678"/>
      <c r="AL169" s="678"/>
      <c r="AM169" s="678"/>
      <c r="AN169" s="678"/>
      <c r="AO169" s="678"/>
      <c r="AP169" s="679"/>
      <c r="AQ169" s="693"/>
      <c r="AR169" s="678"/>
      <c r="AS169" s="678"/>
      <c r="AT169" s="681"/>
      <c r="AU169" s="681"/>
      <c r="AV169" s="681"/>
      <c r="AW169" s="681"/>
      <c r="AX169" s="681"/>
      <c r="AY169" s="681"/>
      <c r="AZ169" s="681"/>
      <c r="BA169" s="681"/>
      <c r="BB169" s="682"/>
      <c r="BC169" s="681"/>
      <c r="BD169" s="681"/>
      <c r="BE169" s="681"/>
      <c r="BF169" s="681"/>
      <c r="BG169" s="681"/>
      <c r="BH169" s="681"/>
      <c r="BI169" s="681"/>
      <c r="BJ169" s="681"/>
      <c r="BK169" s="681"/>
      <c r="BL169" s="681"/>
      <c r="BM169" s="681"/>
      <c r="BN169" s="681"/>
      <c r="BO169" s="681"/>
      <c r="BP169" s="681"/>
      <c r="BQ169" s="681"/>
    </row>
    <row r="170" spans="1:69" hidden="1">
      <c r="A170" s="650" t="s">
        <v>208</v>
      </c>
      <c r="B170" s="395" t="s">
        <v>598</v>
      </c>
      <c r="C170" s="391" t="s">
        <v>199</v>
      </c>
      <c r="D170" s="1181" t="s">
        <v>629</v>
      </c>
      <c r="E170" s="392" t="s">
        <v>84</v>
      </c>
      <c r="F170" s="699">
        <v>60</v>
      </c>
      <c r="G170" s="700"/>
      <c r="H170" s="700"/>
      <c r="I170" s="700"/>
      <c r="J170" s="700"/>
      <c r="K170" s="700"/>
      <c r="L170" s="700"/>
      <c r="M170" s="700"/>
      <c r="N170" s="700"/>
      <c r="O170" s="700"/>
      <c r="P170" s="700"/>
      <c r="Q170" s="700"/>
      <c r="R170" s="701"/>
      <c r="S170" s="702"/>
      <c r="T170" s="700"/>
      <c r="U170" s="700"/>
      <c r="V170" s="700"/>
      <c r="W170" s="700"/>
      <c r="X170" s="700"/>
      <c r="Y170" s="700"/>
      <c r="Z170" s="700"/>
      <c r="AA170" s="700"/>
      <c r="AB170" s="700"/>
      <c r="AC170" s="700"/>
      <c r="AD170" s="703"/>
      <c r="AE170" s="702"/>
      <c r="AF170" s="700"/>
      <c r="AG170" s="700"/>
      <c r="AH170" s="700"/>
      <c r="AI170" s="700"/>
      <c r="AJ170" s="700"/>
      <c r="AK170" s="704"/>
      <c r="AL170" s="704"/>
      <c r="AM170" s="704"/>
      <c r="AN170" s="704"/>
      <c r="AO170" s="704"/>
      <c r="AP170" s="705"/>
      <c r="AQ170" s="706"/>
      <c r="AR170" s="704"/>
      <c r="AS170" s="704"/>
      <c r="AT170" s="704"/>
      <c r="AU170" s="704"/>
      <c r="AV170" s="704"/>
      <c r="AW170" s="704"/>
      <c r="AX170" s="704"/>
      <c r="AY170" s="704"/>
      <c r="AZ170" s="704"/>
      <c r="BA170" s="704"/>
      <c r="BB170" s="705"/>
      <c r="BC170" s="704"/>
      <c r="BD170" s="704"/>
      <c r="BE170" s="704"/>
      <c r="BF170" s="704"/>
      <c r="BG170" s="704"/>
      <c r="BH170" s="704"/>
      <c r="BI170" s="704"/>
      <c r="BJ170" s="704"/>
      <c r="BK170" s="704"/>
      <c r="BL170" s="704"/>
      <c r="BM170" s="704"/>
      <c r="BN170" s="704"/>
      <c r="BO170" s="704"/>
      <c r="BP170" s="704"/>
      <c r="BQ170" s="704"/>
    </row>
    <row r="171" spans="1:69" hidden="1">
      <c r="A171" s="651" t="s">
        <v>137</v>
      </c>
      <c r="B171" s="652" t="s">
        <v>598</v>
      </c>
      <c r="C171" s="653" t="s">
        <v>630</v>
      </c>
      <c r="D171" s="1182" t="s">
        <v>631</v>
      </c>
      <c r="E171" s="654" t="s">
        <v>16</v>
      </c>
      <c r="F171" s="707">
        <v>16</v>
      </c>
      <c r="G171" s="708"/>
      <c r="H171" s="708"/>
      <c r="I171" s="708"/>
      <c r="J171" s="708"/>
      <c r="K171" s="708"/>
      <c r="L171" s="708"/>
      <c r="M171" s="708"/>
      <c r="N171" s="708"/>
      <c r="O171" s="708"/>
      <c r="P171" s="708"/>
      <c r="Q171" s="708"/>
      <c r="R171" s="709"/>
      <c r="S171" s="710"/>
      <c r="T171" s="708"/>
      <c r="U171" s="708"/>
      <c r="V171" s="708"/>
      <c r="W171" s="708"/>
      <c r="X171" s="708"/>
      <c r="Y171" s="708"/>
      <c r="Z171" s="708"/>
      <c r="AA171" s="708"/>
      <c r="AB171" s="708"/>
      <c r="AC171" s="708"/>
      <c r="AD171" s="711"/>
      <c r="AE171" s="710"/>
      <c r="AF171" s="708"/>
      <c r="AG171" s="708"/>
      <c r="AH171" s="708"/>
      <c r="AI171" s="708"/>
      <c r="AJ171" s="708"/>
      <c r="AK171" s="712"/>
      <c r="AL171" s="712"/>
      <c r="AM171" s="712"/>
      <c r="AN171" s="712"/>
      <c r="AO171" s="712"/>
      <c r="AP171" s="713"/>
      <c r="AQ171" s="714"/>
      <c r="AR171" s="712"/>
      <c r="AS171" s="712"/>
      <c r="AT171" s="712"/>
      <c r="AU171" s="712"/>
      <c r="AV171" s="712"/>
      <c r="AW171" s="712"/>
      <c r="AX171" s="712"/>
      <c r="AY171" s="712"/>
      <c r="AZ171" s="712"/>
      <c r="BA171" s="712"/>
      <c r="BB171" s="713"/>
      <c r="BC171" s="712"/>
      <c r="BD171" s="712"/>
      <c r="BE171" s="712"/>
      <c r="BF171" s="712"/>
      <c r="BG171" s="712"/>
      <c r="BH171" s="712"/>
      <c r="BI171" s="712"/>
      <c r="BJ171" s="712"/>
      <c r="BK171" s="712"/>
      <c r="BL171" s="712"/>
      <c r="BM171" s="712"/>
      <c r="BN171" s="712"/>
      <c r="BO171" s="712"/>
      <c r="BP171" s="712"/>
      <c r="BQ171" s="712"/>
    </row>
    <row r="172" spans="1:69" hidden="1">
      <c r="A172" s="655" t="s">
        <v>137</v>
      </c>
      <c r="B172" s="656" t="s">
        <v>600</v>
      </c>
      <c r="C172" s="657" t="s">
        <v>630</v>
      </c>
      <c r="D172" s="1183" t="s">
        <v>632</v>
      </c>
      <c r="E172" s="658" t="s">
        <v>16</v>
      </c>
      <c r="F172" s="715">
        <v>15</v>
      </c>
      <c r="G172" s="716"/>
      <c r="H172" s="716"/>
      <c r="I172" s="716"/>
      <c r="J172" s="716"/>
      <c r="K172" s="716"/>
      <c r="L172" s="716"/>
      <c r="M172" s="716"/>
      <c r="N172" s="716"/>
      <c r="O172" s="716"/>
      <c r="P172" s="716"/>
      <c r="Q172" s="716"/>
      <c r="R172" s="717"/>
      <c r="S172" s="718"/>
      <c r="T172" s="716"/>
      <c r="U172" s="716"/>
      <c r="V172" s="716"/>
      <c r="W172" s="716"/>
      <c r="X172" s="716"/>
      <c r="Y172" s="716"/>
      <c r="Z172" s="716"/>
      <c r="AA172" s="716"/>
      <c r="AB172" s="716"/>
      <c r="AC172" s="716"/>
      <c r="AD172" s="719"/>
      <c r="AE172" s="718"/>
      <c r="AF172" s="716"/>
      <c r="AG172" s="716"/>
      <c r="AH172" s="716"/>
      <c r="AI172" s="716"/>
      <c r="AJ172" s="716"/>
      <c r="AK172" s="720"/>
      <c r="AL172" s="720"/>
      <c r="AM172" s="720"/>
      <c r="AN172" s="720"/>
      <c r="AO172" s="720"/>
      <c r="AP172" s="721"/>
      <c r="AQ172" s="722"/>
      <c r="AR172" s="720"/>
      <c r="AS172" s="720"/>
      <c r="AT172" s="720"/>
      <c r="AU172" s="720"/>
      <c r="AV172" s="720"/>
      <c r="AW172" s="720"/>
      <c r="AX172" s="720"/>
      <c r="AY172" s="720"/>
      <c r="AZ172" s="720"/>
      <c r="BA172" s="720"/>
      <c r="BB172" s="721"/>
      <c r="BC172" s="720"/>
      <c r="BD172" s="720"/>
      <c r="BE172" s="720"/>
      <c r="BF172" s="720"/>
      <c r="BG172" s="720"/>
      <c r="BH172" s="720"/>
      <c r="BI172" s="720"/>
      <c r="BJ172" s="720"/>
      <c r="BK172" s="720"/>
      <c r="BL172" s="720"/>
      <c r="BM172" s="720"/>
      <c r="BN172" s="720"/>
      <c r="BO172" s="720"/>
      <c r="BP172" s="720"/>
      <c r="BQ172" s="720"/>
    </row>
    <row r="173" spans="1:69" hidden="1">
      <c r="A173" s="655" t="s">
        <v>137</v>
      </c>
      <c r="B173" s="656" t="s">
        <v>612</v>
      </c>
      <c r="C173" s="657" t="s">
        <v>630</v>
      </c>
      <c r="D173" s="1183" t="s">
        <v>633</v>
      </c>
      <c r="E173" s="658" t="s">
        <v>603</v>
      </c>
      <c r="F173" s="715">
        <v>10</v>
      </c>
      <c r="G173" s="716"/>
      <c r="H173" s="716"/>
      <c r="I173" s="716"/>
      <c r="J173" s="716"/>
      <c r="K173" s="716"/>
      <c r="L173" s="716"/>
      <c r="M173" s="716"/>
      <c r="N173" s="716"/>
      <c r="O173" s="716"/>
      <c r="P173" s="716"/>
      <c r="Q173" s="716"/>
      <c r="R173" s="717"/>
      <c r="S173" s="718"/>
      <c r="T173" s="716"/>
      <c r="U173" s="716"/>
      <c r="V173" s="716"/>
      <c r="W173" s="716"/>
      <c r="X173" s="716"/>
      <c r="Y173" s="716"/>
      <c r="Z173" s="716"/>
      <c r="AA173" s="716"/>
      <c r="AB173" s="716"/>
      <c r="AC173" s="716"/>
      <c r="AD173" s="719"/>
      <c r="AE173" s="718"/>
      <c r="AF173" s="716"/>
      <c r="AG173" s="716"/>
      <c r="AH173" s="716"/>
      <c r="AI173" s="716"/>
      <c r="AJ173" s="716"/>
      <c r="AK173" s="720"/>
      <c r="AL173" s="720"/>
      <c r="AM173" s="720"/>
      <c r="AN173" s="720"/>
      <c r="AO173" s="720"/>
      <c r="AP173" s="721"/>
      <c r="AQ173" s="722"/>
      <c r="AR173" s="720"/>
      <c r="AS173" s="720"/>
      <c r="AT173" s="720"/>
      <c r="AU173" s="720"/>
      <c r="AV173" s="720"/>
      <c r="AW173" s="720"/>
      <c r="AX173" s="720"/>
      <c r="AY173" s="720"/>
      <c r="AZ173" s="720"/>
      <c r="BA173" s="720"/>
      <c r="BB173" s="721"/>
      <c r="BC173" s="720"/>
      <c r="BD173" s="720"/>
      <c r="BE173" s="720"/>
      <c r="BF173" s="720"/>
      <c r="BG173" s="720"/>
      <c r="BH173" s="720"/>
      <c r="BI173" s="720"/>
      <c r="BJ173" s="720"/>
      <c r="BK173" s="720"/>
      <c r="BL173" s="720"/>
      <c r="BM173" s="720"/>
      <c r="BN173" s="720"/>
      <c r="BO173" s="720"/>
      <c r="BP173" s="720"/>
      <c r="BQ173" s="720"/>
    </row>
    <row r="174" spans="1:69" hidden="1">
      <c r="A174" s="655" t="s">
        <v>137</v>
      </c>
      <c r="B174" s="656" t="s">
        <v>612</v>
      </c>
      <c r="C174" s="657" t="s">
        <v>630</v>
      </c>
      <c r="D174" s="1183" t="s">
        <v>633</v>
      </c>
      <c r="E174" s="658" t="s">
        <v>605</v>
      </c>
      <c r="F174" s="715"/>
      <c r="G174" s="716"/>
      <c r="H174" s="716"/>
      <c r="I174" s="716"/>
      <c r="J174" s="716"/>
      <c r="K174" s="716"/>
      <c r="L174" s="716"/>
      <c r="M174" s="716"/>
      <c r="N174" s="716"/>
      <c r="O174" s="716"/>
      <c r="P174" s="716"/>
      <c r="Q174" s="716"/>
      <c r="R174" s="717"/>
      <c r="S174" s="718"/>
      <c r="T174" s="716"/>
      <c r="U174" s="716"/>
      <c r="V174" s="716"/>
      <c r="W174" s="716"/>
      <c r="X174" s="716"/>
      <c r="Y174" s="716"/>
      <c r="Z174" s="716"/>
      <c r="AA174" s="716"/>
      <c r="AB174" s="716"/>
      <c r="AC174" s="716"/>
      <c r="AD174" s="719"/>
      <c r="AE174" s="718"/>
      <c r="AF174" s="716"/>
      <c r="AG174" s="716"/>
      <c r="AH174" s="716"/>
      <c r="AI174" s="716"/>
      <c r="AJ174" s="716"/>
      <c r="AK174" s="720"/>
      <c r="AL174" s="720"/>
      <c r="AM174" s="720"/>
      <c r="AN174" s="720"/>
      <c r="AO174" s="720"/>
      <c r="AP174" s="721"/>
      <c r="AQ174" s="722"/>
      <c r="AR174" s="720"/>
      <c r="AS174" s="720"/>
      <c r="AT174" s="720"/>
      <c r="AU174" s="720"/>
      <c r="AV174" s="720"/>
      <c r="AW174" s="720"/>
      <c r="AX174" s="720"/>
      <c r="AY174" s="720"/>
      <c r="AZ174" s="720"/>
      <c r="BA174" s="720"/>
      <c r="BB174" s="721"/>
      <c r="BC174" s="720"/>
      <c r="BD174" s="720"/>
      <c r="BE174" s="720"/>
      <c r="BF174" s="720"/>
      <c r="BG174" s="720"/>
      <c r="BH174" s="720"/>
      <c r="BI174" s="720"/>
      <c r="BJ174" s="720"/>
      <c r="BK174" s="720"/>
      <c r="BL174" s="720"/>
      <c r="BM174" s="720"/>
      <c r="BN174" s="720"/>
      <c r="BO174" s="720"/>
      <c r="BP174" s="720"/>
      <c r="BQ174" s="720"/>
    </row>
    <row r="175" spans="1:69" hidden="1">
      <c r="A175" s="655" t="s">
        <v>135</v>
      </c>
      <c r="B175" s="656" t="s">
        <v>600</v>
      </c>
      <c r="C175" s="657" t="s">
        <v>630</v>
      </c>
      <c r="D175" s="1183" t="s">
        <v>634</v>
      </c>
      <c r="E175" s="658" t="s">
        <v>16</v>
      </c>
      <c r="F175" s="715">
        <v>16</v>
      </c>
      <c r="G175" s="716"/>
      <c r="H175" s="716"/>
      <c r="I175" s="716"/>
      <c r="J175" s="716"/>
      <c r="K175" s="716"/>
      <c r="L175" s="716"/>
      <c r="M175" s="716"/>
      <c r="N175" s="716"/>
      <c r="O175" s="716"/>
      <c r="P175" s="716"/>
      <c r="Q175" s="716"/>
      <c r="R175" s="717"/>
      <c r="S175" s="718"/>
      <c r="T175" s="716"/>
      <c r="U175" s="716"/>
      <c r="V175" s="716"/>
      <c r="W175" s="716"/>
      <c r="X175" s="716"/>
      <c r="Y175" s="716"/>
      <c r="Z175" s="716"/>
      <c r="AA175" s="716"/>
      <c r="AB175" s="716"/>
      <c r="AC175" s="716"/>
      <c r="AD175" s="719"/>
      <c r="AE175" s="718"/>
      <c r="AF175" s="716"/>
      <c r="AG175" s="716"/>
      <c r="AH175" s="716"/>
      <c r="AI175" s="716"/>
      <c r="AJ175" s="716"/>
      <c r="AK175" s="720"/>
      <c r="AL175" s="720"/>
      <c r="AM175" s="720"/>
      <c r="AN175" s="720"/>
      <c r="AO175" s="720"/>
      <c r="AP175" s="721"/>
      <c r="AQ175" s="722"/>
      <c r="AR175" s="720"/>
      <c r="AS175" s="720"/>
      <c r="AT175" s="720"/>
      <c r="AU175" s="720"/>
      <c r="AV175" s="720"/>
      <c r="AW175" s="720"/>
      <c r="AX175" s="720"/>
      <c r="AY175" s="720"/>
      <c r="AZ175" s="720"/>
      <c r="BA175" s="720"/>
      <c r="BB175" s="721"/>
      <c r="BC175" s="720"/>
      <c r="BD175" s="720"/>
      <c r="BE175" s="720"/>
      <c r="BF175" s="720"/>
      <c r="BG175" s="720"/>
      <c r="BH175" s="720"/>
      <c r="BI175" s="720"/>
      <c r="BJ175" s="720"/>
      <c r="BK175" s="720"/>
      <c r="BL175" s="720"/>
      <c r="BM175" s="720"/>
      <c r="BN175" s="720"/>
      <c r="BO175" s="720"/>
      <c r="BP175" s="720"/>
      <c r="BQ175" s="720"/>
    </row>
    <row r="176" spans="1:69" hidden="1">
      <c r="A176" s="655" t="s">
        <v>135</v>
      </c>
      <c r="B176" s="656" t="s">
        <v>612</v>
      </c>
      <c r="C176" s="657" t="s">
        <v>630</v>
      </c>
      <c r="D176" s="1183" t="s">
        <v>635</v>
      </c>
      <c r="E176" s="658" t="s">
        <v>603</v>
      </c>
      <c r="F176" s="715">
        <v>15</v>
      </c>
      <c r="G176" s="716"/>
      <c r="H176" s="716"/>
      <c r="I176" s="716"/>
      <c r="J176" s="716"/>
      <c r="K176" s="716"/>
      <c r="L176" s="716"/>
      <c r="M176" s="716"/>
      <c r="N176" s="716"/>
      <c r="O176" s="716"/>
      <c r="P176" s="716"/>
      <c r="Q176" s="716"/>
      <c r="R176" s="717"/>
      <c r="S176" s="718"/>
      <c r="T176" s="716"/>
      <c r="U176" s="716"/>
      <c r="V176" s="716"/>
      <c r="W176" s="716"/>
      <c r="X176" s="716"/>
      <c r="Y176" s="716"/>
      <c r="Z176" s="716"/>
      <c r="AA176" s="716"/>
      <c r="AB176" s="716"/>
      <c r="AC176" s="716"/>
      <c r="AD176" s="719"/>
      <c r="AE176" s="718"/>
      <c r="AF176" s="716"/>
      <c r="AG176" s="716"/>
      <c r="AH176" s="716"/>
      <c r="AI176" s="716"/>
      <c r="AJ176" s="716"/>
      <c r="AK176" s="720"/>
      <c r="AL176" s="720"/>
      <c r="AM176" s="720"/>
      <c r="AN176" s="720"/>
      <c r="AO176" s="720"/>
      <c r="AP176" s="721"/>
      <c r="AQ176" s="722"/>
      <c r="AR176" s="720"/>
      <c r="AS176" s="720"/>
      <c r="AT176" s="720"/>
      <c r="AU176" s="720"/>
      <c r="AV176" s="720"/>
      <c r="AW176" s="720"/>
      <c r="AX176" s="720"/>
      <c r="AY176" s="720"/>
      <c r="AZ176" s="720"/>
      <c r="BA176" s="720"/>
      <c r="BB176" s="721"/>
      <c r="BC176" s="720"/>
      <c r="BD176" s="720"/>
      <c r="BE176" s="720"/>
      <c r="BF176" s="720"/>
      <c r="BG176" s="720"/>
      <c r="BH176" s="720"/>
      <c r="BI176" s="720"/>
      <c r="BJ176" s="720"/>
      <c r="BK176" s="720"/>
      <c r="BL176" s="720"/>
      <c r="BM176" s="720"/>
      <c r="BN176" s="720"/>
      <c r="BO176" s="720"/>
      <c r="BP176" s="720"/>
      <c r="BQ176" s="720"/>
    </row>
    <row r="177" spans="1:69" hidden="1">
      <c r="A177" s="655" t="s">
        <v>135</v>
      </c>
      <c r="B177" s="656" t="s">
        <v>612</v>
      </c>
      <c r="C177" s="657" t="s">
        <v>630</v>
      </c>
      <c r="D177" s="1183" t="s">
        <v>635</v>
      </c>
      <c r="E177" s="658" t="s">
        <v>605</v>
      </c>
      <c r="F177" s="715"/>
      <c r="G177" s="716"/>
      <c r="H177" s="716"/>
      <c r="I177" s="716"/>
      <c r="J177" s="716"/>
      <c r="K177" s="716"/>
      <c r="L177" s="716"/>
      <c r="M177" s="716"/>
      <c r="N177" s="716"/>
      <c r="O177" s="716"/>
      <c r="P177" s="716"/>
      <c r="Q177" s="716"/>
      <c r="R177" s="717"/>
      <c r="S177" s="718"/>
      <c r="T177" s="716"/>
      <c r="U177" s="716"/>
      <c r="V177" s="716"/>
      <c r="W177" s="716"/>
      <c r="X177" s="716"/>
      <c r="Y177" s="716"/>
      <c r="Z177" s="716"/>
      <c r="AA177" s="716"/>
      <c r="AB177" s="716"/>
      <c r="AC177" s="716"/>
      <c r="AD177" s="719"/>
      <c r="AE177" s="718"/>
      <c r="AF177" s="716"/>
      <c r="AG177" s="716"/>
      <c r="AH177" s="716"/>
      <c r="AI177" s="716"/>
      <c r="AJ177" s="716"/>
      <c r="AK177" s="720"/>
      <c r="AL177" s="720"/>
      <c r="AM177" s="720"/>
      <c r="AN177" s="720"/>
      <c r="AO177" s="720"/>
      <c r="AP177" s="721"/>
      <c r="AQ177" s="722"/>
      <c r="AR177" s="720"/>
      <c r="AS177" s="720"/>
      <c r="AT177" s="720"/>
      <c r="AU177" s="720"/>
      <c r="AV177" s="720"/>
      <c r="AW177" s="720"/>
      <c r="AX177" s="720"/>
      <c r="AY177" s="720"/>
      <c r="AZ177" s="720"/>
      <c r="BA177" s="720"/>
      <c r="BB177" s="721"/>
      <c r="BC177" s="720"/>
      <c r="BD177" s="720"/>
      <c r="BE177" s="720"/>
      <c r="BF177" s="720"/>
      <c r="BG177" s="720"/>
      <c r="BH177" s="720"/>
      <c r="BI177" s="720"/>
      <c r="BJ177" s="720"/>
      <c r="BK177" s="720"/>
      <c r="BL177" s="720"/>
      <c r="BM177" s="720"/>
      <c r="BN177" s="720"/>
      <c r="BO177" s="720"/>
      <c r="BP177" s="720"/>
      <c r="BQ177" s="720"/>
    </row>
    <row r="178" spans="1:69" hidden="1">
      <c r="A178" s="655" t="s">
        <v>218</v>
      </c>
      <c r="B178" s="656" t="s">
        <v>612</v>
      </c>
      <c r="C178" s="657" t="s">
        <v>630</v>
      </c>
      <c r="D178" s="1183" t="s">
        <v>636</v>
      </c>
      <c r="E178" s="658" t="s">
        <v>16</v>
      </c>
      <c r="F178" s="715">
        <v>10</v>
      </c>
      <c r="G178" s="716"/>
      <c r="H178" s="716"/>
      <c r="I178" s="716"/>
      <c r="J178" s="716"/>
      <c r="K178" s="716"/>
      <c r="L178" s="716"/>
      <c r="M178" s="716"/>
      <c r="N178" s="716"/>
      <c r="O178" s="716"/>
      <c r="P178" s="716"/>
      <c r="Q178" s="716"/>
      <c r="R178" s="717"/>
      <c r="S178" s="718"/>
      <c r="T178" s="716"/>
      <c r="U178" s="716"/>
      <c r="V178" s="716"/>
      <c r="W178" s="716"/>
      <c r="X178" s="716"/>
      <c r="Y178" s="716"/>
      <c r="Z178" s="716"/>
      <c r="AA178" s="716"/>
      <c r="AB178" s="716"/>
      <c r="AC178" s="716"/>
      <c r="AD178" s="719"/>
      <c r="AE178" s="718"/>
      <c r="AF178" s="716"/>
      <c r="AG178" s="716"/>
      <c r="AH178" s="716"/>
      <c r="AI178" s="716"/>
      <c r="AJ178" s="716"/>
      <c r="AK178" s="720"/>
      <c r="AL178" s="720"/>
      <c r="AM178" s="720"/>
      <c r="AN178" s="720"/>
      <c r="AO178" s="720"/>
      <c r="AP178" s="721"/>
      <c r="AQ178" s="722"/>
      <c r="AR178" s="720"/>
      <c r="AS178" s="720"/>
      <c r="AT178" s="720"/>
      <c r="AU178" s="720"/>
      <c r="AV178" s="720"/>
      <c r="AW178" s="720"/>
      <c r="AX178" s="720"/>
      <c r="AY178" s="720"/>
      <c r="AZ178" s="720"/>
      <c r="BA178" s="720"/>
      <c r="BB178" s="721"/>
      <c r="BC178" s="720"/>
      <c r="BD178" s="720"/>
      <c r="BE178" s="720"/>
      <c r="BF178" s="720"/>
      <c r="BG178" s="720"/>
      <c r="BH178" s="720"/>
      <c r="BI178" s="720"/>
      <c r="BJ178" s="720"/>
      <c r="BK178" s="720"/>
      <c r="BL178" s="720"/>
      <c r="BM178" s="720"/>
      <c r="BN178" s="720"/>
      <c r="BO178" s="720"/>
      <c r="BP178" s="720"/>
      <c r="BQ178" s="720"/>
    </row>
    <row r="179" spans="1:69" hidden="1">
      <c r="A179" s="655" t="s">
        <v>218</v>
      </c>
      <c r="B179" s="656" t="s">
        <v>612</v>
      </c>
      <c r="C179" s="657" t="s">
        <v>630</v>
      </c>
      <c r="D179" s="1183" t="s">
        <v>636</v>
      </c>
      <c r="E179" s="658" t="s">
        <v>603</v>
      </c>
      <c r="F179" s="715">
        <v>10</v>
      </c>
      <c r="G179" s="716"/>
      <c r="H179" s="716"/>
      <c r="I179" s="716"/>
      <c r="J179" s="716"/>
      <c r="K179" s="716"/>
      <c r="L179" s="716"/>
      <c r="M179" s="716"/>
      <c r="N179" s="716"/>
      <c r="O179" s="716"/>
      <c r="P179" s="716"/>
      <c r="Q179" s="716"/>
      <c r="R179" s="717"/>
      <c r="S179" s="718"/>
      <c r="T179" s="716"/>
      <c r="U179" s="716"/>
      <c r="V179" s="716"/>
      <c r="W179" s="716"/>
      <c r="X179" s="716"/>
      <c r="Y179" s="716"/>
      <c r="Z179" s="716"/>
      <c r="AA179" s="716"/>
      <c r="AB179" s="716"/>
      <c r="AC179" s="716"/>
      <c r="AD179" s="719"/>
      <c r="AE179" s="718"/>
      <c r="AF179" s="716"/>
      <c r="AG179" s="716"/>
      <c r="AH179" s="716"/>
      <c r="AI179" s="716"/>
      <c r="AJ179" s="716"/>
      <c r="AK179" s="720"/>
      <c r="AL179" s="720"/>
      <c r="AM179" s="720"/>
      <c r="AN179" s="720"/>
      <c r="AO179" s="720"/>
      <c r="AP179" s="721"/>
      <c r="AQ179" s="722"/>
      <c r="AR179" s="720"/>
      <c r="AS179" s="720"/>
      <c r="AT179" s="720"/>
      <c r="AU179" s="720"/>
      <c r="AV179" s="720"/>
      <c r="AW179" s="720"/>
      <c r="AX179" s="720"/>
      <c r="AY179" s="720"/>
      <c r="AZ179" s="720"/>
      <c r="BA179" s="720"/>
      <c r="BB179" s="721"/>
      <c r="BC179" s="720"/>
      <c r="BD179" s="720"/>
      <c r="BE179" s="720"/>
      <c r="BF179" s="720"/>
      <c r="BG179" s="720"/>
      <c r="BH179" s="720"/>
      <c r="BI179" s="720"/>
      <c r="BJ179" s="720"/>
      <c r="BK179" s="720"/>
      <c r="BL179" s="720"/>
      <c r="BM179" s="720"/>
      <c r="BN179" s="720"/>
      <c r="BO179" s="720"/>
      <c r="BP179" s="720"/>
      <c r="BQ179" s="720"/>
    </row>
    <row r="180" spans="1:69" hidden="1">
      <c r="A180" s="650" t="s">
        <v>218</v>
      </c>
      <c r="B180" s="395" t="s">
        <v>612</v>
      </c>
      <c r="C180" s="391" t="s">
        <v>630</v>
      </c>
      <c r="D180" s="1181" t="s">
        <v>636</v>
      </c>
      <c r="E180" s="392" t="s">
        <v>605</v>
      </c>
      <c r="F180" s="699"/>
      <c r="G180" s="700"/>
      <c r="H180" s="700"/>
      <c r="I180" s="700"/>
      <c r="J180" s="700"/>
      <c r="K180" s="700"/>
      <c r="L180" s="700"/>
      <c r="M180" s="700"/>
      <c r="N180" s="700"/>
      <c r="O180" s="700"/>
      <c r="P180" s="700"/>
      <c r="Q180" s="700"/>
      <c r="R180" s="701"/>
      <c r="S180" s="702"/>
      <c r="T180" s="700"/>
      <c r="U180" s="700"/>
      <c r="V180" s="700"/>
      <c r="W180" s="700"/>
      <c r="X180" s="700"/>
      <c r="Y180" s="700"/>
      <c r="Z180" s="700"/>
      <c r="AA180" s="700"/>
      <c r="AB180" s="700"/>
      <c r="AC180" s="700"/>
      <c r="AD180" s="703"/>
      <c r="AE180" s="702"/>
      <c r="AF180" s="700"/>
      <c r="AG180" s="700"/>
      <c r="AH180" s="700"/>
      <c r="AI180" s="700"/>
      <c r="AJ180" s="700"/>
      <c r="AK180" s="704"/>
      <c r="AL180" s="704"/>
      <c r="AM180" s="704"/>
      <c r="AN180" s="704"/>
      <c r="AO180" s="704"/>
      <c r="AP180" s="705"/>
      <c r="AQ180" s="706"/>
      <c r="AR180" s="704"/>
      <c r="AS180" s="704"/>
      <c r="AT180" s="704"/>
      <c r="AU180" s="704"/>
      <c r="AV180" s="704"/>
      <c r="AW180" s="704"/>
      <c r="AX180" s="704"/>
      <c r="AY180" s="704"/>
      <c r="AZ180" s="704"/>
      <c r="BA180" s="704"/>
      <c r="BB180" s="705"/>
      <c r="BC180" s="704"/>
      <c r="BD180" s="704"/>
      <c r="BE180" s="704"/>
      <c r="BF180" s="704"/>
      <c r="BG180" s="704"/>
      <c r="BH180" s="704"/>
      <c r="BI180" s="704"/>
      <c r="BJ180" s="704"/>
      <c r="BK180" s="704"/>
      <c r="BL180" s="704"/>
      <c r="BM180" s="704"/>
      <c r="BN180" s="704"/>
      <c r="BO180" s="704"/>
      <c r="BP180" s="704"/>
      <c r="BQ180" s="704"/>
    </row>
    <row r="181" spans="1:69" hidden="1">
      <c r="A181" s="659" t="s">
        <v>145</v>
      </c>
      <c r="B181" s="660" t="s">
        <v>598</v>
      </c>
      <c r="C181" s="661" t="s">
        <v>630</v>
      </c>
      <c r="D181" s="1184" t="s">
        <v>637</v>
      </c>
      <c r="E181" s="661" t="s">
        <v>16</v>
      </c>
      <c r="F181" s="723">
        <v>16</v>
      </c>
      <c r="G181" s="724"/>
      <c r="H181" s="724"/>
      <c r="I181" s="724"/>
      <c r="J181" s="724"/>
      <c r="K181" s="724"/>
      <c r="L181" s="724"/>
      <c r="M181" s="724"/>
      <c r="N181" s="724"/>
      <c r="O181" s="724"/>
      <c r="P181" s="724"/>
      <c r="Q181" s="724"/>
      <c r="R181" s="725"/>
      <c r="S181" s="726"/>
      <c r="T181" s="724"/>
      <c r="U181" s="724"/>
      <c r="V181" s="724"/>
      <c r="W181" s="724"/>
      <c r="X181" s="724"/>
      <c r="Y181" s="724"/>
      <c r="Z181" s="724"/>
      <c r="AA181" s="724"/>
      <c r="AB181" s="724"/>
      <c r="AC181" s="724"/>
      <c r="AD181" s="727"/>
      <c r="AE181" s="726"/>
      <c r="AF181" s="724"/>
      <c r="AG181" s="724"/>
      <c r="AH181" s="724"/>
      <c r="AI181" s="724"/>
      <c r="AJ181" s="724"/>
      <c r="AK181" s="728"/>
      <c r="AL181" s="728"/>
      <c r="AM181" s="728"/>
      <c r="AN181" s="728"/>
      <c r="AO181" s="728"/>
      <c r="AP181" s="729"/>
      <c r="AQ181" s="730"/>
      <c r="AR181" s="728"/>
      <c r="AS181" s="728"/>
      <c r="AT181" s="731"/>
      <c r="AU181" s="731"/>
      <c r="AV181" s="731"/>
      <c r="AW181" s="731"/>
      <c r="AX181" s="731"/>
      <c r="AY181" s="731"/>
      <c r="AZ181" s="731"/>
      <c r="BA181" s="731"/>
      <c r="BB181" s="732"/>
      <c r="BC181" s="731"/>
      <c r="BD181" s="731"/>
      <c r="BE181" s="731"/>
      <c r="BF181" s="731"/>
      <c r="BG181" s="731"/>
      <c r="BH181" s="731"/>
      <c r="BI181" s="731"/>
      <c r="BJ181" s="731"/>
      <c r="BK181" s="731"/>
      <c r="BL181" s="731"/>
      <c r="BM181" s="731"/>
      <c r="BN181" s="731"/>
      <c r="BO181" s="731"/>
      <c r="BP181" s="731"/>
      <c r="BQ181" s="731"/>
    </row>
    <row r="182" spans="1:69" hidden="1">
      <c r="A182" s="649" t="s">
        <v>145</v>
      </c>
      <c r="B182" s="394" t="s">
        <v>600</v>
      </c>
      <c r="C182" s="390" t="s">
        <v>630</v>
      </c>
      <c r="D182" s="1180" t="s">
        <v>638</v>
      </c>
      <c r="E182" s="390" t="s">
        <v>16</v>
      </c>
      <c r="F182" s="698">
        <v>16</v>
      </c>
      <c r="G182" s="674"/>
      <c r="H182" s="674"/>
      <c r="I182" s="674"/>
      <c r="J182" s="674"/>
      <c r="K182" s="674"/>
      <c r="L182" s="674"/>
      <c r="M182" s="674"/>
      <c r="N182" s="674"/>
      <c r="O182" s="674"/>
      <c r="P182" s="674"/>
      <c r="Q182" s="674"/>
      <c r="R182" s="675"/>
      <c r="S182" s="676"/>
      <c r="T182" s="674"/>
      <c r="U182" s="674"/>
      <c r="V182" s="674"/>
      <c r="W182" s="674"/>
      <c r="X182" s="674"/>
      <c r="Y182" s="674"/>
      <c r="Z182" s="674"/>
      <c r="AA182" s="674"/>
      <c r="AB182" s="674"/>
      <c r="AC182" s="674"/>
      <c r="AD182" s="677"/>
      <c r="AE182" s="676"/>
      <c r="AF182" s="674"/>
      <c r="AG182" s="674"/>
      <c r="AH182" s="674"/>
      <c r="AI182" s="674"/>
      <c r="AJ182" s="674"/>
      <c r="AK182" s="678"/>
      <c r="AL182" s="678"/>
      <c r="AM182" s="678"/>
      <c r="AN182" s="678"/>
      <c r="AO182" s="678"/>
      <c r="AP182" s="679"/>
      <c r="AQ182" s="693"/>
      <c r="AR182" s="678"/>
      <c r="AS182" s="678"/>
      <c r="AT182" s="681"/>
      <c r="AU182" s="681"/>
      <c r="AV182" s="681"/>
      <c r="AW182" s="681"/>
      <c r="AX182" s="681"/>
      <c r="AY182" s="681"/>
      <c r="AZ182" s="681"/>
      <c r="BA182" s="681"/>
      <c r="BB182" s="682"/>
      <c r="BC182" s="681"/>
      <c r="BD182" s="681"/>
      <c r="BE182" s="681"/>
      <c r="BF182" s="681"/>
      <c r="BG182" s="681"/>
      <c r="BH182" s="681"/>
      <c r="BI182" s="681"/>
      <c r="BJ182" s="681"/>
      <c r="BK182" s="681"/>
      <c r="BL182" s="681"/>
      <c r="BM182" s="681"/>
      <c r="BN182" s="681"/>
      <c r="BO182" s="681"/>
      <c r="BP182" s="681"/>
      <c r="BQ182" s="681"/>
    </row>
    <row r="183" spans="1:69" hidden="1">
      <c r="A183" s="649" t="s">
        <v>145</v>
      </c>
      <c r="B183" s="394" t="s">
        <v>600</v>
      </c>
      <c r="C183" s="390" t="s">
        <v>630</v>
      </c>
      <c r="D183" s="1180" t="s">
        <v>639</v>
      </c>
      <c r="E183" s="390" t="s">
        <v>22</v>
      </c>
      <c r="F183" s="698">
        <v>15</v>
      </c>
      <c r="G183" s="674"/>
      <c r="H183" s="674"/>
      <c r="I183" s="674"/>
      <c r="J183" s="674"/>
      <c r="K183" s="674"/>
      <c r="L183" s="674"/>
      <c r="M183" s="674"/>
      <c r="N183" s="674"/>
      <c r="O183" s="674"/>
      <c r="P183" s="674"/>
      <c r="Q183" s="674"/>
      <c r="R183" s="675"/>
      <c r="S183" s="676"/>
      <c r="T183" s="674"/>
      <c r="U183" s="674"/>
      <c r="V183" s="674"/>
      <c r="W183" s="674"/>
      <c r="X183" s="674"/>
      <c r="Y183" s="674"/>
      <c r="Z183" s="674"/>
      <c r="AA183" s="674"/>
      <c r="AB183" s="674"/>
      <c r="AC183" s="674"/>
      <c r="AD183" s="677"/>
      <c r="AE183" s="676"/>
      <c r="AF183" s="674"/>
      <c r="AG183" s="674"/>
      <c r="AH183" s="674"/>
      <c r="AI183" s="674"/>
      <c r="AJ183" s="674"/>
      <c r="AK183" s="678"/>
      <c r="AL183" s="678"/>
      <c r="AM183" s="678"/>
      <c r="AN183" s="678"/>
      <c r="AO183" s="678"/>
      <c r="AP183" s="679"/>
      <c r="AQ183" s="693"/>
      <c r="AR183" s="678"/>
      <c r="AS183" s="678"/>
      <c r="AT183" s="681"/>
      <c r="AU183" s="681"/>
      <c r="AV183" s="681"/>
      <c r="AW183" s="681"/>
      <c r="AX183" s="681"/>
      <c r="AY183" s="681"/>
      <c r="AZ183" s="681"/>
      <c r="BA183" s="681"/>
      <c r="BB183" s="682"/>
      <c r="BC183" s="681"/>
      <c r="BD183" s="681"/>
      <c r="BE183" s="681"/>
      <c r="BF183" s="681"/>
      <c r="BG183" s="681"/>
      <c r="BH183" s="681"/>
      <c r="BI183" s="681"/>
      <c r="BJ183" s="681"/>
      <c r="BK183" s="681"/>
      <c r="BL183" s="681"/>
      <c r="BM183" s="681"/>
      <c r="BN183" s="681"/>
      <c r="BO183" s="681"/>
      <c r="BP183" s="681"/>
      <c r="BQ183" s="681"/>
    </row>
    <row r="184" spans="1:69" hidden="1">
      <c r="A184" s="649" t="s">
        <v>145</v>
      </c>
      <c r="B184" s="394" t="s">
        <v>640</v>
      </c>
      <c r="C184" s="390" t="s">
        <v>630</v>
      </c>
      <c r="D184" s="1180" t="s">
        <v>641</v>
      </c>
      <c r="E184" s="390" t="s">
        <v>603</v>
      </c>
      <c r="F184" s="698">
        <v>10</v>
      </c>
      <c r="G184" s="674"/>
      <c r="H184" s="674"/>
      <c r="I184" s="674"/>
      <c r="J184" s="674"/>
      <c r="K184" s="674"/>
      <c r="L184" s="674"/>
      <c r="M184" s="674"/>
      <c r="N184" s="674"/>
      <c r="O184" s="674"/>
      <c r="P184" s="674"/>
      <c r="Q184" s="674"/>
      <c r="R184" s="675"/>
      <c r="S184" s="676"/>
      <c r="T184" s="674"/>
      <c r="U184" s="674"/>
      <c r="V184" s="674"/>
      <c r="W184" s="674"/>
      <c r="X184" s="674"/>
      <c r="Y184" s="674"/>
      <c r="Z184" s="674"/>
      <c r="AA184" s="674"/>
      <c r="AB184" s="674"/>
      <c r="AC184" s="674"/>
      <c r="AD184" s="677"/>
      <c r="AE184" s="676"/>
      <c r="AF184" s="674"/>
      <c r="AG184" s="674"/>
      <c r="AH184" s="674"/>
      <c r="AI184" s="674"/>
      <c r="AJ184" s="674"/>
      <c r="AK184" s="678"/>
      <c r="AL184" s="678"/>
      <c r="AM184" s="678"/>
      <c r="AN184" s="678"/>
      <c r="AO184" s="678"/>
      <c r="AP184" s="679"/>
      <c r="AQ184" s="693"/>
      <c r="AR184" s="678"/>
      <c r="AS184" s="678"/>
      <c r="AT184" s="681"/>
      <c r="AU184" s="681"/>
      <c r="AV184" s="681"/>
      <c r="AW184" s="681"/>
      <c r="AX184" s="681"/>
      <c r="AY184" s="681"/>
      <c r="AZ184" s="681"/>
      <c r="BA184" s="681"/>
      <c r="BB184" s="682"/>
      <c r="BC184" s="681"/>
      <c r="BD184" s="681"/>
      <c r="BE184" s="681"/>
      <c r="BF184" s="681"/>
      <c r="BG184" s="681"/>
      <c r="BH184" s="681"/>
      <c r="BI184" s="681"/>
      <c r="BJ184" s="681"/>
      <c r="BK184" s="681"/>
      <c r="BL184" s="681"/>
      <c r="BM184" s="681"/>
      <c r="BN184" s="681"/>
      <c r="BO184" s="681"/>
      <c r="BP184" s="681"/>
      <c r="BQ184" s="681"/>
    </row>
    <row r="185" spans="1:69" hidden="1">
      <c r="A185" s="649" t="s">
        <v>145</v>
      </c>
      <c r="B185" s="394" t="s">
        <v>640</v>
      </c>
      <c r="C185" s="390" t="s">
        <v>630</v>
      </c>
      <c r="D185" s="1180" t="s">
        <v>642</v>
      </c>
      <c r="E185" s="390" t="s">
        <v>605</v>
      </c>
      <c r="F185" s="698"/>
      <c r="G185" s="674"/>
      <c r="H185" s="674"/>
      <c r="I185" s="674"/>
      <c r="J185" s="674"/>
      <c r="K185" s="674"/>
      <c r="L185" s="674"/>
      <c r="M185" s="674"/>
      <c r="N185" s="674"/>
      <c r="O185" s="674"/>
      <c r="P185" s="674"/>
      <c r="Q185" s="674"/>
      <c r="R185" s="675"/>
      <c r="S185" s="676"/>
      <c r="T185" s="674"/>
      <c r="U185" s="674"/>
      <c r="V185" s="674"/>
      <c r="W185" s="674"/>
      <c r="X185" s="674"/>
      <c r="Y185" s="674"/>
      <c r="Z185" s="674"/>
      <c r="AA185" s="674"/>
      <c r="AB185" s="674"/>
      <c r="AC185" s="674"/>
      <c r="AD185" s="677"/>
      <c r="AE185" s="676"/>
      <c r="AF185" s="674"/>
      <c r="AG185" s="674"/>
      <c r="AH185" s="674"/>
      <c r="AI185" s="674"/>
      <c r="AJ185" s="674"/>
      <c r="AK185" s="678"/>
      <c r="AL185" s="678"/>
      <c r="AM185" s="678"/>
      <c r="AN185" s="678"/>
      <c r="AO185" s="678"/>
      <c r="AP185" s="679"/>
      <c r="AQ185" s="693"/>
      <c r="AR185" s="678"/>
      <c r="AS185" s="678"/>
      <c r="AT185" s="681"/>
      <c r="AU185" s="681"/>
      <c r="AV185" s="681"/>
      <c r="AW185" s="681"/>
      <c r="AX185" s="681"/>
      <c r="AY185" s="681"/>
      <c r="AZ185" s="681"/>
      <c r="BA185" s="681"/>
      <c r="BB185" s="682"/>
      <c r="BC185" s="681"/>
      <c r="BD185" s="681"/>
      <c r="BE185" s="681"/>
      <c r="BF185" s="681"/>
      <c r="BG185" s="681"/>
      <c r="BH185" s="681"/>
      <c r="BI185" s="681"/>
      <c r="BJ185" s="681"/>
      <c r="BK185" s="681"/>
      <c r="BL185" s="681"/>
      <c r="BM185" s="681"/>
      <c r="BN185" s="681"/>
      <c r="BO185" s="681"/>
      <c r="BP185" s="681"/>
      <c r="BQ185" s="681"/>
    </row>
    <row r="186" spans="1:69" hidden="1">
      <c r="A186" s="649" t="s">
        <v>145</v>
      </c>
      <c r="B186" s="394" t="s">
        <v>640</v>
      </c>
      <c r="C186" s="390" t="s">
        <v>630</v>
      </c>
      <c r="D186" s="1180" t="s">
        <v>643</v>
      </c>
      <c r="E186" s="390" t="s">
        <v>84</v>
      </c>
      <c r="F186" s="698">
        <v>35</v>
      </c>
      <c r="G186" s="674"/>
      <c r="H186" s="674"/>
      <c r="I186" s="674"/>
      <c r="J186" s="674"/>
      <c r="K186" s="674"/>
      <c r="L186" s="674"/>
      <c r="M186" s="674"/>
      <c r="N186" s="674"/>
      <c r="O186" s="674"/>
      <c r="P186" s="674"/>
      <c r="Q186" s="674"/>
      <c r="R186" s="675"/>
      <c r="S186" s="676"/>
      <c r="T186" s="674"/>
      <c r="U186" s="674"/>
      <c r="V186" s="674"/>
      <c r="W186" s="674"/>
      <c r="X186" s="674"/>
      <c r="Y186" s="674"/>
      <c r="Z186" s="674"/>
      <c r="AA186" s="674"/>
      <c r="AB186" s="674"/>
      <c r="AC186" s="674"/>
      <c r="AD186" s="677"/>
      <c r="AE186" s="676"/>
      <c r="AF186" s="674"/>
      <c r="AG186" s="674"/>
      <c r="AH186" s="674"/>
      <c r="AI186" s="674"/>
      <c r="AJ186" s="674"/>
      <c r="AK186" s="678"/>
      <c r="AL186" s="678"/>
      <c r="AM186" s="678"/>
      <c r="AN186" s="678"/>
      <c r="AO186" s="678"/>
      <c r="AP186" s="679"/>
      <c r="AQ186" s="693"/>
      <c r="AR186" s="678"/>
      <c r="AS186" s="678"/>
      <c r="AT186" s="681"/>
      <c r="AU186" s="681"/>
      <c r="AV186" s="681"/>
      <c r="AW186" s="681"/>
      <c r="AX186" s="681"/>
      <c r="AY186" s="681"/>
      <c r="AZ186" s="681"/>
      <c r="BA186" s="681"/>
      <c r="BB186" s="682"/>
      <c r="BC186" s="681"/>
      <c r="BD186" s="681"/>
      <c r="BE186" s="681"/>
      <c r="BF186" s="681"/>
      <c r="BG186" s="681"/>
      <c r="BH186" s="681"/>
      <c r="BI186" s="681"/>
      <c r="BJ186" s="681"/>
      <c r="BK186" s="681"/>
      <c r="BL186" s="681"/>
      <c r="BM186" s="681"/>
      <c r="BN186" s="681"/>
      <c r="BO186" s="681"/>
      <c r="BP186" s="681"/>
      <c r="BQ186" s="681"/>
    </row>
    <row r="187" spans="1:69" hidden="1">
      <c r="A187" s="649" t="s">
        <v>146</v>
      </c>
      <c r="B187" s="394" t="s">
        <v>598</v>
      </c>
      <c r="C187" s="390" t="s">
        <v>630</v>
      </c>
      <c r="D187" s="1180" t="s">
        <v>644</v>
      </c>
      <c r="E187" s="390" t="s">
        <v>22</v>
      </c>
      <c r="F187" s="698">
        <v>15</v>
      </c>
      <c r="G187" s="674"/>
      <c r="H187" s="674"/>
      <c r="I187" s="674"/>
      <c r="J187" s="674"/>
      <c r="K187" s="674"/>
      <c r="L187" s="674"/>
      <c r="M187" s="674"/>
      <c r="N187" s="674"/>
      <c r="O187" s="674"/>
      <c r="P187" s="674"/>
      <c r="Q187" s="674"/>
      <c r="R187" s="675"/>
      <c r="S187" s="676"/>
      <c r="T187" s="674"/>
      <c r="U187" s="674"/>
      <c r="V187" s="674"/>
      <c r="W187" s="674"/>
      <c r="X187" s="674"/>
      <c r="Y187" s="674"/>
      <c r="Z187" s="674"/>
      <c r="AA187" s="674"/>
      <c r="AB187" s="674"/>
      <c r="AC187" s="674"/>
      <c r="AD187" s="677"/>
      <c r="AE187" s="676"/>
      <c r="AF187" s="674"/>
      <c r="AG187" s="674"/>
      <c r="AH187" s="674"/>
      <c r="AI187" s="674"/>
      <c r="AJ187" s="674"/>
      <c r="AK187" s="678"/>
      <c r="AL187" s="678"/>
      <c r="AM187" s="678"/>
      <c r="AN187" s="678"/>
      <c r="AO187" s="678"/>
      <c r="AP187" s="679"/>
      <c r="AQ187" s="693"/>
      <c r="AR187" s="678"/>
      <c r="AS187" s="678"/>
      <c r="AT187" s="681"/>
      <c r="AU187" s="681"/>
      <c r="AV187" s="681"/>
      <c r="AW187" s="681"/>
      <c r="AX187" s="681"/>
      <c r="AY187" s="681"/>
      <c r="AZ187" s="681"/>
      <c r="BA187" s="681"/>
      <c r="BB187" s="682"/>
      <c r="BC187" s="681"/>
      <c r="BD187" s="681"/>
      <c r="BE187" s="681"/>
      <c r="BF187" s="681"/>
      <c r="BG187" s="681"/>
      <c r="BH187" s="681"/>
      <c r="BI187" s="681"/>
      <c r="BJ187" s="681"/>
      <c r="BK187" s="681"/>
      <c r="BL187" s="681"/>
      <c r="BM187" s="681"/>
      <c r="BN187" s="681"/>
      <c r="BO187" s="681"/>
      <c r="BP187" s="681"/>
      <c r="BQ187" s="681"/>
    </row>
    <row r="188" spans="1:69" hidden="1">
      <c r="A188" s="649" t="s">
        <v>146</v>
      </c>
      <c r="B188" s="394" t="s">
        <v>640</v>
      </c>
      <c r="C188" s="390" t="s">
        <v>630</v>
      </c>
      <c r="D188" s="1180" t="s">
        <v>645</v>
      </c>
      <c r="E188" s="390" t="s">
        <v>603</v>
      </c>
      <c r="F188" s="698">
        <v>10</v>
      </c>
      <c r="G188" s="674"/>
      <c r="H188" s="674"/>
      <c r="I188" s="674"/>
      <c r="J188" s="674"/>
      <c r="K188" s="674"/>
      <c r="L188" s="674"/>
      <c r="M188" s="674"/>
      <c r="N188" s="674"/>
      <c r="O188" s="674"/>
      <c r="P188" s="674"/>
      <c r="Q188" s="674"/>
      <c r="R188" s="675"/>
      <c r="S188" s="676"/>
      <c r="T188" s="674"/>
      <c r="U188" s="674"/>
      <c r="V188" s="674"/>
      <c r="W188" s="674"/>
      <c r="X188" s="674"/>
      <c r="Y188" s="674"/>
      <c r="Z188" s="674"/>
      <c r="AA188" s="674"/>
      <c r="AB188" s="674"/>
      <c r="AC188" s="674"/>
      <c r="AD188" s="677"/>
      <c r="AE188" s="676"/>
      <c r="AF188" s="674"/>
      <c r="AG188" s="674"/>
      <c r="AH188" s="674"/>
      <c r="AI188" s="674"/>
      <c r="AJ188" s="674"/>
      <c r="AK188" s="678"/>
      <c r="AL188" s="678"/>
      <c r="AM188" s="678"/>
      <c r="AN188" s="678"/>
      <c r="AO188" s="678"/>
      <c r="AP188" s="679"/>
      <c r="AQ188" s="693"/>
      <c r="AR188" s="678"/>
      <c r="AS188" s="678"/>
      <c r="AT188" s="681"/>
      <c r="AU188" s="681"/>
      <c r="AV188" s="681"/>
      <c r="AW188" s="681"/>
      <c r="AX188" s="681"/>
      <c r="AY188" s="681"/>
      <c r="AZ188" s="681"/>
      <c r="BA188" s="681"/>
      <c r="BB188" s="682"/>
      <c r="BC188" s="681"/>
      <c r="BD188" s="681"/>
      <c r="BE188" s="681"/>
      <c r="BF188" s="681"/>
      <c r="BG188" s="681"/>
      <c r="BH188" s="681"/>
      <c r="BI188" s="681"/>
      <c r="BJ188" s="681"/>
      <c r="BK188" s="681"/>
      <c r="BL188" s="681"/>
      <c r="BM188" s="681"/>
      <c r="BN188" s="681"/>
      <c r="BO188" s="681"/>
      <c r="BP188" s="681"/>
      <c r="BQ188" s="681"/>
    </row>
    <row r="189" spans="1:69" hidden="1">
      <c r="A189" s="649" t="s">
        <v>146</v>
      </c>
      <c r="B189" s="394" t="s">
        <v>640</v>
      </c>
      <c r="C189" s="390" t="s">
        <v>630</v>
      </c>
      <c r="D189" s="1180" t="s">
        <v>646</v>
      </c>
      <c r="E189" s="390" t="s">
        <v>605</v>
      </c>
      <c r="F189" s="698"/>
      <c r="G189" s="674"/>
      <c r="H189" s="674"/>
      <c r="I189" s="674"/>
      <c r="J189" s="674"/>
      <c r="K189" s="674"/>
      <c r="L189" s="674"/>
      <c r="M189" s="674"/>
      <c r="N189" s="674"/>
      <c r="O189" s="674"/>
      <c r="P189" s="674"/>
      <c r="Q189" s="674"/>
      <c r="R189" s="675"/>
      <c r="S189" s="676"/>
      <c r="T189" s="674"/>
      <c r="U189" s="674"/>
      <c r="V189" s="674"/>
      <c r="W189" s="674"/>
      <c r="X189" s="674"/>
      <c r="Y189" s="674"/>
      <c r="Z189" s="674"/>
      <c r="AA189" s="674"/>
      <c r="AB189" s="674"/>
      <c r="AC189" s="674"/>
      <c r="AD189" s="677"/>
      <c r="AE189" s="676"/>
      <c r="AF189" s="674"/>
      <c r="AG189" s="674"/>
      <c r="AH189" s="674"/>
      <c r="AI189" s="674"/>
      <c r="AJ189" s="674"/>
      <c r="AK189" s="678"/>
      <c r="AL189" s="678"/>
      <c r="AM189" s="678"/>
      <c r="AN189" s="678"/>
      <c r="AO189" s="678"/>
      <c r="AP189" s="679"/>
      <c r="AQ189" s="693"/>
      <c r="AR189" s="678"/>
      <c r="AS189" s="678"/>
      <c r="AT189" s="681"/>
      <c r="AU189" s="681"/>
      <c r="AV189" s="681"/>
      <c r="AW189" s="681"/>
      <c r="AX189" s="681"/>
      <c r="AY189" s="681"/>
      <c r="AZ189" s="681"/>
      <c r="BA189" s="681"/>
      <c r="BB189" s="682"/>
      <c r="BC189" s="681"/>
      <c r="BD189" s="681"/>
      <c r="BE189" s="681"/>
      <c r="BF189" s="681"/>
      <c r="BG189" s="681"/>
      <c r="BH189" s="681"/>
      <c r="BI189" s="681"/>
      <c r="BJ189" s="681"/>
      <c r="BK189" s="681"/>
      <c r="BL189" s="681"/>
      <c r="BM189" s="681"/>
      <c r="BN189" s="681"/>
      <c r="BO189" s="681"/>
      <c r="BP189" s="681"/>
      <c r="BQ189" s="681"/>
    </row>
    <row r="190" spans="1:69" hidden="1">
      <c r="A190" s="655" t="s">
        <v>146</v>
      </c>
      <c r="B190" s="656" t="s">
        <v>600</v>
      </c>
      <c r="C190" s="657" t="s">
        <v>630</v>
      </c>
      <c r="D190" s="1183" t="s">
        <v>647</v>
      </c>
      <c r="E190" s="657" t="s">
        <v>84</v>
      </c>
      <c r="F190" s="733">
        <v>35</v>
      </c>
      <c r="G190" s="716"/>
      <c r="H190" s="716"/>
      <c r="I190" s="716"/>
      <c r="J190" s="716"/>
      <c r="K190" s="716"/>
      <c r="L190" s="716"/>
      <c r="M190" s="716"/>
      <c r="N190" s="716"/>
      <c r="O190" s="716"/>
      <c r="P190" s="716"/>
      <c r="Q190" s="716"/>
      <c r="R190" s="717"/>
      <c r="S190" s="718"/>
      <c r="T190" s="716"/>
      <c r="U190" s="716"/>
      <c r="V190" s="716"/>
      <c r="W190" s="716"/>
      <c r="X190" s="716"/>
      <c r="Y190" s="716"/>
      <c r="Z190" s="716"/>
      <c r="AA190" s="716"/>
      <c r="AB190" s="716"/>
      <c r="AC190" s="716"/>
      <c r="AD190" s="719"/>
      <c r="AE190" s="718"/>
      <c r="AF190" s="716"/>
      <c r="AG190" s="716"/>
      <c r="AH190" s="716"/>
      <c r="AI190" s="716"/>
      <c r="AJ190" s="716"/>
      <c r="AK190" s="734"/>
      <c r="AL190" s="734"/>
      <c r="AM190" s="734"/>
      <c r="AN190" s="734"/>
      <c r="AO190" s="734"/>
      <c r="AP190" s="735"/>
      <c r="AQ190" s="736"/>
      <c r="AR190" s="734"/>
      <c r="AS190" s="734"/>
      <c r="AT190" s="720"/>
      <c r="AU190" s="720"/>
      <c r="AV190" s="720"/>
      <c r="AW190" s="720"/>
      <c r="AX190" s="720"/>
      <c r="AY190" s="720"/>
      <c r="AZ190" s="720"/>
      <c r="BA190" s="720"/>
      <c r="BB190" s="721"/>
      <c r="BC190" s="720"/>
      <c r="BD190" s="720"/>
      <c r="BE190" s="720"/>
      <c r="BF190" s="720"/>
      <c r="BG190" s="720"/>
      <c r="BH190" s="720"/>
      <c r="BI190" s="720"/>
      <c r="BJ190" s="720"/>
      <c r="BK190" s="720"/>
      <c r="BL190" s="720"/>
      <c r="BM190" s="720"/>
      <c r="BN190" s="720"/>
      <c r="BO190" s="720"/>
      <c r="BP190" s="720"/>
      <c r="BQ190" s="720"/>
    </row>
    <row r="191" spans="1:69" hidden="1">
      <c r="A191" s="648" t="s">
        <v>208</v>
      </c>
      <c r="B191" s="393" t="s">
        <v>153</v>
      </c>
      <c r="C191" s="662" t="s">
        <v>649</v>
      </c>
      <c r="D191" s="1179" t="s">
        <v>707</v>
      </c>
      <c r="E191" s="662" t="s">
        <v>16</v>
      </c>
      <c r="F191" s="737"/>
      <c r="G191" s="664"/>
      <c r="H191" s="664"/>
      <c r="I191" s="664"/>
      <c r="J191" s="664"/>
      <c r="K191" s="664"/>
      <c r="L191" s="664"/>
      <c r="M191" s="664"/>
      <c r="N191" s="664"/>
      <c r="O191" s="664"/>
      <c r="P191" s="664"/>
      <c r="Q191" s="664"/>
      <c r="R191" s="665"/>
      <c r="S191" s="666"/>
      <c r="T191" s="664"/>
      <c r="U191" s="664"/>
      <c r="V191" s="664"/>
      <c r="W191" s="664"/>
      <c r="X191" s="664"/>
      <c r="Y191" s="664"/>
      <c r="Z191" s="664"/>
      <c r="AA191" s="664"/>
      <c r="AB191" s="664"/>
      <c r="AC191" s="664"/>
      <c r="AD191" s="667"/>
      <c r="AE191" s="666"/>
      <c r="AF191" s="664"/>
      <c r="AG191" s="664"/>
      <c r="AH191" s="664"/>
      <c r="AI191" s="664"/>
      <c r="AJ191" s="664"/>
      <c r="AK191" s="668"/>
      <c r="AL191" s="668"/>
      <c r="AM191" s="668"/>
      <c r="AN191" s="668"/>
      <c r="AO191" s="668"/>
      <c r="AP191" s="669"/>
      <c r="AQ191" s="670"/>
      <c r="AR191" s="668"/>
      <c r="AS191" s="668"/>
      <c r="AT191" s="671"/>
      <c r="AU191" s="671"/>
      <c r="AV191" s="671"/>
      <c r="AW191" s="671"/>
      <c r="AX191" s="671"/>
      <c r="AY191" s="671"/>
      <c r="AZ191" s="671"/>
      <c r="BA191" s="671"/>
      <c r="BB191" s="672"/>
      <c r="BC191" s="671"/>
      <c r="BD191" s="671"/>
      <c r="BE191" s="671"/>
      <c r="BF191" s="671"/>
      <c r="BG191" s="671"/>
      <c r="BH191" s="671"/>
      <c r="BI191" s="671"/>
      <c r="BJ191" s="671"/>
      <c r="BK191" s="671"/>
      <c r="BL191" s="671"/>
      <c r="BM191" s="671"/>
      <c r="BN191" s="671"/>
      <c r="BO191" s="671"/>
      <c r="BP191" s="671"/>
      <c r="BQ191" s="671"/>
    </row>
    <row r="192" spans="1:69" hidden="1">
      <c r="A192" s="649" t="s">
        <v>208</v>
      </c>
      <c r="B192" s="394" t="s">
        <v>153</v>
      </c>
      <c r="C192" s="390" t="s">
        <v>649</v>
      </c>
      <c r="D192" s="1180" t="s">
        <v>708</v>
      </c>
      <c r="E192" s="390" t="s">
        <v>22</v>
      </c>
      <c r="F192" s="698"/>
      <c r="G192" s="674"/>
      <c r="H192" s="674"/>
      <c r="I192" s="674"/>
      <c r="J192" s="674"/>
      <c r="K192" s="674"/>
      <c r="L192" s="674"/>
      <c r="M192" s="674"/>
      <c r="N192" s="674"/>
      <c r="O192" s="674"/>
      <c r="P192" s="674"/>
      <c r="Q192" s="674"/>
      <c r="R192" s="675"/>
      <c r="S192" s="676"/>
      <c r="T192" s="674"/>
      <c r="U192" s="674"/>
      <c r="V192" s="674"/>
      <c r="W192" s="674"/>
      <c r="X192" s="674"/>
      <c r="Y192" s="674"/>
      <c r="Z192" s="674"/>
      <c r="AA192" s="674"/>
      <c r="AB192" s="674"/>
      <c r="AC192" s="674"/>
      <c r="AD192" s="677"/>
      <c r="AE192" s="676"/>
      <c r="AF192" s="674"/>
      <c r="AG192" s="674"/>
      <c r="AH192" s="674"/>
      <c r="AI192" s="674"/>
      <c r="AJ192" s="674"/>
      <c r="AK192" s="678"/>
      <c r="AL192" s="678"/>
      <c r="AM192" s="678"/>
      <c r="AN192" s="678"/>
      <c r="AO192" s="678"/>
      <c r="AP192" s="679"/>
      <c r="AQ192" s="693"/>
      <c r="AR192" s="678"/>
      <c r="AS192" s="678"/>
      <c r="AT192" s="681"/>
      <c r="AU192" s="681"/>
      <c r="AV192" s="681"/>
      <c r="AW192" s="681"/>
      <c r="AX192" s="681"/>
      <c r="AY192" s="681"/>
      <c r="AZ192" s="681"/>
      <c r="BA192" s="681"/>
      <c r="BB192" s="682"/>
      <c r="BC192" s="681"/>
      <c r="BD192" s="681"/>
      <c r="BE192" s="681"/>
      <c r="BF192" s="681"/>
      <c r="BG192" s="681"/>
      <c r="BH192" s="681"/>
      <c r="BI192" s="681"/>
      <c r="BJ192" s="681"/>
      <c r="BK192" s="681"/>
      <c r="BL192" s="681"/>
      <c r="BM192" s="681"/>
      <c r="BN192" s="681"/>
      <c r="BO192" s="681"/>
      <c r="BP192" s="681"/>
      <c r="BQ192" s="681"/>
    </row>
    <row r="193" spans="1:74" hidden="1">
      <c r="A193" s="649" t="s">
        <v>208</v>
      </c>
      <c r="B193" s="394" t="s">
        <v>153</v>
      </c>
      <c r="C193" s="390" t="s">
        <v>649</v>
      </c>
      <c r="D193" s="1180" t="s">
        <v>709</v>
      </c>
      <c r="E193" s="390" t="s">
        <v>52</v>
      </c>
      <c r="F193" s="698"/>
      <c r="G193" s="674"/>
      <c r="H193" s="674"/>
      <c r="I193" s="674"/>
      <c r="J193" s="674"/>
      <c r="K193" s="674"/>
      <c r="L193" s="674"/>
      <c r="M193" s="674"/>
      <c r="N193" s="674"/>
      <c r="O193" s="674"/>
      <c r="P193" s="674"/>
      <c r="Q193" s="674"/>
      <c r="R193" s="675"/>
      <c r="S193" s="676"/>
      <c r="T193" s="674"/>
      <c r="U193" s="674"/>
      <c r="V193" s="674"/>
      <c r="W193" s="674"/>
      <c r="X193" s="674"/>
      <c r="Y193" s="674"/>
      <c r="Z193" s="674"/>
      <c r="AA193" s="674"/>
      <c r="AB193" s="674"/>
      <c r="AC193" s="674"/>
      <c r="AD193" s="677"/>
      <c r="AE193" s="676"/>
      <c r="AF193" s="674"/>
      <c r="AG193" s="674"/>
      <c r="AH193" s="674"/>
      <c r="AI193" s="674"/>
      <c r="AJ193" s="674"/>
      <c r="AK193" s="678"/>
      <c r="AL193" s="678"/>
      <c r="AM193" s="678"/>
      <c r="AN193" s="678"/>
      <c r="AO193" s="678"/>
      <c r="AP193" s="679"/>
      <c r="AQ193" s="693"/>
      <c r="AR193" s="678"/>
      <c r="AS193" s="678"/>
      <c r="AT193" s="681"/>
      <c r="AU193" s="681"/>
      <c r="AV193" s="681"/>
      <c r="AW193" s="681"/>
      <c r="AX193" s="681"/>
      <c r="AY193" s="681"/>
      <c r="AZ193" s="681"/>
      <c r="BA193" s="681"/>
      <c r="BB193" s="682"/>
      <c r="BC193" s="681"/>
      <c r="BD193" s="681"/>
      <c r="BE193" s="681"/>
      <c r="BF193" s="681"/>
      <c r="BG193" s="681"/>
      <c r="BH193" s="681"/>
      <c r="BI193" s="681"/>
      <c r="BJ193" s="681"/>
      <c r="BK193" s="681"/>
      <c r="BL193" s="681"/>
      <c r="BM193" s="681"/>
      <c r="BN193" s="681"/>
      <c r="BO193" s="681"/>
      <c r="BP193" s="681"/>
      <c r="BQ193" s="681"/>
    </row>
    <row r="194" spans="1:74" hidden="1">
      <c r="A194" s="649" t="s">
        <v>208</v>
      </c>
      <c r="B194" s="394" t="s">
        <v>153</v>
      </c>
      <c r="C194" s="390" t="s">
        <v>619</v>
      </c>
      <c r="D194" s="1180" t="s">
        <v>653</v>
      </c>
      <c r="E194" s="390" t="s">
        <v>84</v>
      </c>
      <c r="F194" s="698"/>
      <c r="G194" s="674"/>
      <c r="H194" s="674"/>
      <c r="I194" s="674"/>
      <c r="J194" s="674"/>
      <c r="K194" s="674"/>
      <c r="L194" s="674"/>
      <c r="M194" s="674"/>
      <c r="N194" s="674"/>
      <c r="O194" s="674"/>
      <c r="P194" s="674"/>
      <c r="Q194" s="674"/>
      <c r="R194" s="675"/>
      <c r="S194" s="676"/>
      <c r="T194" s="674"/>
      <c r="U194" s="674"/>
      <c r="V194" s="674"/>
      <c r="W194" s="674"/>
      <c r="X194" s="674"/>
      <c r="Y194" s="674"/>
      <c r="Z194" s="674"/>
      <c r="AA194" s="674"/>
      <c r="AB194" s="674"/>
      <c r="AC194" s="674"/>
      <c r="AD194" s="677"/>
      <c r="AE194" s="676"/>
      <c r="AF194" s="674"/>
      <c r="AG194" s="674"/>
      <c r="AH194" s="674"/>
      <c r="AI194" s="674"/>
      <c r="AJ194" s="674"/>
      <c r="AK194" s="678"/>
      <c r="AL194" s="678"/>
      <c r="AM194" s="678"/>
      <c r="AN194" s="678"/>
      <c r="AO194" s="678"/>
      <c r="AP194" s="679"/>
      <c r="AQ194" s="693"/>
      <c r="AR194" s="678"/>
      <c r="AS194" s="678"/>
      <c r="AT194" s="681"/>
      <c r="AU194" s="681"/>
      <c r="AV194" s="681"/>
      <c r="AW194" s="681"/>
      <c r="AX194" s="681"/>
      <c r="AY194" s="681"/>
      <c r="AZ194" s="681"/>
      <c r="BA194" s="681"/>
      <c r="BB194" s="682"/>
      <c r="BC194" s="681"/>
      <c r="BD194" s="681"/>
      <c r="BE194" s="681"/>
      <c r="BF194" s="681"/>
      <c r="BG194" s="681"/>
      <c r="BH194" s="681"/>
      <c r="BI194" s="681"/>
      <c r="BJ194" s="681"/>
      <c r="BK194" s="681"/>
      <c r="BL194" s="681"/>
      <c r="BM194" s="681"/>
      <c r="BN194" s="681"/>
      <c r="BO194" s="681"/>
      <c r="BP194" s="681"/>
      <c r="BQ194" s="681"/>
    </row>
    <row r="195" spans="1:74" hidden="1">
      <c r="A195" s="649" t="s">
        <v>208</v>
      </c>
      <c r="B195" s="394" t="s">
        <v>154</v>
      </c>
      <c r="C195" s="390" t="s">
        <v>649</v>
      </c>
      <c r="D195" s="1180" t="s">
        <v>710</v>
      </c>
      <c r="E195" s="390" t="s">
        <v>52</v>
      </c>
      <c r="F195" s="698"/>
      <c r="G195" s="674"/>
      <c r="H195" s="674"/>
      <c r="I195" s="674"/>
      <c r="J195" s="674"/>
      <c r="K195" s="674"/>
      <c r="L195" s="674"/>
      <c r="M195" s="674"/>
      <c r="N195" s="674"/>
      <c r="O195" s="674"/>
      <c r="P195" s="674"/>
      <c r="Q195" s="674"/>
      <c r="R195" s="675"/>
      <c r="S195" s="676"/>
      <c r="T195" s="674"/>
      <c r="U195" s="674"/>
      <c r="V195" s="674"/>
      <c r="W195" s="674"/>
      <c r="X195" s="674"/>
      <c r="Y195" s="674"/>
      <c r="Z195" s="674"/>
      <c r="AA195" s="674"/>
      <c r="AB195" s="674"/>
      <c r="AC195" s="674"/>
      <c r="AD195" s="677"/>
      <c r="AE195" s="676"/>
      <c r="AF195" s="674"/>
      <c r="AG195" s="674"/>
      <c r="AH195" s="674"/>
      <c r="AI195" s="674"/>
      <c r="AJ195" s="674"/>
      <c r="AK195" s="678"/>
      <c r="AL195" s="678"/>
      <c r="AM195" s="678"/>
      <c r="AN195" s="678"/>
      <c r="AO195" s="678"/>
      <c r="AP195" s="679"/>
      <c r="AQ195" s="693"/>
      <c r="AR195" s="678"/>
      <c r="AS195" s="678"/>
      <c r="AT195" s="681"/>
      <c r="AU195" s="681"/>
      <c r="AV195" s="681"/>
      <c r="AW195" s="681"/>
      <c r="AX195" s="681"/>
      <c r="AY195" s="681"/>
      <c r="AZ195" s="681"/>
      <c r="BA195" s="681"/>
      <c r="BB195" s="682"/>
      <c r="BC195" s="681"/>
      <c r="BD195" s="681"/>
      <c r="BE195" s="681"/>
      <c r="BF195" s="681"/>
      <c r="BG195" s="681"/>
      <c r="BH195" s="681"/>
      <c r="BI195" s="681"/>
      <c r="BJ195" s="681"/>
      <c r="BK195" s="681"/>
      <c r="BL195" s="681"/>
      <c r="BM195" s="681"/>
      <c r="BN195" s="681"/>
      <c r="BO195" s="681"/>
      <c r="BP195" s="681"/>
      <c r="BQ195" s="681"/>
    </row>
    <row r="196" spans="1:74" hidden="1">
      <c r="A196" s="649" t="s">
        <v>208</v>
      </c>
      <c r="B196" s="394" t="s">
        <v>155</v>
      </c>
      <c r="C196" s="390" t="s">
        <v>649</v>
      </c>
      <c r="D196" s="1180" t="s">
        <v>710</v>
      </c>
      <c r="E196" s="390" t="s">
        <v>52</v>
      </c>
      <c r="F196" s="698"/>
      <c r="G196" s="674"/>
      <c r="H196" s="674"/>
      <c r="I196" s="674"/>
      <c r="J196" s="674"/>
      <c r="K196" s="674"/>
      <c r="L196" s="674"/>
      <c r="M196" s="674"/>
      <c r="N196" s="674"/>
      <c r="O196" s="674"/>
      <c r="P196" s="674"/>
      <c r="Q196" s="674"/>
      <c r="R196" s="675"/>
      <c r="S196" s="676"/>
      <c r="T196" s="674"/>
      <c r="U196" s="674"/>
      <c r="V196" s="674"/>
      <c r="W196" s="674"/>
      <c r="X196" s="674"/>
      <c r="Y196" s="674"/>
      <c r="Z196" s="674"/>
      <c r="AA196" s="674"/>
      <c r="AB196" s="674"/>
      <c r="AC196" s="674"/>
      <c r="AD196" s="677"/>
      <c r="AE196" s="676"/>
      <c r="AF196" s="674"/>
      <c r="AG196" s="674"/>
      <c r="AH196" s="674"/>
      <c r="AI196" s="674"/>
      <c r="AJ196" s="674"/>
      <c r="AK196" s="678"/>
      <c r="AL196" s="678"/>
      <c r="AM196" s="678"/>
      <c r="AN196" s="678"/>
      <c r="AO196" s="678"/>
      <c r="AP196" s="679"/>
      <c r="AQ196" s="693"/>
      <c r="AR196" s="678"/>
      <c r="AS196" s="678"/>
      <c r="AT196" s="681"/>
      <c r="AU196" s="681"/>
      <c r="AV196" s="681"/>
      <c r="AW196" s="681"/>
      <c r="AX196" s="681"/>
      <c r="AY196" s="681"/>
      <c r="AZ196" s="681"/>
      <c r="BA196" s="681"/>
      <c r="BB196" s="682"/>
      <c r="BC196" s="681"/>
      <c r="BD196" s="681"/>
      <c r="BE196" s="681"/>
      <c r="BF196" s="681"/>
      <c r="BG196" s="681"/>
      <c r="BH196" s="681"/>
      <c r="BI196" s="681"/>
      <c r="BJ196" s="681"/>
      <c r="BK196" s="681"/>
      <c r="BL196" s="681"/>
      <c r="BM196" s="681"/>
      <c r="BN196" s="681"/>
      <c r="BO196" s="681"/>
      <c r="BP196" s="681"/>
      <c r="BQ196" s="681"/>
    </row>
    <row r="197" spans="1:74" hidden="1">
      <c r="A197" s="650" t="s">
        <v>208</v>
      </c>
      <c r="B197" s="395" t="s">
        <v>155</v>
      </c>
      <c r="C197" s="391" t="s">
        <v>649</v>
      </c>
      <c r="D197" s="1181" t="s">
        <v>708</v>
      </c>
      <c r="E197" s="391" t="s">
        <v>22</v>
      </c>
      <c r="F197" s="738"/>
      <c r="G197" s="700"/>
      <c r="H197" s="700"/>
      <c r="I197" s="700"/>
      <c r="J197" s="700"/>
      <c r="K197" s="700"/>
      <c r="L197" s="700"/>
      <c r="M197" s="700"/>
      <c r="N197" s="700"/>
      <c r="O197" s="700"/>
      <c r="P197" s="700"/>
      <c r="Q197" s="700"/>
      <c r="R197" s="701"/>
      <c r="S197" s="702"/>
      <c r="T197" s="700"/>
      <c r="U197" s="700"/>
      <c r="V197" s="700"/>
      <c r="W197" s="700"/>
      <c r="X197" s="700"/>
      <c r="Y197" s="700"/>
      <c r="Z197" s="700"/>
      <c r="AA197" s="700"/>
      <c r="AB197" s="700"/>
      <c r="AC197" s="700"/>
      <c r="AD197" s="703"/>
      <c r="AE197" s="702"/>
      <c r="AF197" s="700"/>
      <c r="AG197" s="700"/>
      <c r="AH197" s="700"/>
      <c r="AI197" s="700"/>
      <c r="AJ197" s="700"/>
      <c r="AK197" s="739"/>
      <c r="AL197" s="739"/>
      <c r="AM197" s="739"/>
      <c r="AN197" s="739"/>
      <c r="AO197" s="739"/>
      <c r="AP197" s="740"/>
      <c r="AQ197" s="741"/>
      <c r="AR197" s="739"/>
      <c r="AS197" s="739"/>
      <c r="AT197" s="704"/>
      <c r="AU197" s="704"/>
      <c r="AV197" s="704"/>
      <c r="AW197" s="704"/>
      <c r="AX197" s="704"/>
      <c r="AY197" s="704"/>
      <c r="AZ197" s="704"/>
      <c r="BA197" s="704"/>
      <c r="BB197" s="705"/>
      <c r="BC197" s="704"/>
      <c r="BD197" s="704"/>
      <c r="BE197" s="704"/>
      <c r="BF197" s="704"/>
      <c r="BG197" s="704"/>
      <c r="BH197" s="704"/>
      <c r="BI197" s="704"/>
      <c r="BJ197" s="704"/>
      <c r="BK197" s="704"/>
      <c r="BL197" s="704"/>
      <c r="BM197" s="704"/>
      <c r="BN197" s="704"/>
      <c r="BO197" s="704"/>
      <c r="BP197" s="704"/>
      <c r="BQ197" s="704"/>
    </row>
    <row r="198" spans="1:74" hidden="1"/>
    <row r="199" spans="1:74" hidden="1">
      <c r="AX199" s="647"/>
      <c r="AY199" s="647"/>
      <c r="AZ199" s="647"/>
      <c r="BA199" s="647"/>
      <c r="BB199" s="647"/>
      <c r="BC199" s="647"/>
      <c r="BD199" s="647"/>
      <c r="BE199" s="647"/>
      <c r="BF199" s="647"/>
      <c r="BG199" s="647"/>
      <c r="BH199" s="647"/>
      <c r="BI199" s="647"/>
      <c r="BJ199" s="647"/>
      <c r="BK199" s="647"/>
      <c r="BL199" s="647"/>
      <c r="BM199" s="647"/>
      <c r="BN199" s="647"/>
      <c r="BO199" s="647"/>
      <c r="BP199" s="647"/>
      <c r="BQ199" s="647"/>
    </row>
    <row r="200" spans="1:74">
      <c r="A200" s="1357" t="s">
        <v>713</v>
      </c>
      <c r="AX200" s="647"/>
      <c r="AY200" s="647"/>
      <c r="AZ200" s="647"/>
      <c r="BA200" s="647"/>
      <c r="BB200" s="647"/>
      <c r="BC200" s="647"/>
      <c r="BD200" s="647"/>
      <c r="BE200" s="647"/>
      <c r="BF200" s="647"/>
      <c r="BG200" s="647"/>
      <c r="BH200" s="647"/>
      <c r="BI200" s="647"/>
      <c r="BJ200" s="647"/>
      <c r="BK200" s="647"/>
      <c r="BL200" s="647"/>
      <c r="BM200" s="647"/>
      <c r="BN200" s="647"/>
      <c r="BO200" s="647"/>
      <c r="BP200" s="647"/>
      <c r="BQ200" s="647"/>
    </row>
    <row r="201" spans="1:74">
      <c r="A201" s="2467" t="s">
        <v>206</v>
      </c>
      <c r="B201" s="2468" t="s">
        <v>595</v>
      </c>
      <c r="C201" s="2469" t="s">
        <v>596</v>
      </c>
      <c r="D201" s="2470" t="s">
        <v>5</v>
      </c>
      <c r="E201" s="2471" t="s">
        <v>6</v>
      </c>
      <c r="F201" s="2472" t="s">
        <v>597</v>
      </c>
      <c r="G201" s="1199">
        <v>44197</v>
      </c>
      <c r="H201" s="31">
        <v>44228</v>
      </c>
      <c r="I201" s="31">
        <v>44256</v>
      </c>
      <c r="J201" s="31">
        <v>44287</v>
      </c>
      <c r="K201" s="31">
        <v>44317</v>
      </c>
      <c r="L201" s="31">
        <v>44348</v>
      </c>
      <c r="M201" s="31">
        <v>44378</v>
      </c>
      <c r="N201" s="31">
        <v>44409</v>
      </c>
      <c r="O201" s="31">
        <v>44440</v>
      </c>
      <c r="P201" s="31">
        <v>44470</v>
      </c>
      <c r="Q201" s="31">
        <v>44501</v>
      </c>
      <c r="R201" s="31">
        <v>44531</v>
      </c>
      <c r="S201" s="31">
        <v>44562</v>
      </c>
      <c r="T201" s="31">
        <v>44593</v>
      </c>
      <c r="U201" s="31">
        <v>44621</v>
      </c>
      <c r="V201" s="31">
        <v>44652</v>
      </c>
      <c r="W201" s="31">
        <v>44682</v>
      </c>
      <c r="X201" s="31">
        <v>44713</v>
      </c>
      <c r="Y201" s="31">
        <v>44743</v>
      </c>
      <c r="Z201" s="31">
        <v>44774</v>
      </c>
      <c r="AA201" s="31">
        <v>44805</v>
      </c>
      <c r="AB201" s="31">
        <v>44835</v>
      </c>
      <c r="AC201" s="31">
        <v>44866</v>
      </c>
      <c r="AD201" s="31">
        <v>44896</v>
      </c>
      <c r="AE201" s="31">
        <v>44927</v>
      </c>
      <c r="AF201" s="31">
        <v>44958</v>
      </c>
      <c r="AG201" s="31">
        <v>44986</v>
      </c>
      <c r="AH201" s="31">
        <v>45017</v>
      </c>
      <c r="AI201" s="31">
        <v>45047</v>
      </c>
      <c r="AJ201" s="31">
        <v>45078</v>
      </c>
      <c r="AK201" s="31">
        <v>45108</v>
      </c>
      <c r="AL201" s="31">
        <v>45139</v>
      </c>
      <c r="AM201" s="31">
        <v>45170</v>
      </c>
      <c r="AN201" s="31">
        <v>45200</v>
      </c>
      <c r="AO201" s="31">
        <v>45231</v>
      </c>
      <c r="AP201" s="1201">
        <v>45261</v>
      </c>
      <c r="AQ201" s="774">
        <v>45292</v>
      </c>
      <c r="AR201" s="775">
        <v>45323</v>
      </c>
      <c r="AS201" s="775">
        <v>45352</v>
      </c>
      <c r="AT201" s="2504">
        <v>45383</v>
      </c>
      <c r="AU201" s="775">
        <v>45413</v>
      </c>
      <c r="AV201" s="2504">
        <v>45444</v>
      </c>
      <c r="AW201" s="2504">
        <v>45474</v>
      </c>
      <c r="AX201" s="775">
        <v>45505</v>
      </c>
      <c r="AY201" s="775">
        <v>45536</v>
      </c>
      <c r="AZ201" s="775">
        <v>45566</v>
      </c>
      <c r="BA201" s="775">
        <v>45597</v>
      </c>
      <c r="BB201" s="776">
        <v>45627</v>
      </c>
      <c r="BC201" s="774">
        <v>45658</v>
      </c>
      <c r="BD201" s="775">
        <v>45689</v>
      </c>
      <c r="BE201" s="775">
        <v>45717</v>
      </c>
      <c r="BF201" s="2504">
        <v>45748</v>
      </c>
      <c r="BG201" s="775">
        <v>45778</v>
      </c>
      <c r="BH201" s="775">
        <v>45809</v>
      </c>
      <c r="BI201" s="775">
        <v>45839</v>
      </c>
      <c r="BJ201" s="775">
        <v>45870</v>
      </c>
      <c r="BK201" s="775">
        <v>45901</v>
      </c>
      <c r="BL201" s="775">
        <v>45931</v>
      </c>
      <c r="BM201" s="775">
        <v>45962</v>
      </c>
      <c r="BN201" s="2475">
        <v>45992</v>
      </c>
      <c r="BO201" s="774">
        <v>46023</v>
      </c>
      <c r="BP201" s="775">
        <v>46054</v>
      </c>
      <c r="BQ201" s="776">
        <v>46082</v>
      </c>
      <c r="BR201" t="s">
        <v>714</v>
      </c>
      <c r="BV201" s="2505" t="s">
        <v>715</v>
      </c>
    </row>
    <row r="202" spans="1:74">
      <c r="A202" s="1358" t="s">
        <v>208</v>
      </c>
      <c r="B202" s="1359" t="s">
        <v>598</v>
      </c>
      <c r="C202" s="1360" t="s">
        <v>100</v>
      </c>
      <c r="D202" s="1361" t="s">
        <v>599</v>
      </c>
      <c r="E202" s="1360" t="s">
        <v>16</v>
      </c>
      <c r="F202" s="1362">
        <v>10</v>
      </c>
      <c r="G202" s="1380">
        <v>18000</v>
      </c>
      <c r="H202" s="1380">
        <v>17500</v>
      </c>
      <c r="I202" s="1380">
        <v>18000</v>
      </c>
      <c r="J202" s="1380">
        <v>14000</v>
      </c>
      <c r="K202" s="1380">
        <v>14500</v>
      </c>
      <c r="L202" s="1380">
        <v>14000</v>
      </c>
      <c r="M202" s="1380">
        <v>13000</v>
      </c>
      <c r="N202" s="1380">
        <v>10000</v>
      </c>
      <c r="O202" s="1380">
        <v>11000</v>
      </c>
      <c r="P202" s="1380">
        <v>11750</v>
      </c>
      <c r="Q202" s="1380">
        <v>12000</v>
      </c>
      <c r="R202" s="1381">
        <v>10200</v>
      </c>
      <c r="S202" s="1382">
        <v>12000</v>
      </c>
      <c r="T202" s="1380">
        <v>11000</v>
      </c>
      <c r="U202" s="1380">
        <v>11500</v>
      </c>
      <c r="V202" s="1380">
        <v>11000</v>
      </c>
      <c r="W202" s="1380">
        <v>11000</v>
      </c>
      <c r="X202" s="1380">
        <v>8500</v>
      </c>
      <c r="Y202" s="1380">
        <v>8000</v>
      </c>
      <c r="Z202" s="1380">
        <v>7000</v>
      </c>
      <c r="AA202" s="1380">
        <v>8000</v>
      </c>
      <c r="AB202" s="1380">
        <v>8500</v>
      </c>
      <c r="AC202" s="1380">
        <v>9000</v>
      </c>
      <c r="AD202" s="1381">
        <v>8500</v>
      </c>
      <c r="AE202" s="1397">
        <v>6750</v>
      </c>
      <c r="AF202" s="1398">
        <v>6500</v>
      </c>
      <c r="AG202" s="1398">
        <v>7000</v>
      </c>
      <c r="AH202" s="1398">
        <v>6500</v>
      </c>
      <c r="AI202" s="1398">
        <v>6250</v>
      </c>
      <c r="AJ202" s="1398">
        <v>6000</v>
      </c>
      <c r="AK202" s="1398">
        <v>5625</v>
      </c>
      <c r="AL202" s="1398">
        <v>6000</v>
      </c>
      <c r="AM202" s="1398">
        <v>6375</v>
      </c>
      <c r="AN202" s="1398">
        <v>6250</v>
      </c>
      <c r="AO202" s="1398">
        <v>6250</v>
      </c>
      <c r="AP202" s="1415">
        <v>6000</v>
      </c>
      <c r="AQ202" s="1398">
        <v>5500</v>
      </c>
      <c r="AR202" s="1398">
        <v>5000</v>
      </c>
      <c r="AS202" s="1398">
        <v>5400</v>
      </c>
      <c r="AT202" s="1398">
        <v>5900</v>
      </c>
      <c r="AU202" s="1398">
        <v>5900</v>
      </c>
      <c r="AV202" s="1398">
        <v>4800</v>
      </c>
      <c r="AW202" s="1398">
        <v>4800</v>
      </c>
      <c r="AX202" s="1398">
        <v>4000</v>
      </c>
      <c r="AY202" s="1398">
        <v>4000</v>
      </c>
      <c r="AZ202" s="1398">
        <v>3600</v>
      </c>
      <c r="BA202" s="1398">
        <v>3600</v>
      </c>
      <c r="BB202" s="2009">
        <v>3500</v>
      </c>
      <c r="BC202" s="2611">
        <v>4100</v>
      </c>
      <c r="BD202" s="2612">
        <v>3600</v>
      </c>
      <c r="BE202" s="2612">
        <v>3800</v>
      </c>
      <c r="BF202" s="2612">
        <v>3364.8675829701642</v>
      </c>
      <c r="BG202" s="2612">
        <v>3600</v>
      </c>
      <c r="BH202" s="2612">
        <v>3200</v>
      </c>
      <c r="BI202" s="2612">
        <v>2000</v>
      </c>
      <c r="BJ202" s="2612">
        <v>2000</v>
      </c>
      <c r="BK202" s="2612">
        <v>2250</v>
      </c>
      <c r="BL202" s="2612">
        <v>3700</v>
      </c>
      <c r="BM202" s="2612">
        <v>3700</v>
      </c>
      <c r="BN202" s="2612">
        <v>3600</v>
      </c>
      <c r="BO202" s="2612">
        <v>4100</v>
      </c>
      <c r="BP202" s="2612">
        <v>3800</v>
      </c>
      <c r="BQ202" s="2613">
        <v>3900</v>
      </c>
      <c r="BR202" s="21" t="s">
        <v>716</v>
      </c>
      <c r="BS202" s="21" t="s">
        <v>717</v>
      </c>
      <c r="BT202" t="str">
        <f>CONCATENATE(A202," ",D202," ",E202)</f>
        <v>English AVG Account Services Inbound</v>
      </c>
      <c r="BV202" s="1205" t="s">
        <v>718</v>
      </c>
    </row>
    <row r="203" spans="1:74">
      <c r="A203" s="1363" t="s">
        <v>208</v>
      </c>
      <c r="B203" s="1364" t="s">
        <v>600</v>
      </c>
      <c r="C203" s="1365" t="s">
        <v>100</v>
      </c>
      <c r="D203" s="1366" t="s">
        <v>601</v>
      </c>
      <c r="E203" s="1365" t="s">
        <v>16</v>
      </c>
      <c r="F203" s="1367">
        <v>12</v>
      </c>
      <c r="G203" s="1383">
        <v>30000</v>
      </c>
      <c r="H203" s="1383">
        <v>30000</v>
      </c>
      <c r="I203" s="1383">
        <v>30000</v>
      </c>
      <c r="J203" s="1383">
        <v>25000</v>
      </c>
      <c r="K203" s="1383">
        <v>30000</v>
      </c>
      <c r="L203" s="1383">
        <v>30000</v>
      </c>
      <c r="M203" s="1383">
        <v>25000</v>
      </c>
      <c r="N203" s="1383">
        <v>21000</v>
      </c>
      <c r="O203" s="1383">
        <v>10000</v>
      </c>
      <c r="P203" s="1383">
        <v>10000</v>
      </c>
      <c r="Q203" s="1383">
        <v>10000</v>
      </c>
      <c r="R203" s="1384">
        <v>8600</v>
      </c>
      <c r="S203" s="1385">
        <v>7000</v>
      </c>
      <c r="T203" s="1383">
        <v>6500</v>
      </c>
      <c r="U203" s="1383">
        <v>5500</v>
      </c>
      <c r="V203" s="1383">
        <v>5500</v>
      </c>
      <c r="W203" s="1383">
        <v>5300</v>
      </c>
      <c r="X203" s="1383">
        <v>5500</v>
      </c>
      <c r="Y203" s="1383">
        <v>6000</v>
      </c>
      <c r="Z203" s="1383">
        <v>6500</v>
      </c>
      <c r="AA203" s="1383">
        <v>6000</v>
      </c>
      <c r="AB203" s="1383">
        <v>6500</v>
      </c>
      <c r="AC203" s="1383">
        <v>6500</v>
      </c>
      <c r="AD203" s="1384">
        <v>6000</v>
      </c>
      <c r="AE203" s="1399">
        <v>4500</v>
      </c>
      <c r="AF203" s="1400">
        <v>5000</v>
      </c>
      <c r="AG203" s="1400">
        <v>4125</v>
      </c>
      <c r="AH203" s="1400">
        <v>4125</v>
      </c>
      <c r="AI203" s="1400">
        <v>5500</v>
      </c>
      <c r="AJ203" s="1400">
        <v>5250</v>
      </c>
      <c r="AK203" s="1400">
        <v>5100</v>
      </c>
      <c r="AL203" s="1400">
        <v>5000</v>
      </c>
      <c r="AM203" s="1400">
        <v>5100</v>
      </c>
      <c r="AN203" s="1400">
        <v>5200</v>
      </c>
      <c r="AO203" s="1400">
        <v>5200</v>
      </c>
      <c r="AP203" s="1416">
        <v>5000</v>
      </c>
      <c r="AQ203" s="1400">
        <v>4500</v>
      </c>
      <c r="AR203" s="1400">
        <v>4000</v>
      </c>
      <c r="AS203" s="1400">
        <v>5200</v>
      </c>
      <c r="AT203" s="1400">
        <v>5600</v>
      </c>
      <c r="AU203" s="1400">
        <v>5600</v>
      </c>
      <c r="AV203" s="1400">
        <v>5500</v>
      </c>
      <c r="AW203" s="1400">
        <v>5300</v>
      </c>
      <c r="AX203" s="1400">
        <v>5000</v>
      </c>
      <c r="AY203" s="1400">
        <f>AY202+500</f>
        <v>4500</v>
      </c>
      <c r="AZ203" s="1400">
        <f t="shared" ref="AZ203:BB203" si="175">AZ202+500</f>
        <v>4100</v>
      </c>
      <c r="BA203" s="1400">
        <v>4200</v>
      </c>
      <c r="BB203" s="2010">
        <f t="shared" si="175"/>
        <v>4000</v>
      </c>
      <c r="BC203" s="2614">
        <f>BC202+500</f>
        <v>4600</v>
      </c>
      <c r="BD203" s="2615">
        <v>4900</v>
      </c>
      <c r="BE203" s="2615">
        <v>5100</v>
      </c>
      <c r="BF203" s="2615">
        <v>4650.9218907140466</v>
      </c>
      <c r="BG203" s="2615">
        <v>4500</v>
      </c>
      <c r="BH203" s="2615">
        <v>4100</v>
      </c>
      <c r="BI203" s="2615">
        <v>3000</v>
      </c>
      <c r="BJ203" s="2615">
        <v>3000</v>
      </c>
      <c r="BK203" s="2615">
        <v>3250</v>
      </c>
      <c r="BL203" s="2615">
        <v>4600</v>
      </c>
      <c r="BM203" s="2615">
        <v>4600</v>
      </c>
      <c r="BN203" s="2615">
        <v>4500</v>
      </c>
      <c r="BO203" s="2615">
        <v>5000</v>
      </c>
      <c r="BP203" s="2615">
        <v>4700</v>
      </c>
      <c r="BQ203" s="2616">
        <v>4800</v>
      </c>
      <c r="BR203" s="900"/>
      <c r="BS203" s="900"/>
      <c r="BT203" t="str">
        <f>CONCATENATE(A203," ",D203," ",E203)</f>
        <v>English AVAST Account Services Inbound</v>
      </c>
      <c r="BV203" s="1205" t="s">
        <v>718</v>
      </c>
    </row>
    <row r="204" spans="1:74">
      <c r="A204" s="9" t="s">
        <v>208</v>
      </c>
      <c r="B204" s="19" t="s">
        <v>598</v>
      </c>
      <c r="C204" s="10" t="s">
        <v>100</v>
      </c>
      <c r="D204" s="1185" t="s">
        <v>599</v>
      </c>
      <c r="E204" s="10" t="s">
        <v>22</v>
      </c>
      <c r="F204" s="11">
        <v>15</v>
      </c>
      <c r="G204" s="528">
        <v>10500</v>
      </c>
      <c r="H204" s="528">
        <v>11000</v>
      </c>
      <c r="I204" s="528">
        <v>10500</v>
      </c>
      <c r="J204" s="528">
        <v>10000</v>
      </c>
      <c r="K204" s="528">
        <v>10500</v>
      </c>
      <c r="L204" s="528">
        <v>9000</v>
      </c>
      <c r="M204" s="528">
        <v>8500</v>
      </c>
      <c r="N204" s="528">
        <v>8000</v>
      </c>
      <c r="O204" s="528">
        <v>9000</v>
      </c>
      <c r="P204" s="528">
        <v>8700</v>
      </c>
      <c r="Q204" s="528">
        <v>10900</v>
      </c>
      <c r="R204" s="529">
        <v>9300</v>
      </c>
      <c r="S204" s="530">
        <v>10000</v>
      </c>
      <c r="T204" s="528">
        <v>9500</v>
      </c>
      <c r="U204" s="528">
        <v>9000</v>
      </c>
      <c r="V204" s="528">
        <v>9000</v>
      </c>
      <c r="W204" s="528">
        <v>8500</v>
      </c>
      <c r="X204" s="528">
        <v>8500</v>
      </c>
      <c r="Y204" s="528">
        <v>8500</v>
      </c>
      <c r="Z204" s="528">
        <v>8000</v>
      </c>
      <c r="AA204" s="528">
        <v>8500</v>
      </c>
      <c r="AB204" s="528">
        <v>8500</v>
      </c>
      <c r="AC204" s="528">
        <v>10000</v>
      </c>
      <c r="AD204" s="529">
        <v>9000</v>
      </c>
      <c r="AE204" s="1401">
        <v>6000</v>
      </c>
      <c r="AF204" s="1402">
        <v>7000</v>
      </c>
      <c r="AG204" s="1402">
        <v>7750</v>
      </c>
      <c r="AH204" s="1402">
        <v>7250</v>
      </c>
      <c r="AI204" s="1402">
        <v>6500</v>
      </c>
      <c r="AJ204" s="1402">
        <v>6250</v>
      </c>
      <c r="AK204" s="1402">
        <v>5750</v>
      </c>
      <c r="AL204" s="1402">
        <v>5500</v>
      </c>
      <c r="AM204" s="1402">
        <v>5250</v>
      </c>
      <c r="AN204" s="1402">
        <v>5250</v>
      </c>
      <c r="AO204" s="1402">
        <v>6200</v>
      </c>
      <c r="AP204" s="1417">
        <v>6100</v>
      </c>
      <c r="AQ204" s="1402">
        <v>6750</v>
      </c>
      <c r="AR204" s="1402">
        <v>6500</v>
      </c>
      <c r="AS204" s="1402">
        <v>6600</v>
      </c>
      <c r="AT204" s="1402">
        <v>7700</v>
      </c>
      <c r="AU204" s="1402">
        <v>7500</v>
      </c>
      <c r="AV204" s="1402">
        <v>8200</v>
      </c>
      <c r="AW204" s="1402">
        <v>7900</v>
      </c>
      <c r="AX204" s="1402">
        <v>7700</v>
      </c>
      <c r="AY204" s="1402">
        <v>6700</v>
      </c>
      <c r="AZ204" s="1402">
        <v>4900</v>
      </c>
      <c r="BA204" s="1402">
        <v>3500</v>
      </c>
      <c r="BB204" s="2011">
        <v>3250</v>
      </c>
      <c r="BC204" s="2614">
        <v>3500</v>
      </c>
      <c r="BD204" s="2615">
        <v>800</v>
      </c>
      <c r="BE204" s="2615">
        <v>900</v>
      </c>
      <c r="BF204" s="2615">
        <v>1930</v>
      </c>
      <c r="BG204" s="2615"/>
      <c r="BH204" s="2615"/>
      <c r="BI204" s="2615"/>
      <c r="BJ204" s="2615"/>
      <c r="BK204" s="2615"/>
      <c r="BL204" s="2615"/>
      <c r="BM204" s="2615"/>
      <c r="BN204" s="2615"/>
      <c r="BO204" s="2615"/>
      <c r="BP204" s="2615"/>
      <c r="BQ204" s="2616"/>
      <c r="BR204" s="21"/>
      <c r="BS204" s="22"/>
      <c r="BT204" t="str">
        <f>CONCATENATE(A204," ",D204," ",E204)</f>
        <v>English AVG Account Services Chat</v>
      </c>
      <c r="BV204" s="1205" t="s">
        <v>719</v>
      </c>
    </row>
    <row r="205" spans="1:74">
      <c r="A205" s="9" t="s">
        <v>208</v>
      </c>
      <c r="B205" s="19" t="s">
        <v>598</v>
      </c>
      <c r="C205" s="10" t="s">
        <v>100</v>
      </c>
      <c r="D205" s="1185" t="s">
        <v>602</v>
      </c>
      <c r="E205" s="10" t="s">
        <v>603</v>
      </c>
      <c r="F205" s="11">
        <v>10</v>
      </c>
      <c r="G205" s="528">
        <v>4000</v>
      </c>
      <c r="H205" s="528">
        <v>4000</v>
      </c>
      <c r="I205" s="528">
        <v>4000</v>
      </c>
      <c r="J205" s="528">
        <v>3500</v>
      </c>
      <c r="K205" s="528">
        <v>3000</v>
      </c>
      <c r="L205" s="528">
        <v>3000</v>
      </c>
      <c r="M205" s="528">
        <v>3000</v>
      </c>
      <c r="N205" s="528">
        <v>3000</v>
      </c>
      <c r="O205" s="528">
        <v>3000</v>
      </c>
      <c r="P205" s="528">
        <v>3000</v>
      </c>
      <c r="Q205" s="528">
        <v>2800</v>
      </c>
      <c r="R205" s="529">
        <v>2500</v>
      </c>
      <c r="S205" s="530">
        <v>2700</v>
      </c>
      <c r="T205" s="528">
        <v>2600</v>
      </c>
      <c r="U205" s="528">
        <v>3200</v>
      </c>
      <c r="V205" s="528">
        <v>3000</v>
      </c>
      <c r="W205" s="528">
        <v>3000</v>
      </c>
      <c r="X205" s="528">
        <v>2700</v>
      </c>
      <c r="Y205" s="528">
        <v>4000</v>
      </c>
      <c r="Z205" s="528">
        <v>3500</v>
      </c>
      <c r="AA205" s="528">
        <v>4000</v>
      </c>
      <c r="AB205" s="528">
        <v>4000</v>
      </c>
      <c r="AC205" s="528">
        <v>4000</v>
      </c>
      <c r="AD205" s="529">
        <v>3750</v>
      </c>
      <c r="AE205" s="1401">
        <v>3500</v>
      </c>
      <c r="AF205" s="1402">
        <v>2750</v>
      </c>
      <c r="AG205" s="1402">
        <v>2750</v>
      </c>
      <c r="AH205" s="1402">
        <v>3000</v>
      </c>
      <c r="AI205" s="1402">
        <v>3300</v>
      </c>
      <c r="AJ205" s="1402">
        <v>3100</v>
      </c>
      <c r="AK205" s="1402">
        <v>3000</v>
      </c>
      <c r="AL205" s="1402">
        <v>2750</v>
      </c>
      <c r="AM205" s="1402">
        <v>3000</v>
      </c>
      <c r="AN205" s="1402">
        <v>3000</v>
      </c>
      <c r="AO205" s="1402">
        <v>3250</v>
      </c>
      <c r="AP205" s="1417">
        <v>3000</v>
      </c>
      <c r="AQ205" s="1402">
        <v>3325</v>
      </c>
      <c r="AR205" s="1402">
        <v>2612.5</v>
      </c>
      <c r="AS205" s="1402">
        <v>2612</v>
      </c>
      <c r="AT205" s="1402">
        <v>3000</v>
      </c>
      <c r="AU205" s="2120"/>
      <c r="AV205" s="2120"/>
      <c r="AW205" s="2120"/>
      <c r="AX205" s="2120"/>
      <c r="AY205" s="2120"/>
      <c r="AZ205" s="2120"/>
      <c r="BA205" s="2120"/>
      <c r="BB205" s="2499"/>
      <c r="BC205" s="2614"/>
      <c r="BD205" s="2615"/>
      <c r="BE205" s="2615"/>
      <c r="BF205" s="2615"/>
      <c r="BG205" s="2615"/>
      <c r="BH205" s="2615"/>
      <c r="BI205" s="2615"/>
      <c r="BJ205" s="2615"/>
      <c r="BK205" s="2615"/>
      <c r="BL205" s="2615"/>
      <c r="BM205" s="2615"/>
      <c r="BN205" s="2615"/>
      <c r="BO205" s="2615"/>
      <c r="BP205" s="2615"/>
      <c r="BQ205" s="2616"/>
      <c r="BR205" s="900">
        <f>SUM(AH206:AS206)/SUM(AH205:AS205)</f>
        <v>2.1037170922506698</v>
      </c>
      <c r="BS205" s="900">
        <f>SUM(AT206:BE206)/SUM(AT205:BE205)</f>
        <v>2.0950000000000002</v>
      </c>
      <c r="BT205" t="str">
        <f t="shared" ref="BT205:BT272" si="176">CONCATENATE(A205," ",D205," ",E205)</f>
        <v>English AVG Mobilation Cases Case</v>
      </c>
      <c r="BV205" s="1205" t="s">
        <v>720</v>
      </c>
    </row>
    <row r="206" spans="1:74">
      <c r="A206" s="9" t="s">
        <v>208</v>
      </c>
      <c r="B206" s="19" t="s">
        <v>598</v>
      </c>
      <c r="C206" s="10" t="s">
        <v>100</v>
      </c>
      <c r="D206" s="1185" t="s">
        <v>604</v>
      </c>
      <c r="E206" s="10" t="s">
        <v>605</v>
      </c>
      <c r="F206" s="11"/>
      <c r="G206" s="528">
        <v>6580.6451612903229</v>
      </c>
      <c r="H206" s="528">
        <v>6598.0707395498393</v>
      </c>
      <c r="I206" s="528">
        <v>6673.1113498030791</v>
      </c>
      <c r="J206" s="528">
        <v>5492.4449299107955</v>
      </c>
      <c r="K206" s="528">
        <v>4713.8602065131054</v>
      </c>
      <c r="L206" s="528">
        <v>5064.5161290322585</v>
      </c>
      <c r="M206" s="528">
        <v>5078.1437845635974</v>
      </c>
      <c r="N206" s="528">
        <v>5038.9841835598127</v>
      </c>
      <c r="O206" s="528">
        <v>5308.8531187122735</v>
      </c>
      <c r="P206" s="528">
        <v>5644.6984435797667</v>
      </c>
      <c r="Q206" s="528">
        <v>6140.5435696273462</v>
      </c>
      <c r="R206" s="529">
        <v>5497.4160206718352</v>
      </c>
      <c r="S206" s="530">
        <v>5063.436385255648</v>
      </c>
      <c r="T206" s="528">
        <v>5804.9880604935006</v>
      </c>
      <c r="U206" s="528">
        <v>6892.2001310902333</v>
      </c>
      <c r="V206" s="528">
        <v>5962.5176803394625</v>
      </c>
      <c r="W206" s="528">
        <v>6348.3287258105047</v>
      </c>
      <c r="X206" s="528">
        <v>5690.6176700547303</v>
      </c>
      <c r="Y206" s="528">
        <v>8386.6739486619335</v>
      </c>
      <c r="Z206" s="528">
        <v>7373.8166092849951</v>
      </c>
      <c r="AA206" s="528">
        <v>8414.8125423597685</v>
      </c>
      <c r="AB206" s="528">
        <v>8409.5684910205655</v>
      </c>
      <c r="AC206" s="528">
        <v>8417.2000051401101</v>
      </c>
      <c r="AD206" s="529">
        <v>7887.994074537638</v>
      </c>
      <c r="AE206" s="1401">
        <v>7361.8500790141279</v>
      </c>
      <c r="AF206" s="1402">
        <v>5785.2215892987788</v>
      </c>
      <c r="AG206" s="1402">
        <v>5784.6871178870961</v>
      </c>
      <c r="AH206" s="1402">
        <v>6310.6252667469507</v>
      </c>
      <c r="AI206" s="1402">
        <v>6941.8594140148971</v>
      </c>
      <c r="AJ206" s="1402">
        <v>6521.0133759185137</v>
      </c>
      <c r="AK206" s="1402">
        <v>6310.6882193142119</v>
      </c>
      <c r="AL206" s="1402">
        <v>5784.8167698780217</v>
      </c>
      <c r="AM206" s="1402">
        <v>6310.6851761817006</v>
      </c>
      <c r="AN206" s="1402">
        <v>6310.6941996664027</v>
      </c>
      <c r="AO206" s="1402">
        <v>6836.5853829719363</v>
      </c>
      <c r="AP206" s="1417">
        <v>6310.6941996664027</v>
      </c>
      <c r="AQ206" s="1402">
        <v>6994.3527379635962</v>
      </c>
      <c r="AR206" s="1402">
        <v>5495.5628655428254</v>
      </c>
      <c r="AS206" s="1402">
        <v>5500</v>
      </c>
      <c r="AT206" s="1402">
        <v>6285</v>
      </c>
      <c r="AU206" s="2120"/>
      <c r="AV206" s="2120"/>
      <c r="AW206" s="2120"/>
      <c r="AX206" s="2120"/>
      <c r="AY206" s="2120"/>
      <c r="AZ206" s="2120"/>
      <c r="BA206" s="2120"/>
      <c r="BB206" s="2499"/>
      <c r="BC206" s="2614"/>
      <c r="BD206" s="2615"/>
      <c r="BE206" s="2615"/>
      <c r="BF206" s="2615"/>
      <c r="BG206" s="2615"/>
      <c r="BH206" s="2615"/>
      <c r="BI206" s="2615"/>
      <c r="BJ206" s="2615"/>
      <c r="BK206" s="2615"/>
      <c r="BL206" s="2615"/>
      <c r="BM206" s="2615"/>
      <c r="BN206" s="2615"/>
      <c r="BO206" s="2615"/>
      <c r="BP206" s="2615"/>
      <c r="BQ206" s="2616"/>
      <c r="BR206" s="21"/>
      <c r="BS206" s="22"/>
      <c r="BT206" t="str">
        <f t="shared" si="176"/>
        <v>English AVG Mobilation Replies Replies</v>
      </c>
      <c r="BV206" s="1205" t="s">
        <v>720</v>
      </c>
    </row>
    <row r="207" spans="1:74">
      <c r="A207" s="9" t="s">
        <v>208</v>
      </c>
      <c r="B207" s="19" t="s">
        <v>598</v>
      </c>
      <c r="C207" s="10" t="s">
        <v>100</v>
      </c>
      <c r="D207" s="1185" t="s">
        <v>606</v>
      </c>
      <c r="E207" s="10" t="s">
        <v>603</v>
      </c>
      <c r="F207" s="11">
        <v>10</v>
      </c>
      <c r="G207" s="528">
        <v>2400</v>
      </c>
      <c r="H207" s="528">
        <v>2400</v>
      </c>
      <c r="I207" s="528">
        <v>2400</v>
      </c>
      <c r="J207" s="528">
        <v>2200</v>
      </c>
      <c r="K207" s="528">
        <v>2000</v>
      </c>
      <c r="L207" s="528">
        <v>2000</v>
      </c>
      <c r="M207" s="528">
        <v>2000</v>
      </c>
      <c r="N207" s="528">
        <v>1800</v>
      </c>
      <c r="O207" s="528">
        <v>1800</v>
      </c>
      <c r="P207" s="528">
        <v>1800</v>
      </c>
      <c r="Q207" s="528">
        <v>1600</v>
      </c>
      <c r="R207" s="529">
        <v>1400</v>
      </c>
      <c r="S207" s="530">
        <v>1500</v>
      </c>
      <c r="T207" s="528">
        <v>1500</v>
      </c>
      <c r="U207" s="528">
        <v>1500</v>
      </c>
      <c r="V207" s="528">
        <v>1400</v>
      </c>
      <c r="W207" s="528">
        <v>1300</v>
      </c>
      <c r="X207" s="528">
        <v>1300</v>
      </c>
      <c r="Y207" s="528">
        <v>1300</v>
      </c>
      <c r="Z207" s="528">
        <v>1400</v>
      </c>
      <c r="AA207" s="528">
        <v>1400</v>
      </c>
      <c r="AB207" s="528">
        <v>1400</v>
      </c>
      <c r="AC207" s="528">
        <v>1400</v>
      </c>
      <c r="AD207" s="529">
        <v>1300</v>
      </c>
      <c r="AE207" s="1401">
        <v>1300</v>
      </c>
      <c r="AF207" s="1402">
        <v>1000</v>
      </c>
      <c r="AG207" s="1402">
        <v>500</v>
      </c>
      <c r="AH207" s="1402">
        <v>450</v>
      </c>
      <c r="AI207" s="1402">
        <v>400</v>
      </c>
      <c r="AJ207" s="1402">
        <v>350</v>
      </c>
      <c r="AK207" s="1402">
        <v>450</v>
      </c>
      <c r="AL207" s="1402">
        <v>500</v>
      </c>
      <c r="AM207" s="1402">
        <v>450</v>
      </c>
      <c r="AN207" s="1402">
        <v>400</v>
      </c>
      <c r="AO207" s="1402">
        <v>425</v>
      </c>
      <c r="AP207" s="1417">
        <v>400</v>
      </c>
      <c r="AQ207" s="1402">
        <v>500</v>
      </c>
      <c r="AR207" s="1402">
        <v>550</v>
      </c>
      <c r="AS207" s="1402">
        <v>475</v>
      </c>
      <c r="AT207" s="1402">
        <v>450</v>
      </c>
      <c r="AU207" s="1402">
        <v>400</v>
      </c>
      <c r="AV207" s="1402">
        <v>350</v>
      </c>
      <c r="AW207" s="1402">
        <v>450</v>
      </c>
      <c r="AX207" s="1402">
        <v>500</v>
      </c>
      <c r="AY207" s="1402">
        <v>450</v>
      </c>
      <c r="AZ207" s="1402">
        <v>400</v>
      </c>
      <c r="BA207" s="1402">
        <v>425</v>
      </c>
      <c r="BB207" s="2011">
        <v>400</v>
      </c>
      <c r="BC207" s="2614">
        <v>550</v>
      </c>
      <c r="BD207" s="2615">
        <v>475</v>
      </c>
      <c r="BE207" s="2615">
        <v>500</v>
      </c>
      <c r="BF207" s="2615"/>
      <c r="BG207" s="2615"/>
      <c r="BH207" s="2615"/>
      <c r="BI207" s="2615"/>
      <c r="BJ207" s="2615"/>
      <c r="BK207" s="2615"/>
      <c r="BL207" s="2615"/>
      <c r="BM207" s="2615"/>
      <c r="BN207" s="2615"/>
      <c r="BO207" s="2615"/>
      <c r="BP207" s="2615"/>
      <c r="BQ207" s="2616"/>
      <c r="BR207" s="900">
        <f>SUM(AH208:AS208)/SUM(AH207:AS207)</f>
        <v>2.1037150252457253</v>
      </c>
      <c r="BS207" s="900">
        <f>SUM(AT208:BE208)/SUM(AT207:BE207)</f>
        <v>2.1232242167101911</v>
      </c>
      <c r="BT207" t="str">
        <f t="shared" si="176"/>
        <v>English AVG Social Media Cases Case</v>
      </c>
      <c r="BV207" s="1205" t="s">
        <v>721</v>
      </c>
    </row>
    <row r="208" spans="1:74">
      <c r="A208" s="9" t="s">
        <v>208</v>
      </c>
      <c r="B208" s="19" t="s">
        <v>598</v>
      </c>
      <c r="C208" s="10" t="s">
        <v>100</v>
      </c>
      <c r="D208" s="1185" t="s">
        <v>607</v>
      </c>
      <c r="E208" s="10" t="s">
        <v>605</v>
      </c>
      <c r="F208" s="11">
        <v>10</v>
      </c>
      <c r="G208" s="528">
        <v>3948.3870967741937</v>
      </c>
      <c r="H208" s="528">
        <v>3958.8424437299036</v>
      </c>
      <c r="I208" s="528">
        <v>4003.8668098818475</v>
      </c>
      <c r="J208" s="528">
        <v>3452.3939559439291</v>
      </c>
      <c r="K208" s="528">
        <v>3142.5734710087368</v>
      </c>
      <c r="L208" s="528">
        <v>3376.3440860215055</v>
      </c>
      <c r="M208" s="528">
        <v>3385.4291897090648</v>
      </c>
      <c r="N208" s="528">
        <v>3023.3905101358878</v>
      </c>
      <c r="O208" s="528">
        <v>3185.311871227364</v>
      </c>
      <c r="P208" s="528">
        <v>3386.8190661478598</v>
      </c>
      <c r="Q208" s="528">
        <v>3508.882039787055</v>
      </c>
      <c r="R208" s="529">
        <v>3078.5529715762273</v>
      </c>
      <c r="S208" s="530">
        <v>2813.0202140309157</v>
      </c>
      <c r="T208" s="528">
        <v>3349.0315733616349</v>
      </c>
      <c r="U208" s="528">
        <v>3230.7188114485466</v>
      </c>
      <c r="V208" s="528">
        <v>2782.5082508250825</v>
      </c>
      <c r="W208" s="528">
        <v>2750.9424478512187</v>
      </c>
      <c r="X208" s="528">
        <v>2739.9270263226481</v>
      </c>
      <c r="Y208" s="528">
        <v>2725.6690333151282</v>
      </c>
      <c r="Z208" s="528">
        <v>2949.5266437139981</v>
      </c>
      <c r="AA208" s="528">
        <v>2945.184389825919</v>
      </c>
      <c r="AB208" s="528">
        <v>2943.3489718571977</v>
      </c>
      <c r="AC208" s="528">
        <v>2946.0200017990383</v>
      </c>
      <c r="AD208" s="529">
        <v>2734.5046125063814</v>
      </c>
      <c r="AE208" s="1401">
        <v>2734.4014579195332</v>
      </c>
      <c r="AF208" s="1402">
        <v>2103.7169415631924</v>
      </c>
      <c r="AG208" s="1402">
        <v>1051.7612941612902</v>
      </c>
      <c r="AH208" s="1402">
        <v>946.59379001204263</v>
      </c>
      <c r="AI208" s="1402">
        <v>841.43750472907846</v>
      </c>
      <c r="AJ208" s="1402">
        <v>736.24344566821924</v>
      </c>
      <c r="AK208" s="1402">
        <v>946.60323289713176</v>
      </c>
      <c r="AL208" s="1402">
        <v>1051.7848672505495</v>
      </c>
      <c r="AM208" s="1402">
        <v>946.60277642725498</v>
      </c>
      <c r="AN208" s="1402">
        <v>841.42589328885367</v>
      </c>
      <c r="AO208" s="1402">
        <v>894.01501161940701</v>
      </c>
      <c r="AP208" s="1417">
        <v>841.42589328885367</v>
      </c>
      <c r="AQ208" s="1402">
        <v>1051.7823666110671</v>
      </c>
      <c r="AR208" s="1402">
        <v>1156.9606032721738</v>
      </c>
      <c r="AS208" s="1402">
        <v>1000</v>
      </c>
      <c r="AT208" s="1402">
        <v>946.60412994996034</v>
      </c>
      <c r="AU208" s="1402">
        <v>841.42589328885367</v>
      </c>
      <c r="AV208" s="1402">
        <v>736.24765662774689</v>
      </c>
      <c r="AW208" s="1402">
        <v>946.60412994996034</v>
      </c>
      <c r="AX208" s="1402">
        <v>1051.7823666110671</v>
      </c>
      <c r="AY208" s="1402">
        <v>946.60412994996034</v>
      </c>
      <c r="AZ208" s="1402">
        <v>841.42589328885367</v>
      </c>
      <c r="BA208" s="1402">
        <v>894.01501161940701</v>
      </c>
      <c r="BB208" s="2011">
        <v>841.42589328885367</v>
      </c>
      <c r="BC208" s="2614">
        <v>1156.9606032721738</v>
      </c>
      <c r="BD208" s="2615">
        <v>1156.9606032721738</v>
      </c>
      <c r="BE208" s="2615">
        <v>999.19324828051367</v>
      </c>
      <c r="BF208" s="2615"/>
      <c r="BG208" s="2615"/>
      <c r="BH208" s="2615"/>
      <c r="BI208" s="2615"/>
      <c r="BJ208" s="2615"/>
      <c r="BK208" s="2615"/>
      <c r="BL208" s="2615"/>
      <c r="BM208" s="2615"/>
      <c r="BN208" s="2615"/>
      <c r="BO208" s="2615"/>
      <c r="BP208" s="2615"/>
      <c r="BQ208" s="2616"/>
      <c r="BR208" s="900"/>
      <c r="BS208" s="900"/>
      <c r="BT208" t="str">
        <f t="shared" si="176"/>
        <v>English AVG Social Media Replies Replies</v>
      </c>
      <c r="BV208" s="1205" t="s">
        <v>721</v>
      </c>
    </row>
    <row r="209" spans="1:74">
      <c r="A209" s="9" t="s">
        <v>208</v>
      </c>
      <c r="B209" s="19" t="s">
        <v>600</v>
      </c>
      <c r="C209" s="10" t="s">
        <v>100</v>
      </c>
      <c r="D209" s="1185" t="s">
        <v>608</v>
      </c>
      <c r="E209" s="10" t="s">
        <v>603</v>
      </c>
      <c r="F209" s="11">
        <v>10</v>
      </c>
      <c r="G209" s="528">
        <v>1250</v>
      </c>
      <c r="H209" s="528">
        <v>1150</v>
      </c>
      <c r="I209" s="528">
        <v>1250</v>
      </c>
      <c r="J209" s="528">
        <v>1300</v>
      </c>
      <c r="K209" s="528">
        <v>1400</v>
      </c>
      <c r="L209" s="528">
        <v>1400</v>
      </c>
      <c r="M209" s="528">
        <v>1500</v>
      </c>
      <c r="N209" s="528">
        <v>1600</v>
      </c>
      <c r="O209" s="528">
        <v>1700</v>
      </c>
      <c r="P209" s="528">
        <v>1700</v>
      </c>
      <c r="Q209" s="528">
        <v>1700</v>
      </c>
      <c r="R209" s="529">
        <v>1600</v>
      </c>
      <c r="S209" s="530">
        <v>1800</v>
      </c>
      <c r="T209" s="528">
        <v>1700</v>
      </c>
      <c r="U209" s="528">
        <v>2200</v>
      </c>
      <c r="V209" s="528">
        <v>2200</v>
      </c>
      <c r="W209" s="528">
        <v>2000</v>
      </c>
      <c r="X209" s="528">
        <v>2000</v>
      </c>
      <c r="Y209" s="528">
        <v>2000</v>
      </c>
      <c r="Z209" s="528">
        <v>1750</v>
      </c>
      <c r="AA209" s="528">
        <v>2000</v>
      </c>
      <c r="AB209" s="528">
        <v>2000</v>
      </c>
      <c r="AC209" s="528">
        <v>2000</v>
      </c>
      <c r="AD209" s="529">
        <v>2000</v>
      </c>
      <c r="AE209" s="1401">
        <v>1600</v>
      </c>
      <c r="AF209" s="1402">
        <v>1500</v>
      </c>
      <c r="AG209" s="1402">
        <v>1500</v>
      </c>
      <c r="AH209" s="1402">
        <v>1250</v>
      </c>
      <c r="AI209" s="1402">
        <v>1300</v>
      </c>
      <c r="AJ209" s="1402">
        <v>1200</v>
      </c>
      <c r="AK209" s="1402">
        <v>1500</v>
      </c>
      <c r="AL209" s="1402">
        <v>1300</v>
      </c>
      <c r="AM209" s="1402">
        <v>1400</v>
      </c>
      <c r="AN209" s="1402">
        <v>1500</v>
      </c>
      <c r="AO209" s="1402">
        <v>1600</v>
      </c>
      <c r="AP209" s="1417">
        <v>1600</v>
      </c>
      <c r="AQ209" s="1402">
        <v>1520</v>
      </c>
      <c r="AR209" s="1402">
        <v>1425</v>
      </c>
      <c r="AS209" s="2500"/>
      <c r="AT209" s="2500"/>
      <c r="AU209" s="2500"/>
      <c r="AV209" s="2500"/>
      <c r="AW209" s="2500"/>
      <c r="AX209" s="2500"/>
      <c r="AY209" s="2500"/>
      <c r="AZ209" s="2500"/>
      <c r="BA209" s="2500"/>
      <c r="BB209" s="2501"/>
      <c r="BC209" s="2617"/>
      <c r="BD209" s="2618"/>
      <c r="BE209" s="2615"/>
      <c r="BF209" s="2615"/>
      <c r="BG209" s="2615"/>
      <c r="BH209" s="2615"/>
      <c r="BI209" s="2615"/>
      <c r="BJ209" s="2615"/>
      <c r="BK209" s="2615"/>
      <c r="BL209" s="2615"/>
      <c r="BM209" s="2615"/>
      <c r="BN209" s="2615"/>
      <c r="BO209" s="2615"/>
      <c r="BP209" s="2615"/>
      <c r="BQ209" s="2616"/>
      <c r="BR209" s="1428" t="s">
        <v>722</v>
      </c>
      <c r="BS209" s="900"/>
      <c r="BT209" t="str">
        <f t="shared" si="176"/>
        <v>English Avast T2 Cases Case</v>
      </c>
      <c r="BV209" s="1205" t="s">
        <v>720</v>
      </c>
    </row>
    <row r="210" spans="1:74">
      <c r="A210" s="9" t="s">
        <v>208</v>
      </c>
      <c r="B210" s="19" t="s">
        <v>600</v>
      </c>
      <c r="C210" s="12" t="s">
        <v>100</v>
      </c>
      <c r="D210" s="1185" t="s">
        <v>609</v>
      </c>
      <c r="E210" s="10" t="s">
        <v>605</v>
      </c>
      <c r="F210" s="11"/>
      <c r="G210" s="528">
        <v>2056.4516129032259</v>
      </c>
      <c r="H210" s="528">
        <v>1896.9453376205788</v>
      </c>
      <c r="I210" s="528">
        <v>2085.3472968134624</v>
      </c>
      <c r="J210" s="528">
        <v>2040.0509739668671</v>
      </c>
      <c r="K210" s="528">
        <v>2199.8014297061159</v>
      </c>
      <c r="L210" s="528">
        <v>2363.4408602150538</v>
      </c>
      <c r="M210" s="528">
        <v>2539.0718922817987</v>
      </c>
      <c r="N210" s="528">
        <v>2687.4582312319003</v>
      </c>
      <c r="O210" s="528">
        <v>3008.3501006036217</v>
      </c>
      <c r="P210" s="528">
        <v>3198.6624513618676</v>
      </c>
      <c r="Q210" s="528">
        <v>3728.1871672737457</v>
      </c>
      <c r="R210" s="529">
        <v>3518.3462532299741</v>
      </c>
      <c r="S210" s="530">
        <v>3375.624256837099</v>
      </c>
      <c r="T210" s="528">
        <v>3795.5691164765194</v>
      </c>
      <c r="U210" s="528">
        <v>4738.3875901245356</v>
      </c>
      <c r="V210" s="528">
        <v>4372.512965582273</v>
      </c>
      <c r="W210" s="528">
        <v>4232.2191505403362</v>
      </c>
      <c r="X210" s="528">
        <v>4215.2723481886887</v>
      </c>
      <c r="Y210" s="528">
        <v>4193.3369743309668</v>
      </c>
      <c r="Z210" s="528">
        <v>3686.9083046424976</v>
      </c>
      <c r="AA210" s="528">
        <v>4207.4062711798842</v>
      </c>
      <c r="AB210" s="528">
        <v>4204.7842455102827</v>
      </c>
      <c r="AC210" s="528">
        <v>4208.600002570055</v>
      </c>
      <c r="AD210" s="529">
        <v>4206.9301730867401</v>
      </c>
      <c r="AE210" s="1401">
        <v>3365.417178977887</v>
      </c>
      <c r="AF210" s="1402">
        <v>3155.5754123447882</v>
      </c>
      <c r="AG210" s="1402">
        <v>3155.2838824838705</v>
      </c>
      <c r="AH210" s="1402">
        <v>2629.4271944778961</v>
      </c>
      <c r="AI210" s="1402">
        <v>2734.671890369505</v>
      </c>
      <c r="AJ210" s="1402">
        <v>2524.2632422910374</v>
      </c>
      <c r="AK210" s="1402">
        <v>3155.3441096571059</v>
      </c>
      <c r="AL210" s="1402">
        <v>2734.6406548514287</v>
      </c>
      <c r="AM210" s="1402">
        <v>2944.9864155514601</v>
      </c>
      <c r="AN210" s="1402">
        <v>3155.3470998332014</v>
      </c>
      <c r="AO210" s="1402">
        <v>3365.7035731554147</v>
      </c>
      <c r="AP210" s="1417">
        <v>3365.7035731554147</v>
      </c>
      <c r="AQ210" s="1402">
        <v>3197.4183944976439</v>
      </c>
      <c r="AR210" s="1402">
        <v>2997.579744841541</v>
      </c>
      <c r="AS210" s="2500"/>
      <c r="AT210" s="2500"/>
      <c r="AU210" s="2500"/>
      <c r="AV210" s="2500"/>
      <c r="AW210" s="2500"/>
      <c r="AX210" s="2500"/>
      <c r="AY210" s="2500"/>
      <c r="AZ210" s="2500"/>
      <c r="BA210" s="2500"/>
      <c r="BB210" s="2501"/>
      <c r="BC210" s="2617"/>
      <c r="BD210" s="2618"/>
      <c r="BE210" s="2615"/>
      <c r="BF210" s="2615"/>
      <c r="BG210" s="2615"/>
      <c r="BH210" s="2615"/>
      <c r="BI210" s="2615"/>
      <c r="BJ210" s="2615"/>
      <c r="BK210" s="2615"/>
      <c r="BL210" s="2615"/>
      <c r="BM210" s="2615"/>
      <c r="BN210" s="2615"/>
      <c r="BO210" s="2615"/>
      <c r="BP210" s="2615"/>
      <c r="BQ210" s="2616"/>
      <c r="BR210" s="1428" t="s">
        <v>722</v>
      </c>
      <c r="BS210" s="900"/>
      <c r="BT210" t="str">
        <f t="shared" si="176"/>
        <v>English Avast T2 Replies Replies</v>
      </c>
      <c r="BV210" s="1205" t="s">
        <v>720</v>
      </c>
    </row>
    <row r="211" spans="1:74">
      <c r="A211" s="9" t="s">
        <v>208</v>
      </c>
      <c r="B211" s="19" t="s">
        <v>600</v>
      </c>
      <c r="C211" s="10" t="s">
        <v>100</v>
      </c>
      <c r="D211" s="1185" t="s">
        <v>610</v>
      </c>
      <c r="E211" s="10" t="s">
        <v>603</v>
      </c>
      <c r="F211" s="11">
        <v>10</v>
      </c>
      <c r="G211" s="528">
        <v>24479</v>
      </c>
      <c r="H211" s="528">
        <v>22507</v>
      </c>
      <c r="I211" s="528">
        <v>24479</v>
      </c>
      <c r="J211" s="528">
        <v>17200</v>
      </c>
      <c r="K211" s="528">
        <v>17000</v>
      </c>
      <c r="L211" s="528">
        <v>17000</v>
      </c>
      <c r="M211" s="528">
        <v>17000</v>
      </c>
      <c r="N211" s="528">
        <v>20000</v>
      </c>
      <c r="O211" s="528">
        <v>19000</v>
      </c>
      <c r="P211" s="528">
        <v>15500</v>
      </c>
      <c r="Q211" s="528">
        <v>14000</v>
      </c>
      <c r="R211" s="529">
        <v>22000</v>
      </c>
      <c r="S211" s="530">
        <v>24000</v>
      </c>
      <c r="T211" s="528">
        <v>23000</v>
      </c>
      <c r="U211" s="528">
        <v>24000</v>
      </c>
      <c r="V211" s="528">
        <v>28000</v>
      </c>
      <c r="W211" s="528">
        <v>25000</v>
      </c>
      <c r="X211" s="528">
        <v>20000</v>
      </c>
      <c r="Y211" s="528">
        <v>17000</v>
      </c>
      <c r="Z211" s="528">
        <v>13000</v>
      </c>
      <c r="AA211" s="528">
        <v>14000</v>
      </c>
      <c r="AB211" s="528">
        <v>15000</v>
      </c>
      <c r="AC211" s="528">
        <v>16000</v>
      </c>
      <c r="AD211" s="529">
        <v>17000</v>
      </c>
      <c r="AE211" s="1401">
        <v>15000</v>
      </c>
      <c r="AF211" s="1402">
        <v>15000</v>
      </c>
      <c r="AG211" s="1402">
        <v>14000</v>
      </c>
      <c r="AH211" s="1402">
        <v>14000</v>
      </c>
      <c r="AI211" s="1402">
        <v>10000</v>
      </c>
      <c r="AJ211" s="1402">
        <v>9750</v>
      </c>
      <c r="AK211" s="1402">
        <v>9500</v>
      </c>
      <c r="AL211" s="1402">
        <v>9250</v>
      </c>
      <c r="AM211" s="1402">
        <v>9000</v>
      </c>
      <c r="AN211" s="1402">
        <v>9250</v>
      </c>
      <c r="AO211" s="1402">
        <v>9500</v>
      </c>
      <c r="AP211" s="1417">
        <v>10000</v>
      </c>
      <c r="AQ211" s="1402">
        <v>11000</v>
      </c>
      <c r="AR211" s="1402">
        <v>9500</v>
      </c>
      <c r="AS211" s="1402">
        <v>10500</v>
      </c>
      <c r="AT211" s="1402">
        <v>14000</v>
      </c>
      <c r="AU211" s="2120"/>
      <c r="AV211" s="2120"/>
      <c r="AW211" s="2120"/>
      <c r="AX211" s="2120"/>
      <c r="AY211" s="2120"/>
      <c r="AZ211" s="2120"/>
      <c r="BA211" s="2120"/>
      <c r="BB211" s="2499"/>
      <c r="BC211" s="2614"/>
      <c r="BD211" s="2615"/>
      <c r="BE211" s="2615"/>
      <c r="BF211" s="2615"/>
      <c r="BG211" s="2615"/>
      <c r="BH211" s="2615"/>
      <c r="BI211" s="2615"/>
      <c r="BJ211" s="2615"/>
      <c r="BK211" s="2615"/>
      <c r="BL211" s="2615"/>
      <c r="BM211" s="2615"/>
      <c r="BN211" s="2615"/>
      <c r="BO211" s="2615"/>
      <c r="BP211" s="2615"/>
      <c r="BQ211" s="2616"/>
      <c r="BR211" s="900">
        <f>SUM(AH212:AS212)/SUM(AH211:AS211)</f>
        <v>2.1036671814572601</v>
      </c>
      <c r="BS211" s="900">
        <f>SUM(AT212:BE212)/SUM(AT211:BE211)</f>
        <v>2.1035647332221341</v>
      </c>
      <c r="BT211" t="str">
        <f t="shared" si="176"/>
        <v>English Avast T1 Cases Case</v>
      </c>
      <c r="BV211" s="1205" t="s">
        <v>720</v>
      </c>
    </row>
    <row r="212" spans="1:74">
      <c r="A212" s="9" t="s">
        <v>208</v>
      </c>
      <c r="B212" s="19" t="s">
        <v>600</v>
      </c>
      <c r="C212" s="12" t="s">
        <v>100</v>
      </c>
      <c r="D212" s="1185" t="s">
        <v>611</v>
      </c>
      <c r="E212" s="10" t="s">
        <v>605</v>
      </c>
      <c r="F212" s="11"/>
      <c r="G212" s="528">
        <v>40271.903225806454</v>
      </c>
      <c r="H212" s="528">
        <v>37125.694533762056</v>
      </c>
      <c r="I212" s="528">
        <v>40837.773182957397</v>
      </c>
      <c r="J212" s="528">
        <v>26991.443655561627</v>
      </c>
      <c r="K212" s="528">
        <v>26711.874503574265</v>
      </c>
      <c r="L212" s="528">
        <v>28698.924731182797</v>
      </c>
      <c r="M212" s="528">
        <v>28776.148112527051</v>
      </c>
      <c r="N212" s="528">
        <v>33593.227890398754</v>
      </c>
      <c r="O212" s="528">
        <v>33622.736418511064</v>
      </c>
      <c r="P212" s="528">
        <v>29164.275291828795</v>
      </c>
      <c r="Q212" s="528">
        <v>30702.71784813673</v>
      </c>
      <c r="R212" s="529">
        <v>48377.260981912143</v>
      </c>
      <c r="S212" s="530">
        <v>45008.323424494651</v>
      </c>
      <c r="T212" s="528">
        <v>51351.817458211735</v>
      </c>
      <c r="U212" s="528">
        <v>51691.500983176746</v>
      </c>
      <c r="V212" s="528">
        <v>55650.165016501654</v>
      </c>
      <c r="W212" s="528">
        <v>52902.739381754203</v>
      </c>
      <c r="X212" s="528">
        <v>42152.723481886889</v>
      </c>
      <c r="Y212" s="528">
        <v>35643.364281813214</v>
      </c>
      <c r="Z212" s="528">
        <v>27388.461691629982</v>
      </c>
      <c r="AA212" s="528">
        <v>29451.843898259191</v>
      </c>
      <c r="AB212" s="528">
        <v>31535.881841327118</v>
      </c>
      <c r="AC212" s="528">
        <v>33668.80002056044</v>
      </c>
      <c r="AD212" s="529">
        <v>35758.906471237293</v>
      </c>
      <c r="AE212" s="1401">
        <v>31550.786052917691</v>
      </c>
      <c r="AF212" s="1402">
        <v>31555.754123447885</v>
      </c>
      <c r="AG212" s="1402">
        <v>29449.316236516126</v>
      </c>
      <c r="AH212" s="1402">
        <v>29449.58457815244</v>
      </c>
      <c r="AI212" s="1402">
        <v>21035.937618226963</v>
      </c>
      <c r="AJ212" s="1402">
        <v>20509.638843614681</v>
      </c>
      <c r="AK212" s="1402">
        <v>19983.846027828338</v>
      </c>
      <c r="AL212" s="1402">
        <v>19458.020044135163</v>
      </c>
      <c r="AM212" s="1402">
        <v>18932.055528545101</v>
      </c>
      <c r="AN212" s="1402">
        <v>19457.97378230474</v>
      </c>
      <c r="AO212" s="1402">
        <v>19983.864965610275</v>
      </c>
      <c r="AP212" s="1417">
        <v>21035.647332221342</v>
      </c>
      <c r="AQ212" s="1402">
        <v>23139.212065443477</v>
      </c>
      <c r="AR212" s="1402">
        <v>19983.864965610275</v>
      </c>
      <c r="AS212" s="1402">
        <v>22100</v>
      </c>
      <c r="AT212" s="1402">
        <v>29449.906265109879</v>
      </c>
      <c r="AU212" s="2120"/>
      <c r="AV212" s="2120"/>
      <c r="AW212" s="2120"/>
      <c r="AX212" s="2120"/>
      <c r="AY212" s="2120"/>
      <c r="AZ212" s="2120"/>
      <c r="BA212" s="2120"/>
      <c r="BB212" s="2499"/>
      <c r="BC212" s="2614"/>
      <c r="BD212" s="2615"/>
      <c r="BE212" s="2615"/>
      <c r="BF212" s="2615"/>
      <c r="BG212" s="2615"/>
      <c r="BH212" s="2615"/>
      <c r="BI212" s="2615"/>
      <c r="BJ212" s="2615"/>
      <c r="BK212" s="2615"/>
      <c r="BL212" s="2615"/>
      <c r="BM212" s="2615"/>
      <c r="BN212" s="2615"/>
      <c r="BO212" s="2615"/>
      <c r="BP212" s="2615"/>
      <c r="BQ212" s="2616"/>
      <c r="BR212" s="900"/>
      <c r="BS212" s="900"/>
      <c r="BT212" t="str">
        <f t="shared" si="176"/>
        <v>English Avast T1 Replies Replies</v>
      </c>
      <c r="BV212" s="1205" t="s">
        <v>720</v>
      </c>
    </row>
    <row r="213" spans="1:74">
      <c r="A213" s="1252" t="s">
        <v>208</v>
      </c>
      <c r="B213" s="1253" t="s">
        <v>612</v>
      </c>
      <c r="C213" s="1254" t="s">
        <v>100</v>
      </c>
      <c r="D213" s="1254" t="s">
        <v>613</v>
      </c>
      <c r="E213" s="1255" t="s">
        <v>603</v>
      </c>
      <c r="F213" s="1256"/>
      <c r="G213" s="1763"/>
      <c r="H213" s="1763"/>
      <c r="I213" s="1763"/>
      <c r="J213" s="1763"/>
      <c r="K213" s="1763"/>
      <c r="L213" s="1763"/>
      <c r="M213" s="1763"/>
      <c r="N213" s="1763"/>
      <c r="O213" s="1763"/>
      <c r="P213" s="1763"/>
      <c r="Q213" s="1763"/>
      <c r="R213" s="1764"/>
      <c r="S213" s="1765"/>
      <c r="T213" s="1763"/>
      <c r="U213" s="1763"/>
      <c r="V213" s="1763"/>
      <c r="W213" s="1763"/>
      <c r="X213" s="1763"/>
      <c r="Y213" s="1763"/>
      <c r="Z213" s="1763"/>
      <c r="AA213" s="1763"/>
      <c r="AB213" s="1763"/>
      <c r="AC213" s="1763"/>
      <c r="AD213" s="1764"/>
      <c r="AE213" s="1766"/>
      <c r="AF213" s="1767"/>
      <c r="AG213" s="1767"/>
      <c r="AH213" s="1767"/>
      <c r="AI213" s="1767"/>
      <c r="AJ213" s="1767"/>
      <c r="AK213" s="1767"/>
      <c r="AL213" s="1767"/>
      <c r="AM213" s="1767"/>
      <c r="AN213" s="1767"/>
      <c r="AO213" s="1767"/>
      <c r="AP213" s="1768"/>
      <c r="AQ213" s="1767"/>
      <c r="AR213" s="1767"/>
      <c r="AS213" s="1767"/>
      <c r="AT213" s="1767"/>
      <c r="AU213" s="1767">
        <f>9500+2000</f>
        <v>11500</v>
      </c>
      <c r="AV213" s="1767">
        <v>11250</v>
      </c>
      <c r="AW213" s="1767">
        <v>10500</v>
      </c>
      <c r="AX213" s="1767">
        <v>10000</v>
      </c>
      <c r="AY213" s="1767">
        <v>10000</v>
      </c>
      <c r="AZ213" s="1767">
        <v>7000</v>
      </c>
      <c r="BA213" s="1767">
        <v>4500</v>
      </c>
      <c r="BB213" s="2012">
        <v>3000</v>
      </c>
      <c r="BC213" s="2614">
        <v>3500</v>
      </c>
      <c r="BD213" s="2615">
        <v>2300</v>
      </c>
      <c r="BE213" s="2615">
        <v>2500</v>
      </c>
      <c r="BF213" s="2615">
        <v>1000</v>
      </c>
      <c r="BG213" s="2615">
        <v>1000</v>
      </c>
      <c r="BH213" s="2615">
        <v>500</v>
      </c>
      <c r="BI213" s="2615">
        <v>500</v>
      </c>
      <c r="BJ213" s="2615"/>
      <c r="BK213" s="2615"/>
      <c r="BL213" s="2615"/>
      <c r="BM213" s="2615"/>
      <c r="BN213" s="2615"/>
      <c r="BO213" s="2615"/>
      <c r="BP213" s="2615"/>
      <c r="BQ213" s="2616"/>
      <c r="BR213" s="900"/>
      <c r="BS213" s="22"/>
      <c r="BT213" t="str">
        <f t="shared" si="176"/>
        <v>English Account Services CASES IN Case</v>
      </c>
      <c r="BV213" s="1205" t="s">
        <v>723</v>
      </c>
    </row>
    <row r="214" spans="1:74">
      <c r="A214" s="1252" t="s">
        <v>208</v>
      </c>
      <c r="B214" s="1253" t="s">
        <v>612</v>
      </c>
      <c r="C214" s="1254" t="s">
        <v>100</v>
      </c>
      <c r="D214" s="1769" t="s">
        <v>614</v>
      </c>
      <c r="E214" s="1255" t="s">
        <v>605</v>
      </c>
      <c r="F214" s="1256"/>
      <c r="G214" s="1763"/>
      <c r="H214" s="1763"/>
      <c r="I214" s="1763"/>
      <c r="J214" s="1763"/>
      <c r="K214" s="1763"/>
      <c r="L214" s="1763"/>
      <c r="M214" s="1763"/>
      <c r="N214" s="1763"/>
      <c r="O214" s="1763"/>
      <c r="P214" s="1763"/>
      <c r="Q214" s="1763"/>
      <c r="R214" s="1764"/>
      <c r="S214" s="1765"/>
      <c r="T214" s="1763"/>
      <c r="U214" s="1763"/>
      <c r="V214" s="1763"/>
      <c r="W214" s="1763"/>
      <c r="X214" s="1763"/>
      <c r="Y214" s="1763"/>
      <c r="Z214" s="1763"/>
      <c r="AA214" s="1763"/>
      <c r="AB214" s="1763"/>
      <c r="AC214" s="1763"/>
      <c r="AD214" s="1764"/>
      <c r="AE214" s="1766"/>
      <c r="AF214" s="1767"/>
      <c r="AG214" s="1767"/>
      <c r="AH214" s="1767"/>
      <c r="AI214" s="1767"/>
      <c r="AJ214" s="1767"/>
      <c r="AK214" s="1767"/>
      <c r="AL214" s="1767"/>
      <c r="AM214" s="1767"/>
      <c r="AN214" s="1767"/>
      <c r="AO214" s="1767"/>
      <c r="AP214" s="1768"/>
      <c r="AQ214" s="1767"/>
      <c r="AR214" s="1767"/>
      <c r="AS214" s="1767"/>
      <c r="AT214" s="1767"/>
      <c r="AU214" s="1767">
        <f>AU213*1.7</f>
        <v>19550</v>
      </c>
      <c r="AV214" s="1767">
        <f t="shared" ref="AV214:BE214" si="177">AV213*1.7</f>
        <v>19125</v>
      </c>
      <c r="AW214" s="1767">
        <f t="shared" si="177"/>
        <v>17850</v>
      </c>
      <c r="AX214" s="1767">
        <f t="shared" si="177"/>
        <v>17000</v>
      </c>
      <c r="AY214" s="1767">
        <f t="shared" si="177"/>
        <v>17000</v>
      </c>
      <c r="AZ214" s="1767">
        <v>11900</v>
      </c>
      <c r="BA214" s="1767">
        <f t="shared" si="177"/>
        <v>7650</v>
      </c>
      <c r="BB214" s="2012">
        <f t="shared" si="177"/>
        <v>5100</v>
      </c>
      <c r="BC214" s="2614">
        <f t="shared" si="177"/>
        <v>5950</v>
      </c>
      <c r="BD214" s="2615">
        <f t="shared" si="177"/>
        <v>3910</v>
      </c>
      <c r="BE214" s="2615">
        <f t="shared" si="177"/>
        <v>4250</v>
      </c>
      <c r="BF214" s="2615">
        <f t="shared" ref="BF214:BH214" si="178">BF213*1.7</f>
        <v>1700</v>
      </c>
      <c r="BG214" s="2615">
        <f t="shared" si="178"/>
        <v>1700</v>
      </c>
      <c r="BH214" s="2615">
        <f t="shared" si="178"/>
        <v>850</v>
      </c>
      <c r="BI214" s="2615">
        <f t="shared" ref="BI214" si="179">BI213*1.7</f>
        <v>850</v>
      </c>
      <c r="BJ214" s="2615"/>
      <c r="BK214" s="2615"/>
      <c r="BL214" s="2615"/>
      <c r="BM214" s="2615"/>
      <c r="BN214" s="2615"/>
      <c r="BO214" s="2615"/>
      <c r="BP214" s="2615"/>
      <c r="BQ214" s="2616"/>
      <c r="BR214" s="900"/>
      <c r="BS214" s="900"/>
      <c r="BT214" t="str">
        <f t="shared" si="176"/>
        <v>English Account Services REPLIES OUT Replies</v>
      </c>
      <c r="BV214" s="1205" t="s">
        <v>723</v>
      </c>
    </row>
    <row r="215" spans="1:74">
      <c r="A215" s="1363" t="s">
        <v>208</v>
      </c>
      <c r="B215" s="1364" t="s">
        <v>598</v>
      </c>
      <c r="C215" s="1368" t="s">
        <v>38</v>
      </c>
      <c r="D215" s="1366" t="s">
        <v>615</v>
      </c>
      <c r="E215" s="1368" t="s">
        <v>16</v>
      </c>
      <c r="F215" s="1369">
        <v>12</v>
      </c>
      <c r="G215" s="1383">
        <v>0</v>
      </c>
      <c r="H215" s="1383">
        <v>0</v>
      </c>
      <c r="I215" s="1383">
        <v>0</v>
      </c>
      <c r="J215" s="1383">
        <v>5500</v>
      </c>
      <c r="K215" s="1383">
        <v>8800</v>
      </c>
      <c r="L215" s="1383">
        <v>8800</v>
      </c>
      <c r="M215" s="1383">
        <v>6500</v>
      </c>
      <c r="N215" s="1383">
        <v>6300</v>
      </c>
      <c r="O215" s="1383">
        <v>8500</v>
      </c>
      <c r="P215" s="1383">
        <v>7600</v>
      </c>
      <c r="Q215" s="1383">
        <v>9500</v>
      </c>
      <c r="R215" s="1384">
        <v>9500</v>
      </c>
      <c r="S215" s="1385">
        <v>12129</v>
      </c>
      <c r="T215" s="1383">
        <v>12000</v>
      </c>
      <c r="U215" s="1383">
        <v>5500</v>
      </c>
      <c r="V215" s="1383">
        <v>5000</v>
      </c>
      <c r="W215" s="1383">
        <v>5000</v>
      </c>
      <c r="X215" s="1383">
        <v>5500</v>
      </c>
      <c r="Y215" s="1383">
        <v>6000</v>
      </c>
      <c r="Z215" s="1383">
        <v>7000</v>
      </c>
      <c r="AA215" s="1383">
        <v>7000</v>
      </c>
      <c r="AB215" s="1383">
        <v>7250</v>
      </c>
      <c r="AC215" s="1383">
        <v>7500</v>
      </c>
      <c r="AD215" s="1384">
        <v>7000</v>
      </c>
      <c r="AE215" s="1399">
        <v>7000</v>
      </c>
      <c r="AF215" s="1400">
        <v>6500</v>
      </c>
      <c r="AG215" s="1400">
        <v>7250</v>
      </c>
      <c r="AH215" s="1400">
        <v>6000</v>
      </c>
      <c r="AI215" s="1400">
        <v>5500</v>
      </c>
      <c r="AJ215" s="1400">
        <v>5750</v>
      </c>
      <c r="AK215" s="1400">
        <v>6000</v>
      </c>
      <c r="AL215" s="1400">
        <v>6750</v>
      </c>
      <c r="AM215" s="1400">
        <v>7000</v>
      </c>
      <c r="AN215" s="1400">
        <v>7500</v>
      </c>
      <c r="AO215" s="1400">
        <v>7500</v>
      </c>
      <c r="AP215" s="1416">
        <v>7250</v>
      </c>
      <c r="AQ215" s="1400">
        <v>8500</v>
      </c>
      <c r="AR215" s="1400">
        <v>8000</v>
      </c>
      <c r="AS215" s="1400">
        <v>8000</v>
      </c>
      <c r="AT215" s="1400">
        <v>8900</v>
      </c>
      <c r="AU215" s="1400">
        <v>10900</v>
      </c>
      <c r="AV215" s="1400">
        <v>10700</v>
      </c>
      <c r="AW215" s="1400">
        <v>11000</v>
      </c>
      <c r="AX215" s="1400">
        <v>10700</v>
      </c>
      <c r="AY215" s="1400">
        <v>10500</v>
      </c>
      <c r="AZ215" s="1400">
        <v>9600</v>
      </c>
      <c r="BA215" s="1400">
        <v>9800</v>
      </c>
      <c r="BB215" s="2010">
        <v>9900</v>
      </c>
      <c r="BC215" s="2614">
        <v>10400</v>
      </c>
      <c r="BD215" s="2615">
        <v>11000</v>
      </c>
      <c r="BE215" s="2615">
        <v>9000</v>
      </c>
      <c r="BF215" s="2615">
        <v>8667.6201372997712</v>
      </c>
      <c r="BG215" s="2615">
        <v>8400</v>
      </c>
      <c r="BH215" s="2615">
        <v>8200</v>
      </c>
      <c r="BI215" s="2615">
        <v>8450</v>
      </c>
      <c r="BJ215" s="2615">
        <v>8950</v>
      </c>
      <c r="BK215" s="2615">
        <v>8250</v>
      </c>
      <c r="BL215" s="2615">
        <v>8100</v>
      </c>
      <c r="BM215" s="2615">
        <v>8600</v>
      </c>
      <c r="BN215" s="2615">
        <v>8700</v>
      </c>
      <c r="BO215" s="2615">
        <v>10200</v>
      </c>
      <c r="BP215" s="2615">
        <v>9900</v>
      </c>
      <c r="BQ215" s="2616">
        <v>10100</v>
      </c>
      <c r="BR215" s="21"/>
      <c r="BS215" s="22"/>
      <c r="BT215" t="str">
        <f t="shared" si="176"/>
        <v>English AVG Retention Inbound</v>
      </c>
      <c r="BV215" s="1205" t="s">
        <v>724</v>
      </c>
    </row>
    <row r="216" spans="1:74">
      <c r="A216" s="1363" t="s">
        <v>208</v>
      </c>
      <c r="B216" s="1364" t="s">
        <v>600</v>
      </c>
      <c r="C216" s="1365" t="s">
        <v>38</v>
      </c>
      <c r="D216" s="1366" t="s">
        <v>616</v>
      </c>
      <c r="E216" s="1365" t="s">
        <v>16</v>
      </c>
      <c r="F216" s="1367">
        <v>12</v>
      </c>
      <c r="G216" s="1383">
        <v>0</v>
      </c>
      <c r="H216" s="1383">
        <v>0</v>
      </c>
      <c r="I216" s="1383">
        <v>0</v>
      </c>
      <c r="J216" s="1383">
        <v>0</v>
      </c>
      <c r="K216" s="1383">
        <v>0</v>
      </c>
      <c r="L216" s="1383">
        <v>0</v>
      </c>
      <c r="M216" s="1383">
        <v>0</v>
      </c>
      <c r="N216" s="1383">
        <v>15000</v>
      </c>
      <c r="O216" s="1383">
        <v>15000</v>
      </c>
      <c r="P216" s="1383">
        <v>15000</v>
      </c>
      <c r="Q216" s="1383">
        <v>14100</v>
      </c>
      <c r="R216" s="1384">
        <v>14000</v>
      </c>
      <c r="S216" s="1385">
        <v>16500</v>
      </c>
      <c r="T216" s="1383">
        <v>16500</v>
      </c>
      <c r="U216" s="1383">
        <v>17500</v>
      </c>
      <c r="V216" s="1383">
        <v>17500</v>
      </c>
      <c r="W216" s="1383">
        <v>17000</v>
      </c>
      <c r="X216" s="1383">
        <v>15000</v>
      </c>
      <c r="Y216" s="1383">
        <v>12000</v>
      </c>
      <c r="Z216" s="1383">
        <v>11500</v>
      </c>
      <c r="AA216" s="1383">
        <v>11500</v>
      </c>
      <c r="AB216" s="1383">
        <v>12000</v>
      </c>
      <c r="AC216" s="1383">
        <v>12000</v>
      </c>
      <c r="AD216" s="1384">
        <v>11000</v>
      </c>
      <c r="AE216" s="1399">
        <v>11000</v>
      </c>
      <c r="AF216" s="1400">
        <v>9500</v>
      </c>
      <c r="AG216" s="1400">
        <v>8500</v>
      </c>
      <c r="AH216" s="1400">
        <v>8250</v>
      </c>
      <c r="AI216" s="1400">
        <v>8000</v>
      </c>
      <c r="AJ216" s="1400">
        <v>7750</v>
      </c>
      <c r="AK216" s="1400">
        <v>7500</v>
      </c>
      <c r="AL216" s="1400">
        <v>7750</v>
      </c>
      <c r="AM216" s="1400">
        <v>9500</v>
      </c>
      <c r="AN216" s="1400">
        <v>9250</v>
      </c>
      <c r="AO216" s="1400">
        <v>9500</v>
      </c>
      <c r="AP216" s="1416">
        <v>9000</v>
      </c>
      <c r="AQ216" s="1400">
        <v>10000</v>
      </c>
      <c r="AR216" s="1400">
        <v>9500</v>
      </c>
      <c r="AS216" s="1400">
        <v>10000</v>
      </c>
      <c r="AT216" s="1400">
        <v>13100</v>
      </c>
      <c r="AU216" s="1400">
        <v>14600</v>
      </c>
      <c r="AV216" s="1400">
        <v>16000</v>
      </c>
      <c r="AW216" s="1400">
        <v>15700</v>
      </c>
      <c r="AX216" s="1400">
        <v>15500</v>
      </c>
      <c r="AY216" s="1400">
        <v>15000</v>
      </c>
      <c r="AZ216" s="1400">
        <v>15300</v>
      </c>
      <c r="BA216" s="1400">
        <v>15500</v>
      </c>
      <c r="BB216" s="2010">
        <v>15600</v>
      </c>
      <c r="BC216" s="2614">
        <v>16100</v>
      </c>
      <c r="BD216" s="2615">
        <f>BD215+3200</f>
        <v>14200</v>
      </c>
      <c r="BE216" s="2615">
        <v>11000</v>
      </c>
      <c r="BF216" s="2615">
        <v>10642.906178489702</v>
      </c>
      <c r="BG216" s="2615">
        <v>10400</v>
      </c>
      <c r="BH216" s="2615">
        <v>10100</v>
      </c>
      <c r="BI216" s="2615">
        <v>10450</v>
      </c>
      <c r="BJ216" s="2615">
        <v>10950</v>
      </c>
      <c r="BK216" s="2615">
        <v>10250</v>
      </c>
      <c r="BL216" s="2615">
        <v>10000</v>
      </c>
      <c r="BM216" s="2615">
        <v>10500</v>
      </c>
      <c r="BN216" s="2615">
        <v>10600</v>
      </c>
      <c r="BO216" s="2615">
        <v>12100</v>
      </c>
      <c r="BP216" s="2615">
        <v>11900</v>
      </c>
      <c r="BQ216" s="2616">
        <v>12000</v>
      </c>
      <c r="BR216" s="900"/>
      <c r="BS216" s="900"/>
      <c r="BT216" t="str">
        <f t="shared" si="176"/>
        <v>English Avast Retention Inbound</v>
      </c>
      <c r="BV216" s="1205" t="s">
        <v>724</v>
      </c>
    </row>
    <row r="217" spans="1:74">
      <c r="A217" s="9" t="s">
        <v>208</v>
      </c>
      <c r="B217" s="19" t="s">
        <v>598</v>
      </c>
      <c r="C217" s="10" t="s">
        <v>38</v>
      </c>
      <c r="D217" s="1185" t="s">
        <v>615</v>
      </c>
      <c r="E217" s="10" t="s">
        <v>22</v>
      </c>
      <c r="F217" s="11">
        <v>16</v>
      </c>
      <c r="G217" s="528">
        <v>0</v>
      </c>
      <c r="H217" s="528">
        <v>0</v>
      </c>
      <c r="I217" s="528">
        <v>0</v>
      </c>
      <c r="J217" s="528">
        <v>0</v>
      </c>
      <c r="K217" s="528">
        <v>0</v>
      </c>
      <c r="L217" s="528">
        <v>0</v>
      </c>
      <c r="M217" s="528">
        <v>0</v>
      </c>
      <c r="N217" s="528">
        <v>0</v>
      </c>
      <c r="O217" s="528">
        <v>0</v>
      </c>
      <c r="P217" s="528">
        <v>0</v>
      </c>
      <c r="Q217" s="528">
        <v>8100</v>
      </c>
      <c r="R217" s="529">
        <v>8100</v>
      </c>
      <c r="S217" s="530">
        <v>24192</v>
      </c>
      <c r="T217" s="528">
        <v>24192</v>
      </c>
      <c r="U217" s="528">
        <v>24192</v>
      </c>
      <c r="V217" s="528">
        <v>27823.64861164357</v>
      </c>
      <c r="W217" s="528">
        <v>30915.165124048413</v>
      </c>
      <c r="X217" s="528">
        <v>30915.165124048413</v>
      </c>
      <c r="Y217" s="528">
        <v>30915.165124048413</v>
      </c>
      <c r="Z217" s="528">
        <v>30915.165124048413</v>
      </c>
      <c r="AA217" s="528">
        <v>30915.165124048413</v>
      </c>
      <c r="AB217" s="528">
        <v>34006.681636453257</v>
      </c>
      <c r="AC217" s="528">
        <v>28500</v>
      </c>
      <c r="AD217" s="529">
        <v>27550</v>
      </c>
      <c r="AE217" s="1401">
        <v>28360.294117647059</v>
      </c>
      <c r="AF217" s="1402">
        <v>26500</v>
      </c>
      <c r="AG217" s="1402">
        <v>26867.647058823528</v>
      </c>
      <c r="AH217" s="1402">
        <v>26441.176470588234</v>
      </c>
      <c r="AI217" s="1402">
        <v>26014.705882352941</v>
      </c>
      <c r="AJ217" s="1402">
        <v>26014.705882352941</v>
      </c>
      <c r="AK217" s="1402">
        <v>25801.470588235294</v>
      </c>
      <c r="AL217" s="1402">
        <v>26441.176470588234</v>
      </c>
      <c r="AM217" s="1402">
        <v>27720.588235294115</v>
      </c>
      <c r="AN217" s="1402">
        <v>27720.588235294115</v>
      </c>
      <c r="AO217" s="1402">
        <v>28147.058823529409</v>
      </c>
      <c r="AP217" s="1417">
        <v>27720.588235294115</v>
      </c>
      <c r="AQ217" s="1402">
        <v>26942.279411764706</v>
      </c>
      <c r="AR217" s="1402">
        <v>25175</v>
      </c>
      <c r="AS217" s="1402">
        <v>23200</v>
      </c>
      <c r="AT217" s="1402">
        <v>21850</v>
      </c>
      <c r="AU217" s="1402">
        <v>21500</v>
      </c>
      <c r="AV217" s="1402">
        <v>20000</v>
      </c>
      <c r="AW217" s="1402">
        <v>19000</v>
      </c>
      <c r="AX217" s="1402">
        <v>17500</v>
      </c>
      <c r="AY217" s="1402">
        <v>16500</v>
      </c>
      <c r="AZ217" s="1402">
        <v>11600</v>
      </c>
      <c r="BA217" s="1402">
        <v>13100</v>
      </c>
      <c r="BB217" s="2011">
        <v>13100</v>
      </c>
      <c r="BC217" s="2614">
        <v>15400</v>
      </c>
      <c r="BD217" s="2615">
        <v>14700</v>
      </c>
      <c r="BE217" s="2615">
        <v>17500</v>
      </c>
      <c r="BF217" s="2615">
        <v>17250</v>
      </c>
      <c r="BG217" s="2615">
        <v>17000</v>
      </c>
      <c r="BH217" s="2615">
        <v>16250</v>
      </c>
      <c r="BI217" s="2615">
        <v>15000</v>
      </c>
      <c r="BJ217" s="2615">
        <v>14500</v>
      </c>
      <c r="BK217" s="2615">
        <v>15400</v>
      </c>
      <c r="BL217" s="2615">
        <v>16150</v>
      </c>
      <c r="BM217" s="2615">
        <v>16650</v>
      </c>
      <c r="BN217" s="2615">
        <v>16750</v>
      </c>
      <c r="BO217" s="2615">
        <v>16750</v>
      </c>
      <c r="BP217" s="2615">
        <v>16500</v>
      </c>
      <c r="BQ217" s="2616">
        <v>16650</v>
      </c>
      <c r="BR217" s="21"/>
      <c r="BS217" s="900">
        <f>SUM(AT220:BE220)/SUM(AT219:BE219)</f>
        <v>2.09503676808745</v>
      </c>
      <c r="BT217" t="str">
        <f t="shared" si="176"/>
        <v>English AVG Retention Chat</v>
      </c>
      <c r="BV217" s="1205" t="s">
        <v>724</v>
      </c>
    </row>
    <row r="218" spans="1:74">
      <c r="A218" s="9" t="s">
        <v>208</v>
      </c>
      <c r="B218" s="19" t="s">
        <v>600</v>
      </c>
      <c r="C218" s="12" t="s">
        <v>38</v>
      </c>
      <c r="D218" s="1185" t="s">
        <v>616</v>
      </c>
      <c r="E218" s="12" t="s">
        <v>22</v>
      </c>
      <c r="F218" s="13">
        <v>16</v>
      </c>
      <c r="G218" s="528">
        <v>0</v>
      </c>
      <c r="H218" s="528">
        <v>0</v>
      </c>
      <c r="I218" s="528">
        <v>0</v>
      </c>
      <c r="J218" s="528">
        <v>0</v>
      </c>
      <c r="K218" s="528">
        <v>0</v>
      </c>
      <c r="L218" s="528">
        <v>0</v>
      </c>
      <c r="M218" s="528">
        <v>0</v>
      </c>
      <c r="N218" s="528">
        <v>0</v>
      </c>
      <c r="O218" s="528">
        <v>0</v>
      </c>
      <c r="P218" s="528">
        <v>0</v>
      </c>
      <c r="Q218" s="528">
        <v>0</v>
      </c>
      <c r="R218" s="529">
        <v>0</v>
      </c>
      <c r="S218" s="530">
        <v>30585</v>
      </c>
      <c r="T218" s="528">
        <v>30585</v>
      </c>
      <c r="U218" s="528">
        <v>30585</v>
      </c>
      <c r="V218" s="528">
        <v>35176.35138835643</v>
      </c>
      <c r="W218" s="528">
        <v>39084.834875951587</v>
      </c>
      <c r="X218" s="528">
        <v>39084.834875951587</v>
      </c>
      <c r="Y218" s="528">
        <v>39084.834875951587</v>
      </c>
      <c r="Z218" s="528">
        <v>39084.834875951587</v>
      </c>
      <c r="AA218" s="528">
        <v>39084.834875951587</v>
      </c>
      <c r="AB218" s="528">
        <v>42993.31836354675</v>
      </c>
      <c r="AC218" s="528">
        <v>38000</v>
      </c>
      <c r="AD218" s="529">
        <v>37050</v>
      </c>
      <c r="AE218" s="1401">
        <v>38139.705882352937</v>
      </c>
      <c r="AF218" s="1402">
        <v>37500</v>
      </c>
      <c r="AG218" s="1402">
        <v>36132.352941176468</v>
      </c>
      <c r="AH218" s="1402">
        <v>35558.823529411762</v>
      </c>
      <c r="AI218" s="1402">
        <v>34985.294117647056</v>
      </c>
      <c r="AJ218" s="1402">
        <v>34985.294117647056</v>
      </c>
      <c r="AK218" s="1402">
        <v>34698.529411764706</v>
      </c>
      <c r="AL218" s="1402">
        <v>35558.823529411762</v>
      </c>
      <c r="AM218" s="1402">
        <v>37279.411764705881</v>
      </c>
      <c r="AN218" s="1402">
        <v>37279.411764705881</v>
      </c>
      <c r="AO218" s="1402">
        <v>37852.941176470587</v>
      </c>
      <c r="AP218" s="1417">
        <v>37279.411764705881</v>
      </c>
      <c r="AQ218" s="1402">
        <v>36232.720588235286</v>
      </c>
      <c r="AR218" s="1402">
        <v>35625</v>
      </c>
      <c r="AS218" s="1402">
        <v>30200</v>
      </c>
      <c r="AT218" s="1402">
        <v>33150</v>
      </c>
      <c r="AU218" s="1402">
        <v>32000</v>
      </c>
      <c r="AV218" s="1402">
        <v>30500</v>
      </c>
      <c r="AW218" s="1402">
        <v>29000</v>
      </c>
      <c r="AX218" s="1402">
        <v>24500</v>
      </c>
      <c r="AY218" s="1402">
        <v>24500</v>
      </c>
      <c r="AZ218" s="1402">
        <v>25400</v>
      </c>
      <c r="BA218" s="1402">
        <v>25200</v>
      </c>
      <c r="BB218" s="2011">
        <v>25000</v>
      </c>
      <c r="BC218" s="2614">
        <v>26400</v>
      </c>
      <c r="BD218" s="2615">
        <v>25600</v>
      </c>
      <c r="BE218" s="2615">
        <v>29500</v>
      </c>
      <c r="BF218" s="2615">
        <v>29250</v>
      </c>
      <c r="BG218" s="2615">
        <v>29000</v>
      </c>
      <c r="BH218" s="2615">
        <v>26750</v>
      </c>
      <c r="BI218" s="2615">
        <v>26000</v>
      </c>
      <c r="BJ218" s="2615">
        <v>26000</v>
      </c>
      <c r="BK218" s="2615">
        <v>27900</v>
      </c>
      <c r="BL218" s="2615">
        <v>28650</v>
      </c>
      <c r="BM218" s="2615">
        <v>29150</v>
      </c>
      <c r="BN218" s="2615">
        <v>29250</v>
      </c>
      <c r="BO218" s="2615">
        <v>29250</v>
      </c>
      <c r="BP218" s="2615">
        <v>29000</v>
      </c>
      <c r="BQ218" s="2616">
        <v>29150</v>
      </c>
      <c r="BR218" s="900"/>
      <c r="BS218" s="900"/>
      <c r="BT218" t="str">
        <f t="shared" si="176"/>
        <v>English Avast Retention Chat</v>
      </c>
      <c r="BV218" s="1205" t="s">
        <v>724</v>
      </c>
    </row>
    <row r="219" spans="1:74">
      <c r="A219" s="9" t="s">
        <v>208</v>
      </c>
      <c r="B219" s="19" t="s">
        <v>598</v>
      </c>
      <c r="C219" s="12" t="s">
        <v>38</v>
      </c>
      <c r="D219" s="1185" t="s">
        <v>617</v>
      </c>
      <c r="E219" s="10" t="s">
        <v>603</v>
      </c>
      <c r="F219" s="11">
        <v>10</v>
      </c>
      <c r="G219" s="528">
        <v>4500</v>
      </c>
      <c r="H219" s="528">
        <v>4000</v>
      </c>
      <c r="I219" s="528">
        <v>4500</v>
      </c>
      <c r="J219" s="528">
        <v>4500</v>
      </c>
      <c r="K219" s="528">
        <v>4200</v>
      </c>
      <c r="L219" s="528">
        <v>4200</v>
      </c>
      <c r="M219" s="528">
        <v>4400</v>
      </c>
      <c r="N219" s="528">
        <v>4000</v>
      </c>
      <c r="O219" s="528">
        <v>4000</v>
      </c>
      <c r="P219" s="528">
        <v>1400</v>
      </c>
      <c r="Q219" s="528">
        <v>1400</v>
      </c>
      <c r="R219" s="529">
        <v>1300</v>
      </c>
      <c r="S219" s="530">
        <v>2500</v>
      </c>
      <c r="T219" s="528">
        <v>2300</v>
      </c>
      <c r="U219" s="528">
        <v>3000</v>
      </c>
      <c r="V219" s="528">
        <v>4000</v>
      </c>
      <c r="W219" s="528">
        <v>6000</v>
      </c>
      <c r="X219" s="528">
        <v>6000</v>
      </c>
      <c r="Y219" s="528">
        <v>6000</v>
      </c>
      <c r="Z219" s="528">
        <v>1500</v>
      </c>
      <c r="AA219" s="528">
        <v>1500</v>
      </c>
      <c r="AB219" s="528">
        <v>1750</v>
      </c>
      <c r="AC219" s="528">
        <v>2000</v>
      </c>
      <c r="AD219" s="529">
        <v>2000</v>
      </c>
      <c r="AE219" s="1401">
        <v>1687.5</v>
      </c>
      <c r="AF219" s="1402">
        <v>1300</v>
      </c>
      <c r="AG219" s="1402">
        <v>1250</v>
      </c>
      <c r="AH219" s="1402">
        <v>2500</v>
      </c>
      <c r="AI219" s="1402">
        <v>2100</v>
      </c>
      <c r="AJ219" s="1402">
        <v>2000</v>
      </c>
      <c r="AK219" s="1402">
        <v>2060</v>
      </c>
      <c r="AL219" s="1402">
        <v>2060</v>
      </c>
      <c r="AM219" s="1402">
        <v>2160</v>
      </c>
      <c r="AN219" s="1402">
        <v>2260</v>
      </c>
      <c r="AO219" s="1402">
        <v>2260</v>
      </c>
      <c r="AP219" s="1417">
        <v>2160</v>
      </c>
      <c r="AQ219" s="1402">
        <v>2460</v>
      </c>
      <c r="AR219" s="1402">
        <v>2160</v>
      </c>
      <c r="AS219" s="1402">
        <v>2260</v>
      </c>
      <c r="AT219" s="1402">
        <v>3700</v>
      </c>
      <c r="AU219" s="2120"/>
      <c r="AV219" s="2120"/>
      <c r="AW219" s="2120"/>
      <c r="AX219" s="2120"/>
      <c r="AY219" s="2120"/>
      <c r="AZ219" s="2120"/>
      <c r="BA219" s="2120"/>
      <c r="BB219" s="2499"/>
      <c r="BC219" s="2614"/>
      <c r="BD219" s="2615"/>
      <c r="BE219" s="2615"/>
      <c r="BF219" s="2615"/>
      <c r="BG219" s="2615"/>
      <c r="BH219" s="2615"/>
      <c r="BI219" s="2615"/>
      <c r="BJ219" s="2615"/>
      <c r="BK219" s="2615"/>
      <c r="BL219" s="2615"/>
      <c r="BM219" s="2615"/>
      <c r="BN219" s="2615"/>
      <c r="BO219" s="2615"/>
      <c r="BP219" s="2615"/>
      <c r="BQ219" s="2616"/>
      <c r="BR219" s="900">
        <f>SUM(AH220:AS220)/SUM(AH219:AS219)</f>
        <v>2.1035639447407779</v>
      </c>
      <c r="BS219" s="900"/>
      <c r="BT219" t="str">
        <f t="shared" si="176"/>
        <v>English AVG Refund Cases Case</v>
      </c>
      <c r="BV219" s="1205" t="s">
        <v>720</v>
      </c>
    </row>
    <row r="220" spans="1:74">
      <c r="A220" s="9" t="s">
        <v>208</v>
      </c>
      <c r="B220" s="19" t="s">
        <v>598</v>
      </c>
      <c r="C220" s="12" t="s">
        <v>38</v>
      </c>
      <c r="D220" s="1185" t="s">
        <v>618</v>
      </c>
      <c r="E220" s="10" t="s">
        <v>605</v>
      </c>
      <c r="F220" s="11"/>
      <c r="G220" s="528">
        <v>7403.2258064516136</v>
      </c>
      <c r="H220" s="528">
        <v>6598.0707395498393</v>
      </c>
      <c r="I220" s="528">
        <v>7507.2502685284644</v>
      </c>
      <c r="J220" s="528">
        <v>7061.7149098853088</v>
      </c>
      <c r="K220" s="528">
        <v>6599.4042891183481</v>
      </c>
      <c r="L220" s="528">
        <v>7090.3225806451619</v>
      </c>
      <c r="M220" s="528">
        <v>7447.9442173599427</v>
      </c>
      <c r="N220" s="528">
        <v>6718.6455780797505</v>
      </c>
      <c r="O220" s="528">
        <v>7078.470824949698</v>
      </c>
      <c r="P220" s="528">
        <v>2634.1926070038912</v>
      </c>
      <c r="Q220" s="528">
        <v>3070.2717848136731</v>
      </c>
      <c r="R220" s="529">
        <v>2858.6563307493539</v>
      </c>
      <c r="S220" s="530">
        <v>4688.3670233848597</v>
      </c>
      <c r="T220" s="528">
        <v>5135.1817458211735</v>
      </c>
      <c r="U220" s="528">
        <v>6461.4376228970932</v>
      </c>
      <c r="V220" s="528">
        <v>7950.0235737859502</v>
      </c>
      <c r="W220" s="528">
        <v>12696.657451621009</v>
      </c>
      <c r="X220" s="528">
        <v>12645.817044566067</v>
      </c>
      <c r="Y220" s="528">
        <v>12580.0109229929</v>
      </c>
      <c r="Z220" s="528">
        <v>3160.2071182649979</v>
      </c>
      <c r="AA220" s="528">
        <v>3155.5547033849134</v>
      </c>
      <c r="AB220" s="528">
        <v>3679.1862148214973</v>
      </c>
      <c r="AC220" s="528">
        <v>4208.600002570055</v>
      </c>
      <c r="AD220" s="529">
        <v>4206.9301730867401</v>
      </c>
      <c r="AE220" s="1401">
        <v>3549.4634309532403</v>
      </c>
      <c r="AF220" s="1402">
        <v>2734.83202403215</v>
      </c>
      <c r="AG220" s="1402">
        <v>2629.4032354032256</v>
      </c>
      <c r="AH220" s="1402">
        <v>5258.8543889557923</v>
      </c>
      <c r="AI220" s="1402">
        <v>4417.5468998276619</v>
      </c>
      <c r="AJ220" s="1402">
        <v>4207.1054038183956</v>
      </c>
      <c r="AK220" s="1402">
        <v>4333.3392439290919</v>
      </c>
      <c r="AL220" s="1402">
        <v>4333.353653072264</v>
      </c>
      <c r="AM220" s="1402">
        <v>4543.6933268508237</v>
      </c>
      <c r="AN220" s="1402">
        <v>4754.0562970820229</v>
      </c>
      <c r="AO220" s="1402">
        <v>4754.0562970820229</v>
      </c>
      <c r="AP220" s="1417">
        <v>4543.69982375981</v>
      </c>
      <c r="AQ220" s="1402">
        <v>5174.7692437264495</v>
      </c>
      <c r="AR220" s="1402">
        <v>4543.69982375981</v>
      </c>
      <c r="AS220" s="1402">
        <v>4754.0562970820229</v>
      </c>
      <c r="AT220" s="1402">
        <v>7751.6360419235643</v>
      </c>
      <c r="AU220" s="2120"/>
      <c r="AV220" s="2120"/>
      <c r="AW220" s="2120"/>
      <c r="AX220" s="2120"/>
      <c r="AY220" s="2120"/>
      <c r="AZ220" s="2120"/>
      <c r="BA220" s="2120"/>
      <c r="BB220" s="2499"/>
      <c r="BC220" s="2614"/>
      <c r="BD220" s="2615"/>
      <c r="BE220" s="2615"/>
      <c r="BF220" s="2615"/>
      <c r="BG220" s="2615"/>
      <c r="BH220" s="2615"/>
      <c r="BI220" s="2615"/>
      <c r="BJ220" s="2615"/>
      <c r="BK220" s="2615"/>
      <c r="BL220" s="2615"/>
      <c r="BM220" s="2615"/>
      <c r="BN220" s="2615"/>
      <c r="BO220" s="2615"/>
      <c r="BP220" s="2615"/>
      <c r="BQ220" s="2616"/>
      <c r="BR220" s="900"/>
      <c r="BS220" s="900"/>
      <c r="BT220" t="str">
        <f t="shared" si="176"/>
        <v>English AVG Refund Replies Replies</v>
      </c>
      <c r="BV220" s="1205" t="s">
        <v>720</v>
      </c>
    </row>
    <row r="221" spans="1:74">
      <c r="A221" s="1363" t="s">
        <v>208</v>
      </c>
      <c r="B221" s="1364" t="s">
        <v>598</v>
      </c>
      <c r="C221" s="1368" t="s">
        <v>619</v>
      </c>
      <c r="D221" s="1366" t="s">
        <v>620</v>
      </c>
      <c r="E221" s="1368" t="s">
        <v>16</v>
      </c>
      <c r="F221" s="1369">
        <v>16</v>
      </c>
      <c r="G221" s="1383">
        <v>5500</v>
      </c>
      <c r="H221" s="1383">
        <v>6000</v>
      </c>
      <c r="I221" s="1383">
        <v>5500</v>
      </c>
      <c r="J221" s="1383">
        <v>5500</v>
      </c>
      <c r="K221" s="1383">
        <v>6000</v>
      </c>
      <c r="L221" s="1383">
        <v>6000</v>
      </c>
      <c r="M221" s="1383">
        <v>5000</v>
      </c>
      <c r="N221" s="1383">
        <v>5000</v>
      </c>
      <c r="O221" s="1383">
        <v>5500</v>
      </c>
      <c r="P221" s="1383">
        <v>5700</v>
      </c>
      <c r="Q221" s="1383">
        <v>5500</v>
      </c>
      <c r="R221" s="1384">
        <v>4500</v>
      </c>
      <c r="S221" s="1385">
        <v>5000</v>
      </c>
      <c r="T221" s="1383">
        <v>5000</v>
      </c>
      <c r="U221" s="1383">
        <v>4600</v>
      </c>
      <c r="V221" s="1383">
        <v>4700</v>
      </c>
      <c r="W221" s="1383">
        <v>4800</v>
      </c>
      <c r="X221" s="1383">
        <v>5000</v>
      </c>
      <c r="Y221" s="1383">
        <v>5500</v>
      </c>
      <c r="Z221" s="1383">
        <v>5500</v>
      </c>
      <c r="AA221" s="1383">
        <v>6000</v>
      </c>
      <c r="AB221" s="1383">
        <v>6000</v>
      </c>
      <c r="AC221" s="1383">
        <v>6500</v>
      </c>
      <c r="AD221" s="1384">
        <v>6000</v>
      </c>
      <c r="AE221" s="1399">
        <v>6500</v>
      </c>
      <c r="AF221" s="1400">
        <v>6000</v>
      </c>
      <c r="AG221" s="1400">
        <v>6000</v>
      </c>
      <c r="AH221" s="1400">
        <v>5750</v>
      </c>
      <c r="AI221" s="1400">
        <v>5500</v>
      </c>
      <c r="AJ221" s="1400">
        <v>5100</v>
      </c>
      <c r="AK221" s="1400">
        <v>4900</v>
      </c>
      <c r="AL221" s="1400">
        <v>4700</v>
      </c>
      <c r="AM221" s="1400">
        <v>4600</v>
      </c>
      <c r="AN221" s="1400">
        <v>4700</v>
      </c>
      <c r="AO221" s="1400">
        <v>4900</v>
      </c>
      <c r="AP221" s="1416">
        <v>5200</v>
      </c>
      <c r="AQ221" s="1400">
        <v>4125</v>
      </c>
      <c r="AR221" s="1400">
        <v>3825</v>
      </c>
      <c r="AS221" s="1400">
        <v>5250</v>
      </c>
      <c r="AT221" s="1400">
        <v>4800</v>
      </c>
      <c r="AU221" s="1400">
        <v>4300</v>
      </c>
      <c r="AV221" s="1400">
        <v>4500</v>
      </c>
      <c r="AW221" s="1400">
        <v>3700</v>
      </c>
      <c r="AX221" s="1400">
        <v>3800</v>
      </c>
      <c r="AY221" s="1400">
        <v>3400</v>
      </c>
      <c r="AZ221" s="1400">
        <v>3300</v>
      </c>
      <c r="BA221" s="1400">
        <v>3600</v>
      </c>
      <c r="BB221" s="2010">
        <v>3900</v>
      </c>
      <c r="BC221" s="2614">
        <v>3800</v>
      </c>
      <c r="BD221" s="2615">
        <v>3700</v>
      </c>
      <c r="BE221" s="2615">
        <v>4000</v>
      </c>
      <c r="BF221" s="2615">
        <v>3214.3475126171593</v>
      </c>
      <c r="BG221" s="2615">
        <v>2900</v>
      </c>
      <c r="BH221" s="2615">
        <v>3000</v>
      </c>
      <c r="BI221" s="2615">
        <v>2300</v>
      </c>
      <c r="BJ221" s="2615">
        <v>2200</v>
      </c>
      <c r="BK221" s="2615">
        <v>2280</v>
      </c>
      <c r="BL221" s="2615">
        <v>3100</v>
      </c>
      <c r="BM221" s="2615">
        <v>3200</v>
      </c>
      <c r="BN221" s="2615">
        <v>3100</v>
      </c>
      <c r="BO221" s="2615">
        <v>3500</v>
      </c>
      <c r="BP221" s="2615">
        <v>3200</v>
      </c>
      <c r="BQ221" s="2616">
        <v>3000</v>
      </c>
      <c r="BR221" s="21"/>
      <c r="BS221" s="22"/>
      <c r="BT221" t="str">
        <f t="shared" si="176"/>
        <v>English AVG Tech  Inbound</v>
      </c>
      <c r="BV221" s="1205" t="s">
        <v>725</v>
      </c>
    </row>
    <row r="222" spans="1:74">
      <c r="A222" s="1363" t="s">
        <v>208</v>
      </c>
      <c r="B222" s="1364" t="s">
        <v>600</v>
      </c>
      <c r="C222" s="1368" t="s">
        <v>619</v>
      </c>
      <c r="D222" s="1366" t="s">
        <v>621</v>
      </c>
      <c r="E222" s="1368" t="s">
        <v>16</v>
      </c>
      <c r="F222" s="1369">
        <v>16</v>
      </c>
      <c r="G222" s="1383">
        <v>0</v>
      </c>
      <c r="H222" s="1383">
        <v>0</v>
      </c>
      <c r="I222" s="1383">
        <v>0</v>
      </c>
      <c r="J222" s="1383">
        <v>0</v>
      </c>
      <c r="K222" s="1383">
        <v>0</v>
      </c>
      <c r="L222" s="1383">
        <v>0</v>
      </c>
      <c r="M222" s="1383">
        <v>0</v>
      </c>
      <c r="N222" s="1383">
        <v>0</v>
      </c>
      <c r="O222" s="1383">
        <v>0</v>
      </c>
      <c r="P222" s="1383">
        <v>0</v>
      </c>
      <c r="Q222" s="1383">
        <v>0</v>
      </c>
      <c r="R222" s="1384">
        <v>10000</v>
      </c>
      <c r="S222" s="1385">
        <v>10000</v>
      </c>
      <c r="T222" s="1383">
        <v>10000</v>
      </c>
      <c r="U222" s="1383">
        <v>10000</v>
      </c>
      <c r="V222" s="1383">
        <v>10000</v>
      </c>
      <c r="W222" s="1383">
        <v>6500</v>
      </c>
      <c r="X222" s="1383">
        <v>6000</v>
      </c>
      <c r="Y222" s="1383">
        <v>5000</v>
      </c>
      <c r="Z222" s="1383">
        <v>4750</v>
      </c>
      <c r="AA222" s="1383">
        <v>4500</v>
      </c>
      <c r="AB222" s="1383">
        <v>5000</v>
      </c>
      <c r="AC222" s="1383">
        <v>5500</v>
      </c>
      <c r="AD222" s="1384">
        <v>4750</v>
      </c>
      <c r="AE222" s="1399">
        <v>4500</v>
      </c>
      <c r="AF222" s="1400">
        <v>4200</v>
      </c>
      <c r="AG222" s="1400">
        <v>4250</v>
      </c>
      <c r="AH222" s="1400">
        <v>4250</v>
      </c>
      <c r="AI222" s="1400">
        <v>4500</v>
      </c>
      <c r="AJ222" s="1400">
        <v>4250</v>
      </c>
      <c r="AK222" s="1400">
        <v>4250</v>
      </c>
      <c r="AL222" s="1400">
        <v>4250</v>
      </c>
      <c r="AM222" s="1400">
        <v>4400</v>
      </c>
      <c r="AN222" s="1400">
        <v>4600</v>
      </c>
      <c r="AO222" s="1400">
        <v>4750</v>
      </c>
      <c r="AP222" s="1416">
        <v>4500</v>
      </c>
      <c r="AQ222" s="1400">
        <v>3375</v>
      </c>
      <c r="AR222" s="1400">
        <v>3000</v>
      </c>
      <c r="AS222" s="1400">
        <v>4250</v>
      </c>
      <c r="AT222" s="1400">
        <v>5000</v>
      </c>
      <c r="AU222" s="1400">
        <v>4900</v>
      </c>
      <c r="AV222" s="1400">
        <v>4700</v>
      </c>
      <c r="AW222" s="1400">
        <f>AW221+200</f>
        <v>3900</v>
      </c>
      <c r="AX222" s="1400">
        <f t="shared" ref="AX222:BB222" si="180">AX221+200</f>
        <v>4000</v>
      </c>
      <c r="AY222" s="1400">
        <f t="shared" si="180"/>
        <v>3600</v>
      </c>
      <c r="AZ222" s="1400">
        <f t="shared" si="180"/>
        <v>3500</v>
      </c>
      <c r="BA222" s="1400">
        <f t="shared" si="180"/>
        <v>3800</v>
      </c>
      <c r="BB222" s="2010">
        <f t="shared" si="180"/>
        <v>4100</v>
      </c>
      <c r="BC222" s="2614">
        <f>BC221+200</f>
        <v>4000</v>
      </c>
      <c r="BD222" s="2615">
        <f>BD221+200</f>
        <v>3900</v>
      </c>
      <c r="BE222" s="2615">
        <f>BE221+200</f>
        <v>4200</v>
      </c>
      <c r="BF222" s="2615">
        <v>3896.178803172314</v>
      </c>
      <c r="BG222" s="2615">
        <v>3600</v>
      </c>
      <c r="BH222" s="2615">
        <v>3800</v>
      </c>
      <c r="BI222" s="2615">
        <v>3300</v>
      </c>
      <c r="BJ222" s="2615">
        <v>3300</v>
      </c>
      <c r="BK222" s="2615">
        <v>3420</v>
      </c>
      <c r="BL222" s="2615">
        <v>3600</v>
      </c>
      <c r="BM222" s="2615">
        <v>3700</v>
      </c>
      <c r="BN222" s="2615">
        <v>3600</v>
      </c>
      <c r="BO222" s="2615">
        <v>4000</v>
      </c>
      <c r="BP222" s="2615">
        <v>3900</v>
      </c>
      <c r="BQ222" s="2616">
        <v>4000</v>
      </c>
      <c r="BR222" s="900"/>
      <c r="BS222" s="900"/>
      <c r="BT222" t="str">
        <f t="shared" si="176"/>
        <v>English Avast Tech Inbound</v>
      </c>
      <c r="BV222" s="1205" t="s">
        <v>725</v>
      </c>
    </row>
    <row r="223" spans="1:74">
      <c r="A223" s="9" t="s">
        <v>208</v>
      </c>
      <c r="B223" s="19" t="s">
        <v>598</v>
      </c>
      <c r="C223" s="10" t="s">
        <v>619</v>
      </c>
      <c r="D223" s="1185" t="s">
        <v>622</v>
      </c>
      <c r="E223" s="10" t="s">
        <v>22</v>
      </c>
      <c r="F223" s="11">
        <v>20</v>
      </c>
      <c r="G223" s="528">
        <v>4500</v>
      </c>
      <c r="H223" s="528">
        <v>4500</v>
      </c>
      <c r="I223" s="528">
        <v>4500</v>
      </c>
      <c r="J223" s="528">
        <v>4000</v>
      </c>
      <c r="K223" s="528">
        <v>4000</v>
      </c>
      <c r="L223" s="528">
        <v>4000</v>
      </c>
      <c r="M223" s="528">
        <v>3500</v>
      </c>
      <c r="N223" s="528">
        <v>3000</v>
      </c>
      <c r="O223" s="528">
        <v>3200</v>
      </c>
      <c r="P223" s="528">
        <v>3000</v>
      </c>
      <c r="Q223" s="528">
        <v>2700</v>
      </c>
      <c r="R223" s="529">
        <v>2200</v>
      </c>
      <c r="S223" s="530">
        <v>2500</v>
      </c>
      <c r="T223" s="528">
        <v>2400</v>
      </c>
      <c r="U223" s="528">
        <v>2400</v>
      </c>
      <c r="V223" s="528">
        <v>2400</v>
      </c>
      <c r="W223" s="528">
        <v>2500</v>
      </c>
      <c r="X223" s="528">
        <v>2500</v>
      </c>
      <c r="Y223" s="528">
        <v>3000</v>
      </c>
      <c r="Z223" s="528">
        <v>3000</v>
      </c>
      <c r="AA223" s="528">
        <v>3000</v>
      </c>
      <c r="AB223" s="528">
        <v>3000</v>
      </c>
      <c r="AC223" s="528">
        <v>3250</v>
      </c>
      <c r="AD223" s="529">
        <v>3000</v>
      </c>
      <c r="AE223" s="1401">
        <v>3000</v>
      </c>
      <c r="AF223" s="1402">
        <v>3000</v>
      </c>
      <c r="AG223" s="1402">
        <v>3000</v>
      </c>
      <c r="AH223" s="1402">
        <v>2500</v>
      </c>
      <c r="AI223" s="1402">
        <v>2500</v>
      </c>
      <c r="AJ223" s="1402">
        <v>2250</v>
      </c>
      <c r="AK223" s="1402">
        <v>2250</v>
      </c>
      <c r="AL223" s="1402">
        <v>3000</v>
      </c>
      <c r="AM223" s="1402">
        <v>4250</v>
      </c>
      <c r="AN223" s="1402">
        <v>4500</v>
      </c>
      <c r="AO223" s="1402">
        <v>3750</v>
      </c>
      <c r="AP223" s="1417">
        <v>3500</v>
      </c>
      <c r="AQ223" s="1402">
        <v>3500</v>
      </c>
      <c r="AR223" s="1402">
        <v>3400</v>
      </c>
      <c r="AS223" s="1402">
        <v>3300</v>
      </c>
      <c r="AT223" s="1402">
        <v>3350</v>
      </c>
      <c r="AU223" s="1402">
        <v>3600</v>
      </c>
      <c r="AV223" s="1402">
        <v>2900</v>
      </c>
      <c r="AW223" s="1402">
        <v>2800</v>
      </c>
      <c r="AX223" s="1402">
        <v>2700</v>
      </c>
      <c r="AY223" s="1402">
        <v>2800</v>
      </c>
      <c r="AZ223" s="1402">
        <v>2800</v>
      </c>
      <c r="BA223" s="1402">
        <v>6000</v>
      </c>
      <c r="BB223" s="2011">
        <v>5700</v>
      </c>
      <c r="BC223" s="2614">
        <v>4200</v>
      </c>
      <c r="BD223" s="2615">
        <v>3600</v>
      </c>
      <c r="BE223" s="2615">
        <v>3900</v>
      </c>
      <c r="BF223" s="2615">
        <v>4845</v>
      </c>
      <c r="BG223" s="2615">
        <v>4600</v>
      </c>
      <c r="BH223" s="2615">
        <v>3200</v>
      </c>
      <c r="BI223" s="2615">
        <v>2300</v>
      </c>
      <c r="BJ223" s="2615">
        <v>2400</v>
      </c>
      <c r="BK223" s="2615">
        <v>2520</v>
      </c>
      <c r="BL223" s="2615">
        <v>5100</v>
      </c>
      <c r="BM223" s="2615">
        <v>5100</v>
      </c>
      <c r="BN223" s="2615">
        <v>5000</v>
      </c>
      <c r="BO223" s="2615">
        <v>5400</v>
      </c>
      <c r="BP223" s="2615">
        <v>4900</v>
      </c>
      <c r="BQ223" s="2616">
        <v>5100</v>
      </c>
      <c r="BR223" s="21"/>
      <c r="BS223" s="22"/>
      <c r="BT223" t="str">
        <f t="shared" si="176"/>
        <v>English AVG Tech Chat</v>
      </c>
      <c r="BV223" s="1205" t="s">
        <v>726</v>
      </c>
    </row>
    <row r="224" spans="1:74">
      <c r="A224" s="9" t="s">
        <v>208</v>
      </c>
      <c r="B224" s="19" t="s">
        <v>600</v>
      </c>
      <c r="C224" s="10" t="s">
        <v>619</v>
      </c>
      <c r="D224" s="1185" t="s">
        <v>621</v>
      </c>
      <c r="E224" s="10" t="s">
        <v>22</v>
      </c>
      <c r="F224" s="11">
        <v>20</v>
      </c>
      <c r="G224" s="528">
        <v>5567</v>
      </c>
      <c r="H224" s="528">
        <v>4732</v>
      </c>
      <c r="I224" s="528">
        <v>4788</v>
      </c>
      <c r="J224" s="528">
        <v>6500</v>
      </c>
      <c r="K224" s="528">
        <v>5000</v>
      </c>
      <c r="L224" s="528">
        <v>4500</v>
      </c>
      <c r="M224" s="528">
        <v>4500</v>
      </c>
      <c r="N224" s="528">
        <v>4500</v>
      </c>
      <c r="O224" s="528">
        <v>5000</v>
      </c>
      <c r="P224" s="528">
        <v>5000</v>
      </c>
      <c r="Q224" s="528">
        <v>4500</v>
      </c>
      <c r="R224" s="529">
        <v>4200</v>
      </c>
      <c r="S224" s="530">
        <v>3500</v>
      </c>
      <c r="T224" s="528">
        <v>3400</v>
      </c>
      <c r="U224" s="528">
        <v>3700</v>
      </c>
      <c r="V224" s="528">
        <v>3500</v>
      </c>
      <c r="W224" s="528">
        <v>3500</v>
      </c>
      <c r="X224" s="528">
        <v>4000</v>
      </c>
      <c r="Y224" s="528">
        <v>3000</v>
      </c>
      <c r="Z224" s="528">
        <v>3500</v>
      </c>
      <c r="AA224" s="528">
        <v>3500</v>
      </c>
      <c r="AB224" s="528">
        <v>3000</v>
      </c>
      <c r="AC224" s="528">
        <v>3500</v>
      </c>
      <c r="AD224" s="529">
        <v>3000</v>
      </c>
      <c r="AE224" s="1401">
        <v>3100</v>
      </c>
      <c r="AF224" s="1402">
        <v>2850</v>
      </c>
      <c r="AG224" s="1402">
        <v>2750</v>
      </c>
      <c r="AH224" s="1402">
        <v>2250</v>
      </c>
      <c r="AI224" s="1402">
        <v>2750</v>
      </c>
      <c r="AJ224" s="1402">
        <v>2750</v>
      </c>
      <c r="AK224" s="1402">
        <v>2800</v>
      </c>
      <c r="AL224" s="1402">
        <v>3000</v>
      </c>
      <c r="AM224" s="1402">
        <v>3300</v>
      </c>
      <c r="AN224" s="1402">
        <v>3400</v>
      </c>
      <c r="AO224" s="1402">
        <v>3100</v>
      </c>
      <c r="AP224" s="1417">
        <v>3000</v>
      </c>
      <c r="AQ224" s="1402">
        <v>3200</v>
      </c>
      <c r="AR224" s="1402">
        <v>3300</v>
      </c>
      <c r="AS224" s="1402">
        <v>3200</v>
      </c>
      <c r="AT224" s="1402">
        <v>3100</v>
      </c>
      <c r="AU224" s="1402">
        <v>3000</v>
      </c>
      <c r="AV224" s="1402">
        <f>AV223+100</f>
        <v>3000</v>
      </c>
      <c r="AW224" s="1402">
        <f>AW223+100</f>
        <v>2900</v>
      </c>
      <c r="AX224" s="1402">
        <f t="shared" ref="AX224:BB224" si="181">AX223+100</f>
        <v>2800</v>
      </c>
      <c r="AY224" s="1402">
        <f t="shared" si="181"/>
        <v>2900</v>
      </c>
      <c r="AZ224" s="1402">
        <f t="shared" si="181"/>
        <v>2900</v>
      </c>
      <c r="BA224" s="1402">
        <f>BA223+500</f>
        <v>6500</v>
      </c>
      <c r="BB224" s="2011">
        <f t="shared" si="181"/>
        <v>5800</v>
      </c>
      <c r="BC224" s="2614">
        <f>BC223+100</f>
        <v>4300</v>
      </c>
      <c r="BD224" s="2615">
        <f>BD223+100</f>
        <v>3700</v>
      </c>
      <c r="BE224" s="2615">
        <f>BE223+100</f>
        <v>4000</v>
      </c>
      <c r="BF224" s="2615">
        <v>5045</v>
      </c>
      <c r="BG224" s="2615">
        <v>4800</v>
      </c>
      <c r="BH224" s="2615">
        <v>4000</v>
      </c>
      <c r="BI224" s="2615">
        <v>3700</v>
      </c>
      <c r="BJ224" s="2615">
        <v>3700</v>
      </c>
      <c r="BK224" s="2615">
        <v>3980</v>
      </c>
      <c r="BL224" s="2615">
        <v>5300</v>
      </c>
      <c r="BM224" s="2615">
        <v>5300</v>
      </c>
      <c r="BN224" s="2615">
        <v>5200</v>
      </c>
      <c r="BO224" s="2615">
        <v>5600</v>
      </c>
      <c r="BP224" s="2615">
        <v>5100</v>
      </c>
      <c r="BQ224" s="2616">
        <v>5300</v>
      </c>
      <c r="BR224" s="900"/>
      <c r="BS224" s="900"/>
      <c r="BT224" t="str">
        <f t="shared" si="176"/>
        <v>English Avast Tech Chat</v>
      </c>
      <c r="BV224" s="1205" t="s">
        <v>726</v>
      </c>
    </row>
    <row r="225" spans="1:74">
      <c r="A225" s="9" t="s">
        <v>208</v>
      </c>
      <c r="B225" s="19" t="s">
        <v>598</v>
      </c>
      <c r="C225" s="10" t="s">
        <v>619</v>
      </c>
      <c r="D225" s="1185" t="s">
        <v>622</v>
      </c>
      <c r="E225" s="10" t="s">
        <v>603</v>
      </c>
      <c r="F225" s="11">
        <v>8</v>
      </c>
      <c r="G225" s="528"/>
      <c r="H225" s="528"/>
      <c r="I225" s="528"/>
      <c r="J225" s="528"/>
      <c r="K225" s="528"/>
      <c r="L225" s="528"/>
      <c r="M225" s="528"/>
      <c r="N225" s="528"/>
      <c r="O225" s="528"/>
      <c r="P225" s="528"/>
      <c r="Q225" s="528"/>
      <c r="R225" s="529"/>
      <c r="S225" s="530"/>
      <c r="T225" s="528"/>
      <c r="U225" s="528"/>
      <c r="V225" s="528"/>
      <c r="W225" s="528"/>
      <c r="X225" s="528"/>
      <c r="Y225" s="528"/>
      <c r="Z225" s="528"/>
      <c r="AA225" s="528"/>
      <c r="AB225" s="528"/>
      <c r="AC225" s="528"/>
      <c r="AD225" s="529"/>
      <c r="AE225" s="1401"/>
      <c r="AF225" s="1402"/>
      <c r="AG225" s="1402"/>
      <c r="AH225" s="1402"/>
      <c r="AI225" s="1402"/>
      <c r="AJ225" s="1402"/>
      <c r="AK225" s="1402"/>
      <c r="AL225" s="1402"/>
      <c r="AM225" s="1402"/>
      <c r="AN225" s="1402"/>
      <c r="AO225" s="1402"/>
      <c r="AP225" s="1417"/>
      <c r="AQ225" s="1402"/>
      <c r="AR225" s="1402"/>
      <c r="AS225" s="1402">
        <v>3000</v>
      </c>
      <c r="AT225" s="1402">
        <v>3000</v>
      </c>
      <c r="AU225" s="2120"/>
      <c r="AV225" s="2120"/>
      <c r="AW225" s="2120"/>
      <c r="AX225" s="2120"/>
      <c r="AY225" s="2120"/>
      <c r="AZ225" s="2120"/>
      <c r="BA225" s="2120"/>
      <c r="BB225" s="2499"/>
      <c r="BC225" s="2614"/>
      <c r="BD225" s="2615"/>
      <c r="BE225" s="2615"/>
      <c r="BF225" s="2615"/>
      <c r="BG225" s="2615"/>
      <c r="BH225" s="2615"/>
      <c r="BI225" s="2615"/>
      <c r="BJ225" s="2615"/>
      <c r="BK225" s="2615"/>
      <c r="BL225" s="2615"/>
      <c r="BM225" s="2615"/>
      <c r="BN225" s="2615"/>
      <c r="BO225" s="2615"/>
      <c r="BP225" s="2615"/>
      <c r="BQ225" s="2616"/>
      <c r="BR225" s="900">
        <v>2.1034857233670605</v>
      </c>
      <c r="BS225" s="900">
        <v>2.1034857233670605</v>
      </c>
      <c r="BT225" t="str">
        <f t="shared" si="176"/>
        <v>English AVG Tech Case</v>
      </c>
      <c r="BV225" s="1205" t="s">
        <v>720</v>
      </c>
    </row>
    <row r="226" spans="1:74">
      <c r="A226" s="9" t="s">
        <v>208</v>
      </c>
      <c r="B226" s="19" t="s">
        <v>598</v>
      </c>
      <c r="C226" s="10" t="s">
        <v>619</v>
      </c>
      <c r="D226" s="1185" t="s">
        <v>622</v>
      </c>
      <c r="E226" s="10" t="s">
        <v>605</v>
      </c>
      <c r="F226" s="11">
        <v>8</v>
      </c>
      <c r="G226" s="528"/>
      <c r="H226" s="528"/>
      <c r="I226" s="528"/>
      <c r="J226" s="528"/>
      <c r="K226" s="528"/>
      <c r="L226" s="528"/>
      <c r="M226" s="528"/>
      <c r="N226" s="528"/>
      <c r="O226" s="528"/>
      <c r="P226" s="528"/>
      <c r="Q226" s="528"/>
      <c r="R226" s="529"/>
      <c r="S226" s="530"/>
      <c r="T226" s="528"/>
      <c r="U226" s="528"/>
      <c r="V226" s="528"/>
      <c r="W226" s="528"/>
      <c r="X226" s="528"/>
      <c r="Y226" s="528"/>
      <c r="Z226" s="528"/>
      <c r="AA226" s="528"/>
      <c r="AB226" s="528"/>
      <c r="AC226" s="528"/>
      <c r="AD226" s="529"/>
      <c r="AE226" s="1401"/>
      <c r="AF226" s="1402"/>
      <c r="AG226" s="1402"/>
      <c r="AH226" s="1402"/>
      <c r="AI226" s="1402"/>
      <c r="AJ226" s="1402"/>
      <c r="AK226" s="1402"/>
      <c r="AL226" s="1402"/>
      <c r="AM226" s="1402"/>
      <c r="AN226" s="1402"/>
      <c r="AO226" s="1402"/>
      <c r="AP226" s="1417"/>
      <c r="AQ226" s="1402"/>
      <c r="AR226" s="1402"/>
      <c r="AS226" s="1402">
        <v>6300</v>
      </c>
      <c r="AT226" s="1402">
        <v>6300</v>
      </c>
      <c r="AU226" s="2120"/>
      <c r="AV226" s="2120"/>
      <c r="AW226" s="2120"/>
      <c r="AX226" s="2120"/>
      <c r="AY226" s="2120"/>
      <c r="AZ226" s="2120"/>
      <c r="BA226" s="2120"/>
      <c r="BB226" s="2499"/>
      <c r="BC226" s="2614"/>
      <c r="BD226" s="2615"/>
      <c r="BE226" s="2615"/>
      <c r="BF226" s="2615"/>
      <c r="BG226" s="2615"/>
      <c r="BH226" s="2615"/>
      <c r="BI226" s="2615"/>
      <c r="BJ226" s="2615"/>
      <c r="BK226" s="2615"/>
      <c r="BL226" s="2615"/>
      <c r="BM226" s="2615"/>
      <c r="BN226" s="2615"/>
      <c r="BO226" s="2615"/>
      <c r="BP226" s="2615"/>
      <c r="BQ226" s="2616"/>
      <c r="BR226" s="21"/>
      <c r="BS226" s="22"/>
      <c r="BT226" t="str">
        <f t="shared" si="176"/>
        <v>English AVG Tech Replies</v>
      </c>
      <c r="BV226" s="1205" t="s">
        <v>720</v>
      </c>
    </row>
    <row r="227" spans="1:74">
      <c r="A227" s="9" t="s">
        <v>208</v>
      </c>
      <c r="B227" s="19" t="s">
        <v>600</v>
      </c>
      <c r="C227" s="10" t="s">
        <v>619</v>
      </c>
      <c r="D227" s="1185" t="s">
        <v>623</v>
      </c>
      <c r="E227" s="10" t="s">
        <v>603</v>
      </c>
      <c r="F227" s="11">
        <v>10</v>
      </c>
      <c r="G227" s="528">
        <v>0</v>
      </c>
      <c r="H227" s="528">
        <v>0</v>
      </c>
      <c r="I227" s="528">
        <v>0</v>
      </c>
      <c r="J227" s="528">
        <v>0</v>
      </c>
      <c r="K227" s="528">
        <v>0</v>
      </c>
      <c r="L227" s="528">
        <v>0</v>
      </c>
      <c r="M227" s="528">
        <v>0</v>
      </c>
      <c r="N227" s="528">
        <v>0</v>
      </c>
      <c r="O227" s="528">
        <v>0</v>
      </c>
      <c r="P227" s="528">
        <v>0</v>
      </c>
      <c r="Q227" s="528">
        <v>0</v>
      </c>
      <c r="R227" s="529">
        <v>2000</v>
      </c>
      <c r="S227" s="530">
        <v>2000</v>
      </c>
      <c r="T227" s="528">
        <v>2000</v>
      </c>
      <c r="U227" s="528">
        <v>2000</v>
      </c>
      <c r="V227" s="528">
        <v>2000</v>
      </c>
      <c r="W227" s="528">
        <v>5000</v>
      </c>
      <c r="X227" s="528">
        <v>5500</v>
      </c>
      <c r="Y227" s="528">
        <v>6000</v>
      </c>
      <c r="Z227" s="528">
        <v>6500</v>
      </c>
      <c r="AA227" s="528">
        <v>6500</v>
      </c>
      <c r="AB227" s="528">
        <v>5500</v>
      </c>
      <c r="AC227" s="528">
        <v>5500</v>
      </c>
      <c r="AD227" s="529">
        <v>5500</v>
      </c>
      <c r="AE227" s="1401">
        <v>5500</v>
      </c>
      <c r="AF227" s="1402">
        <v>4500</v>
      </c>
      <c r="AG227" s="1402">
        <v>3250</v>
      </c>
      <c r="AH227" s="1402">
        <v>3350</v>
      </c>
      <c r="AI227" s="1402">
        <v>4500</v>
      </c>
      <c r="AJ227" s="1402">
        <v>4250</v>
      </c>
      <c r="AK227" s="1402">
        <v>4250</v>
      </c>
      <c r="AL227" s="1402">
        <v>4100</v>
      </c>
      <c r="AM227" s="1402">
        <v>4250</v>
      </c>
      <c r="AN227" s="1402">
        <v>4500</v>
      </c>
      <c r="AO227" s="1402">
        <v>5000</v>
      </c>
      <c r="AP227" s="1417">
        <v>5500</v>
      </c>
      <c r="AQ227" s="1402">
        <v>5225</v>
      </c>
      <c r="AR227" s="1402">
        <v>4275</v>
      </c>
      <c r="AS227" s="1402">
        <v>3100</v>
      </c>
      <c r="AT227" s="1402">
        <v>3800</v>
      </c>
      <c r="AU227" s="2120"/>
      <c r="AV227" s="2120"/>
      <c r="AW227" s="2120"/>
      <c r="AX227" s="2120"/>
      <c r="AY227" s="2120"/>
      <c r="AZ227" s="2120"/>
      <c r="BA227" s="2120"/>
      <c r="BB227" s="2499"/>
      <c r="BC227" s="2614"/>
      <c r="BD227" s="2615"/>
      <c r="BE227" s="2615"/>
      <c r="BF227" s="2615"/>
      <c r="BG227" s="2615"/>
      <c r="BH227" s="2615"/>
      <c r="BI227" s="2615"/>
      <c r="BJ227" s="2615"/>
      <c r="BK227" s="2615"/>
      <c r="BL227" s="2615"/>
      <c r="BM227" s="2615"/>
      <c r="BN227" s="2615"/>
      <c r="BO227" s="2615"/>
      <c r="BP227" s="2615"/>
      <c r="BQ227" s="2616"/>
      <c r="BR227" s="900">
        <f>SUM(AH228:AS228)/SUM(AH227:AS227)</f>
        <v>2.1030620030342186</v>
      </c>
      <c r="BS227" s="900">
        <f>SUM(AT228:BE228)/SUM(AT227:BE227)</f>
        <v>2.2142786665496148</v>
      </c>
      <c r="BT227" t="str">
        <f t="shared" si="176"/>
        <v>English Avast Tech Cases Case</v>
      </c>
      <c r="BV227" s="1205" t="s">
        <v>720</v>
      </c>
    </row>
    <row r="228" spans="1:74">
      <c r="A228" s="9" t="s">
        <v>208</v>
      </c>
      <c r="B228" s="19" t="s">
        <v>600</v>
      </c>
      <c r="C228" s="10" t="s">
        <v>619</v>
      </c>
      <c r="D228" s="1185" t="s">
        <v>624</v>
      </c>
      <c r="E228" s="10" t="s">
        <v>605</v>
      </c>
      <c r="F228" s="11"/>
      <c r="G228" s="528">
        <v>0</v>
      </c>
      <c r="H228" s="528">
        <v>0</v>
      </c>
      <c r="I228" s="528">
        <v>0</v>
      </c>
      <c r="J228" s="528">
        <v>0</v>
      </c>
      <c r="K228" s="528">
        <v>0</v>
      </c>
      <c r="L228" s="528">
        <v>0</v>
      </c>
      <c r="M228" s="528">
        <v>0</v>
      </c>
      <c r="N228" s="528">
        <v>0</v>
      </c>
      <c r="O228" s="528">
        <v>0</v>
      </c>
      <c r="P228" s="528">
        <v>0</v>
      </c>
      <c r="Q228" s="528">
        <v>0</v>
      </c>
      <c r="R228" s="529">
        <v>4397.9328165374682</v>
      </c>
      <c r="S228" s="530">
        <v>0</v>
      </c>
      <c r="T228" s="528">
        <v>0</v>
      </c>
      <c r="U228" s="528">
        <v>0</v>
      </c>
      <c r="V228" s="528">
        <v>0</v>
      </c>
      <c r="W228" s="528">
        <v>0</v>
      </c>
      <c r="X228" s="528">
        <v>0</v>
      </c>
      <c r="Y228" s="528">
        <v>0</v>
      </c>
      <c r="Z228" s="528">
        <v>0</v>
      </c>
      <c r="AA228" s="528">
        <v>0</v>
      </c>
      <c r="AB228" s="528">
        <v>0</v>
      </c>
      <c r="AC228" s="528">
        <v>0</v>
      </c>
      <c r="AD228" s="529">
        <v>0</v>
      </c>
      <c r="AE228" s="1401">
        <v>11568.621552736488</v>
      </c>
      <c r="AF228" s="1402">
        <v>9466.7262370343651</v>
      </c>
      <c r="AG228" s="1402">
        <v>6836.4484120483858</v>
      </c>
      <c r="AH228" s="1402">
        <v>7046.8648812007623</v>
      </c>
      <c r="AI228" s="1402">
        <v>9466.1719282021331</v>
      </c>
      <c r="AJ228" s="1402">
        <v>8940.0989831140905</v>
      </c>
      <c r="AK228" s="1402">
        <v>8940.1416440284665</v>
      </c>
      <c r="AL228" s="1402">
        <v>8624.6359114545048</v>
      </c>
      <c r="AM228" s="1402">
        <v>8940.137332924076</v>
      </c>
      <c r="AN228" s="1402">
        <v>9466.0412994996041</v>
      </c>
      <c r="AO228" s="1402">
        <v>10517.823666110671</v>
      </c>
      <c r="AP228" s="1417">
        <v>11569.606032721738</v>
      </c>
      <c r="AQ228" s="1402">
        <v>10991.125731085651</v>
      </c>
      <c r="AR228" s="1402">
        <v>8992.7392345246226</v>
      </c>
      <c r="AS228" s="1402">
        <v>6494.7561138233386</v>
      </c>
      <c r="AT228" s="1402">
        <v>8414.2589328885369</v>
      </c>
      <c r="AU228" s="2120"/>
      <c r="AV228" s="2120"/>
      <c r="AW228" s="2120"/>
      <c r="AX228" s="2120"/>
      <c r="AY228" s="2120"/>
      <c r="AZ228" s="2120"/>
      <c r="BA228" s="2120"/>
      <c r="BB228" s="2499"/>
      <c r="BC228" s="2614"/>
      <c r="BD228" s="2615"/>
      <c r="BE228" s="2615"/>
      <c r="BF228" s="2615"/>
      <c r="BG228" s="2615"/>
      <c r="BH228" s="2615"/>
      <c r="BI228" s="2615"/>
      <c r="BJ228" s="2615"/>
      <c r="BK228" s="2615"/>
      <c r="BL228" s="2615"/>
      <c r="BM228" s="2615"/>
      <c r="BN228" s="2615"/>
      <c r="BO228" s="2615"/>
      <c r="BP228" s="2615"/>
      <c r="BQ228" s="2616"/>
      <c r="BR228" s="900"/>
      <c r="BS228" s="900"/>
      <c r="BT228" t="str">
        <f t="shared" si="176"/>
        <v>English Avast Tech Replies Replies</v>
      </c>
      <c r="BV228" s="1205" t="s">
        <v>720</v>
      </c>
    </row>
    <row r="229" spans="1:74">
      <c r="A229" s="9" t="s">
        <v>208</v>
      </c>
      <c r="B229" s="19" t="s">
        <v>598</v>
      </c>
      <c r="C229" s="10" t="s">
        <v>619</v>
      </c>
      <c r="D229" s="1185" t="s">
        <v>620</v>
      </c>
      <c r="E229" s="10" t="s">
        <v>84</v>
      </c>
      <c r="F229" s="11">
        <v>31</v>
      </c>
      <c r="G229" s="528">
        <v>2200</v>
      </c>
      <c r="H229" s="528">
        <v>2600</v>
      </c>
      <c r="I229" s="528">
        <v>2200</v>
      </c>
      <c r="J229" s="528">
        <v>2200</v>
      </c>
      <c r="K229" s="528">
        <v>2200</v>
      </c>
      <c r="L229" s="528">
        <v>2000</v>
      </c>
      <c r="M229" s="528">
        <v>2000</v>
      </c>
      <c r="N229" s="528">
        <v>2000</v>
      </c>
      <c r="O229" s="528">
        <v>2000</v>
      </c>
      <c r="P229" s="528">
        <v>2000</v>
      </c>
      <c r="Q229" s="528">
        <v>1800</v>
      </c>
      <c r="R229" s="529">
        <v>1500</v>
      </c>
      <c r="S229" s="530">
        <v>2100</v>
      </c>
      <c r="T229" s="528">
        <v>2100</v>
      </c>
      <c r="U229" s="528">
        <v>2500</v>
      </c>
      <c r="V229" s="528">
        <v>2500</v>
      </c>
      <c r="W229" s="528">
        <v>2700</v>
      </c>
      <c r="X229" s="528">
        <v>3000</v>
      </c>
      <c r="Y229" s="528">
        <v>4000</v>
      </c>
      <c r="Z229" s="528">
        <v>4000</v>
      </c>
      <c r="AA229" s="528">
        <v>4500</v>
      </c>
      <c r="AB229" s="528">
        <v>4000</v>
      </c>
      <c r="AC229" s="528">
        <v>4000</v>
      </c>
      <c r="AD229" s="529">
        <v>4000</v>
      </c>
      <c r="AE229" s="1401">
        <v>3000</v>
      </c>
      <c r="AF229" s="1402">
        <v>2500</v>
      </c>
      <c r="AG229" s="1402">
        <v>2500</v>
      </c>
      <c r="AH229" s="1402">
        <v>2750</v>
      </c>
      <c r="AI229" s="1402">
        <v>2900</v>
      </c>
      <c r="AJ229" s="1402">
        <v>2700</v>
      </c>
      <c r="AK229" s="1402">
        <v>2600</v>
      </c>
      <c r="AL229" s="1402">
        <v>2500</v>
      </c>
      <c r="AM229" s="1402">
        <v>2600</v>
      </c>
      <c r="AN229" s="1402">
        <v>2700</v>
      </c>
      <c r="AO229" s="1402">
        <v>2750</v>
      </c>
      <c r="AP229" s="1417">
        <v>3000</v>
      </c>
      <c r="AQ229" s="1402">
        <v>2850</v>
      </c>
      <c r="AR229" s="1402">
        <v>2375</v>
      </c>
      <c r="AS229" s="1402">
        <v>2400</v>
      </c>
      <c r="AT229" s="1402">
        <v>2400</v>
      </c>
      <c r="AU229" s="1402">
        <v>2300</v>
      </c>
      <c r="AV229" s="1402">
        <v>2250</v>
      </c>
      <c r="AW229" s="1402">
        <v>2200</v>
      </c>
      <c r="AX229" s="1402">
        <v>2200</v>
      </c>
      <c r="AY229" s="1402">
        <v>2300</v>
      </c>
      <c r="AZ229" s="1402">
        <v>2300</v>
      </c>
      <c r="BA229" s="1402">
        <v>2500</v>
      </c>
      <c r="BB229" s="1417">
        <v>2400</v>
      </c>
      <c r="BC229" s="2614">
        <v>2700</v>
      </c>
      <c r="BD229" s="2615">
        <v>2500</v>
      </c>
      <c r="BE229" s="2615">
        <v>2600</v>
      </c>
      <c r="BF229" s="2615">
        <v>2500</v>
      </c>
      <c r="BG229" s="2615">
        <v>2400</v>
      </c>
      <c r="BH229" s="2615">
        <v>2400</v>
      </c>
      <c r="BI229" s="2615"/>
      <c r="BJ229" s="2615"/>
      <c r="BK229" s="2615"/>
      <c r="BL229" s="2615"/>
      <c r="BM229" s="2615"/>
      <c r="BN229" s="2615"/>
      <c r="BO229" s="2615"/>
      <c r="BP229" s="2615"/>
      <c r="BQ229" s="2616"/>
      <c r="BR229" s="900"/>
      <c r="BS229" s="900"/>
      <c r="BT229" t="str">
        <f t="shared" si="176"/>
        <v>English AVG Tech  Remote</v>
      </c>
      <c r="BV229" s="1205" t="s">
        <v>727</v>
      </c>
    </row>
    <row r="230" spans="1:74">
      <c r="A230" s="1252" t="s">
        <v>208</v>
      </c>
      <c r="B230" s="1253" t="s">
        <v>612</v>
      </c>
      <c r="C230" s="1254" t="s">
        <v>619</v>
      </c>
      <c r="D230" s="1254" t="s">
        <v>625</v>
      </c>
      <c r="E230" s="1255" t="s">
        <v>603</v>
      </c>
      <c r="F230" s="1256"/>
      <c r="G230" s="1763"/>
      <c r="H230" s="1763"/>
      <c r="I230" s="1763"/>
      <c r="J230" s="1763"/>
      <c r="K230" s="1763"/>
      <c r="L230" s="1763"/>
      <c r="M230" s="1763"/>
      <c r="N230" s="1763"/>
      <c r="O230" s="1763"/>
      <c r="P230" s="1763"/>
      <c r="Q230" s="1763"/>
      <c r="R230" s="1764"/>
      <c r="S230" s="1765"/>
      <c r="T230" s="1763"/>
      <c r="U230" s="1763"/>
      <c r="V230" s="1763"/>
      <c r="W230" s="1763"/>
      <c r="X230" s="1763"/>
      <c r="Y230" s="1763"/>
      <c r="Z230" s="1763"/>
      <c r="AA230" s="1763"/>
      <c r="AB230" s="1763"/>
      <c r="AC230" s="1763"/>
      <c r="AD230" s="1764"/>
      <c r="AE230" s="1766"/>
      <c r="AF230" s="1767"/>
      <c r="AG230" s="1767"/>
      <c r="AH230" s="1767"/>
      <c r="AI230" s="1767"/>
      <c r="AJ230" s="1767"/>
      <c r="AK230" s="1767"/>
      <c r="AL230" s="1767"/>
      <c r="AM230" s="1767"/>
      <c r="AN230" s="1767"/>
      <c r="AO230" s="1767"/>
      <c r="AP230" s="1768"/>
      <c r="AQ230" s="1767"/>
      <c r="AR230" s="1767"/>
      <c r="AS230" s="1767"/>
      <c r="AT230" s="1767"/>
      <c r="AU230" s="1767">
        <v>4000</v>
      </c>
      <c r="AV230" s="1767">
        <v>3750</v>
      </c>
      <c r="AW230" s="1767">
        <v>3500</v>
      </c>
      <c r="AX230" s="1767">
        <v>3750</v>
      </c>
      <c r="AY230" s="1767">
        <v>3800</v>
      </c>
      <c r="AZ230" s="1767">
        <v>3900</v>
      </c>
      <c r="BA230" s="1767">
        <v>4000</v>
      </c>
      <c r="BB230" s="1768">
        <v>3000</v>
      </c>
      <c r="BC230" s="2614">
        <v>3200</v>
      </c>
      <c r="BD230" s="2615">
        <v>2900</v>
      </c>
      <c r="BE230" s="2615">
        <v>3100</v>
      </c>
      <c r="BF230" s="2615">
        <v>500</v>
      </c>
      <c r="BG230" s="2615">
        <v>500</v>
      </c>
      <c r="BH230" s="2615">
        <v>250</v>
      </c>
      <c r="BI230" s="2615">
        <v>250</v>
      </c>
      <c r="BJ230" s="2615"/>
      <c r="BK230" s="2615"/>
      <c r="BL230" s="2615"/>
      <c r="BM230" s="2615"/>
      <c r="BN230" s="2615"/>
      <c r="BO230" s="2615"/>
      <c r="BP230" s="2615"/>
      <c r="BQ230" s="2616"/>
      <c r="BR230" s="900"/>
      <c r="BS230" s="900"/>
      <c r="BT230" t="str">
        <f t="shared" si="176"/>
        <v>English Tech CASES IN Case</v>
      </c>
      <c r="BV230" s="1205" t="s">
        <v>723</v>
      </c>
    </row>
    <row r="231" spans="1:74">
      <c r="A231" s="1252" t="s">
        <v>208</v>
      </c>
      <c r="B231" s="1253" t="s">
        <v>612</v>
      </c>
      <c r="C231" s="1254" t="s">
        <v>619</v>
      </c>
      <c r="D231" s="1769" t="s">
        <v>626</v>
      </c>
      <c r="E231" s="1255" t="s">
        <v>605</v>
      </c>
      <c r="F231" s="1256"/>
      <c r="G231" s="1763"/>
      <c r="H231" s="1763"/>
      <c r="I231" s="1763"/>
      <c r="J231" s="1763"/>
      <c r="K231" s="1763"/>
      <c r="L231" s="1763"/>
      <c r="M231" s="1763"/>
      <c r="N231" s="1763"/>
      <c r="O231" s="1763"/>
      <c r="P231" s="1763"/>
      <c r="Q231" s="1763"/>
      <c r="R231" s="1764"/>
      <c r="S231" s="1765"/>
      <c r="T231" s="1763"/>
      <c r="U231" s="1763"/>
      <c r="V231" s="1763"/>
      <c r="W231" s="1763"/>
      <c r="X231" s="1763"/>
      <c r="Y231" s="1763"/>
      <c r="Z231" s="1763"/>
      <c r="AA231" s="1763"/>
      <c r="AB231" s="1763"/>
      <c r="AC231" s="1763"/>
      <c r="AD231" s="1764"/>
      <c r="AE231" s="1766"/>
      <c r="AF231" s="1767"/>
      <c r="AG231" s="1767"/>
      <c r="AH231" s="1767"/>
      <c r="AI231" s="1767"/>
      <c r="AJ231" s="1767"/>
      <c r="AK231" s="1767"/>
      <c r="AL231" s="1767"/>
      <c r="AM231" s="1767"/>
      <c r="AN231" s="1767"/>
      <c r="AO231" s="1767"/>
      <c r="AP231" s="1768"/>
      <c r="AQ231" s="1767"/>
      <c r="AR231" s="1767"/>
      <c r="AS231" s="1767"/>
      <c r="AT231" s="1767"/>
      <c r="AU231" s="1767">
        <f t="shared" ref="AU231:AY231" si="182">AU230*1.7</f>
        <v>6800</v>
      </c>
      <c r="AV231" s="1767">
        <f t="shared" si="182"/>
        <v>6375</v>
      </c>
      <c r="AW231" s="1767">
        <f t="shared" si="182"/>
        <v>5950</v>
      </c>
      <c r="AX231" s="1767">
        <f t="shared" si="182"/>
        <v>6375</v>
      </c>
      <c r="AY231" s="1767">
        <f t="shared" si="182"/>
        <v>6460</v>
      </c>
      <c r="AZ231" s="1767">
        <v>6600</v>
      </c>
      <c r="BA231" s="1767">
        <f t="shared" ref="BA231:BE231" si="183">BA230*1.7</f>
        <v>6800</v>
      </c>
      <c r="BB231" s="1768">
        <f t="shared" si="183"/>
        <v>5100</v>
      </c>
      <c r="BC231" s="2614">
        <f t="shared" si="183"/>
        <v>5440</v>
      </c>
      <c r="BD231" s="2615">
        <f t="shared" si="183"/>
        <v>4930</v>
      </c>
      <c r="BE231" s="2615">
        <f t="shared" si="183"/>
        <v>5270</v>
      </c>
      <c r="BF231" s="2615">
        <f t="shared" ref="BF231:BI233" si="184">BF230*1.7</f>
        <v>850</v>
      </c>
      <c r="BG231" s="2615">
        <f t="shared" si="184"/>
        <v>850</v>
      </c>
      <c r="BH231" s="2615">
        <f t="shared" si="184"/>
        <v>425</v>
      </c>
      <c r="BI231" s="2615">
        <f t="shared" si="184"/>
        <v>425</v>
      </c>
      <c r="BJ231" s="2615"/>
      <c r="BK231" s="2615"/>
      <c r="BL231" s="2615"/>
      <c r="BM231" s="2615"/>
      <c r="BN231" s="2615"/>
      <c r="BO231" s="2615"/>
      <c r="BP231" s="2615"/>
      <c r="BQ231" s="2616"/>
      <c r="BR231" s="900"/>
      <c r="BS231" s="900"/>
      <c r="BT231" t="str">
        <f t="shared" si="176"/>
        <v>English Tech REPLIES OUT Replies</v>
      </c>
      <c r="BV231" s="1205" t="s">
        <v>723</v>
      </c>
    </row>
    <row r="232" spans="1:74">
      <c r="A232" s="1252" t="s">
        <v>208</v>
      </c>
      <c r="B232" s="1253" t="s">
        <v>612</v>
      </c>
      <c r="C232" s="1254" t="s">
        <v>619</v>
      </c>
      <c r="D232" s="1254" t="s">
        <v>627</v>
      </c>
      <c r="E232" s="1255" t="s">
        <v>603</v>
      </c>
      <c r="F232" s="1256"/>
      <c r="G232" s="1763"/>
      <c r="H232" s="1763"/>
      <c r="I232" s="1763"/>
      <c r="J232" s="1763"/>
      <c r="K232" s="1763"/>
      <c r="L232" s="1763"/>
      <c r="M232" s="1763"/>
      <c r="N232" s="1763"/>
      <c r="O232" s="1763"/>
      <c r="P232" s="1763"/>
      <c r="Q232" s="1763"/>
      <c r="R232" s="1764"/>
      <c r="S232" s="1765"/>
      <c r="T232" s="1763"/>
      <c r="U232" s="1763"/>
      <c r="V232" s="1763"/>
      <c r="W232" s="1763"/>
      <c r="X232" s="1763"/>
      <c r="Y232" s="1763"/>
      <c r="Z232" s="1763"/>
      <c r="AA232" s="1763"/>
      <c r="AB232" s="1763"/>
      <c r="AC232" s="1763"/>
      <c r="AD232" s="1764"/>
      <c r="AE232" s="1766"/>
      <c r="AF232" s="1767"/>
      <c r="AG232" s="1767"/>
      <c r="AH232" s="1767"/>
      <c r="AI232" s="1767"/>
      <c r="AJ232" s="1767"/>
      <c r="AK232" s="1767"/>
      <c r="AL232" s="1767"/>
      <c r="AM232" s="1767"/>
      <c r="AN232" s="1767"/>
      <c r="AO232" s="1767"/>
      <c r="AP232" s="1768"/>
      <c r="AQ232" s="1767"/>
      <c r="AR232" s="1767"/>
      <c r="AS232" s="1767"/>
      <c r="AT232" s="1767"/>
      <c r="AU232" s="1767">
        <v>8300</v>
      </c>
      <c r="AV232" s="1767">
        <v>8600</v>
      </c>
      <c r="AW232" s="1767">
        <v>8600</v>
      </c>
      <c r="AX232" s="1767">
        <v>8600</v>
      </c>
      <c r="AY232" s="1767">
        <v>8300</v>
      </c>
      <c r="AZ232" s="1767">
        <v>6700</v>
      </c>
      <c r="BA232" s="1767">
        <v>6700</v>
      </c>
      <c r="BB232" s="1768">
        <v>7000</v>
      </c>
      <c r="BC232" s="2614">
        <v>7500</v>
      </c>
      <c r="BD232" s="2615">
        <v>7000</v>
      </c>
      <c r="BE232" s="2615">
        <v>7200</v>
      </c>
      <c r="BF232" s="2615">
        <v>500</v>
      </c>
      <c r="BG232" s="2615">
        <v>500</v>
      </c>
      <c r="BH232" s="2615">
        <v>250</v>
      </c>
      <c r="BI232" s="2615">
        <v>250</v>
      </c>
      <c r="BJ232" s="2615"/>
      <c r="BK232" s="2615"/>
      <c r="BL232" s="2615"/>
      <c r="BM232" s="2615"/>
      <c r="BN232" s="2615"/>
      <c r="BO232" s="2615"/>
      <c r="BP232" s="2615"/>
      <c r="BQ232" s="2616"/>
      <c r="BR232" s="900"/>
      <c r="BS232" s="900"/>
      <c r="BT232" t="str">
        <f t="shared" si="176"/>
        <v>English Mobile CASES IN Case</v>
      </c>
      <c r="BV232" s="1205" t="s">
        <v>723</v>
      </c>
    </row>
    <row r="233" spans="1:74">
      <c r="A233" s="1252" t="s">
        <v>208</v>
      </c>
      <c r="B233" s="1253" t="s">
        <v>612</v>
      </c>
      <c r="C233" s="1254" t="s">
        <v>619</v>
      </c>
      <c r="D233" s="1769" t="s">
        <v>628</v>
      </c>
      <c r="E233" s="1255" t="s">
        <v>605</v>
      </c>
      <c r="F233" s="1256"/>
      <c r="G233" s="1763"/>
      <c r="H233" s="1763"/>
      <c r="I233" s="1763"/>
      <c r="J233" s="1763"/>
      <c r="K233" s="1763"/>
      <c r="L233" s="1763"/>
      <c r="M233" s="1763"/>
      <c r="N233" s="1763"/>
      <c r="O233" s="1763"/>
      <c r="P233" s="1763"/>
      <c r="Q233" s="1763"/>
      <c r="R233" s="1764"/>
      <c r="S233" s="1765"/>
      <c r="T233" s="1763"/>
      <c r="U233" s="1763"/>
      <c r="V233" s="1763"/>
      <c r="W233" s="1763"/>
      <c r="X233" s="1763"/>
      <c r="Y233" s="1763"/>
      <c r="Z233" s="1763"/>
      <c r="AA233" s="1763"/>
      <c r="AB233" s="1763"/>
      <c r="AC233" s="1763"/>
      <c r="AD233" s="1764"/>
      <c r="AE233" s="1766"/>
      <c r="AF233" s="1767"/>
      <c r="AG233" s="1767"/>
      <c r="AH233" s="1767"/>
      <c r="AI233" s="1767"/>
      <c r="AJ233" s="1767"/>
      <c r="AK233" s="1767"/>
      <c r="AL233" s="1767"/>
      <c r="AM233" s="1767"/>
      <c r="AN233" s="1767"/>
      <c r="AO233" s="1767"/>
      <c r="AP233" s="1768"/>
      <c r="AQ233" s="1767"/>
      <c r="AR233" s="1767"/>
      <c r="AS233" s="1767"/>
      <c r="AT233" s="1767"/>
      <c r="AU233" s="1767">
        <f t="shared" ref="AU233:AY233" si="185">AU232*1.7</f>
        <v>14110</v>
      </c>
      <c r="AV233" s="1767">
        <f t="shared" si="185"/>
        <v>14620</v>
      </c>
      <c r="AW233" s="1767">
        <f t="shared" si="185"/>
        <v>14620</v>
      </c>
      <c r="AX233" s="1767">
        <f t="shared" si="185"/>
        <v>14620</v>
      </c>
      <c r="AY233" s="1767">
        <f t="shared" si="185"/>
        <v>14110</v>
      </c>
      <c r="AZ233" s="1767">
        <v>11400</v>
      </c>
      <c r="BA233" s="1767">
        <f t="shared" ref="BA233:BE233" si="186">BA232*1.7</f>
        <v>11390</v>
      </c>
      <c r="BB233" s="1768">
        <f t="shared" si="186"/>
        <v>11900</v>
      </c>
      <c r="BC233" s="2614">
        <f t="shared" si="186"/>
        <v>12750</v>
      </c>
      <c r="BD233" s="2615">
        <f t="shared" si="186"/>
        <v>11900</v>
      </c>
      <c r="BE233" s="2615">
        <f t="shared" si="186"/>
        <v>12240</v>
      </c>
      <c r="BF233" s="2615">
        <f t="shared" ref="BF233:BG233" si="187">BF232*1.7</f>
        <v>850</v>
      </c>
      <c r="BG233" s="2615">
        <f t="shared" si="187"/>
        <v>850</v>
      </c>
      <c r="BH233" s="2615">
        <f t="shared" si="184"/>
        <v>425</v>
      </c>
      <c r="BI233" s="2615">
        <f t="shared" si="184"/>
        <v>425</v>
      </c>
      <c r="BJ233" s="2615"/>
      <c r="BK233" s="2615"/>
      <c r="BL233" s="2615"/>
      <c r="BM233" s="2615"/>
      <c r="BN233" s="2615"/>
      <c r="BO233" s="2615"/>
      <c r="BP233" s="2615"/>
      <c r="BQ233" s="2616"/>
      <c r="BR233" s="900"/>
      <c r="BS233" s="900"/>
      <c r="BT233" t="str">
        <f t="shared" si="176"/>
        <v>English Mobile REPLIES OUT Replies</v>
      </c>
      <c r="BV233" s="1205" t="s">
        <v>723</v>
      </c>
    </row>
    <row r="234" spans="1:74">
      <c r="A234" s="1363" t="s">
        <v>208</v>
      </c>
      <c r="B234" s="1364" t="s">
        <v>600</v>
      </c>
      <c r="C234" s="1365" t="s">
        <v>199</v>
      </c>
      <c r="D234" s="1366" t="s">
        <v>54</v>
      </c>
      <c r="E234" s="1365" t="s">
        <v>16</v>
      </c>
      <c r="F234" s="1367">
        <v>30</v>
      </c>
      <c r="G234" s="1383">
        <v>0</v>
      </c>
      <c r="H234" s="1383">
        <v>0</v>
      </c>
      <c r="I234" s="1383">
        <v>0</v>
      </c>
      <c r="J234" s="1383">
        <v>0</v>
      </c>
      <c r="K234" s="1383">
        <v>0</v>
      </c>
      <c r="L234" s="1383">
        <v>4693</v>
      </c>
      <c r="M234" s="1383">
        <v>5328</v>
      </c>
      <c r="N234" s="1383">
        <v>4963</v>
      </c>
      <c r="O234" s="1383">
        <v>3525</v>
      </c>
      <c r="P234" s="1383">
        <v>3665</v>
      </c>
      <c r="Q234" s="1383">
        <v>4000</v>
      </c>
      <c r="R234" s="1384">
        <v>3945</v>
      </c>
      <c r="S234" s="1385">
        <v>4000</v>
      </c>
      <c r="T234" s="1383">
        <v>4000</v>
      </c>
      <c r="U234" s="1383">
        <v>4000</v>
      </c>
      <c r="V234" s="1383">
        <v>4500</v>
      </c>
      <c r="W234" s="1383">
        <v>5000</v>
      </c>
      <c r="X234" s="1383">
        <v>5000</v>
      </c>
      <c r="Y234" s="1383">
        <v>6000</v>
      </c>
      <c r="Z234" s="1383">
        <v>6500</v>
      </c>
      <c r="AA234" s="1383">
        <v>6500</v>
      </c>
      <c r="AB234" s="1383">
        <v>6500</v>
      </c>
      <c r="AC234" s="1383">
        <v>6500</v>
      </c>
      <c r="AD234" s="1384">
        <v>6250</v>
      </c>
      <c r="AE234" s="1399">
        <v>6250</v>
      </c>
      <c r="AF234" s="1400">
        <v>6250</v>
      </c>
      <c r="AG234" s="1400">
        <v>6500</v>
      </c>
      <c r="AH234" s="1400">
        <v>6600</v>
      </c>
      <c r="AI234" s="1400">
        <v>7200</v>
      </c>
      <c r="AJ234" s="1400">
        <v>7200</v>
      </c>
      <c r="AK234" s="1400">
        <v>7200</v>
      </c>
      <c r="AL234" s="1400">
        <v>7550</v>
      </c>
      <c r="AM234" s="1400">
        <v>7550</v>
      </c>
      <c r="AN234" s="1400">
        <v>7250</v>
      </c>
      <c r="AO234" s="1400">
        <v>7250</v>
      </c>
      <c r="AP234" s="1416">
        <v>7250</v>
      </c>
      <c r="AQ234" s="1400">
        <v>6500</v>
      </c>
      <c r="AR234" s="1400">
        <v>7500</v>
      </c>
      <c r="AS234" s="1400">
        <v>7700</v>
      </c>
      <c r="AT234" s="1400">
        <v>9000</v>
      </c>
      <c r="AU234" s="1400">
        <v>8750</v>
      </c>
      <c r="AV234" s="1400">
        <v>9000</v>
      </c>
      <c r="AW234" s="1400">
        <v>9250</v>
      </c>
      <c r="AX234" s="1400">
        <v>8750</v>
      </c>
      <c r="AY234" s="1400">
        <v>8500</v>
      </c>
      <c r="AZ234" s="1400">
        <v>8000</v>
      </c>
      <c r="BA234" s="1400">
        <v>5300</v>
      </c>
      <c r="BB234" s="1416">
        <v>4750</v>
      </c>
      <c r="BC234" s="2614">
        <v>5250</v>
      </c>
      <c r="BD234" s="2615">
        <v>5300</v>
      </c>
      <c r="BE234" s="2615">
        <v>5450</v>
      </c>
      <c r="BF234" s="2615">
        <v>5197.8955089550891</v>
      </c>
      <c r="BG234" s="2615">
        <v>5100</v>
      </c>
      <c r="BH234" s="2615">
        <v>5000</v>
      </c>
      <c r="BI234" s="2615">
        <v>4900</v>
      </c>
      <c r="BJ234" s="2615">
        <v>4700</v>
      </c>
      <c r="BK234" s="2615">
        <v>4800</v>
      </c>
      <c r="BL234" s="2615">
        <v>5000</v>
      </c>
      <c r="BM234" s="2615">
        <v>5200</v>
      </c>
      <c r="BN234" s="2615">
        <v>5000</v>
      </c>
      <c r="BO234" s="2615">
        <v>5600</v>
      </c>
      <c r="BP234" s="2615">
        <v>5200</v>
      </c>
      <c r="BQ234" s="2616">
        <v>5400</v>
      </c>
      <c r="BR234" s="900"/>
      <c r="BS234" s="900"/>
      <c r="BT234" t="str">
        <f t="shared" si="176"/>
        <v>English AVG PTS Inbound</v>
      </c>
      <c r="BV234" s="1205" t="s">
        <v>728</v>
      </c>
    </row>
    <row r="235" spans="1:74">
      <c r="A235" s="1363" t="s">
        <v>208</v>
      </c>
      <c r="B235" s="1364" t="s">
        <v>598</v>
      </c>
      <c r="C235" s="1365" t="s">
        <v>199</v>
      </c>
      <c r="D235" s="1366" t="s">
        <v>629</v>
      </c>
      <c r="E235" s="1365" t="s">
        <v>16</v>
      </c>
      <c r="F235" s="1367">
        <v>30</v>
      </c>
      <c r="G235" s="1383">
        <v>0</v>
      </c>
      <c r="H235" s="1383">
        <v>0</v>
      </c>
      <c r="I235" s="1383">
        <v>0</v>
      </c>
      <c r="J235" s="1383">
        <v>0</v>
      </c>
      <c r="K235" s="1383">
        <v>0</v>
      </c>
      <c r="L235" s="1383">
        <v>0</v>
      </c>
      <c r="M235" s="1383">
        <v>0</v>
      </c>
      <c r="N235" s="1383">
        <v>0</v>
      </c>
      <c r="O235" s="1383">
        <v>0</v>
      </c>
      <c r="P235" s="1383">
        <v>0</v>
      </c>
      <c r="Q235" s="1383">
        <v>3935</v>
      </c>
      <c r="R235" s="1384">
        <v>4145</v>
      </c>
      <c r="S235" s="1385">
        <v>4300</v>
      </c>
      <c r="T235" s="1383">
        <v>4200</v>
      </c>
      <c r="U235" s="1383">
        <v>4200</v>
      </c>
      <c r="V235" s="1383">
        <v>4200</v>
      </c>
      <c r="W235" s="1383">
        <v>4500</v>
      </c>
      <c r="X235" s="1383">
        <v>4500</v>
      </c>
      <c r="Y235" s="1383">
        <v>5200</v>
      </c>
      <c r="Z235" s="1383">
        <v>6000</v>
      </c>
      <c r="AA235" s="1383">
        <v>6000</v>
      </c>
      <c r="AB235" s="1383">
        <v>6000</v>
      </c>
      <c r="AC235" s="1383">
        <v>6000</v>
      </c>
      <c r="AD235" s="1384">
        <v>5750</v>
      </c>
      <c r="AE235" s="1399">
        <v>6000</v>
      </c>
      <c r="AF235" s="1400">
        <v>5000</v>
      </c>
      <c r="AG235" s="1400">
        <v>4800</v>
      </c>
      <c r="AH235" s="1400">
        <v>4700</v>
      </c>
      <c r="AI235" s="1400">
        <v>5500</v>
      </c>
      <c r="AJ235" s="1400">
        <v>5500</v>
      </c>
      <c r="AK235" s="1400">
        <v>5500</v>
      </c>
      <c r="AL235" s="1400">
        <v>5750</v>
      </c>
      <c r="AM235" s="1400">
        <v>5750</v>
      </c>
      <c r="AN235" s="1400">
        <v>6000</v>
      </c>
      <c r="AO235" s="1400">
        <v>6000</v>
      </c>
      <c r="AP235" s="1416">
        <v>5750</v>
      </c>
      <c r="AQ235" s="1400">
        <v>5500</v>
      </c>
      <c r="AR235" s="1400">
        <v>6500</v>
      </c>
      <c r="AS235" s="1400">
        <v>6600</v>
      </c>
      <c r="AT235" s="1400">
        <v>7500</v>
      </c>
      <c r="AU235" s="1400">
        <v>7250</v>
      </c>
      <c r="AV235" s="1400">
        <v>6800</v>
      </c>
      <c r="AW235" s="1400">
        <v>6750</v>
      </c>
      <c r="AX235" s="1400">
        <v>6750</v>
      </c>
      <c r="AY235" s="1400">
        <v>6500</v>
      </c>
      <c r="AZ235" s="1400">
        <v>6500</v>
      </c>
      <c r="BA235" s="1400">
        <v>7800</v>
      </c>
      <c r="BB235" s="1416">
        <f t="shared" ref="BB235:BC235" si="188">BB234+2000</f>
        <v>6750</v>
      </c>
      <c r="BC235" s="2614">
        <f t="shared" si="188"/>
        <v>7250</v>
      </c>
      <c r="BD235" s="2615">
        <v>6900</v>
      </c>
      <c r="BE235" s="2615">
        <v>6550</v>
      </c>
      <c r="BF235" s="2615">
        <v>6180.0313203132027</v>
      </c>
      <c r="BG235" s="2615">
        <v>6000</v>
      </c>
      <c r="BH235" s="2615">
        <v>5900</v>
      </c>
      <c r="BI235" s="2615">
        <v>5800</v>
      </c>
      <c r="BJ235" s="2615">
        <v>5600</v>
      </c>
      <c r="BK235" s="2615">
        <v>5700</v>
      </c>
      <c r="BL235" s="2615">
        <v>5900</v>
      </c>
      <c r="BM235" s="2615">
        <v>6100</v>
      </c>
      <c r="BN235" s="2615">
        <v>5900</v>
      </c>
      <c r="BO235" s="2615">
        <v>6500</v>
      </c>
      <c r="BP235" s="2615">
        <v>6100</v>
      </c>
      <c r="BQ235" s="2616">
        <v>6300</v>
      </c>
      <c r="BR235" s="900"/>
      <c r="BS235" s="900"/>
      <c r="BT235" t="str">
        <f t="shared" si="176"/>
        <v>English Avast PTS Inbound</v>
      </c>
      <c r="BV235" s="1205" t="s">
        <v>728</v>
      </c>
    </row>
    <row r="236" spans="1:74">
      <c r="A236" s="9" t="s">
        <v>208</v>
      </c>
      <c r="B236" s="19" t="s">
        <v>600</v>
      </c>
      <c r="C236" s="12" t="s">
        <v>199</v>
      </c>
      <c r="D236" s="1185" t="s">
        <v>54</v>
      </c>
      <c r="E236" s="10" t="s">
        <v>84</v>
      </c>
      <c r="F236" s="11">
        <v>60</v>
      </c>
      <c r="G236" s="528">
        <v>0</v>
      </c>
      <c r="H236" s="528">
        <v>0</v>
      </c>
      <c r="I236" s="528">
        <v>0</v>
      </c>
      <c r="J236" s="528">
        <v>0</v>
      </c>
      <c r="K236" s="528">
        <v>0</v>
      </c>
      <c r="L236" s="528">
        <v>242</v>
      </c>
      <c r="M236" s="528">
        <v>465</v>
      </c>
      <c r="N236" s="528">
        <v>612</v>
      </c>
      <c r="O236" s="528">
        <v>1400</v>
      </c>
      <c r="P236" s="528">
        <v>1600</v>
      </c>
      <c r="Q236" s="528">
        <v>2500</v>
      </c>
      <c r="R236" s="529">
        <v>2200</v>
      </c>
      <c r="S236" s="530">
        <v>2400</v>
      </c>
      <c r="T236" s="528">
        <v>2300</v>
      </c>
      <c r="U236" s="528">
        <v>2300</v>
      </c>
      <c r="V236" s="528">
        <v>2500</v>
      </c>
      <c r="W236" s="528">
        <v>2500</v>
      </c>
      <c r="X236" s="528">
        <v>2500</v>
      </c>
      <c r="Y236" s="528">
        <v>2100</v>
      </c>
      <c r="Z236" s="528">
        <v>2500</v>
      </c>
      <c r="AA236" s="528">
        <v>2500</v>
      </c>
      <c r="AB236" s="528">
        <v>3000</v>
      </c>
      <c r="AC236" s="528">
        <v>3000</v>
      </c>
      <c r="AD236" s="529">
        <v>2500</v>
      </c>
      <c r="AE236" s="1401">
        <v>2500</v>
      </c>
      <c r="AF236" s="1402">
        <v>2500</v>
      </c>
      <c r="AG236" s="1402">
        <v>3000</v>
      </c>
      <c r="AH236" s="1402">
        <v>3100</v>
      </c>
      <c r="AI236" s="1402">
        <v>4600</v>
      </c>
      <c r="AJ236" s="1402">
        <v>4600</v>
      </c>
      <c r="AK236" s="1402">
        <v>4600</v>
      </c>
      <c r="AL236" s="1402">
        <v>4700</v>
      </c>
      <c r="AM236" s="1402">
        <v>4700</v>
      </c>
      <c r="AN236" s="1402">
        <v>4700</v>
      </c>
      <c r="AO236" s="1402">
        <v>4700</v>
      </c>
      <c r="AP236" s="1417">
        <v>4000</v>
      </c>
      <c r="AQ236" s="1402">
        <v>3520</v>
      </c>
      <c r="AR236" s="1402">
        <v>4200</v>
      </c>
      <c r="AS236" s="1402">
        <v>4200</v>
      </c>
      <c r="AT236" s="1402">
        <v>4200</v>
      </c>
      <c r="AU236" s="1402">
        <v>4000</v>
      </c>
      <c r="AV236" s="1402">
        <v>3900</v>
      </c>
      <c r="AW236" s="1402">
        <v>3900</v>
      </c>
      <c r="AX236" s="1402">
        <v>4000</v>
      </c>
      <c r="AY236" s="1402">
        <v>4000</v>
      </c>
      <c r="AZ236" s="1402">
        <v>4100</v>
      </c>
      <c r="BA236" s="1402">
        <v>2900</v>
      </c>
      <c r="BB236" s="1417">
        <v>2800</v>
      </c>
      <c r="BC236" s="2614">
        <v>3000</v>
      </c>
      <c r="BD236" s="2615">
        <v>2900</v>
      </c>
      <c r="BE236" s="2615">
        <v>3200</v>
      </c>
      <c r="BF236" s="2615">
        <v>3100</v>
      </c>
      <c r="BG236" s="2615">
        <v>3000</v>
      </c>
      <c r="BH236" s="2615">
        <v>2900</v>
      </c>
      <c r="BI236" s="2615">
        <v>2800</v>
      </c>
      <c r="BJ236" s="2615">
        <v>2700</v>
      </c>
      <c r="BK236" s="2615">
        <v>2700</v>
      </c>
      <c r="BL236" s="2615">
        <v>2800</v>
      </c>
      <c r="BM236" s="2615">
        <v>2900</v>
      </c>
      <c r="BN236" s="2615">
        <v>2700</v>
      </c>
      <c r="BO236" s="2615">
        <v>3100</v>
      </c>
      <c r="BP236" s="2615">
        <v>2800</v>
      </c>
      <c r="BQ236" s="2616">
        <v>3000</v>
      </c>
      <c r="BR236" s="900"/>
      <c r="BS236" s="900"/>
      <c r="BT236" t="str">
        <f t="shared" si="176"/>
        <v>English AVG PTS Remote</v>
      </c>
      <c r="BV236" s="1205" t="s">
        <v>729</v>
      </c>
    </row>
    <row r="237" spans="1:74">
      <c r="A237" s="14" t="s">
        <v>208</v>
      </c>
      <c r="B237" s="20" t="s">
        <v>598</v>
      </c>
      <c r="C237" s="15" t="s">
        <v>199</v>
      </c>
      <c r="D237" s="1186" t="s">
        <v>629</v>
      </c>
      <c r="E237" s="16" t="s">
        <v>84</v>
      </c>
      <c r="F237" s="17">
        <v>60</v>
      </c>
      <c r="G237" s="531">
        <v>0</v>
      </c>
      <c r="H237" s="531">
        <v>0</v>
      </c>
      <c r="I237" s="531">
        <v>0</v>
      </c>
      <c r="J237" s="531">
        <v>0</v>
      </c>
      <c r="K237" s="531">
        <v>0</v>
      </c>
      <c r="L237" s="531">
        <v>0</v>
      </c>
      <c r="M237" s="531">
        <v>0</v>
      </c>
      <c r="N237" s="531">
        <v>0</v>
      </c>
      <c r="O237" s="531">
        <v>0</v>
      </c>
      <c r="P237" s="531">
        <v>0</v>
      </c>
      <c r="Q237" s="531">
        <v>878</v>
      </c>
      <c r="R237" s="532">
        <v>979</v>
      </c>
      <c r="S237" s="533">
        <v>1100</v>
      </c>
      <c r="T237" s="531">
        <v>1100</v>
      </c>
      <c r="U237" s="531">
        <v>1100</v>
      </c>
      <c r="V237" s="531">
        <v>2500</v>
      </c>
      <c r="W237" s="531">
        <v>2500</v>
      </c>
      <c r="X237" s="531">
        <v>2500</v>
      </c>
      <c r="Y237" s="531">
        <v>2000</v>
      </c>
      <c r="Z237" s="531">
        <v>2500</v>
      </c>
      <c r="AA237" s="531">
        <v>2500</v>
      </c>
      <c r="AB237" s="531">
        <v>3000</v>
      </c>
      <c r="AC237" s="531">
        <v>3000</v>
      </c>
      <c r="AD237" s="532">
        <v>2500</v>
      </c>
      <c r="AE237" s="1403">
        <v>2500</v>
      </c>
      <c r="AF237" s="1404">
        <v>2500</v>
      </c>
      <c r="AG237" s="1404">
        <v>2800</v>
      </c>
      <c r="AH237" s="1404">
        <v>2900</v>
      </c>
      <c r="AI237" s="1404">
        <v>4600</v>
      </c>
      <c r="AJ237" s="1404">
        <v>4600</v>
      </c>
      <c r="AK237" s="1404">
        <v>4600</v>
      </c>
      <c r="AL237" s="1404">
        <v>4700</v>
      </c>
      <c r="AM237" s="1404">
        <v>4700</v>
      </c>
      <c r="AN237" s="1404">
        <v>4700</v>
      </c>
      <c r="AO237" s="1404">
        <v>4700</v>
      </c>
      <c r="AP237" s="1418">
        <v>4000</v>
      </c>
      <c r="AQ237" s="1404">
        <v>3520</v>
      </c>
      <c r="AR237" s="1404">
        <v>4200</v>
      </c>
      <c r="AS237" s="1404">
        <v>4200</v>
      </c>
      <c r="AT237" s="1404">
        <v>4200</v>
      </c>
      <c r="AU237" s="1404">
        <v>4000</v>
      </c>
      <c r="AV237" s="1404">
        <v>3900</v>
      </c>
      <c r="AW237" s="1404">
        <v>3900</v>
      </c>
      <c r="AX237" s="1404">
        <v>4000</v>
      </c>
      <c r="AY237" s="1404">
        <v>4000</v>
      </c>
      <c r="AZ237" s="1404">
        <v>4100</v>
      </c>
      <c r="BA237" s="1404">
        <v>3200</v>
      </c>
      <c r="BB237" s="1418">
        <v>3000</v>
      </c>
      <c r="BC237" s="2614">
        <v>3200</v>
      </c>
      <c r="BD237" s="2615">
        <v>3200</v>
      </c>
      <c r="BE237" s="2615">
        <f>BE236+300</f>
        <v>3500</v>
      </c>
      <c r="BF237" s="2615">
        <f>BF236+300</f>
        <v>3400</v>
      </c>
      <c r="BG237" s="2615">
        <f t="shared" ref="BG237:BQ237" si="189">BG236+300</f>
        <v>3300</v>
      </c>
      <c r="BH237" s="2615">
        <f t="shared" si="189"/>
        <v>3200</v>
      </c>
      <c r="BI237" s="2615">
        <f t="shared" si="189"/>
        <v>3100</v>
      </c>
      <c r="BJ237" s="2615">
        <f t="shared" si="189"/>
        <v>3000</v>
      </c>
      <c r="BK237" s="2615">
        <f t="shared" si="189"/>
        <v>3000</v>
      </c>
      <c r="BL237" s="2615">
        <f t="shared" si="189"/>
        <v>3100</v>
      </c>
      <c r="BM237" s="2615">
        <f t="shared" si="189"/>
        <v>3200</v>
      </c>
      <c r="BN237" s="2615">
        <f t="shared" si="189"/>
        <v>3000</v>
      </c>
      <c r="BO237" s="2615">
        <f t="shared" si="189"/>
        <v>3400</v>
      </c>
      <c r="BP237" s="2615">
        <f t="shared" si="189"/>
        <v>3100</v>
      </c>
      <c r="BQ237" s="2616">
        <f t="shared" si="189"/>
        <v>3300</v>
      </c>
      <c r="BR237" s="900"/>
      <c r="BS237" s="900"/>
      <c r="BT237" t="str">
        <f t="shared" si="176"/>
        <v>English Avast PTS Remote</v>
      </c>
      <c r="BV237" s="1205" t="s">
        <v>729</v>
      </c>
    </row>
    <row r="238" spans="1:74">
      <c r="A238" s="1370" t="s">
        <v>137</v>
      </c>
      <c r="B238" s="1371" t="s">
        <v>598</v>
      </c>
      <c r="C238" s="1371" t="s">
        <v>630</v>
      </c>
      <c r="D238" s="1372" t="s">
        <v>631</v>
      </c>
      <c r="E238" s="1373" t="s">
        <v>16</v>
      </c>
      <c r="F238" s="1374">
        <v>16</v>
      </c>
      <c r="G238" s="1386">
        <v>900</v>
      </c>
      <c r="H238" s="1387">
        <v>900</v>
      </c>
      <c r="I238" s="1387">
        <v>900</v>
      </c>
      <c r="J238" s="1387">
        <v>900</v>
      </c>
      <c r="K238" s="1387">
        <v>900</v>
      </c>
      <c r="L238" s="1387">
        <v>900</v>
      </c>
      <c r="M238" s="1387">
        <v>900</v>
      </c>
      <c r="N238" s="1387">
        <v>900</v>
      </c>
      <c r="O238" s="1387">
        <v>900</v>
      </c>
      <c r="P238" s="1387">
        <v>900</v>
      </c>
      <c r="Q238" s="1387">
        <v>900</v>
      </c>
      <c r="R238" s="1388">
        <v>900</v>
      </c>
      <c r="S238" s="1389">
        <v>900</v>
      </c>
      <c r="T238" s="1390">
        <v>900</v>
      </c>
      <c r="U238" s="1390">
        <v>900</v>
      </c>
      <c r="V238" s="1390">
        <v>900</v>
      </c>
      <c r="W238" s="1390">
        <v>900</v>
      </c>
      <c r="X238" s="1390">
        <v>900</v>
      </c>
      <c r="Y238" s="1390">
        <v>900</v>
      </c>
      <c r="Z238" s="1390">
        <v>900</v>
      </c>
      <c r="AA238" s="1390">
        <v>900</v>
      </c>
      <c r="AB238" s="1390">
        <v>900</v>
      </c>
      <c r="AC238" s="1390">
        <v>900</v>
      </c>
      <c r="AD238" s="1391">
        <v>900</v>
      </c>
      <c r="AE238" s="1405">
        <v>900</v>
      </c>
      <c r="AF238" s="1406">
        <v>950</v>
      </c>
      <c r="AG238" s="1406">
        <v>900</v>
      </c>
      <c r="AH238" s="1406">
        <v>850</v>
      </c>
      <c r="AI238" s="1406">
        <v>650</v>
      </c>
      <c r="AJ238" s="1406">
        <v>700</v>
      </c>
      <c r="AK238" s="1406">
        <v>600</v>
      </c>
      <c r="AL238" s="1406">
        <v>550</v>
      </c>
      <c r="AM238" s="1406">
        <v>550</v>
      </c>
      <c r="AN238" s="1406">
        <v>550</v>
      </c>
      <c r="AO238" s="1406">
        <v>500</v>
      </c>
      <c r="AP238" s="1419">
        <v>500</v>
      </c>
      <c r="AQ238" s="1406">
        <v>550</v>
      </c>
      <c r="AR238" s="1406">
        <v>500</v>
      </c>
      <c r="AS238" s="1406">
        <v>550</v>
      </c>
      <c r="AT238" s="1406">
        <v>450</v>
      </c>
      <c r="AU238" s="1406">
        <v>450</v>
      </c>
      <c r="AV238" s="1406">
        <v>450</v>
      </c>
      <c r="AW238" s="1406">
        <v>425</v>
      </c>
      <c r="AX238" s="1406">
        <v>425</v>
      </c>
      <c r="AY238" s="1406">
        <v>400</v>
      </c>
      <c r="AZ238" s="1406">
        <v>300</v>
      </c>
      <c r="BA238" s="1406">
        <v>400</v>
      </c>
      <c r="BB238" s="1419">
        <v>500</v>
      </c>
      <c r="BC238" s="2622">
        <v>400</v>
      </c>
      <c r="BD238" s="2623">
        <v>550</v>
      </c>
      <c r="BE238" s="2615">
        <v>525</v>
      </c>
      <c r="BF238" s="2615">
        <v>500</v>
      </c>
      <c r="BG238" s="2615">
        <v>600</v>
      </c>
      <c r="BH238" s="2615">
        <v>550</v>
      </c>
      <c r="BI238" s="2615">
        <v>750</v>
      </c>
      <c r="BJ238" s="2615">
        <v>700</v>
      </c>
      <c r="BK238" s="2615">
        <v>750</v>
      </c>
      <c r="BL238" s="2615">
        <v>500</v>
      </c>
      <c r="BM238" s="2615">
        <v>500</v>
      </c>
      <c r="BN238" s="2615">
        <v>500</v>
      </c>
      <c r="BO238" s="2615">
        <v>600</v>
      </c>
      <c r="BP238" s="2615">
        <v>500</v>
      </c>
      <c r="BQ238" s="2616">
        <v>550</v>
      </c>
      <c r="BR238" s="900"/>
      <c r="BS238" s="900"/>
      <c r="BT238" t="str">
        <f t="shared" si="176"/>
        <v>French AVG FR Inbound</v>
      </c>
      <c r="BV238" s="1205" t="s">
        <v>730</v>
      </c>
    </row>
    <row r="239" spans="1:74">
      <c r="A239" s="1375" t="s">
        <v>137</v>
      </c>
      <c r="B239" s="1376" t="s">
        <v>600</v>
      </c>
      <c r="C239" s="1376" t="s">
        <v>630</v>
      </c>
      <c r="D239" s="1377" t="s">
        <v>632</v>
      </c>
      <c r="E239" s="1378" t="s">
        <v>16</v>
      </c>
      <c r="F239" s="1379">
        <v>15</v>
      </c>
      <c r="G239" s="1392">
        <v>364</v>
      </c>
      <c r="H239" s="1393">
        <v>364</v>
      </c>
      <c r="I239" s="1393">
        <v>364</v>
      </c>
      <c r="J239" s="1393">
        <v>364</v>
      </c>
      <c r="K239" s="1393">
        <v>364</v>
      </c>
      <c r="L239" s="1393">
        <v>364</v>
      </c>
      <c r="M239" s="1393">
        <v>364</v>
      </c>
      <c r="N239" s="1393">
        <v>364</v>
      </c>
      <c r="O239" s="1393">
        <v>364</v>
      </c>
      <c r="P239" s="1393">
        <v>364</v>
      </c>
      <c r="Q239" s="1393">
        <v>364</v>
      </c>
      <c r="R239" s="1394">
        <v>364</v>
      </c>
      <c r="S239" s="1392">
        <v>364</v>
      </c>
      <c r="T239" s="1393">
        <v>364</v>
      </c>
      <c r="U239" s="1393">
        <v>364</v>
      </c>
      <c r="V239" s="1393">
        <v>364</v>
      </c>
      <c r="W239" s="1393">
        <v>364</v>
      </c>
      <c r="X239" s="1393">
        <v>364</v>
      </c>
      <c r="Y239" s="1393">
        <v>364</v>
      </c>
      <c r="Z239" s="1393">
        <v>364</v>
      </c>
      <c r="AA239" s="1393">
        <v>364</v>
      </c>
      <c r="AB239" s="1393">
        <v>364</v>
      </c>
      <c r="AC239" s="1393">
        <v>364</v>
      </c>
      <c r="AD239" s="1395">
        <v>364</v>
      </c>
      <c r="AE239" s="1407">
        <v>1500</v>
      </c>
      <c r="AF239" s="1408">
        <v>1600</v>
      </c>
      <c r="AG239" s="1408">
        <v>1600</v>
      </c>
      <c r="AH239" s="1408">
        <v>1800</v>
      </c>
      <c r="AI239" s="1408">
        <v>1800</v>
      </c>
      <c r="AJ239" s="1408">
        <v>1600</v>
      </c>
      <c r="AK239" s="1408">
        <v>1500</v>
      </c>
      <c r="AL239" s="1408">
        <v>1600</v>
      </c>
      <c r="AM239" s="1408">
        <v>1700</v>
      </c>
      <c r="AN239" s="1408">
        <v>1800</v>
      </c>
      <c r="AO239" s="1408">
        <v>1650</v>
      </c>
      <c r="AP239" s="1420">
        <v>1600</v>
      </c>
      <c r="AQ239" s="1408">
        <v>1700</v>
      </c>
      <c r="AR239" s="1408">
        <v>1504</v>
      </c>
      <c r="AS239" s="1408">
        <v>1504</v>
      </c>
      <c r="AT239" s="1408">
        <v>1700</v>
      </c>
      <c r="AU239" s="1408">
        <v>1700</v>
      </c>
      <c r="AV239" s="1408">
        <v>1600</v>
      </c>
      <c r="AW239" s="1408">
        <v>1500</v>
      </c>
      <c r="AX239" s="1408">
        <v>1500</v>
      </c>
      <c r="AY239" s="1408">
        <v>1600</v>
      </c>
      <c r="AZ239" s="1408">
        <v>1300</v>
      </c>
      <c r="BA239" s="1408">
        <v>1400</v>
      </c>
      <c r="BB239" s="1420">
        <v>1200</v>
      </c>
      <c r="BC239" s="2622">
        <v>1400</v>
      </c>
      <c r="BD239" s="2623">
        <v>1200</v>
      </c>
      <c r="BE239" s="2615">
        <f>BE238+800</f>
        <v>1325</v>
      </c>
      <c r="BF239" s="2615">
        <f>BF238+800</f>
        <v>1300</v>
      </c>
      <c r="BG239" s="2615">
        <v>1500</v>
      </c>
      <c r="BH239" s="2615">
        <v>1550</v>
      </c>
      <c r="BI239" s="2615">
        <v>1750</v>
      </c>
      <c r="BJ239" s="2615">
        <v>1800</v>
      </c>
      <c r="BK239" s="2615">
        <v>1750</v>
      </c>
      <c r="BL239" s="2615">
        <v>1600</v>
      </c>
      <c r="BM239" s="2615">
        <v>1600</v>
      </c>
      <c r="BN239" s="2615">
        <v>1600</v>
      </c>
      <c r="BO239" s="2615">
        <v>1500</v>
      </c>
      <c r="BP239" s="2615">
        <v>1600</v>
      </c>
      <c r="BQ239" s="2616">
        <v>1550</v>
      </c>
      <c r="BR239" s="900"/>
      <c r="BS239" s="900"/>
      <c r="BT239" t="str">
        <f t="shared" si="176"/>
        <v>French AVAST FR Inbound</v>
      </c>
      <c r="BV239" s="1205" t="s">
        <v>730</v>
      </c>
    </row>
    <row r="240" spans="1:74">
      <c r="A240" s="85" t="s">
        <v>137</v>
      </c>
      <c r="B240" s="86" t="s">
        <v>612</v>
      </c>
      <c r="C240" s="86" t="s">
        <v>630</v>
      </c>
      <c r="D240" s="1187" t="s">
        <v>633</v>
      </c>
      <c r="E240" s="87" t="s">
        <v>603</v>
      </c>
      <c r="F240" s="88">
        <v>10</v>
      </c>
      <c r="G240" s="534">
        <v>3017</v>
      </c>
      <c r="H240" s="535">
        <v>3017</v>
      </c>
      <c r="I240" s="535">
        <v>3017</v>
      </c>
      <c r="J240" s="535">
        <v>3017</v>
      </c>
      <c r="K240" s="535">
        <v>3017</v>
      </c>
      <c r="L240" s="535">
        <v>3017</v>
      </c>
      <c r="M240" s="535">
        <v>3017</v>
      </c>
      <c r="N240" s="535">
        <v>3017</v>
      </c>
      <c r="O240" s="535">
        <v>3017</v>
      </c>
      <c r="P240" s="535">
        <v>3017</v>
      </c>
      <c r="Q240" s="535">
        <v>3017</v>
      </c>
      <c r="R240" s="536">
        <v>3017</v>
      </c>
      <c r="S240" s="534">
        <v>3017</v>
      </c>
      <c r="T240" s="535">
        <v>3017</v>
      </c>
      <c r="U240" s="535">
        <v>3017</v>
      </c>
      <c r="V240" s="535">
        <v>3017</v>
      </c>
      <c r="W240" s="535">
        <v>3017</v>
      </c>
      <c r="X240" s="535">
        <v>3017</v>
      </c>
      <c r="Y240" s="535">
        <v>3017</v>
      </c>
      <c r="Z240" s="535">
        <v>3017</v>
      </c>
      <c r="AA240" s="535">
        <v>3017</v>
      </c>
      <c r="AB240" s="535">
        <v>3017</v>
      </c>
      <c r="AC240" s="535">
        <v>3017</v>
      </c>
      <c r="AD240" s="537">
        <v>3017</v>
      </c>
      <c r="AE240" s="1409">
        <v>4000</v>
      </c>
      <c r="AF240" s="1410">
        <v>3500</v>
      </c>
      <c r="AG240" s="1410">
        <v>3500</v>
      </c>
      <c r="AH240" s="1410">
        <v>3000</v>
      </c>
      <c r="AI240" s="1410">
        <v>2500</v>
      </c>
      <c r="AJ240" s="1410">
        <v>2500</v>
      </c>
      <c r="AK240" s="1410">
        <v>2250</v>
      </c>
      <c r="AL240" s="1410">
        <v>2500</v>
      </c>
      <c r="AM240" s="1410">
        <v>3000</v>
      </c>
      <c r="AN240" s="1410">
        <v>3500</v>
      </c>
      <c r="AO240" s="1410">
        <v>3250</v>
      </c>
      <c r="AP240" s="1421">
        <v>2500</v>
      </c>
      <c r="AQ240" s="1410">
        <v>3760</v>
      </c>
      <c r="AR240" s="1410">
        <v>3200</v>
      </c>
      <c r="AS240" s="1410">
        <v>3200</v>
      </c>
      <c r="AT240" s="1410">
        <v>3100</v>
      </c>
      <c r="AU240" s="2046">
        <v>3600</v>
      </c>
      <c r="AV240" s="2046">
        <v>3800</v>
      </c>
      <c r="AW240" s="2046">
        <v>4000</v>
      </c>
      <c r="AX240" s="2046">
        <v>1106.8994654014959</v>
      </c>
      <c r="AY240" s="2046">
        <v>1106.8994654014959</v>
      </c>
      <c r="AZ240" s="2046">
        <v>1500</v>
      </c>
      <c r="BA240" s="2046">
        <v>1600</v>
      </c>
      <c r="BB240" s="2047">
        <v>1050</v>
      </c>
      <c r="BC240" s="2622">
        <v>1120</v>
      </c>
      <c r="BD240" s="2623">
        <v>1050</v>
      </c>
      <c r="BE240" s="2615">
        <v>1120</v>
      </c>
      <c r="BF240" s="2615">
        <v>500</v>
      </c>
      <c r="BG240" s="2615">
        <v>500</v>
      </c>
      <c r="BH240" s="2615"/>
      <c r="BI240" s="2615"/>
      <c r="BJ240" s="2615"/>
      <c r="BK240" s="2615"/>
      <c r="BL240" s="2615"/>
      <c r="BM240" s="2615"/>
      <c r="BN240" s="2615"/>
      <c r="BO240" s="2615"/>
      <c r="BP240" s="2615"/>
      <c r="BQ240" s="2616"/>
      <c r="BR240" s="900">
        <f>SUM(AH241:AS241)/SUM(AH240:AS240)</f>
        <v>1.3996550921133926</v>
      </c>
      <c r="BS240" s="900">
        <f>SUM(AT241:BE241)/SUM(AT240:BE240)</f>
        <v>1.6614967400091261</v>
      </c>
      <c r="BT240" t="str">
        <f t="shared" si="176"/>
        <v>French AVAST &amp; AVG FR Case</v>
      </c>
      <c r="BV240" s="1205" t="s">
        <v>731</v>
      </c>
    </row>
    <row r="241" spans="1:74">
      <c r="A241" s="85" t="s">
        <v>137</v>
      </c>
      <c r="B241" s="86" t="s">
        <v>612</v>
      </c>
      <c r="C241" s="86" t="s">
        <v>630</v>
      </c>
      <c r="D241" s="1187" t="s">
        <v>633</v>
      </c>
      <c r="E241" s="87" t="s">
        <v>605</v>
      </c>
      <c r="F241" s="88"/>
      <c r="G241" s="534">
        <v>0</v>
      </c>
      <c r="H241" s="535">
        <v>0</v>
      </c>
      <c r="I241" s="535">
        <v>0</v>
      </c>
      <c r="J241" s="535">
        <v>0</v>
      </c>
      <c r="K241" s="535">
        <v>0</v>
      </c>
      <c r="L241" s="535">
        <v>0</v>
      </c>
      <c r="M241" s="535">
        <v>0</v>
      </c>
      <c r="N241" s="535">
        <v>0</v>
      </c>
      <c r="O241" s="535">
        <v>0</v>
      </c>
      <c r="P241" s="535">
        <v>0</v>
      </c>
      <c r="Q241" s="535">
        <v>0</v>
      </c>
      <c r="R241" s="536">
        <v>0</v>
      </c>
      <c r="S241" s="534">
        <v>0</v>
      </c>
      <c r="T241" s="535">
        <v>0</v>
      </c>
      <c r="U241" s="535">
        <v>0</v>
      </c>
      <c r="V241" s="535">
        <v>0</v>
      </c>
      <c r="W241" s="535">
        <v>0</v>
      </c>
      <c r="X241" s="535">
        <v>0</v>
      </c>
      <c r="Y241" s="535">
        <v>0</v>
      </c>
      <c r="Z241" s="535">
        <v>0</v>
      </c>
      <c r="AA241" s="535">
        <v>0</v>
      </c>
      <c r="AB241" s="535">
        <v>0</v>
      </c>
      <c r="AC241" s="535">
        <v>4269.1588618736669</v>
      </c>
      <c r="AD241" s="537">
        <v>4175.6626486372252</v>
      </c>
      <c r="AE241" s="1409">
        <v>5618.9095038644928</v>
      </c>
      <c r="AF241" s="1410">
        <v>4904.0246281255158</v>
      </c>
      <c r="AG241" s="1410">
        <v>4888.0372412294464</v>
      </c>
      <c r="AH241" s="1410">
        <v>4202.4355323803993</v>
      </c>
      <c r="AI241" s="1410">
        <v>3498.7787826815147</v>
      </c>
      <c r="AJ241" s="1410">
        <v>3497.4155932623826</v>
      </c>
      <c r="AK241" s="1410">
        <v>3149.4662326618718</v>
      </c>
      <c r="AL241" s="1410">
        <v>3498.5335695341696</v>
      </c>
      <c r="AM241" s="1410">
        <v>4198.1422073476379</v>
      </c>
      <c r="AN241" s="1410">
        <v>4898.3163478549122</v>
      </c>
      <c r="AO241" s="1410">
        <v>4548.1725387243068</v>
      </c>
      <c r="AP241" s="1421">
        <v>3498.6144913660873</v>
      </c>
      <c r="AQ241" s="1410">
        <v>5261.9977428935927</v>
      </c>
      <c r="AR241" s="1410">
        <v>4480</v>
      </c>
      <c r="AS241" s="1410">
        <v>4480</v>
      </c>
      <c r="AT241" s="1410">
        <v>4340</v>
      </c>
      <c r="AU241" s="2046">
        <f>AU240*1.7</f>
        <v>6120</v>
      </c>
      <c r="AV241" s="2046">
        <f t="shared" ref="AV241:BG241" si="190">AV240*1.7</f>
        <v>6460</v>
      </c>
      <c r="AW241" s="2046">
        <f t="shared" si="190"/>
        <v>6800</v>
      </c>
      <c r="AX241" s="2046">
        <f t="shared" si="190"/>
        <v>1881.729091182543</v>
      </c>
      <c r="AY241" s="2046">
        <f t="shared" si="190"/>
        <v>1881.729091182543</v>
      </c>
      <c r="AZ241" s="2046">
        <f t="shared" si="190"/>
        <v>2550</v>
      </c>
      <c r="BA241" s="2046">
        <f t="shared" si="190"/>
        <v>2720</v>
      </c>
      <c r="BB241" s="2047">
        <f t="shared" si="190"/>
        <v>1785</v>
      </c>
      <c r="BC241" s="2622">
        <f t="shared" si="190"/>
        <v>1904</v>
      </c>
      <c r="BD241" s="2623">
        <f t="shared" si="190"/>
        <v>1785</v>
      </c>
      <c r="BE241" s="2615">
        <f t="shared" si="190"/>
        <v>1904</v>
      </c>
      <c r="BF241" s="2615">
        <f t="shared" si="190"/>
        <v>850</v>
      </c>
      <c r="BG241" s="2615">
        <f t="shared" si="190"/>
        <v>850</v>
      </c>
      <c r="BH241" s="2615"/>
      <c r="BI241" s="2615"/>
      <c r="BJ241" s="2615"/>
      <c r="BK241" s="2615"/>
      <c r="BL241" s="2615"/>
      <c r="BM241" s="2615"/>
      <c r="BN241" s="2615"/>
      <c r="BO241" s="2615"/>
      <c r="BP241" s="2615"/>
      <c r="BQ241" s="2616"/>
      <c r="BR241" s="900"/>
      <c r="BS241" s="900"/>
      <c r="BT241" t="str">
        <f t="shared" si="176"/>
        <v>French AVAST &amp; AVG FR Replies</v>
      </c>
      <c r="BV241" s="1205" t="s">
        <v>731</v>
      </c>
    </row>
    <row r="242" spans="1:74">
      <c r="A242" s="1375" t="s">
        <v>135</v>
      </c>
      <c r="B242" s="1376" t="s">
        <v>600</v>
      </c>
      <c r="C242" s="1376" t="s">
        <v>630</v>
      </c>
      <c r="D242" s="1377" t="s">
        <v>634</v>
      </c>
      <c r="E242" s="1378" t="s">
        <v>16</v>
      </c>
      <c r="F242" s="1379">
        <v>16</v>
      </c>
      <c r="G242" s="1392">
        <v>330</v>
      </c>
      <c r="H242" s="1393">
        <v>330</v>
      </c>
      <c r="I242" s="1393">
        <v>330</v>
      </c>
      <c r="J242" s="1393">
        <v>330</v>
      </c>
      <c r="K242" s="1393">
        <v>330</v>
      </c>
      <c r="L242" s="1393">
        <v>330</v>
      </c>
      <c r="M242" s="1393">
        <v>330</v>
      </c>
      <c r="N242" s="1393">
        <v>330</v>
      </c>
      <c r="O242" s="1393">
        <v>330</v>
      </c>
      <c r="P242" s="1393">
        <v>330</v>
      </c>
      <c r="Q242" s="1393">
        <v>330</v>
      </c>
      <c r="R242" s="1394">
        <v>330</v>
      </c>
      <c r="S242" s="1392">
        <v>330</v>
      </c>
      <c r="T242" s="1393">
        <v>330</v>
      </c>
      <c r="U242" s="1393">
        <v>330</v>
      </c>
      <c r="V242" s="1393">
        <v>330</v>
      </c>
      <c r="W242" s="1393">
        <v>330</v>
      </c>
      <c r="X242" s="1393">
        <v>330</v>
      </c>
      <c r="Y242" s="1393">
        <v>330</v>
      </c>
      <c r="Z242" s="1393">
        <v>330</v>
      </c>
      <c r="AA242" s="1393">
        <v>330</v>
      </c>
      <c r="AB242" s="1393">
        <v>330</v>
      </c>
      <c r="AC242" s="1393">
        <v>330</v>
      </c>
      <c r="AD242" s="1395">
        <v>330</v>
      </c>
      <c r="AE242" s="1407">
        <v>300</v>
      </c>
      <c r="AF242" s="1408">
        <v>350</v>
      </c>
      <c r="AG242" s="1408">
        <v>400</v>
      </c>
      <c r="AH242" s="1408">
        <v>400</v>
      </c>
      <c r="AI242" s="1408">
        <v>350</v>
      </c>
      <c r="AJ242" s="1408">
        <v>300</v>
      </c>
      <c r="AK242" s="1408">
        <v>300</v>
      </c>
      <c r="AL242" s="1408">
        <v>300</v>
      </c>
      <c r="AM242" s="1408">
        <v>350</v>
      </c>
      <c r="AN242" s="1408">
        <v>350</v>
      </c>
      <c r="AO242" s="1408">
        <v>400</v>
      </c>
      <c r="AP242" s="1420">
        <v>250</v>
      </c>
      <c r="AQ242" s="1408">
        <v>300</v>
      </c>
      <c r="AR242" s="1408">
        <v>250</v>
      </c>
      <c r="AS242" s="1408">
        <v>275</v>
      </c>
      <c r="AT242" s="1408">
        <v>200</v>
      </c>
      <c r="AU242" s="1408">
        <v>225</v>
      </c>
      <c r="AV242" s="1408">
        <v>200</v>
      </c>
      <c r="AW242" s="1408">
        <v>175</v>
      </c>
      <c r="AX242" s="1408">
        <v>200</v>
      </c>
      <c r="AY242" s="1408">
        <v>225</v>
      </c>
      <c r="AZ242" s="1408">
        <v>250</v>
      </c>
      <c r="BA242" s="1408">
        <v>250</v>
      </c>
      <c r="BB242" s="1420">
        <v>225</v>
      </c>
      <c r="BC242" s="2622">
        <v>250</v>
      </c>
      <c r="BD242" s="2623">
        <v>225</v>
      </c>
      <c r="BE242" s="2615">
        <v>250</v>
      </c>
      <c r="BF242" s="2615">
        <v>225</v>
      </c>
      <c r="BG242" s="2615">
        <v>225</v>
      </c>
      <c r="BH242" s="2615">
        <v>200</v>
      </c>
      <c r="BI242" s="2615">
        <v>200</v>
      </c>
      <c r="BJ242" s="2615">
        <v>225</v>
      </c>
      <c r="BK242" s="2615">
        <v>200</v>
      </c>
      <c r="BL242" s="2615">
        <v>200</v>
      </c>
      <c r="BM242" s="2615">
        <v>225</v>
      </c>
      <c r="BN242" s="2615">
        <v>200</v>
      </c>
      <c r="BO242" s="2615">
        <v>275</v>
      </c>
      <c r="BP242" s="2615">
        <v>225</v>
      </c>
      <c r="BQ242" s="2616">
        <v>250</v>
      </c>
      <c r="BR242" s="900"/>
      <c r="BS242" s="900"/>
      <c r="BT242" t="str">
        <f t="shared" si="176"/>
        <v>German AVAST DE Inbound</v>
      </c>
      <c r="BV242" s="1205" t="s">
        <v>732</v>
      </c>
    </row>
    <row r="243" spans="1:74">
      <c r="A243" s="85" t="s">
        <v>135</v>
      </c>
      <c r="B243" s="86" t="s">
        <v>612</v>
      </c>
      <c r="C243" s="86" t="s">
        <v>630</v>
      </c>
      <c r="D243" s="1187" t="s">
        <v>635</v>
      </c>
      <c r="E243" s="87" t="s">
        <v>603</v>
      </c>
      <c r="F243" s="88">
        <v>15</v>
      </c>
      <c r="G243" s="534">
        <v>5925</v>
      </c>
      <c r="H243" s="535">
        <v>5925</v>
      </c>
      <c r="I243" s="535">
        <v>5925</v>
      </c>
      <c r="J243" s="535">
        <v>5925</v>
      </c>
      <c r="K243" s="535">
        <v>5925</v>
      </c>
      <c r="L243" s="535">
        <v>5925</v>
      </c>
      <c r="M243" s="535">
        <v>5925</v>
      </c>
      <c r="N243" s="535">
        <v>5925</v>
      </c>
      <c r="O243" s="535">
        <v>5925</v>
      </c>
      <c r="P243" s="535">
        <v>5925</v>
      </c>
      <c r="Q243" s="535">
        <v>5925</v>
      </c>
      <c r="R243" s="536">
        <v>5925</v>
      </c>
      <c r="S243" s="534">
        <v>5925</v>
      </c>
      <c r="T243" s="535">
        <v>5925</v>
      </c>
      <c r="U243" s="535">
        <v>5925</v>
      </c>
      <c r="V243" s="535">
        <v>5925</v>
      </c>
      <c r="W243" s="535">
        <v>5925</v>
      </c>
      <c r="X243" s="535">
        <v>5925</v>
      </c>
      <c r="Y243" s="535">
        <v>5925</v>
      </c>
      <c r="Z243" s="535">
        <v>5925</v>
      </c>
      <c r="AA243" s="535">
        <v>5925</v>
      </c>
      <c r="AB243" s="535">
        <v>5925</v>
      </c>
      <c r="AC243" s="535">
        <v>5925</v>
      </c>
      <c r="AD243" s="537">
        <v>5925</v>
      </c>
      <c r="AE243" s="1409">
        <v>7000</v>
      </c>
      <c r="AF243" s="1410">
        <v>6500</v>
      </c>
      <c r="AG243" s="1410">
        <v>6000</v>
      </c>
      <c r="AH243" s="1410">
        <v>5500</v>
      </c>
      <c r="AI243" s="1410">
        <v>4250</v>
      </c>
      <c r="AJ243" s="1410">
        <v>4500</v>
      </c>
      <c r="AK243" s="1410">
        <v>4500</v>
      </c>
      <c r="AL243" s="1410">
        <v>4500</v>
      </c>
      <c r="AM243" s="1410">
        <v>4000</v>
      </c>
      <c r="AN243" s="1410">
        <v>4250</v>
      </c>
      <c r="AO243" s="1410">
        <v>4500</v>
      </c>
      <c r="AP243" s="1421">
        <v>4500</v>
      </c>
      <c r="AQ243" s="1410">
        <v>5000</v>
      </c>
      <c r="AR243" s="1410">
        <v>3600</v>
      </c>
      <c r="AS243" s="1410">
        <v>3750</v>
      </c>
      <c r="AT243" s="1410">
        <v>3600</v>
      </c>
      <c r="AU243" s="2046">
        <v>3500</v>
      </c>
      <c r="AV243" s="2046">
        <v>3600</v>
      </c>
      <c r="AW243" s="2046">
        <v>3600</v>
      </c>
      <c r="AX243" s="2046">
        <v>922.41622116791314</v>
      </c>
      <c r="AY243" s="2046">
        <v>922.41622116791314</v>
      </c>
      <c r="AZ243" s="2046">
        <v>2500</v>
      </c>
      <c r="BA243" s="2046">
        <v>2500</v>
      </c>
      <c r="BB243" s="2047">
        <v>1375</v>
      </c>
      <c r="BC243" s="2622">
        <v>1375</v>
      </c>
      <c r="BD243" s="2623">
        <v>1375</v>
      </c>
      <c r="BE243" s="2615">
        <v>1375</v>
      </c>
      <c r="BF243" s="2615">
        <v>500</v>
      </c>
      <c r="BG243" s="2615">
        <v>500</v>
      </c>
      <c r="BH243" s="2615"/>
      <c r="BI243" s="2615"/>
      <c r="BJ243" s="2615"/>
      <c r="BK243" s="2615"/>
      <c r="BL243" s="2615"/>
      <c r="BM243" s="2615"/>
      <c r="BN243" s="2615"/>
      <c r="BO243" s="2615"/>
      <c r="BP243" s="2615"/>
      <c r="BQ243" s="2616"/>
      <c r="BR243" s="900">
        <f>SUM(AH244:AS244)/SUM(AH243:AS243)</f>
        <v>1.6598813858942087</v>
      </c>
      <c r="BS243" s="900">
        <f>SUM(AT244:BE244)/SUM(AT243:BE243)</f>
        <v>1.659466812098094</v>
      </c>
      <c r="BT243" t="str">
        <f t="shared" si="176"/>
        <v>German AVAST &amp; AVG DE Case</v>
      </c>
      <c r="BV243" s="1205" t="s">
        <v>733</v>
      </c>
    </row>
    <row r="244" spans="1:74">
      <c r="A244" s="85" t="s">
        <v>135</v>
      </c>
      <c r="B244" s="86" t="s">
        <v>612</v>
      </c>
      <c r="C244" s="86" t="s">
        <v>630</v>
      </c>
      <c r="D244" s="1187" t="s">
        <v>635</v>
      </c>
      <c r="E244" s="87" t="s">
        <v>605</v>
      </c>
      <c r="F244" s="88"/>
      <c r="G244" s="534">
        <v>0</v>
      </c>
      <c r="H244" s="535">
        <v>0</v>
      </c>
      <c r="I244" s="535">
        <v>0</v>
      </c>
      <c r="J244" s="535">
        <v>0</v>
      </c>
      <c r="K244" s="535">
        <v>0</v>
      </c>
      <c r="L244" s="535">
        <v>0</v>
      </c>
      <c r="M244" s="535">
        <v>0</v>
      </c>
      <c r="N244" s="535">
        <v>0</v>
      </c>
      <c r="O244" s="535">
        <v>0</v>
      </c>
      <c r="P244" s="535">
        <v>0</v>
      </c>
      <c r="Q244" s="535">
        <v>0</v>
      </c>
      <c r="R244" s="536">
        <v>0</v>
      </c>
      <c r="S244" s="534">
        <v>0</v>
      </c>
      <c r="T244" s="535">
        <v>0</v>
      </c>
      <c r="U244" s="535">
        <v>0</v>
      </c>
      <c r="V244" s="535">
        <v>0</v>
      </c>
      <c r="W244" s="535">
        <v>0</v>
      </c>
      <c r="X244" s="535">
        <v>0</v>
      </c>
      <c r="Y244" s="535">
        <v>0</v>
      </c>
      <c r="Z244" s="535">
        <v>0</v>
      </c>
      <c r="AA244" s="535">
        <v>0</v>
      </c>
      <c r="AB244" s="535">
        <v>0</v>
      </c>
      <c r="AC244" s="535">
        <v>10444.323507740621</v>
      </c>
      <c r="AD244" s="537">
        <v>10646.528149200665</v>
      </c>
      <c r="AE244" s="1409">
        <v>12412.421189843644</v>
      </c>
      <c r="AF244" s="1410">
        <v>11553.744833439263</v>
      </c>
      <c r="AG244" s="1410">
        <v>10694.813381218726</v>
      </c>
      <c r="AH244" s="1410">
        <v>9777.4360627033511</v>
      </c>
      <c r="AI244" s="1410">
        <v>7561.706092960384</v>
      </c>
      <c r="AJ244" s="1410">
        <v>7119.2038424094217</v>
      </c>
      <c r="AK244" s="1410">
        <v>6937.76234742211</v>
      </c>
      <c r="AL244" s="1410">
        <v>6761.3895496907044</v>
      </c>
      <c r="AM244" s="1410">
        <v>7117.3696004441417</v>
      </c>
      <c r="AN244" s="1410">
        <v>7561.5557962561415</v>
      </c>
      <c r="AO244" s="1410">
        <v>7906.5989847715737</v>
      </c>
      <c r="AP244" s="1421">
        <v>7906.5989847715737</v>
      </c>
      <c r="AQ244" s="1410">
        <v>8785.1099830795265</v>
      </c>
      <c r="AR244" s="1410">
        <v>5040</v>
      </c>
      <c r="AS244" s="1410">
        <v>5250</v>
      </c>
      <c r="AT244" s="1410">
        <v>5040</v>
      </c>
      <c r="AU244" s="2046">
        <f t="shared" ref="AU244:BG244" si="191">AU243*1.7</f>
        <v>5950</v>
      </c>
      <c r="AV244" s="2046">
        <f t="shared" si="191"/>
        <v>6120</v>
      </c>
      <c r="AW244" s="2046">
        <f t="shared" si="191"/>
        <v>6120</v>
      </c>
      <c r="AX244" s="2046">
        <f t="shared" si="191"/>
        <v>1568.1075759854523</v>
      </c>
      <c r="AY244" s="2046">
        <f t="shared" si="191"/>
        <v>1568.1075759854523</v>
      </c>
      <c r="AZ244" s="2046">
        <f t="shared" si="191"/>
        <v>4250</v>
      </c>
      <c r="BA244" s="2046">
        <f t="shared" si="191"/>
        <v>4250</v>
      </c>
      <c r="BB244" s="2047">
        <f t="shared" si="191"/>
        <v>2337.5</v>
      </c>
      <c r="BC244" s="2622">
        <f t="shared" si="191"/>
        <v>2337.5</v>
      </c>
      <c r="BD244" s="2623">
        <f t="shared" si="191"/>
        <v>2337.5</v>
      </c>
      <c r="BE244" s="2615">
        <f t="shared" si="191"/>
        <v>2337.5</v>
      </c>
      <c r="BF244" s="2615">
        <f t="shared" si="191"/>
        <v>850</v>
      </c>
      <c r="BG244" s="2615">
        <f t="shared" si="191"/>
        <v>850</v>
      </c>
      <c r="BH244" s="2615"/>
      <c r="BI244" s="2615"/>
      <c r="BJ244" s="2615"/>
      <c r="BK244" s="2615"/>
      <c r="BL244" s="2615"/>
      <c r="BM244" s="2615"/>
      <c r="BN244" s="2615"/>
      <c r="BO244" s="2615"/>
      <c r="BP244" s="2615"/>
      <c r="BQ244" s="2616"/>
      <c r="BR244" s="900"/>
      <c r="BS244" s="900"/>
      <c r="BT244" t="str">
        <f t="shared" si="176"/>
        <v>German AVAST &amp; AVG DE Replies</v>
      </c>
      <c r="BV244" s="1205" t="s">
        <v>733</v>
      </c>
    </row>
    <row r="245" spans="1:74">
      <c r="A245" s="1375" t="s">
        <v>218</v>
      </c>
      <c r="B245" s="1376" t="s">
        <v>612</v>
      </c>
      <c r="C245" s="1376" t="s">
        <v>630</v>
      </c>
      <c r="D245" s="1377" t="s">
        <v>636</v>
      </c>
      <c r="E245" s="1378" t="s">
        <v>16</v>
      </c>
      <c r="F245" s="1379">
        <v>10</v>
      </c>
      <c r="G245" s="1392">
        <v>895</v>
      </c>
      <c r="H245" s="1393">
        <v>895</v>
      </c>
      <c r="I245" s="1393">
        <v>895</v>
      </c>
      <c r="J245" s="1393">
        <v>895</v>
      </c>
      <c r="K245" s="1393">
        <v>895</v>
      </c>
      <c r="L245" s="1393">
        <v>895</v>
      </c>
      <c r="M245" s="1393">
        <v>895</v>
      </c>
      <c r="N245" s="1393">
        <v>895</v>
      </c>
      <c r="O245" s="1393">
        <v>895</v>
      </c>
      <c r="P245" s="1393">
        <v>895</v>
      </c>
      <c r="Q245" s="1393">
        <v>895</v>
      </c>
      <c r="R245" s="1394">
        <v>895</v>
      </c>
      <c r="S245" s="1392">
        <v>895</v>
      </c>
      <c r="T245" s="1393">
        <v>895</v>
      </c>
      <c r="U245" s="1393">
        <v>895</v>
      </c>
      <c r="V245" s="1393">
        <v>895</v>
      </c>
      <c r="W245" s="1393">
        <v>895</v>
      </c>
      <c r="X245" s="1393">
        <v>895</v>
      </c>
      <c r="Y245" s="1393">
        <v>895</v>
      </c>
      <c r="Z245" s="1393">
        <v>895</v>
      </c>
      <c r="AA245" s="1393">
        <v>895</v>
      </c>
      <c r="AB245" s="1393">
        <v>895</v>
      </c>
      <c r="AC245" s="1393">
        <v>895</v>
      </c>
      <c r="AD245" s="1395">
        <v>895</v>
      </c>
      <c r="AE245" s="1407">
        <v>1100</v>
      </c>
      <c r="AF245" s="1408">
        <v>1100</v>
      </c>
      <c r="AG245" s="1408">
        <v>1150</v>
      </c>
      <c r="AH245" s="1408">
        <v>1200</v>
      </c>
      <c r="AI245" s="1408">
        <v>850</v>
      </c>
      <c r="AJ245" s="1408">
        <v>825</v>
      </c>
      <c r="AK245" s="1408">
        <v>775</v>
      </c>
      <c r="AL245" s="1408">
        <v>750</v>
      </c>
      <c r="AM245" s="1408">
        <v>750</v>
      </c>
      <c r="AN245" s="1408">
        <v>775</v>
      </c>
      <c r="AO245" s="1408">
        <v>800</v>
      </c>
      <c r="AP245" s="1420">
        <v>800</v>
      </c>
      <c r="AQ245" s="1408">
        <v>850</v>
      </c>
      <c r="AR245" s="1408">
        <v>800</v>
      </c>
      <c r="AS245" s="1408">
        <v>850</v>
      </c>
      <c r="AT245" s="1408">
        <v>825</v>
      </c>
      <c r="AU245" s="1408">
        <v>800</v>
      </c>
      <c r="AV245" s="1408">
        <v>700</v>
      </c>
      <c r="AW245" s="1426">
        <v>675</v>
      </c>
      <c r="AX245" s="1426">
        <v>675</v>
      </c>
      <c r="AY245" s="1426">
        <v>700</v>
      </c>
      <c r="AZ245" s="1408">
        <v>700</v>
      </c>
      <c r="BA245" s="1408">
        <v>600</v>
      </c>
      <c r="BB245" s="1420">
        <v>600</v>
      </c>
      <c r="BC245" s="2622">
        <v>650</v>
      </c>
      <c r="BD245" s="2623">
        <v>600</v>
      </c>
      <c r="BE245" s="2615">
        <v>600</v>
      </c>
      <c r="BF245" s="2615">
        <v>550</v>
      </c>
      <c r="BG245" s="2615">
        <v>550</v>
      </c>
      <c r="BH245" s="2615">
        <v>550</v>
      </c>
      <c r="BI245" s="2615">
        <v>550</v>
      </c>
      <c r="BJ245" s="2615">
        <v>550</v>
      </c>
      <c r="BK245" s="2615">
        <v>550</v>
      </c>
      <c r="BL245" s="2615">
        <v>550</v>
      </c>
      <c r="BM245" s="2615">
        <v>600</v>
      </c>
      <c r="BN245" s="2615">
        <v>550</v>
      </c>
      <c r="BO245" s="2615">
        <v>600</v>
      </c>
      <c r="BP245" s="2615">
        <v>550</v>
      </c>
      <c r="BQ245" s="2616">
        <v>600</v>
      </c>
      <c r="BR245" s="900"/>
      <c r="BS245" s="900"/>
      <c r="BT245" t="str">
        <f t="shared" si="176"/>
        <v>Japanese AVAST &amp; AVG JP Inbound</v>
      </c>
      <c r="BV245" s="1205" t="s">
        <v>734</v>
      </c>
    </row>
    <row r="246" spans="1:74">
      <c r="A246" s="89" t="s">
        <v>218</v>
      </c>
      <c r="B246" s="90" t="s">
        <v>612</v>
      </c>
      <c r="C246" s="90" t="s">
        <v>630</v>
      </c>
      <c r="D246" s="1188" t="s">
        <v>636</v>
      </c>
      <c r="E246" s="91" t="s">
        <v>603</v>
      </c>
      <c r="F246" s="92">
        <v>10</v>
      </c>
      <c r="G246" s="538">
        <v>193</v>
      </c>
      <c r="H246" s="539">
        <v>193</v>
      </c>
      <c r="I246" s="539">
        <v>193</v>
      </c>
      <c r="J246" s="539">
        <v>193</v>
      </c>
      <c r="K246" s="539">
        <v>193</v>
      </c>
      <c r="L246" s="539">
        <v>193</v>
      </c>
      <c r="M246" s="539">
        <v>193</v>
      </c>
      <c r="N246" s="539">
        <v>193</v>
      </c>
      <c r="O246" s="539">
        <v>193</v>
      </c>
      <c r="P246" s="539">
        <v>193</v>
      </c>
      <c r="Q246" s="539">
        <v>193</v>
      </c>
      <c r="R246" s="540">
        <v>193</v>
      </c>
      <c r="S246" s="538">
        <v>193</v>
      </c>
      <c r="T246" s="539">
        <v>193</v>
      </c>
      <c r="U246" s="539">
        <v>193</v>
      </c>
      <c r="V246" s="539">
        <v>193</v>
      </c>
      <c r="W246" s="539">
        <v>193</v>
      </c>
      <c r="X246" s="539">
        <v>193</v>
      </c>
      <c r="Y246" s="539">
        <v>193</v>
      </c>
      <c r="Z246" s="539">
        <v>193</v>
      </c>
      <c r="AA246" s="539">
        <v>193</v>
      </c>
      <c r="AB246" s="539">
        <v>193</v>
      </c>
      <c r="AC246" s="539">
        <v>193</v>
      </c>
      <c r="AD246" s="541">
        <v>193</v>
      </c>
      <c r="AE246" s="1409">
        <v>1250</v>
      </c>
      <c r="AF246" s="1410">
        <v>1150</v>
      </c>
      <c r="AG246" s="1410">
        <v>1300</v>
      </c>
      <c r="AH246" s="1410">
        <v>1250</v>
      </c>
      <c r="AI246" s="1410">
        <v>800</v>
      </c>
      <c r="AJ246" s="1410">
        <v>775</v>
      </c>
      <c r="AK246" s="1410">
        <v>750</v>
      </c>
      <c r="AL246" s="1410">
        <v>750</v>
      </c>
      <c r="AM246" s="1410">
        <v>750</v>
      </c>
      <c r="AN246" s="1410">
        <v>775</v>
      </c>
      <c r="AO246" s="1410">
        <v>800</v>
      </c>
      <c r="AP246" s="1421">
        <v>750</v>
      </c>
      <c r="AQ246" s="1410">
        <v>850</v>
      </c>
      <c r="AR246" s="1410">
        <v>800</v>
      </c>
      <c r="AS246" s="1410">
        <v>850</v>
      </c>
      <c r="AT246" s="1410">
        <v>850</v>
      </c>
      <c r="AU246" s="2046">
        <v>750</v>
      </c>
      <c r="AV246" s="2046">
        <v>750</v>
      </c>
      <c r="AW246" s="2046">
        <v>700</v>
      </c>
      <c r="AX246" s="2046">
        <v>650</v>
      </c>
      <c r="AY246" s="2046">
        <v>550</v>
      </c>
      <c r="AZ246" s="2046">
        <v>400</v>
      </c>
      <c r="BA246" s="2046">
        <v>400</v>
      </c>
      <c r="BB246" s="2047">
        <v>425</v>
      </c>
      <c r="BC246" s="2622">
        <v>450</v>
      </c>
      <c r="BD246" s="2623">
        <v>425</v>
      </c>
      <c r="BE246" s="2615">
        <v>450</v>
      </c>
      <c r="BF246" s="2615">
        <v>250</v>
      </c>
      <c r="BG246" s="2615">
        <v>250</v>
      </c>
      <c r="BH246" s="2615">
        <v>300</v>
      </c>
      <c r="BI246" s="2615">
        <v>300</v>
      </c>
      <c r="BJ246" s="2615"/>
      <c r="BK246" s="2615"/>
      <c r="BL246" s="2615"/>
      <c r="BM246" s="2615"/>
      <c r="BN246" s="2615"/>
      <c r="BO246" s="2615"/>
      <c r="BP246" s="2615"/>
      <c r="BQ246" s="2616"/>
      <c r="BR246" s="900">
        <f>SUM(AH247:AS247)/SUM(AH246:AS246)</f>
        <v>1.8340287556122414</v>
      </c>
      <c r="BS246" s="900">
        <f>SUM(AT247:BE247)/SUM(AT246:BE246)</f>
        <v>1.7143290441176471</v>
      </c>
      <c r="BT246" t="str">
        <f t="shared" si="176"/>
        <v>Japanese AVAST &amp; AVG JP Case</v>
      </c>
      <c r="BV246" s="1205" t="s">
        <v>735</v>
      </c>
    </row>
    <row r="247" spans="1:74">
      <c r="A247" s="93" t="s">
        <v>218</v>
      </c>
      <c r="B247" s="94" t="s">
        <v>612</v>
      </c>
      <c r="C247" s="94" t="s">
        <v>630</v>
      </c>
      <c r="D247" s="1189" t="s">
        <v>636</v>
      </c>
      <c r="E247" s="95" t="s">
        <v>605</v>
      </c>
      <c r="F247" s="96"/>
      <c r="G247" s="542">
        <v>0</v>
      </c>
      <c r="H247" s="543">
        <v>0</v>
      </c>
      <c r="I247" s="543">
        <v>0</v>
      </c>
      <c r="J247" s="543">
        <v>0</v>
      </c>
      <c r="K247" s="543">
        <v>0</v>
      </c>
      <c r="L247" s="543">
        <v>0</v>
      </c>
      <c r="M247" s="543">
        <v>0</v>
      </c>
      <c r="N247" s="543">
        <v>0</v>
      </c>
      <c r="O247" s="543">
        <v>0</v>
      </c>
      <c r="P247" s="543">
        <v>0</v>
      </c>
      <c r="Q247" s="543">
        <v>0</v>
      </c>
      <c r="R247" s="544">
        <v>0</v>
      </c>
      <c r="S247" s="542">
        <v>0</v>
      </c>
      <c r="T247" s="543">
        <v>0</v>
      </c>
      <c r="U247" s="543">
        <v>0</v>
      </c>
      <c r="V247" s="543">
        <v>0</v>
      </c>
      <c r="W247" s="543">
        <v>0</v>
      </c>
      <c r="X247" s="543">
        <v>0</v>
      </c>
      <c r="Y247" s="543">
        <v>0</v>
      </c>
      <c r="Z247" s="543">
        <v>0</v>
      </c>
      <c r="AA247" s="543">
        <v>0</v>
      </c>
      <c r="AB247" s="543">
        <v>0</v>
      </c>
      <c r="AC247" s="543">
        <v>0</v>
      </c>
      <c r="AD247" s="545">
        <v>0</v>
      </c>
      <c r="AE247" s="1411">
        <v>2071.1840043890379</v>
      </c>
      <c r="AF247" s="1412">
        <v>1925.6971278265826</v>
      </c>
      <c r="AG247" s="1412">
        <v>2173.2420179380306</v>
      </c>
      <c r="AH247" s="1412">
        <v>2084.6182642693398</v>
      </c>
      <c r="AI247" s="1412">
        <v>1337.0465042687651</v>
      </c>
      <c r="AJ247" s="1412">
        <v>1294.4363835774384</v>
      </c>
      <c r="AK247" s="1412">
        <v>1252.309776710945</v>
      </c>
      <c r="AL247" s="1412">
        <v>1252.8235578620993</v>
      </c>
      <c r="AM247" s="1412">
        <v>1252.6045311726257</v>
      </c>
      <c r="AN247" s="1412">
        <v>1294.331894976239</v>
      </c>
      <c r="AO247" s="1412">
        <v>1336.1803781055057</v>
      </c>
      <c r="AP247" s="1422">
        <v>1252.6176284737978</v>
      </c>
      <c r="AQ247" s="1412">
        <v>1946.9129641256955</v>
      </c>
      <c r="AR247" s="1412">
        <v>1810.1553001569876</v>
      </c>
      <c r="AS247" s="1412">
        <v>2042.8474968617486</v>
      </c>
      <c r="AT247" s="1412">
        <v>1542.4375</v>
      </c>
      <c r="AU247" s="2048">
        <f t="shared" ref="AU247:BG247" si="192">AU246*1.7</f>
        <v>1275</v>
      </c>
      <c r="AV247" s="2048">
        <f t="shared" si="192"/>
        <v>1275</v>
      </c>
      <c r="AW247" s="2048">
        <f t="shared" si="192"/>
        <v>1190</v>
      </c>
      <c r="AX247" s="2048">
        <f t="shared" si="192"/>
        <v>1105</v>
      </c>
      <c r="AY247" s="2048">
        <f t="shared" si="192"/>
        <v>935</v>
      </c>
      <c r="AZ247" s="2048">
        <f t="shared" si="192"/>
        <v>680</v>
      </c>
      <c r="BA247" s="2048">
        <f t="shared" si="192"/>
        <v>680</v>
      </c>
      <c r="BB247" s="2049">
        <f t="shared" si="192"/>
        <v>722.5</v>
      </c>
      <c r="BC247" s="2622">
        <f t="shared" si="192"/>
        <v>765</v>
      </c>
      <c r="BD247" s="2623">
        <f t="shared" si="192"/>
        <v>722.5</v>
      </c>
      <c r="BE247" s="2615">
        <f t="shared" si="192"/>
        <v>765</v>
      </c>
      <c r="BF247" s="2615">
        <f t="shared" si="192"/>
        <v>425</v>
      </c>
      <c r="BG247" s="2615">
        <f t="shared" si="192"/>
        <v>425</v>
      </c>
      <c r="BH247" s="2615">
        <v>425</v>
      </c>
      <c r="BI247" s="2615">
        <v>425</v>
      </c>
      <c r="BJ247" s="2615"/>
      <c r="BK247" s="2615"/>
      <c r="BL247" s="2615"/>
      <c r="BM247" s="2615"/>
      <c r="BN247" s="2615"/>
      <c r="BO247" s="2615"/>
      <c r="BP247" s="2615"/>
      <c r="BQ247" s="2616"/>
      <c r="BR247" s="900"/>
      <c r="BS247" s="900"/>
      <c r="BT247" t="str">
        <f t="shared" si="176"/>
        <v>Japanese AVAST &amp; AVG JP Replies</v>
      </c>
      <c r="BV247" s="1205" t="s">
        <v>735</v>
      </c>
    </row>
    <row r="248" spans="1:74">
      <c r="A248" s="1370" t="s">
        <v>145</v>
      </c>
      <c r="B248" s="1371" t="s">
        <v>598</v>
      </c>
      <c r="C248" s="1371" t="s">
        <v>630</v>
      </c>
      <c r="D248" s="1372" t="s">
        <v>637</v>
      </c>
      <c r="E248" s="1373" t="s">
        <v>16</v>
      </c>
      <c r="F248" s="1374">
        <v>16</v>
      </c>
      <c r="G248" s="1386">
        <v>900</v>
      </c>
      <c r="H248" s="1387">
        <v>850</v>
      </c>
      <c r="I248" s="1387">
        <v>900</v>
      </c>
      <c r="J248" s="1387">
        <v>700</v>
      </c>
      <c r="K248" s="1387">
        <v>800</v>
      </c>
      <c r="L248" s="1387">
        <v>800</v>
      </c>
      <c r="M248" s="1387">
        <v>700</v>
      </c>
      <c r="N248" s="1387">
        <v>650</v>
      </c>
      <c r="O248" s="1387">
        <v>700</v>
      </c>
      <c r="P248" s="1387">
        <v>700</v>
      </c>
      <c r="Q248" s="1387">
        <v>700</v>
      </c>
      <c r="R248" s="1388">
        <v>650</v>
      </c>
      <c r="S248" s="1386">
        <v>700</v>
      </c>
      <c r="T248" s="1387">
        <v>650</v>
      </c>
      <c r="U248" s="1387">
        <v>700</v>
      </c>
      <c r="V248" s="1387">
        <v>750</v>
      </c>
      <c r="W248" s="1387">
        <v>850</v>
      </c>
      <c r="X248" s="1387">
        <v>851</v>
      </c>
      <c r="Y248" s="1387">
        <v>850</v>
      </c>
      <c r="Z248" s="1387">
        <v>800</v>
      </c>
      <c r="AA248" s="1387">
        <v>800</v>
      </c>
      <c r="AB248" s="1387">
        <v>750</v>
      </c>
      <c r="AC248" s="1387">
        <v>800</v>
      </c>
      <c r="AD248" s="1396">
        <v>800</v>
      </c>
      <c r="AE248" s="1405">
        <v>700</v>
      </c>
      <c r="AF248" s="1406">
        <v>700</v>
      </c>
      <c r="AG248" s="1406">
        <v>800</v>
      </c>
      <c r="AH248" s="1406">
        <v>600</v>
      </c>
      <c r="AI248" s="1406">
        <v>625</v>
      </c>
      <c r="AJ248" s="1406">
        <v>600</v>
      </c>
      <c r="AK248" s="1406">
        <v>600</v>
      </c>
      <c r="AL248" s="1406">
        <v>550</v>
      </c>
      <c r="AM248" s="1406">
        <v>550</v>
      </c>
      <c r="AN248" s="1406">
        <v>500</v>
      </c>
      <c r="AO248" s="1406">
        <v>500</v>
      </c>
      <c r="AP248" s="1419">
        <v>450</v>
      </c>
      <c r="AQ248" s="1423">
        <v>850</v>
      </c>
      <c r="AR248" s="1406">
        <v>700</v>
      </c>
      <c r="AS248" s="1406">
        <v>800</v>
      </c>
      <c r="AT248" s="1406">
        <v>600</v>
      </c>
      <c r="AU248" s="1406">
        <v>625</v>
      </c>
      <c r="AV248" s="1406">
        <v>550</v>
      </c>
      <c r="AW248" s="1406">
        <v>550</v>
      </c>
      <c r="AX248" s="1406">
        <v>575</v>
      </c>
      <c r="AY248" s="1406">
        <v>575</v>
      </c>
      <c r="AZ248" s="1406">
        <v>500</v>
      </c>
      <c r="BA248" s="1406">
        <v>500</v>
      </c>
      <c r="BB248" s="1419">
        <v>400</v>
      </c>
      <c r="BC248" s="2622">
        <v>500</v>
      </c>
      <c r="BD248" s="2623">
        <v>500</v>
      </c>
      <c r="BE248" s="2615">
        <v>500</v>
      </c>
      <c r="BF248" s="2615">
        <v>500</v>
      </c>
      <c r="BG248" s="2615">
        <v>600</v>
      </c>
      <c r="BH248" s="2615">
        <v>600</v>
      </c>
      <c r="BI248" s="2615">
        <v>600</v>
      </c>
      <c r="BJ248" s="2615">
        <v>500</v>
      </c>
      <c r="BK248" s="2615">
        <v>500</v>
      </c>
      <c r="BL248" s="2615">
        <v>500</v>
      </c>
      <c r="BM248" s="2615">
        <v>500</v>
      </c>
      <c r="BN248" s="2615">
        <v>350</v>
      </c>
      <c r="BO248" s="2615">
        <v>550</v>
      </c>
      <c r="BP248" s="2615">
        <v>400</v>
      </c>
      <c r="BQ248" s="2616">
        <v>500</v>
      </c>
      <c r="BR248" s="900"/>
      <c r="BS248" s="900"/>
      <c r="BT248" t="str">
        <f t="shared" si="176"/>
        <v>Portuguese AVG Account Services &amp; Tech calls Inbound</v>
      </c>
      <c r="BV248" s="1205" t="s">
        <v>736</v>
      </c>
    </row>
    <row r="249" spans="1:74">
      <c r="A249" s="1375" t="s">
        <v>145</v>
      </c>
      <c r="B249" s="1376" t="s">
        <v>600</v>
      </c>
      <c r="C249" s="1376" t="s">
        <v>630</v>
      </c>
      <c r="D249" s="1377" t="s">
        <v>638</v>
      </c>
      <c r="E249" s="1378" t="s">
        <v>16</v>
      </c>
      <c r="F249" s="1379">
        <v>16</v>
      </c>
      <c r="G249" s="1392">
        <v>1500</v>
      </c>
      <c r="H249" s="1393">
        <v>1300</v>
      </c>
      <c r="I249" s="1393">
        <v>1100</v>
      </c>
      <c r="J249" s="1393">
        <v>1100</v>
      </c>
      <c r="K249" s="1393">
        <v>1200</v>
      </c>
      <c r="L249" s="1393">
        <v>1300</v>
      </c>
      <c r="M249" s="1393">
        <v>1300</v>
      </c>
      <c r="N249" s="1393">
        <v>1500</v>
      </c>
      <c r="O249" s="1393">
        <v>1600</v>
      </c>
      <c r="P249" s="1393">
        <v>1700</v>
      </c>
      <c r="Q249" s="1393">
        <v>1800</v>
      </c>
      <c r="R249" s="1394">
        <v>2100</v>
      </c>
      <c r="S249" s="1392">
        <v>1900</v>
      </c>
      <c r="T249" s="1393">
        <v>1800</v>
      </c>
      <c r="U249" s="1393">
        <v>1750</v>
      </c>
      <c r="V249" s="1393">
        <v>2300</v>
      </c>
      <c r="W249" s="1393">
        <v>2700</v>
      </c>
      <c r="X249" s="1393">
        <v>2701</v>
      </c>
      <c r="Y249" s="1393">
        <v>2500</v>
      </c>
      <c r="Z249" s="1393">
        <v>2250</v>
      </c>
      <c r="AA249" s="1393">
        <v>2300</v>
      </c>
      <c r="AB249" s="1393">
        <v>2200</v>
      </c>
      <c r="AC249" s="1393">
        <v>2250</v>
      </c>
      <c r="AD249" s="1395">
        <v>2250</v>
      </c>
      <c r="AE249" s="1407">
        <v>2000</v>
      </c>
      <c r="AF249" s="1408">
        <v>2100</v>
      </c>
      <c r="AG249" s="1408">
        <v>2400</v>
      </c>
      <c r="AH249" s="1408">
        <v>2000</v>
      </c>
      <c r="AI249" s="1408">
        <v>2200</v>
      </c>
      <c r="AJ249" s="1408">
        <v>2400</v>
      </c>
      <c r="AK249" s="1408">
        <v>2350</v>
      </c>
      <c r="AL249" s="1408">
        <v>2200</v>
      </c>
      <c r="AM249" s="1408">
        <v>2250</v>
      </c>
      <c r="AN249" s="1408">
        <v>2250</v>
      </c>
      <c r="AO249" s="1408">
        <v>2250</v>
      </c>
      <c r="AP249" s="1420">
        <v>2100</v>
      </c>
      <c r="AQ249" s="1424">
        <v>2000</v>
      </c>
      <c r="AR249" s="1408">
        <v>1900</v>
      </c>
      <c r="AS249" s="1408">
        <v>2000</v>
      </c>
      <c r="AT249" s="1408">
        <v>2300</v>
      </c>
      <c r="AU249" s="1408">
        <v>2700</v>
      </c>
      <c r="AV249" s="1408">
        <v>2300</v>
      </c>
      <c r="AW249" s="1408">
        <v>2200</v>
      </c>
      <c r="AX249" s="1408">
        <v>2300</v>
      </c>
      <c r="AY249" s="1408">
        <v>2300</v>
      </c>
      <c r="AZ249" s="1408">
        <v>2200</v>
      </c>
      <c r="BA249" s="1408">
        <v>2200</v>
      </c>
      <c r="BB249" s="1420">
        <v>2200</v>
      </c>
      <c r="BC249" s="2622">
        <v>1800</v>
      </c>
      <c r="BD249" s="2623">
        <v>2000</v>
      </c>
      <c r="BE249" s="2615">
        <v>2300</v>
      </c>
      <c r="BF249" s="2615">
        <f>BF248+1700</f>
        <v>2200</v>
      </c>
      <c r="BG249" s="2615">
        <v>1600</v>
      </c>
      <c r="BH249" s="2615">
        <v>1600</v>
      </c>
      <c r="BI249" s="2615">
        <v>1600</v>
      </c>
      <c r="BJ249" s="2615">
        <v>1600</v>
      </c>
      <c r="BK249" s="2615">
        <v>1600</v>
      </c>
      <c r="BL249" s="2615">
        <v>1600</v>
      </c>
      <c r="BM249" s="2615">
        <v>1600</v>
      </c>
      <c r="BN249" s="2615">
        <v>1000</v>
      </c>
      <c r="BO249" s="2615">
        <v>1000</v>
      </c>
      <c r="BP249" s="2615">
        <v>1000</v>
      </c>
      <c r="BQ249" s="2616">
        <v>1000</v>
      </c>
      <c r="BR249" s="900"/>
      <c r="BS249" s="900"/>
      <c r="BT249" t="str">
        <f t="shared" si="176"/>
        <v>Portuguese Avast Account Services &amp; Tech calls Inbound</v>
      </c>
      <c r="BV249" s="1205" t="s">
        <v>736</v>
      </c>
    </row>
    <row r="250" spans="1:74">
      <c r="A250" s="85" t="s">
        <v>145</v>
      </c>
      <c r="B250" s="86" t="s">
        <v>600</v>
      </c>
      <c r="C250" s="86" t="s">
        <v>630</v>
      </c>
      <c r="D250" s="1187" t="s">
        <v>639</v>
      </c>
      <c r="E250" s="87" t="s">
        <v>22</v>
      </c>
      <c r="F250" s="88">
        <v>15</v>
      </c>
      <c r="G250" s="534">
        <v>600</v>
      </c>
      <c r="H250" s="535">
        <v>300</v>
      </c>
      <c r="I250" s="535">
        <v>300</v>
      </c>
      <c r="J250" s="535">
        <v>300</v>
      </c>
      <c r="K250" s="535">
        <v>300</v>
      </c>
      <c r="L250" s="535">
        <v>300</v>
      </c>
      <c r="M250" s="535">
        <v>300</v>
      </c>
      <c r="N250" s="535">
        <v>300</v>
      </c>
      <c r="O250" s="535">
        <v>350</v>
      </c>
      <c r="P250" s="535">
        <v>400</v>
      </c>
      <c r="Q250" s="535">
        <v>350</v>
      </c>
      <c r="R250" s="536">
        <v>350</v>
      </c>
      <c r="S250" s="534">
        <v>400</v>
      </c>
      <c r="T250" s="535">
        <v>375</v>
      </c>
      <c r="U250" s="535">
        <v>400</v>
      </c>
      <c r="V250" s="535">
        <v>450</v>
      </c>
      <c r="W250" s="535">
        <v>550</v>
      </c>
      <c r="X250" s="535">
        <v>551</v>
      </c>
      <c r="Y250" s="535">
        <v>550</v>
      </c>
      <c r="Z250" s="535">
        <v>500</v>
      </c>
      <c r="AA250" s="535">
        <v>525</v>
      </c>
      <c r="AB250" s="535">
        <v>500</v>
      </c>
      <c r="AC250" s="535">
        <v>525</v>
      </c>
      <c r="AD250" s="537">
        <v>525</v>
      </c>
      <c r="AE250" s="1409">
        <v>450</v>
      </c>
      <c r="AF250" s="1410">
        <v>475</v>
      </c>
      <c r="AG250" s="1410">
        <v>500</v>
      </c>
      <c r="AH250" s="1410">
        <v>450</v>
      </c>
      <c r="AI250" s="1410">
        <v>475</v>
      </c>
      <c r="AJ250" s="1410">
        <v>475</v>
      </c>
      <c r="AK250" s="1410">
        <v>500</v>
      </c>
      <c r="AL250" s="1410">
        <v>525</v>
      </c>
      <c r="AM250" s="1410">
        <v>500</v>
      </c>
      <c r="AN250" s="1410">
        <v>475</v>
      </c>
      <c r="AO250" s="1410">
        <v>450</v>
      </c>
      <c r="AP250" s="1421">
        <v>425</v>
      </c>
      <c r="AQ250" s="1425">
        <v>441</v>
      </c>
      <c r="AR250" s="1410">
        <v>465.5</v>
      </c>
      <c r="AS250" s="1410">
        <v>550</v>
      </c>
      <c r="AT250" s="1410">
        <v>500</v>
      </c>
      <c r="AU250" s="1410">
        <v>450</v>
      </c>
      <c r="AV250" s="1410">
        <v>450</v>
      </c>
      <c r="AW250" s="1410">
        <v>450</v>
      </c>
      <c r="AX250" s="1410">
        <v>500</v>
      </c>
      <c r="AY250" s="1410">
        <v>525</v>
      </c>
      <c r="AZ250" s="2417"/>
      <c r="BA250" s="2417"/>
      <c r="BB250" s="2418"/>
      <c r="BC250" s="2622"/>
      <c r="BD250" s="2623"/>
      <c r="BE250" s="2615"/>
      <c r="BF250" s="2615"/>
      <c r="BG250" s="2615"/>
      <c r="BH250" s="2615"/>
      <c r="BI250" s="2615"/>
      <c r="BJ250" s="2615"/>
      <c r="BK250" s="2615"/>
      <c r="BL250" s="2615"/>
      <c r="BM250" s="2615"/>
      <c r="BN250" s="2615"/>
      <c r="BO250" s="2615"/>
      <c r="BP250" s="2615"/>
      <c r="BQ250" s="2616"/>
      <c r="BR250" s="900"/>
      <c r="BS250" s="900"/>
      <c r="BT250" t="str">
        <f t="shared" si="176"/>
        <v>Portuguese Avast Account Services &amp; Tech chat Chat</v>
      </c>
      <c r="BV250" s="1205" t="s">
        <v>737</v>
      </c>
    </row>
    <row r="251" spans="1:74">
      <c r="A251" s="85" t="s">
        <v>145</v>
      </c>
      <c r="B251" s="86" t="s">
        <v>640</v>
      </c>
      <c r="C251" s="86" t="s">
        <v>630</v>
      </c>
      <c r="D251" s="1187" t="s">
        <v>641</v>
      </c>
      <c r="E251" s="87" t="s">
        <v>603</v>
      </c>
      <c r="F251" s="88">
        <v>10</v>
      </c>
      <c r="G251" s="534">
        <v>4000</v>
      </c>
      <c r="H251" s="535">
        <v>3000</v>
      </c>
      <c r="I251" s="535">
        <v>4000</v>
      </c>
      <c r="J251" s="535">
        <v>3000</v>
      </c>
      <c r="K251" s="535">
        <v>3500</v>
      </c>
      <c r="L251" s="535">
        <v>3000</v>
      </c>
      <c r="M251" s="535">
        <v>3100</v>
      </c>
      <c r="N251" s="535">
        <v>3000</v>
      </c>
      <c r="O251" s="535">
        <v>3100</v>
      </c>
      <c r="P251" s="535">
        <v>3000</v>
      </c>
      <c r="Q251" s="535">
        <v>3000</v>
      </c>
      <c r="R251" s="536">
        <v>2800</v>
      </c>
      <c r="S251" s="534">
        <v>2800</v>
      </c>
      <c r="T251" s="535">
        <v>2400</v>
      </c>
      <c r="U251" s="535">
        <v>2800</v>
      </c>
      <c r="V251" s="535">
        <v>3000</v>
      </c>
      <c r="W251" s="535">
        <v>3100</v>
      </c>
      <c r="X251" s="535">
        <v>3101</v>
      </c>
      <c r="Y251" s="535">
        <v>3000</v>
      </c>
      <c r="Z251" s="535">
        <v>2800</v>
      </c>
      <c r="AA251" s="535">
        <v>2900</v>
      </c>
      <c r="AB251" s="535">
        <v>2700</v>
      </c>
      <c r="AC251" s="535">
        <v>2600</v>
      </c>
      <c r="AD251" s="537">
        <v>2550</v>
      </c>
      <c r="AE251" s="1409">
        <v>2650</v>
      </c>
      <c r="AF251" s="1410">
        <v>2650</v>
      </c>
      <c r="AG251" s="1410">
        <v>2850</v>
      </c>
      <c r="AH251" s="1410">
        <v>2000</v>
      </c>
      <c r="AI251" s="1410">
        <v>1800</v>
      </c>
      <c r="AJ251" s="1410">
        <v>1700</v>
      </c>
      <c r="AK251" s="1410">
        <v>1700</v>
      </c>
      <c r="AL251" s="1410">
        <v>1600</v>
      </c>
      <c r="AM251" s="1410">
        <v>1500</v>
      </c>
      <c r="AN251" s="1410">
        <v>1400</v>
      </c>
      <c r="AO251" s="1410">
        <v>1300</v>
      </c>
      <c r="AP251" s="1421">
        <v>1200</v>
      </c>
      <c r="AQ251" s="1425">
        <v>2597</v>
      </c>
      <c r="AR251" s="1410">
        <v>2597</v>
      </c>
      <c r="AS251" s="1410">
        <v>2800</v>
      </c>
      <c r="AT251" s="1410">
        <v>2500</v>
      </c>
      <c r="AU251" s="2046">
        <v>2200</v>
      </c>
      <c r="AV251" s="2046">
        <v>2100</v>
      </c>
      <c r="AW251" s="2046">
        <v>2000</v>
      </c>
      <c r="AX251" s="2046">
        <v>527.09498352452169</v>
      </c>
      <c r="AY251" s="2046">
        <v>487.56285976018262</v>
      </c>
      <c r="AZ251" s="2046">
        <v>1200</v>
      </c>
      <c r="BA251" s="2046">
        <v>1300</v>
      </c>
      <c r="BB251" s="2047">
        <v>1100</v>
      </c>
      <c r="BC251" s="2622">
        <v>900</v>
      </c>
      <c r="BD251" s="2623">
        <v>800</v>
      </c>
      <c r="BE251" s="2615">
        <v>850</v>
      </c>
      <c r="BF251" s="2615">
        <v>200</v>
      </c>
      <c r="BG251" s="2615">
        <v>200</v>
      </c>
      <c r="BH251" s="2615"/>
      <c r="BI251" s="2615"/>
      <c r="BJ251" s="2615"/>
      <c r="BK251" s="2615"/>
      <c r="BL251" s="2615"/>
      <c r="BM251" s="2615"/>
      <c r="BN251" s="2615"/>
      <c r="BO251" s="2615"/>
      <c r="BP251" s="2615"/>
      <c r="BQ251" s="2616"/>
      <c r="BR251" s="900">
        <f>SUM(AH252:AS252)/SUM(AH251:AS251)</f>
        <v>2.2376052489802349</v>
      </c>
      <c r="BS251" s="900">
        <f>SUM(AT252:BE252)/SUM(AT251:BE251)</f>
        <v>1.6799557245046375</v>
      </c>
      <c r="BT251" t="str">
        <f t="shared" si="176"/>
        <v>Portuguese AVG + Avast Account Services &amp; Tech Email cases Case</v>
      </c>
      <c r="BV251" s="1205" t="s">
        <v>738</v>
      </c>
    </row>
    <row r="252" spans="1:74">
      <c r="A252" s="85" t="s">
        <v>145</v>
      </c>
      <c r="B252" s="86" t="s">
        <v>640</v>
      </c>
      <c r="C252" s="86" t="s">
        <v>630</v>
      </c>
      <c r="D252" s="1187" t="s">
        <v>642</v>
      </c>
      <c r="E252" s="87" t="s">
        <v>605</v>
      </c>
      <c r="F252" s="88"/>
      <c r="G252" s="534">
        <v>0</v>
      </c>
      <c r="H252" s="535">
        <v>0</v>
      </c>
      <c r="I252" s="535">
        <v>0</v>
      </c>
      <c r="J252" s="535">
        <v>0</v>
      </c>
      <c r="K252" s="535">
        <v>0</v>
      </c>
      <c r="L252" s="535">
        <v>0</v>
      </c>
      <c r="M252" s="535">
        <v>0</v>
      </c>
      <c r="N252" s="535">
        <v>0</v>
      </c>
      <c r="O252" s="535">
        <v>0</v>
      </c>
      <c r="P252" s="535">
        <v>0</v>
      </c>
      <c r="Q252" s="535">
        <v>0</v>
      </c>
      <c r="R252" s="536">
        <v>0</v>
      </c>
      <c r="S252" s="534">
        <v>7423.6311239193083</v>
      </c>
      <c r="T252" s="535">
        <v>6370.6877113866967</v>
      </c>
      <c r="U252" s="535">
        <v>8088.4955752212391</v>
      </c>
      <c r="V252" s="535">
        <v>8499.0019960079826</v>
      </c>
      <c r="W252" s="535">
        <v>8969.1872791519436</v>
      </c>
      <c r="X252" s="535">
        <v>8953.47147766323</v>
      </c>
      <c r="Y252" s="535">
        <v>7184.4155844155848</v>
      </c>
      <c r="Z252" s="535">
        <v>7630.3515281038863</v>
      </c>
      <c r="AA252" s="535">
        <v>7740.3087651268042</v>
      </c>
      <c r="AB252" s="535">
        <v>7010.1024556782095</v>
      </c>
      <c r="AC252" s="535">
        <v>6925.1275396939382</v>
      </c>
      <c r="AD252" s="537">
        <v>6739.5792995572392</v>
      </c>
      <c r="AE252" s="1409">
        <v>6980.8217799434369</v>
      </c>
      <c r="AF252" s="1410">
        <v>7014.3337920792437</v>
      </c>
      <c r="AG252" s="1410">
        <v>7527.9549034199472</v>
      </c>
      <c r="AH252" s="1410">
        <v>5281.7189782039059</v>
      </c>
      <c r="AI252" s="1410">
        <v>4757.4993519707023</v>
      </c>
      <c r="AJ252" s="1410">
        <v>4491.0046763626533</v>
      </c>
      <c r="AK252" s="1410">
        <v>4491.2198800842489</v>
      </c>
      <c r="AL252" s="1410">
        <v>4227.5822396435069</v>
      </c>
      <c r="AM252" s="1410">
        <v>3962.950201784744</v>
      </c>
      <c r="AN252" s="1410">
        <v>3698.8465491018546</v>
      </c>
      <c r="AO252" s="1410">
        <v>3434.7035451410452</v>
      </c>
      <c r="AP252" s="1421">
        <v>1999.6421043670348</v>
      </c>
      <c r="AQ252" s="1425">
        <v>4331.0378642918067</v>
      </c>
      <c r="AR252" s="1410">
        <v>4329.20215799781</v>
      </c>
      <c r="AS252" s="1410">
        <v>4656.0033469180162</v>
      </c>
      <c r="AT252" s="1410">
        <v>4950</v>
      </c>
      <c r="AU252" s="2046">
        <f t="shared" ref="AU252" si="193">AU251*1.7</f>
        <v>3740</v>
      </c>
      <c r="AV252" s="2046">
        <f t="shared" ref="AV252" si="194">AV251*1.7</f>
        <v>3570</v>
      </c>
      <c r="AW252" s="2046">
        <f t="shared" ref="AW252" si="195">AW251*1.7</f>
        <v>3400</v>
      </c>
      <c r="AX252" s="2046">
        <f t="shared" ref="AX252" si="196">AX251*1.7</f>
        <v>896.06147199168686</v>
      </c>
      <c r="AY252" s="2046">
        <f t="shared" ref="AY252" si="197">AY251*1.7</f>
        <v>828.85686159231045</v>
      </c>
      <c r="AZ252" s="2046">
        <v>1600</v>
      </c>
      <c r="BA252" s="2046">
        <v>1700</v>
      </c>
      <c r="BB252" s="2047">
        <v>1800</v>
      </c>
      <c r="BC252" s="2622">
        <f t="shared" ref="BC252:BG252" si="198">BC251*1.7</f>
        <v>1530</v>
      </c>
      <c r="BD252" s="2623">
        <f t="shared" si="198"/>
        <v>1360</v>
      </c>
      <c r="BE252" s="2615">
        <f t="shared" si="198"/>
        <v>1445</v>
      </c>
      <c r="BF252" s="2615">
        <f t="shared" si="198"/>
        <v>340</v>
      </c>
      <c r="BG252" s="2615">
        <f t="shared" si="198"/>
        <v>340</v>
      </c>
      <c r="BH252" s="2615"/>
      <c r="BI252" s="2615"/>
      <c r="BJ252" s="2615"/>
      <c r="BK252" s="2615"/>
      <c r="BL252" s="2615"/>
      <c r="BM252" s="2615"/>
      <c r="BN252" s="2615"/>
      <c r="BO252" s="2615"/>
      <c r="BP252" s="2615"/>
      <c r="BQ252" s="2616"/>
      <c r="BR252" s="900"/>
      <c r="BS252" s="900"/>
      <c r="BT252" t="str">
        <f t="shared" si="176"/>
        <v>Portuguese AVG + Avast Account Services &amp; Tech Email Replies Replies</v>
      </c>
      <c r="BV252" s="1205" t="s">
        <v>738</v>
      </c>
    </row>
    <row r="253" spans="1:74">
      <c r="A253" s="85" t="s">
        <v>145</v>
      </c>
      <c r="B253" s="86" t="s">
        <v>640</v>
      </c>
      <c r="C253" s="86" t="s">
        <v>630</v>
      </c>
      <c r="D253" s="1187" t="s">
        <v>643</v>
      </c>
      <c r="E253" s="87" t="s">
        <v>84</v>
      </c>
      <c r="F253" s="88">
        <v>35</v>
      </c>
      <c r="G253" s="534">
        <v>50</v>
      </c>
      <c r="H253" s="535">
        <v>200</v>
      </c>
      <c r="I253" s="535">
        <v>300</v>
      </c>
      <c r="J253" s="535">
        <v>250</v>
      </c>
      <c r="K253" s="535">
        <v>250</v>
      </c>
      <c r="L253" s="535">
        <v>250</v>
      </c>
      <c r="M253" s="535">
        <v>200</v>
      </c>
      <c r="N253" s="535">
        <v>200</v>
      </c>
      <c r="O253" s="535">
        <v>250</v>
      </c>
      <c r="P253" s="535">
        <v>300</v>
      </c>
      <c r="Q253" s="535">
        <v>250</v>
      </c>
      <c r="R253" s="536">
        <v>250</v>
      </c>
      <c r="S253" s="534">
        <v>250</v>
      </c>
      <c r="T253" s="535">
        <v>200</v>
      </c>
      <c r="U253" s="535">
        <v>200</v>
      </c>
      <c r="V253" s="535">
        <v>150</v>
      </c>
      <c r="W253" s="535">
        <v>300</v>
      </c>
      <c r="X253" s="535">
        <v>301</v>
      </c>
      <c r="Y253" s="535">
        <v>300</v>
      </c>
      <c r="Z253" s="535">
        <v>250</v>
      </c>
      <c r="AA253" s="535">
        <v>250</v>
      </c>
      <c r="AB253" s="535">
        <v>200</v>
      </c>
      <c r="AC253" s="535">
        <v>200</v>
      </c>
      <c r="AD253" s="537">
        <v>200</v>
      </c>
      <c r="AE253" s="1409">
        <v>200</v>
      </c>
      <c r="AF253" s="1410">
        <v>200</v>
      </c>
      <c r="AG253" s="1410">
        <v>250</v>
      </c>
      <c r="AH253" s="1410">
        <v>250</v>
      </c>
      <c r="AI253" s="1410">
        <v>300</v>
      </c>
      <c r="AJ253" s="1410">
        <v>250</v>
      </c>
      <c r="AK253" s="1410">
        <v>200</v>
      </c>
      <c r="AL253" s="1410">
        <v>200</v>
      </c>
      <c r="AM253" s="1410">
        <v>200</v>
      </c>
      <c r="AN253" s="1410">
        <v>200</v>
      </c>
      <c r="AO253" s="1410">
        <v>200</v>
      </c>
      <c r="AP253" s="1421">
        <v>275</v>
      </c>
      <c r="AQ253" s="1425">
        <v>300</v>
      </c>
      <c r="AR253" s="1410">
        <v>275</v>
      </c>
      <c r="AS253" s="1410">
        <v>300</v>
      </c>
      <c r="AT253" s="2417"/>
      <c r="AU253" s="2417"/>
      <c r="AV253" s="2417"/>
      <c r="AW253" s="2417"/>
      <c r="AX253" s="2417"/>
      <c r="AY253" s="2417"/>
      <c r="AZ253" s="2417"/>
      <c r="BA253" s="2417"/>
      <c r="BB253" s="2418"/>
      <c r="BC253" s="2622"/>
      <c r="BD253" s="2623"/>
      <c r="BE253" s="2615"/>
      <c r="BF253" s="2615"/>
      <c r="BG253" s="2615"/>
      <c r="BH253" s="2615"/>
      <c r="BI253" s="2615"/>
      <c r="BJ253" s="2615"/>
      <c r="BK253" s="2615"/>
      <c r="BL253" s="2615"/>
      <c r="BM253" s="2615"/>
      <c r="BN253" s="2615"/>
      <c r="BO253" s="2615"/>
      <c r="BP253" s="2615"/>
      <c r="BQ253" s="2616"/>
      <c r="BR253" s="900"/>
      <c r="BS253" s="900"/>
      <c r="BT253" t="str">
        <f t="shared" si="176"/>
        <v>Portuguese AVG + Avast Tech remote Remote</v>
      </c>
      <c r="BV253" s="1205" t="s">
        <v>739</v>
      </c>
    </row>
    <row r="254" spans="1:74">
      <c r="A254" s="85" t="s">
        <v>146</v>
      </c>
      <c r="B254" s="86" t="s">
        <v>598</v>
      </c>
      <c r="C254" s="86" t="s">
        <v>630</v>
      </c>
      <c r="D254" s="1187" t="s">
        <v>644</v>
      </c>
      <c r="E254" s="87" t="s">
        <v>22</v>
      </c>
      <c r="F254" s="88">
        <v>15</v>
      </c>
      <c r="G254" s="534">
        <v>1000</v>
      </c>
      <c r="H254" s="535">
        <v>800</v>
      </c>
      <c r="I254" s="535">
        <v>900</v>
      </c>
      <c r="J254" s="535">
        <v>900</v>
      </c>
      <c r="K254" s="535">
        <v>800</v>
      </c>
      <c r="L254" s="535">
        <v>850</v>
      </c>
      <c r="M254" s="535">
        <v>750</v>
      </c>
      <c r="N254" s="535">
        <v>700</v>
      </c>
      <c r="O254" s="535">
        <v>750</v>
      </c>
      <c r="P254" s="535">
        <v>700</v>
      </c>
      <c r="Q254" s="535">
        <v>700</v>
      </c>
      <c r="R254" s="536">
        <v>600</v>
      </c>
      <c r="S254" s="534">
        <v>700</v>
      </c>
      <c r="T254" s="535">
        <v>650</v>
      </c>
      <c r="U254" s="535">
        <v>750</v>
      </c>
      <c r="V254" s="535">
        <v>750</v>
      </c>
      <c r="W254" s="535">
        <v>750</v>
      </c>
      <c r="X254" s="535">
        <v>751</v>
      </c>
      <c r="Y254" s="535">
        <v>800</v>
      </c>
      <c r="Z254" s="535">
        <v>700</v>
      </c>
      <c r="AA254" s="535">
        <v>650</v>
      </c>
      <c r="AB254" s="535">
        <v>650</v>
      </c>
      <c r="AC254" s="535">
        <v>600</v>
      </c>
      <c r="AD254" s="537">
        <v>550</v>
      </c>
      <c r="AE254" s="1409">
        <v>650</v>
      </c>
      <c r="AF254" s="1410">
        <v>600</v>
      </c>
      <c r="AG254" s="1410">
        <v>650</v>
      </c>
      <c r="AH254" s="1410">
        <v>550</v>
      </c>
      <c r="AI254" s="1410">
        <v>500</v>
      </c>
      <c r="AJ254" s="1410">
        <v>500</v>
      </c>
      <c r="AK254" s="1410">
        <v>550</v>
      </c>
      <c r="AL254" s="1410">
        <v>550</v>
      </c>
      <c r="AM254" s="1410">
        <v>575</v>
      </c>
      <c r="AN254" s="1410">
        <v>550</v>
      </c>
      <c r="AO254" s="1410">
        <v>525</v>
      </c>
      <c r="AP254" s="1421">
        <v>550</v>
      </c>
      <c r="AQ254" s="1425">
        <v>637</v>
      </c>
      <c r="AR254" s="1410">
        <v>588</v>
      </c>
      <c r="AS254" s="1410">
        <v>650</v>
      </c>
      <c r="AT254" s="1410">
        <v>550</v>
      </c>
      <c r="AU254" s="1410">
        <v>500</v>
      </c>
      <c r="AV254" s="1410">
        <v>600</v>
      </c>
      <c r="AW254" s="1410">
        <v>600</v>
      </c>
      <c r="AX254" s="1410">
        <v>600</v>
      </c>
      <c r="AY254" s="1410">
        <v>600</v>
      </c>
      <c r="AZ254" s="2417"/>
      <c r="BA254" s="2417"/>
      <c r="BB254" s="2418"/>
      <c r="BC254" s="2622"/>
      <c r="BD254" s="2623"/>
      <c r="BE254" s="2615"/>
      <c r="BF254" s="2615"/>
      <c r="BG254" s="2615"/>
      <c r="BH254" s="2615"/>
      <c r="BI254" s="2615"/>
      <c r="BJ254" s="2615"/>
      <c r="BK254" s="2615"/>
      <c r="BL254" s="2615"/>
      <c r="BM254" s="2615"/>
      <c r="BN254" s="2615"/>
      <c r="BO254" s="2615"/>
      <c r="BP254" s="2615"/>
      <c r="BQ254" s="2616"/>
      <c r="BR254" s="900"/>
      <c r="BS254" s="900"/>
      <c r="BT254" t="str">
        <f t="shared" si="176"/>
        <v>Spanish AVG Account Services &amp; Tech chat Chat</v>
      </c>
      <c r="BV254" s="1205" t="s">
        <v>739</v>
      </c>
    </row>
    <row r="255" spans="1:74">
      <c r="A255" s="85" t="s">
        <v>146</v>
      </c>
      <c r="B255" s="86" t="s">
        <v>640</v>
      </c>
      <c r="C255" s="86" t="s">
        <v>630</v>
      </c>
      <c r="D255" s="1187" t="s">
        <v>645</v>
      </c>
      <c r="E255" s="87" t="s">
        <v>603</v>
      </c>
      <c r="F255" s="88">
        <v>10</v>
      </c>
      <c r="G255" s="534">
        <v>6000</v>
      </c>
      <c r="H255" s="535">
        <v>5000</v>
      </c>
      <c r="I255" s="535">
        <v>6000</v>
      </c>
      <c r="J255" s="535">
        <v>5000</v>
      </c>
      <c r="K255" s="535">
        <v>5000</v>
      </c>
      <c r="L255" s="535">
        <v>5500</v>
      </c>
      <c r="M255" s="535">
        <v>5200</v>
      </c>
      <c r="N255" s="535">
        <v>6000</v>
      </c>
      <c r="O255" s="535">
        <v>5500</v>
      </c>
      <c r="P255" s="535">
        <v>5000</v>
      </c>
      <c r="Q255" s="535">
        <v>4500</v>
      </c>
      <c r="R255" s="536">
        <v>4200</v>
      </c>
      <c r="S255" s="534">
        <v>4500</v>
      </c>
      <c r="T255" s="535">
        <v>4000</v>
      </c>
      <c r="U255" s="535">
        <v>3800</v>
      </c>
      <c r="V255" s="535">
        <v>4200</v>
      </c>
      <c r="W255" s="535">
        <v>4000</v>
      </c>
      <c r="X255" s="535">
        <v>4000</v>
      </c>
      <c r="Y255" s="535">
        <v>4300</v>
      </c>
      <c r="Z255" s="535">
        <v>4100</v>
      </c>
      <c r="AA255" s="535">
        <v>4100</v>
      </c>
      <c r="AB255" s="535">
        <v>3900</v>
      </c>
      <c r="AC255" s="535">
        <v>3850</v>
      </c>
      <c r="AD255" s="537">
        <v>3950</v>
      </c>
      <c r="AE255" s="1409">
        <v>4800</v>
      </c>
      <c r="AF255" s="1410">
        <v>4000</v>
      </c>
      <c r="AG255" s="1410">
        <v>4400</v>
      </c>
      <c r="AH255" s="1410">
        <v>3500</v>
      </c>
      <c r="AI255" s="1410">
        <v>3250</v>
      </c>
      <c r="AJ255" s="1410">
        <v>3250</v>
      </c>
      <c r="AK255" s="1410">
        <v>3000</v>
      </c>
      <c r="AL255" s="1410">
        <v>3100</v>
      </c>
      <c r="AM255" s="1410">
        <v>3000</v>
      </c>
      <c r="AN255" s="1410">
        <v>2750</v>
      </c>
      <c r="AO255" s="1410">
        <v>2750</v>
      </c>
      <c r="AP255" s="1421">
        <v>3000</v>
      </c>
      <c r="AQ255" s="1425">
        <v>3500</v>
      </c>
      <c r="AR255" s="1410">
        <v>3000</v>
      </c>
      <c r="AS255" s="1410">
        <v>3250</v>
      </c>
      <c r="AT255" s="1410">
        <v>3600</v>
      </c>
      <c r="AU255" s="2046">
        <v>3500</v>
      </c>
      <c r="AV255" s="2046">
        <v>3400</v>
      </c>
      <c r="AW255" s="2046">
        <v>3300</v>
      </c>
      <c r="AX255" s="2046">
        <v>843.35197363923498</v>
      </c>
      <c r="AY255" s="2046">
        <v>896.06147199168709</v>
      </c>
      <c r="AZ255" s="2046">
        <v>1500</v>
      </c>
      <c r="BA255" s="2046">
        <v>1600</v>
      </c>
      <c r="BB255" s="2047">
        <v>600</v>
      </c>
      <c r="BC255" s="2622">
        <v>1000</v>
      </c>
      <c r="BD255" s="2623">
        <v>900</v>
      </c>
      <c r="BE255" s="2615">
        <v>950</v>
      </c>
      <c r="BF255" s="2615">
        <v>250</v>
      </c>
      <c r="BG255" s="2615">
        <v>250</v>
      </c>
      <c r="BH255" s="2615"/>
      <c r="BI255" s="2615"/>
      <c r="BJ255" s="2615"/>
      <c r="BK255" s="2615"/>
      <c r="BL255" s="2615"/>
      <c r="BM255" s="2615"/>
      <c r="BN255" s="2615"/>
      <c r="BO255" s="2615"/>
      <c r="BP255" s="2615"/>
      <c r="BQ255" s="2616"/>
      <c r="BR255" s="900">
        <f>SUM(AH256:AS256)/SUM(AH255:AS255)</f>
        <v>1.9276059677813489</v>
      </c>
      <c r="BS255" s="900">
        <f>SUM(AT256:BE256)/SUM(AT255:BE255)</f>
        <v>1.7755339205410188</v>
      </c>
      <c r="BT255" t="str">
        <f t="shared" si="176"/>
        <v>Spanish AVG + Avast Account Services &amp; Tech Cases Case</v>
      </c>
      <c r="BV255" s="1205" t="s">
        <v>738</v>
      </c>
    </row>
    <row r="256" spans="1:74">
      <c r="A256" s="85" t="s">
        <v>146</v>
      </c>
      <c r="B256" s="86" t="s">
        <v>640</v>
      </c>
      <c r="C256" s="86" t="s">
        <v>630</v>
      </c>
      <c r="D256" s="1187" t="s">
        <v>646</v>
      </c>
      <c r="E256" s="87" t="s">
        <v>605</v>
      </c>
      <c r="F256" s="88"/>
      <c r="G256" s="534">
        <v>0</v>
      </c>
      <c r="H256" s="535">
        <v>0</v>
      </c>
      <c r="I256" s="535">
        <v>0</v>
      </c>
      <c r="J256" s="535">
        <v>0</v>
      </c>
      <c r="K256" s="535">
        <v>0</v>
      </c>
      <c r="L256" s="535">
        <v>0</v>
      </c>
      <c r="M256" s="535">
        <v>0</v>
      </c>
      <c r="N256" s="535">
        <v>0</v>
      </c>
      <c r="O256" s="535">
        <v>0</v>
      </c>
      <c r="P256" s="535">
        <v>0</v>
      </c>
      <c r="Q256" s="535">
        <v>0</v>
      </c>
      <c r="R256" s="536">
        <v>0</v>
      </c>
      <c r="S256" s="534">
        <v>8487.3417721518981</v>
      </c>
      <c r="T256" s="535">
        <v>6627.6648487853245</v>
      </c>
      <c r="U256" s="535">
        <v>4511.7824773413895</v>
      </c>
      <c r="V256" s="535">
        <v>6386.4768683274024</v>
      </c>
      <c r="W256" s="535">
        <v>7424.7534202990773</v>
      </c>
      <c r="X256" s="535">
        <v>7480.6701030927834</v>
      </c>
      <c r="Y256" s="535">
        <v>9028.8409703504039</v>
      </c>
      <c r="Z256" s="535">
        <v>7962.3179967276201</v>
      </c>
      <c r="AA256" s="535">
        <v>8079.633243701307</v>
      </c>
      <c r="AB256" s="535">
        <v>7816.1219402135766</v>
      </c>
      <c r="AC256" s="535">
        <v>7593.2329101795222</v>
      </c>
      <c r="AD256" s="537">
        <v>7830.2750920957478</v>
      </c>
      <c r="AE256" s="1409">
        <v>9534.0003900216216</v>
      </c>
      <c r="AF256" s="1410">
        <v>7921.1553255920326</v>
      </c>
      <c r="AG256" s="1410">
        <v>8725.0343212761145</v>
      </c>
      <c r="AH256" s="1410">
        <v>6941.0848014632647</v>
      </c>
      <c r="AI256" s="1410">
        <v>6441.9531185478527</v>
      </c>
      <c r="AJ256" s="1410">
        <v>6443.9579240492949</v>
      </c>
      <c r="AK256" s="1410">
        <v>5948.0627915468685</v>
      </c>
      <c r="AL256" s="1410">
        <v>6145.8360793500233</v>
      </c>
      <c r="AM256" s="1410">
        <v>5947.9716490374149</v>
      </c>
      <c r="AN256" s="1410">
        <v>5452.2165326386639</v>
      </c>
      <c r="AO256" s="1410">
        <v>5087.5</v>
      </c>
      <c r="AP256" s="1421">
        <v>5550</v>
      </c>
      <c r="AQ256" s="1425">
        <v>6475</v>
      </c>
      <c r="AR256" s="1410">
        <v>5550</v>
      </c>
      <c r="AS256" s="1410">
        <v>6012.5</v>
      </c>
      <c r="AT256" s="1410">
        <v>6678.5</v>
      </c>
      <c r="AU256" s="2046">
        <f t="shared" ref="AU256" si="199">AU255*1.7</f>
        <v>5950</v>
      </c>
      <c r="AV256" s="2046">
        <f t="shared" ref="AV256" si="200">AV255*1.7</f>
        <v>5780</v>
      </c>
      <c r="AW256" s="2046">
        <f t="shared" ref="AW256" si="201">AW255*1.7</f>
        <v>5610</v>
      </c>
      <c r="AX256" s="2046">
        <f t="shared" ref="AX256" si="202">AX255*1.7</f>
        <v>1433.6983551866995</v>
      </c>
      <c r="AY256" s="2046">
        <f t="shared" ref="AY256" si="203">AY255*1.7</f>
        <v>1523.3045023858681</v>
      </c>
      <c r="AZ256" s="2046">
        <v>2400</v>
      </c>
      <c r="BA256" s="2046">
        <v>2400</v>
      </c>
      <c r="BB256" s="2047">
        <v>2600</v>
      </c>
      <c r="BC256" s="2622">
        <f t="shared" ref="BC256:BG256" si="204">BC255*1.7</f>
        <v>1700</v>
      </c>
      <c r="BD256" s="2623">
        <f t="shared" si="204"/>
        <v>1530</v>
      </c>
      <c r="BE256" s="2615">
        <f t="shared" si="204"/>
        <v>1615</v>
      </c>
      <c r="BF256" s="2615">
        <f t="shared" si="204"/>
        <v>425</v>
      </c>
      <c r="BG256" s="2615">
        <f t="shared" si="204"/>
        <v>425</v>
      </c>
      <c r="BH256" s="2615"/>
      <c r="BI256" s="2615"/>
      <c r="BJ256" s="2615"/>
      <c r="BK256" s="2615"/>
      <c r="BL256" s="2615"/>
      <c r="BM256" s="2615"/>
      <c r="BN256" s="2615"/>
      <c r="BO256" s="2615"/>
      <c r="BP256" s="2615"/>
      <c r="BQ256" s="2616"/>
      <c r="BR256" s="901"/>
      <c r="BS256" s="901"/>
      <c r="BT256" t="str">
        <f t="shared" si="176"/>
        <v>Spanish AVG + Avast Account Services &amp; Tech Replies Replies</v>
      </c>
      <c r="BV256" s="1205" t="s">
        <v>738</v>
      </c>
    </row>
    <row r="257" spans="1:80">
      <c r="A257" s="85" t="s">
        <v>146</v>
      </c>
      <c r="B257" s="86" t="s">
        <v>600</v>
      </c>
      <c r="C257" s="86" t="s">
        <v>630</v>
      </c>
      <c r="D257" s="1187" t="s">
        <v>647</v>
      </c>
      <c r="E257" s="87" t="s">
        <v>84</v>
      </c>
      <c r="F257" s="88">
        <v>35</v>
      </c>
      <c r="G257" s="534">
        <v>50</v>
      </c>
      <c r="H257" s="535">
        <v>50</v>
      </c>
      <c r="I257" s="535">
        <v>50</v>
      </c>
      <c r="J257" s="535">
        <v>50</v>
      </c>
      <c r="K257" s="535">
        <v>50</v>
      </c>
      <c r="L257" s="535">
        <v>50</v>
      </c>
      <c r="M257" s="535">
        <v>50</v>
      </c>
      <c r="N257" s="535">
        <v>50</v>
      </c>
      <c r="O257" s="535">
        <v>50</v>
      </c>
      <c r="P257" s="535">
        <v>50</v>
      </c>
      <c r="Q257" s="535">
        <v>50</v>
      </c>
      <c r="R257" s="536">
        <v>50</v>
      </c>
      <c r="S257" s="534">
        <v>50</v>
      </c>
      <c r="T257" s="535">
        <v>50</v>
      </c>
      <c r="U257" s="535">
        <v>50</v>
      </c>
      <c r="V257" s="535">
        <v>50</v>
      </c>
      <c r="W257" s="535">
        <v>50</v>
      </c>
      <c r="X257" s="535">
        <v>51</v>
      </c>
      <c r="Y257" s="535">
        <v>50</v>
      </c>
      <c r="Z257" s="535">
        <v>50</v>
      </c>
      <c r="AA257" s="535">
        <v>50</v>
      </c>
      <c r="AB257" s="535">
        <v>50</v>
      </c>
      <c r="AC257" s="535">
        <v>50</v>
      </c>
      <c r="AD257" s="537">
        <v>50</v>
      </c>
      <c r="AE257" s="1409">
        <v>50</v>
      </c>
      <c r="AF257" s="1410">
        <v>50</v>
      </c>
      <c r="AG257" s="1410">
        <v>50</v>
      </c>
      <c r="AH257" s="1410">
        <v>50</v>
      </c>
      <c r="AI257" s="1410">
        <v>50</v>
      </c>
      <c r="AJ257" s="1410">
        <v>50</v>
      </c>
      <c r="AK257" s="1410">
        <v>50</v>
      </c>
      <c r="AL257" s="1410">
        <v>50</v>
      </c>
      <c r="AM257" s="1410">
        <v>50</v>
      </c>
      <c r="AN257" s="1410">
        <v>50</v>
      </c>
      <c r="AO257" s="1410">
        <v>50</v>
      </c>
      <c r="AP257" s="1421">
        <v>175</v>
      </c>
      <c r="AQ257" s="1425">
        <v>200</v>
      </c>
      <c r="AR257" s="1410">
        <v>225</v>
      </c>
      <c r="AS257" s="1410">
        <v>200</v>
      </c>
      <c r="AT257" s="2417"/>
      <c r="AU257" s="2417"/>
      <c r="AV257" s="2417"/>
      <c r="AW257" s="2417"/>
      <c r="AX257" s="2417"/>
      <c r="AY257" s="2417"/>
      <c r="AZ257" s="2417"/>
      <c r="BA257" s="2417"/>
      <c r="BB257" s="2418"/>
      <c r="BC257" s="2622"/>
      <c r="BD257" s="2623"/>
      <c r="BE257" s="2615"/>
      <c r="BF257" s="2615"/>
      <c r="BG257" s="2615"/>
      <c r="BH257" s="2615"/>
      <c r="BI257" s="2615"/>
      <c r="BJ257" s="2615"/>
      <c r="BK257" s="2615"/>
      <c r="BL257" s="2615"/>
      <c r="BM257" s="2615"/>
      <c r="BN257" s="2615"/>
      <c r="BO257" s="2615"/>
      <c r="BP257" s="2615"/>
      <c r="BQ257" s="2616"/>
      <c r="BS257" s="647"/>
      <c r="BT257" t="str">
        <f t="shared" si="176"/>
        <v>Spanish Avast Account Services &amp; Tech remote Remote</v>
      </c>
      <c r="BV257" s="1205" t="s">
        <v>739</v>
      </c>
    </row>
    <row r="258" spans="1:80">
      <c r="A258" s="85" t="s">
        <v>226</v>
      </c>
      <c r="B258" s="86" t="s">
        <v>640</v>
      </c>
      <c r="C258" s="86" t="s">
        <v>630</v>
      </c>
      <c r="D258" s="1187" t="s">
        <v>641</v>
      </c>
      <c r="E258" s="87" t="s">
        <v>603</v>
      </c>
      <c r="F258" s="88"/>
      <c r="G258" s="534"/>
      <c r="H258" s="535"/>
      <c r="I258" s="535"/>
      <c r="J258" s="535"/>
      <c r="K258" s="535"/>
      <c r="L258" s="535"/>
      <c r="M258" s="535"/>
      <c r="N258" s="535"/>
      <c r="O258" s="535"/>
      <c r="P258" s="535"/>
      <c r="Q258" s="535"/>
      <c r="R258" s="536"/>
      <c r="S258" s="534"/>
      <c r="T258" s="535"/>
      <c r="U258" s="535"/>
      <c r="V258" s="535"/>
      <c r="W258" s="535"/>
      <c r="X258" s="535"/>
      <c r="Y258" s="535"/>
      <c r="Z258" s="535"/>
      <c r="AA258" s="535"/>
      <c r="AB258" s="535"/>
      <c r="AC258" s="535"/>
      <c r="AD258" s="537"/>
      <c r="AE258" s="1409"/>
      <c r="AF258" s="1410"/>
      <c r="AG258" s="1410"/>
      <c r="AH258" s="1410"/>
      <c r="AI258" s="1410"/>
      <c r="AJ258" s="1410"/>
      <c r="AK258" s="1410"/>
      <c r="AL258" s="1410"/>
      <c r="AM258" s="1410"/>
      <c r="AN258" s="1410"/>
      <c r="AO258" s="1410"/>
      <c r="AP258" s="1421"/>
      <c r="AQ258" s="1425"/>
      <c r="AR258" s="1410"/>
      <c r="AS258" s="1410"/>
      <c r="AT258" s="1410"/>
      <c r="AU258" s="1410"/>
      <c r="AV258" s="1410">
        <v>1850</v>
      </c>
      <c r="AW258" s="1410">
        <v>1750</v>
      </c>
      <c r="AX258" s="1410">
        <v>461.20811058395657</v>
      </c>
      <c r="AY258" s="1410">
        <v>461.20811058395657</v>
      </c>
      <c r="AZ258" s="1410">
        <v>461.20811058395657</v>
      </c>
      <c r="BA258" s="1410">
        <v>487.56285976018262</v>
      </c>
      <c r="BB258" s="1421">
        <v>487.56285976018262</v>
      </c>
      <c r="BC258" s="2622">
        <v>513.91760893640867</v>
      </c>
      <c r="BD258" s="2623">
        <v>487.56285976018262</v>
      </c>
      <c r="BE258" s="2615">
        <v>487.56285976018262</v>
      </c>
      <c r="BF258" s="2615">
        <v>100</v>
      </c>
      <c r="BG258" s="2615">
        <v>100</v>
      </c>
      <c r="BH258" s="2615"/>
      <c r="BI258" s="2615"/>
      <c r="BJ258" s="2615"/>
      <c r="BK258" s="2615"/>
      <c r="BL258" s="2615"/>
      <c r="BM258" s="2615"/>
      <c r="BN258" s="2615"/>
      <c r="BO258" s="2615"/>
      <c r="BP258" s="2615"/>
      <c r="BQ258" s="2616"/>
      <c r="BS258" s="647"/>
      <c r="BT258" t="str">
        <f t="shared" si="176"/>
        <v>Czech AVG + Avast Account Services &amp; Tech Email cases Case</v>
      </c>
      <c r="BV258" s="1205" t="s">
        <v>740</v>
      </c>
    </row>
    <row r="259" spans="1:80">
      <c r="A259" s="85" t="s">
        <v>226</v>
      </c>
      <c r="B259" s="86" t="s">
        <v>640</v>
      </c>
      <c r="C259" s="86" t="s">
        <v>630</v>
      </c>
      <c r="D259" s="1187" t="s">
        <v>641</v>
      </c>
      <c r="E259" s="87" t="s">
        <v>605</v>
      </c>
      <c r="F259" s="88"/>
      <c r="G259" s="534"/>
      <c r="H259" s="535"/>
      <c r="I259" s="535"/>
      <c r="J259" s="535"/>
      <c r="K259" s="535"/>
      <c r="L259" s="535"/>
      <c r="M259" s="535"/>
      <c r="N259" s="535"/>
      <c r="O259" s="535"/>
      <c r="P259" s="535"/>
      <c r="Q259" s="535"/>
      <c r="R259" s="536"/>
      <c r="S259" s="534"/>
      <c r="T259" s="535"/>
      <c r="U259" s="535"/>
      <c r="V259" s="535"/>
      <c r="W259" s="535"/>
      <c r="X259" s="535"/>
      <c r="Y259" s="535"/>
      <c r="Z259" s="535"/>
      <c r="AA259" s="535"/>
      <c r="AB259" s="535"/>
      <c r="AC259" s="535"/>
      <c r="AD259" s="537"/>
      <c r="AE259" s="1409"/>
      <c r="AF259" s="1410"/>
      <c r="AG259" s="1410"/>
      <c r="AH259" s="1410"/>
      <c r="AI259" s="1410"/>
      <c r="AJ259" s="1410"/>
      <c r="AK259" s="1410"/>
      <c r="AL259" s="1410"/>
      <c r="AM259" s="1410"/>
      <c r="AN259" s="1410"/>
      <c r="AO259" s="1410"/>
      <c r="AP259" s="1421"/>
      <c r="AQ259" s="1425"/>
      <c r="AR259" s="1410"/>
      <c r="AS259" s="1410"/>
      <c r="AT259" s="1410"/>
      <c r="AU259" s="1410"/>
      <c r="AV259" s="1410">
        <f t="shared" ref="AV259:BG259" si="205">AV258*1.7</f>
        <v>3145</v>
      </c>
      <c r="AW259" s="1410">
        <f t="shared" si="205"/>
        <v>2975</v>
      </c>
      <c r="AX259" s="1410">
        <f t="shared" si="205"/>
        <v>784.05378799272614</v>
      </c>
      <c r="AY259" s="1410">
        <f t="shared" si="205"/>
        <v>784.05378799272614</v>
      </c>
      <c r="AZ259" s="1410">
        <f t="shared" si="205"/>
        <v>784.05378799272614</v>
      </c>
      <c r="BA259" s="1410">
        <f t="shared" si="205"/>
        <v>828.85686159231045</v>
      </c>
      <c r="BB259" s="1421">
        <f t="shared" si="205"/>
        <v>828.85686159231045</v>
      </c>
      <c r="BC259" s="2622">
        <f t="shared" si="205"/>
        <v>873.65993519189476</v>
      </c>
      <c r="BD259" s="2623">
        <f t="shared" si="205"/>
        <v>828.85686159231045</v>
      </c>
      <c r="BE259" s="2615">
        <f t="shared" si="205"/>
        <v>828.85686159231045</v>
      </c>
      <c r="BF259" s="2615">
        <f t="shared" si="205"/>
        <v>170</v>
      </c>
      <c r="BG259" s="2615">
        <f t="shared" si="205"/>
        <v>170</v>
      </c>
      <c r="BH259" s="2615"/>
      <c r="BI259" s="2615"/>
      <c r="BJ259" s="2615"/>
      <c r="BK259" s="2615"/>
      <c r="BL259" s="2615"/>
      <c r="BM259" s="2615"/>
      <c r="BN259" s="2615"/>
      <c r="BO259" s="2615"/>
      <c r="BP259" s="2615"/>
      <c r="BQ259" s="2616"/>
      <c r="BS259" s="647"/>
      <c r="BT259" t="str">
        <f t="shared" si="176"/>
        <v>Czech AVG + Avast Account Services &amp; Tech Email cases Replies</v>
      </c>
      <c r="BV259" s="1205" t="s">
        <v>740</v>
      </c>
    </row>
    <row r="260" spans="1:80">
      <c r="A260" s="85" t="s">
        <v>139</v>
      </c>
      <c r="B260" s="86" t="s">
        <v>640</v>
      </c>
      <c r="C260" s="86" t="s">
        <v>630</v>
      </c>
      <c r="D260" s="1187" t="s">
        <v>641</v>
      </c>
      <c r="E260" s="87" t="s">
        <v>603</v>
      </c>
      <c r="F260" s="88"/>
      <c r="G260" s="534"/>
      <c r="H260" s="535"/>
      <c r="I260" s="535"/>
      <c r="J260" s="535"/>
      <c r="K260" s="535"/>
      <c r="L260" s="535"/>
      <c r="M260" s="535"/>
      <c r="N260" s="535"/>
      <c r="O260" s="535"/>
      <c r="P260" s="535"/>
      <c r="Q260" s="535"/>
      <c r="R260" s="536"/>
      <c r="S260" s="534"/>
      <c r="T260" s="535"/>
      <c r="U260" s="535"/>
      <c r="V260" s="535"/>
      <c r="W260" s="535"/>
      <c r="X260" s="535"/>
      <c r="Y260" s="535"/>
      <c r="Z260" s="535"/>
      <c r="AA260" s="535"/>
      <c r="AB260" s="535"/>
      <c r="AC260" s="535"/>
      <c r="AD260" s="537"/>
      <c r="AE260" s="1409"/>
      <c r="AF260" s="1410"/>
      <c r="AG260" s="1410"/>
      <c r="AH260" s="1410"/>
      <c r="AI260" s="1410"/>
      <c r="AJ260" s="1410"/>
      <c r="AK260" s="1410"/>
      <c r="AL260" s="1410"/>
      <c r="AM260" s="1410"/>
      <c r="AN260" s="1410"/>
      <c r="AO260" s="1410"/>
      <c r="AP260" s="1421"/>
      <c r="AQ260" s="1425"/>
      <c r="AR260" s="1410"/>
      <c r="AS260" s="1410"/>
      <c r="AT260" s="1410"/>
      <c r="AU260" s="1410"/>
      <c r="AV260" s="1410">
        <v>400</v>
      </c>
      <c r="AW260" s="1410">
        <v>400</v>
      </c>
      <c r="AX260" s="1410">
        <v>400</v>
      </c>
      <c r="AY260" s="1410">
        <v>400</v>
      </c>
      <c r="AZ260" s="1410">
        <v>400</v>
      </c>
      <c r="BA260" s="1410">
        <v>400</v>
      </c>
      <c r="BB260" s="1421">
        <v>450</v>
      </c>
      <c r="BC260" s="2622">
        <v>450</v>
      </c>
      <c r="BD260" s="2623">
        <v>400</v>
      </c>
      <c r="BE260" s="2615">
        <v>450</v>
      </c>
      <c r="BF260" s="2615">
        <v>100</v>
      </c>
      <c r="BG260" s="2615">
        <v>100</v>
      </c>
      <c r="BH260" s="2615"/>
      <c r="BI260" s="2615"/>
      <c r="BJ260" s="2615"/>
      <c r="BK260" s="2615"/>
      <c r="BL260" s="2615"/>
      <c r="BM260" s="2615"/>
      <c r="BN260" s="2615"/>
      <c r="BO260" s="2615"/>
      <c r="BP260" s="2615"/>
      <c r="BQ260" s="2616"/>
      <c r="BS260" s="647"/>
      <c r="BT260" t="str">
        <f t="shared" si="176"/>
        <v>Italian AVG + Avast Account Services &amp; Tech Email cases Case</v>
      </c>
      <c r="BV260" s="1205" t="s">
        <v>740</v>
      </c>
    </row>
    <row r="261" spans="1:80">
      <c r="A261" s="85" t="s">
        <v>139</v>
      </c>
      <c r="B261" s="86" t="s">
        <v>640</v>
      </c>
      <c r="C261" s="86" t="s">
        <v>630</v>
      </c>
      <c r="D261" s="1187" t="s">
        <v>641</v>
      </c>
      <c r="E261" s="87" t="s">
        <v>605</v>
      </c>
      <c r="F261" s="88"/>
      <c r="G261" s="534"/>
      <c r="H261" s="535"/>
      <c r="I261" s="535"/>
      <c r="J261" s="535"/>
      <c r="K261" s="535"/>
      <c r="L261" s="535"/>
      <c r="M261" s="535"/>
      <c r="N261" s="535"/>
      <c r="O261" s="535"/>
      <c r="P261" s="535"/>
      <c r="Q261" s="535"/>
      <c r="R261" s="536"/>
      <c r="S261" s="534"/>
      <c r="T261" s="535"/>
      <c r="U261" s="535"/>
      <c r="V261" s="535"/>
      <c r="W261" s="535"/>
      <c r="X261" s="535"/>
      <c r="Y261" s="535"/>
      <c r="Z261" s="535"/>
      <c r="AA261" s="535"/>
      <c r="AB261" s="535"/>
      <c r="AC261" s="535"/>
      <c r="AD261" s="537"/>
      <c r="AE261" s="1409"/>
      <c r="AF261" s="1410"/>
      <c r="AG261" s="1410"/>
      <c r="AH261" s="1410"/>
      <c r="AI261" s="1410"/>
      <c r="AJ261" s="1410"/>
      <c r="AK261" s="1410"/>
      <c r="AL261" s="1410"/>
      <c r="AM261" s="1410"/>
      <c r="AN261" s="1410"/>
      <c r="AO261" s="1410"/>
      <c r="AP261" s="1421"/>
      <c r="AQ261" s="1425"/>
      <c r="AR261" s="1410"/>
      <c r="AS261" s="1410"/>
      <c r="AT261" s="1410"/>
      <c r="AU261" s="1410"/>
      <c r="AV261" s="1410">
        <f t="shared" ref="AV261:BG261" si="206">AV260*1.7</f>
        <v>680</v>
      </c>
      <c r="AW261" s="1410">
        <f t="shared" si="206"/>
        <v>680</v>
      </c>
      <c r="AX261" s="1410">
        <f t="shared" si="206"/>
        <v>680</v>
      </c>
      <c r="AY261" s="1410">
        <f t="shared" si="206"/>
        <v>680</v>
      </c>
      <c r="AZ261" s="1410">
        <f t="shared" si="206"/>
        <v>680</v>
      </c>
      <c r="BA261" s="1410">
        <f t="shared" si="206"/>
        <v>680</v>
      </c>
      <c r="BB261" s="1421">
        <f t="shared" si="206"/>
        <v>765</v>
      </c>
      <c r="BC261" s="2622">
        <f t="shared" si="206"/>
        <v>765</v>
      </c>
      <c r="BD261" s="2623">
        <f t="shared" si="206"/>
        <v>680</v>
      </c>
      <c r="BE261" s="2615">
        <f t="shared" si="206"/>
        <v>765</v>
      </c>
      <c r="BF261" s="2615">
        <f t="shared" si="206"/>
        <v>170</v>
      </c>
      <c r="BG261" s="2615">
        <f t="shared" si="206"/>
        <v>170</v>
      </c>
      <c r="BH261" s="2615"/>
      <c r="BI261" s="2615"/>
      <c r="BJ261" s="2615"/>
      <c r="BK261" s="2615"/>
      <c r="BL261" s="2615"/>
      <c r="BM261" s="2615"/>
      <c r="BN261" s="2615"/>
      <c r="BO261" s="2615"/>
      <c r="BP261" s="2615"/>
      <c r="BQ261" s="2616"/>
      <c r="BS261" s="647"/>
      <c r="BT261" t="str">
        <f t="shared" si="176"/>
        <v>Italian AVG + Avast Account Services &amp; Tech Email cases Replies</v>
      </c>
      <c r="BV261" s="1205" t="s">
        <v>740</v>
      </c>
    </row>
    <row r="262" spans="1:80">
      <c r="A262" s="85" t="s">
        <v>227</v>
      </c>
      <c r="B262" s="86" t="s">
        <v>640</v>
      </c>
      <c r="C262" s="86" t="s">
        <v>630</v>
      </c>
      <c r="D262" s="1187" t="s">
        <v>641</v>
      </c>
      <c r="E262" s="87" t="s">
        <v>603</v>
      </c>
      <c r="F262" s="88"/>
      <c r="G262" s="534"/>
      <c r="H262" s="535"/>
      <c r="I262" s="535"/>
      <c r="J262" s="535"/>
      <c r="K262" s="535"/>
      <c r="L262" s="535"/>
      <c r="M262" s="535"/>
      <c r="N262" s="535"/>
      <c r="O262" s="535"/>
      <c r="P262" s="535"/>
      <c r="Q262" s="535"/>
      <c r="R262" s="536"/>
      <c r="S262" s="534"/>
      <c r="T262" s="535"/>
      <c r="U262" s="535"/>
      <c r="V262" s="535"/>
      <c r="W262" s="535"/>
      <c r="X262" s="535"/>
      <c r="Y262" s="535"/>
      <c r="Z262" s="535"/>
      <c r="AA262" s="535"/>
      <c r="AB262" s="535"/>
      <c r="AC262" s="535"/>
      <c r="AD262" s="537"/>
      <c r="AE262" s="1409"/>
      <c r="AF262" s="1410"/>
      <c r="AG262" s="1410"/>
      <c r="AH262" s="1410"/>
      <c r="AI262" s="1410"/>
      <c r="AJ262" s="1410"/>
      <c r="AK262" s="1410"/>
      <c r="AL262" s="1410"/>
      <c r="AM262" s="1410"/>
      <c r="AN262" s="1410"/>
      <c r="AO262" s="1410"/>
      <c r="AP262" s="1421"/>
      <c r="AQ262" s="1425"/>
      <c r="AR262" s="1410"/>
      <c r="AS262" s="1410"/>
      <c r="AT262" s="1410"/>
      <c r="AU262" s="1410"/>
      <c r="AV262" s="1410">
        <v>450</v>
      </c>
      <c r="AW262" s="1410">
        <v>450</v>
      </c>
      <c r="AX262" s="1410">
        <v>450</v>
      </c>
      <c r="AY262" s="1410">
        <v>450</v>
      </c>
      <c r="AZ262" s="1410">
        <v>450</v>
      </c>
      <c r="BA262" s="1410">
        <v>450</v>
      </c>
      <c r="BB262" s="1421">
        <v>500</v>
      </c>
      <c r="BC262" s="2622">
        <v>500</v>
      </c>
      <c r="BD262" s="2623">
        <v>450</v>
      </c>
      <c r="BE262" s="2615">
        <v>500</v>
      </c>
      <c r="BF262" s="2615">
        <v>100</v>
      </c>
      <c r="BG262" s="2615">
        <v>100</v>
      </c>
      <c r="BH262" s="2615"/>
      <c r="BI262" s="2615"/>
      <c r="BJ262" s="2615"/>
      <c r="BK262" s="2615"/>
      <c r="BL262" s="2615"/>
      <c r="BM262" s="2615"/>
      <c r="BN262" s="2615"/>
      <c r="BO262" s="2615"/>
      <c r="BP262" s="2615"/>
      <c r="BQ262" s="2616"/>
      <c r="BS262" s="647"/>
      <c r="BT262" t="str">
        <f t="shared" si="176"/>
        <v>Other AVG + Avast Account Services &amp; Tech Email cases Case</v>
      </c>
      <c r="BV262" s="1205" t="s">
        <v>740</v>
      </c>
    </row>
    <row r="263" spans="1:80">
      <c r="A263" s="85" t="s">
        <v>227</v>
      </c>
      <c r="B263" s="86" t="s">
        <v>640</v>
      </c>
      <c r="C263" s="86" t="s">
        <v>630</v>
      </c>
      <c r="D263" s="1187" t="s">
        <v>641</v>
      </c>
      <c r="E263" s="87" t="s">
        <v>605</v>
      </c>
      <c r="F263" s="88"/>
      <c r="G263" s="534"/>
      <c r="H263" s="535"/>
      <c r="I263" s="535"/>
      <c r="J263" s="535"/>
      <c r="K263" s="535"/>
      <c r="L263" s="535"/>
      <c r="M263" s="535"/>
      <c r="N263" s="535"/>
      <c r="O263" s="535"/>
      <c r="P263" s="535"/>
      <c r="Q263" s="535"/>
      <c r="R263" s="536"/>
      <c r="S263" s="534"/>
      <c r="T263" s="535"/>
      <c r="U263" s="535"/>
      <c r="V263" s="535"/>
      <c r="W263" s="535"/>
      <c r="X263" s="535"/>
      <c r="Y263" s="535"/>
      <c r="Z263" s="535"/>
      <c r="AA263" s="535"/>
      <c r="AB263" s="535"/>
      <c r="AC263" s="535"/>
      <c r="AD263" s="537"/>
      <c r="AE263" s="1409"/>
      <c r="AF263" s="1410"/>
      <c r="AG263" s="1410"/>
      <c r="AH263" s="1410"/>
      <c r="AI263" s="1410"/>
      <c r="AJ263" s="1410"/>
      <c r="AK263" s="1410"/>
      <c r="AL263" s="1410"/>
      <c r="AM263" s="1410"/>
      <c r="AN263" s="1410"/>
      <c r="AO263" s="1410"/>
      <c r="AP263" s="1421"/>
      <c r="AQ263" s="1425"/>
      <c r="AR263" s="1410"/>
      <c r="AS263" s="1410"/>
      <c r="AT263" s="1410"/>
      <c r="AU263" s="1410"/>
      <c r="AV263" s="1410">
        <f t="shared" ref="AV263:BG263" si="207">AV262*1.7</f>
        <v>765</v>
      </c>
      <c r="AW263" s="1410">
        <f t="shared" si="207"/>
        <v>765</v>
      </c>
      <c r="AX263" s="1410">
        <f t="shared" si="207"/>
        <v>765</v>
      </c>
      <c r="AY263" s="1410">
        <f t="shared" si="207"/>
        <v>765</v>
      </c>
      <c r="AZ263" s="1410">
        <f t="shared" si="207"/>
        <v>765</v>
      </c>
      <c r="BA263" s="1410">
        <f t="shared" si="207"/>
        <v>765</v>
      </c>
      <c r="BB263" s="1421">
        <f t="shared" si="207"/>
        <v>850</v>
      </c>
      <c r="BC263" s="2622">
        <f t="shared" si="207"/>
        <v>850</v>
      </c>
      <c r="BD263" s="2623">
        <f t="shared" si="207"/>
        <v>765</v>
      </c>
      <c r="BE263" s="2615">
        <f t="shared" si="207"/>
        <v>850</v>
      </c>
      <c r="BF263" s="2615">
        <f t="shared" si="207"/>
        <v>170</v>
      </c>
      <c r="BG263" s="2615">
        <f t="shared" si="207"/>
        <v>170</v>
      </c>
      <c r="BH263" s="2615"/>
      <c r="BI263" s="2615"/>
      <c r="BJ263" s="2615"/>
      <c r="BK263" s="2615"/>
      <c r="BL263" s="2615"/>
      <c r="BM263" s="2615"/>
      <c r="BN263" s="2615"/>
      <c r="BO263" s="2615"/>
      <c r="BP263" s="2615"/>
      <c r="BQ263" s="2616"/>
      <c r="BS263" s="647"/>
      <c r="BT263" t="str">
        <f t="shared" si="176"/>
        <v>Other AVG + Avast Account Services &amp; Tech Email cases Replies</v>
      </c>
      <c r="BV263" s="1205" t="s">
        <v>740</v>
      </c>
    </row>
    <row r="264" spans="1:80">
      <c r="A264" s="2326" t="s">
        <v>208</v>
      </c>
      <c r="B264" s="2327" t="s">
        <v>640</v>
      </c>
      <c r="C264" s="2327" t="s">
        <v>630</v>
      </c>
      <c r="D264" s="2328" t="s">
        <v>648</v>
      </c>
      <c r="E264" s="2329" t="s">
        <v>22</v>
      </c>
      <c r="F264" s="2330"/>
      <c r="G264" s="2331"/>
      <c r="H264" s="2332"/>
      <c r="I264" s="2332"/>
      <c r="J264" s="2332"/>
      <c r="K264" s="2332"/>
      <c r="L264" s="2332"/>
      <c r="M264" s="2332"/>
      <c r="N264" s="2332"/>
      <c r="O264" s="2332"/>
      <c r="P264" s="2332"/>
      <c r="Q264" s="2332"/>
      <c r="R264" s="2333"/>
      <c r="S264" s="2331"/>
      <c r="T264" s="2332"/>
      <c r="U264" s="2332"/>
      <c r="V264" s="2332"/>
      <c r="W264" s="2332"/>
      <c r="X264" s="2332"/>
      <c r="Y264" s="2332"/>
      <c r="Z264" s="2332"/>
      <c r="AA264" s="2332"/>
      <c r="AB264" s="2332"/>
      <c r="AC264" s="2332"/>
      <c r="AD264" s="2334"/>
      <c r="AE264" s="2335"/>
      <c r="AF264" s="2046"/>
      <c r="AG264" s="2046"/>
      <c r="AH264" s="2046"/>
      <c r="AI264" s="2046"/>
      <c r="AJ264" s="2046"/>
      <c r="AK264" s="2046"/>
      <c r="AL264" s="2046"/>
      <c r="AM264" s="2046"/>
      <c r="AN264" s="2046"/>
      <c r="AO264" s="2046"/>
      <c r="AP264" s="2047"/>
      <c r="AQ264" s="2336"/>
      <c r="AR264" s="2046"/>
      <c r="AS264" s="2046"/>
      <c r="AT264" s="2046"/>
      <c r="AU264" s="2046"/>
      <c r="AV264" s="2046"/>
      <c r="AW264" s="2046"/>
      <c r="AX264" s="2046"/>
      <c r="AY264" s="2046"/>
      <c r="AZ264" s="2046"/>
      <c r="BA264" s="2046"/>
      <c r="BB264" s="2047"/>
      <c r="BC264" s="2622"/>
      <c r="BD264" s="2623"/>
      <c r="BE264" s="2615"/>
      <c r="BF264" s="2615"/>
      <c r="BG264" s="2615"/>
      <c r="BH264" s="2615"/>
      <c r="BI264" s="2615"/>
      <c r="BJ264" s="2615"/>
      <c r="BK264" s="2615"/>
      <c r="BL264" s="2615"/>
      <c r="BM264" s="2615"/>
      <c r="BN264" s="2615"/>
      <c r="BO264" s="2615"/>
      <c r="BP264" s="2615"/>
      <c r="BQ264" s="2616"/>
      <c r="BS264" s="647"/>
      <c r="BT264" t="str">
        <f t="shared" si="176"/>
        <v>English New Chat MT from Email Chat</v>
      </c>
      <c r="BV264" s="1205" t="s">
        <v>741</v>
      </c>
    </row>
    <row r="265" spans="1:80">
      <c r="A265" s="2326" t="s">
        <v>137</v>
      </c>
      <c r="B265" s="2327" t="s">
        <v>640</v>
      </c>
      <c r="C265" s="2327" t="s">
        <v>630</v>
      </c>
      <c r="D265" s="2328" t="s">
        <v>648</v>
      </c>
      <c r="E265" s="2329" t="s">
        <v>22</v>
      </c>
      <c r="F265" s="2330"/>
      <c r="G265" s="2331"/>
      <c r="H265" s="2332"/>
      <c r="I265" s="2332"/>
      <c r="J265" s="2332"/>
      <c r="K265" s="2332"/>
      <c r="L265" s="2332"/>
      <c r="M265" s="2332"/>
      <c r="N265" s="2332"/>
      <c r="O265" s="2332"/>
      <c r="P265" s="2332"/>
      <c r="Q265" s="2332"/>
      <c r="R265" s="2333"/>
      <c r="S265" s="2331"/>
      <c r="T265" s="2332"/>
      <c r="U265" s="2332"/>
      <c r="V265" s="2332"/>
      <c r="W265" s="2332"/>
      <c r="X265" s="2332"/>
      <c r="Y265" s="2332"/>
      <c r="Z265" s="2332"/>
      <c r="AA265" s="2332"/>
      <c r="AB265" s="2332"/>
      <c r="AC265" s="2332"/>
      <c r="AD265" s="2334"/>
      <c r="AE265" s="2335"/>
      <c r="AF265" s="2046"/>
      <c r="AG265" s="2046"/>
      <c r="AH265" s="2046"/>
      <c r="AI265" s="2046"/>
      <c r="AJ265" s="2046"/>
      <c r="AK265" s="2046"/>
      <c r="AL265" s="2046"/>
      <c r="AM265" s="2046"/>
      <c r="AN265" s="2046"/>
      <c r="AO265" s="2046"/>
      <c r="AP265" s="2047"/>
      <c r="AQ265" s="2336"/>
      <c r="AR265" s="2046"/>
      <c r="AS265" s="2046"/>
      <c r="AT265" s="2046"/>
      <c r="AU265" s="2046"/>
      <c r="AV265" s="2046"/>
      <c r="AW265" s="2046"/>
      <c r="AX265" s="2046">
        <v>3093.1005345985041</v>
      </c>
      <c r="AY265" s="2046">
        <v>2896.638347516508</v>
      </c>
      <c r="AZ265" s="2046">
        <v>1900</v>
      </c>
      <c r="BA265" s="2046">
        <v>1900</v>
      </c>
      <c r="BB265" s="2047">
        <v>2500</v>
      </c>
      <c r="BC265" s="2622">
        <v>2750</v>
      </c>
      <c r="BD265" s="2623">
        <v>2500</v>
      </c>
      <c r="BE265" s="2615">
        <v>2600</v>
      </c>
      <c r="BF265" s="2615">
        <v>3150</v>
      </c>
      <c r="BG265" s="2615">
        <v>2500</v>
      </c>
      <c r="BH265" s="2615">
        <v>2500</v>
      </c>
      <c r="BI265" s="2615">
        <v>2400</v>
      </c>
      <c r="BJ265" s="2615">
        <v>3400</v>
      </c>
      <c r="BK265" s="2615">
        <v>3500</v>
      </c>
      <c r="BL265" s="2615">
        <v>3650</v>
      </c>
      <c r="BM265" s="2615">
        <v>3800</v>
      </c>
      <c r="BN265" s="2615">
        <v>3500</v>
      </c>
      <c r="BO265" s="2615">
        <v>3950</v>
      </c>
      <c r="BP265" s="2615">
        <v>3600</v>
      </c>
      <c r="BQ265" s="2616">
        <v>3750</v>
      </c>
      <c r="BS265" s="647"/>
      <c r="BT265" t="str">
        <f t="shared" si="176"/>
        <v>French New Chat MT from Email Chat</v>
      </c>
      <c r="BU265" s="647"/>
      <c r="BV265" s="1205" t="s">
        <v>741</v>
      </c>
      <c r="BW265" s="647"/>
      <c r="BX265" s="647"/>
      <c r="BY265" s="647"/>
      <c r="BZ265" s="647"/>
      <c r="CA265" s="647"/>
      <c r="CB265" s="647"/>
    </row>
    <row r="266" spans="1:80">
      <c r="A266" s="2326" t="s">
        <v>135</v>
      </c>
      <c r="B266" s="2327" t="s">
        <v>640</v>
      </c>
      <c r="C266" s="2327" t="s">
        <v>630</v>
      </c>
      <c r="D266" s="2328" t="s">
        <v>648</v>
      </c>
      <c r="E266" s="2329" t="s">
        <v>22</v>
      </c>
      <c r="F266" s="2330"/>
      <c r="G266" s="2331"/>
      <c r="H266" s="2332"/>
      <c r="I266" s="2332"/>
      <c r="J266" s="2332"/>
      <c r="K266" s="2332"/>
      <c r="L266" s="2332"/>
      <c r="M266" s="2332"/>
      <c r="N266" s="2332"/>
      <c r="O266" s="2332"/>
      <c r="P266" s="2332"/>
      <c r="Q266" s="2332"/>
      <c r="R266" s="2333"/>
      <c r="S266" s="2331"/>
      <c r="T266" s="2332"/>
      <c r="U266" s="2332"/>
      <c r="V266" s="2332"/>
      <c r="W266" s="2332"/>
      <c r="X266" s="2332"/>
      <c r="Y266" s="2332"/>
      <c r="Z266" s="2332"/>
      <c r="AA266" s="2332"/>
      <c r="AB266" s="2332"/>
      <c r="AC266" s="2332"/>
      <c r="AD266" s="2334"/>
      <c r="AE266" s="2335"/>
      <c r="AF266" s="2046"/>
      <c r="AG266" s="2046"/>
      <c r="AH266" s="2046"/>
      <c r="AI266" s="2046"/>
      <c r="AJ266" s="2046"/>
      <c r="AK266" s="2046"/>
      <c r="AL266" s="2046"/>
      <c r="AM266" s="2046"/>
      <c r="AN266" s="2046"/>
      <c r="AO266" s="2046"/>
      <c r="AP266" s="2047"/>
      <c r="AQ266" s="2336"/>
      <c r="AR266" s="2046"/>
      <c r="AS266" s="2046"/>
      <c r="AT266" s="2046"/>
      <c r="AU266" s="2046"/>
      <c r="AV266" s="2046"/>
      <c r="AW266" s="2046"/>
      <c r="AX266" s="2046">
        <v>2577.5837788320869</v>
      </c>
      <c r="AY266" s="2046">
        <v>1610.4824513132617</v>
      </c>
      <c r="AZ266" s="2046">
        <v>1500</v>
      </c>
      <c r="BA266" s="2046">
        <v>1700</v>
      </c>
      <c r="BB266" s="2047">
        <v>2000</v>
      </c>
      <c r="BC266" s="2622">
        <v>2000</v>
      </c>
      <c r="BD266" s="2623">
        <v>1900</v>
      </c>
      <c r="BE266" s="2615">
        <v>2200</v>
      </c>
      <c r="BF266" s="2615">
        <v>2900</v>
      </c>
      <c r="BG266" s="2615">
        <v>3000</v>
      </c>
      <c r="BH266" s="2615">
        <v>3000</v>
      </c>
      <c r="BI266" s="2615">
        <v>2900</v>
      </c>
      <c r="BJ266" s="2615">
        <v>2900</v>
      </c>
      <c r="BK266" s="2615">
        <v>3100</v>
      </c>
      <c r="BL266" s="2615">
        <v>3350</v>
      </c>
      <c r="BM266" s="2615">
        <v>3300</v>
      </c>
      <c r="BN266" s="2615">
        <v>2900</v>
      </c>
      <c r="BO266" s="2615">
        <v>3400</v>
      </c>
      <c r="BP266" s="2615">
        <v>3050</v>
      </c>
      <c r="BQ266" s="2616">
        <v>3200</v>
      </c>
      <c r="BS266" s="647"/>
      <c r="BT266" t="str">
        <f t="shared" si="176"/>
        <v>German New Chat MT from Email Chat</v>
      </c>
      <c r="BU266" s="647"/>
      <c r="BV266" s="1205" t="s">
        <v>741</v>
      </c>
      <c r="BW266" s="647"/>
      <c r="BX266" s="647"/>
      <c r="BY266" s="647"/>
      <c r="BZ266" s="647"/>
      <c r="CA266" s="647"/>
      <c r="CB266" s="647"/>
    </row>
    <row r="267" spans="1:80">
      <c r="A267" s="2326" t="s">
        <v>145</v>
      </c>
      <c r="B267" s="2327" t="s">
        <v>640</v>
      </c>
      <c r="C267" s="2327" t="s">
        <v>630</v>
      </c>
      <c r="D267" s="2328" t="s">
        <v>648</v>
      </c>
      <c r="E267" s="2329" t="s">
        <v>22</v>
      </c>
      <c r="F267" s="2330"/>
      <c r="G267" s="2331"/>
      <c r="H267" s="2332"/>
      <c r="I267" s="2332"/>
      <c r="J267" s="2332"/>
      <c r="K267" s="2332"/>
      <c r="L267" s="2332"/>
      <c r="M267" s="2332"/>
      <c r="N267" s="2332"/>
      <c r="O267" s="2332"/>
      <c r="P267" s="2332"/>
      <c r="Q267" s="2332"/>
      <c r="R267" s="2333"/>
      <c r="S267" s="2331"/>
      <c r="T267" s="2332"/>
      <c r="U267" s="2332"/>
      <c r="V267" s="2332"/>
      <c r="W267" s="2332"/>
      <c r="X267" s="2332"/>
      <c r="Y267" s="2332"/>
      <c r="Z267" s="2332"/>
      <c r="AA267" s="2332"/>
      <c r="AB267" s="2332"/>
      <c r="AC267" s="2332"/>
      <c r="AD267" s="2334"/>
      <c r="AE267" s="2335"/>
      <c r="AF267" s="2046"/>
      <c r="AG267" s="2046"/>
      <c r="AH267" s="2046"/>
      <c r="AI267" s="2046"/>
      <c r="AJ267" s="2046"/>
      <c r="AK267" s="2046"/>
      <c r="AL267" s="2046"/>
      <c r="AM267" s="2046"/>
      <c r="AN267" s="2046"/>
      <c r="AO267" s="2046"/>
      <c r="AP267" s="2047"/>
      <c r="AQ267" s="2336"/>
      <c r="AR267" s="2046"/>
      <c r="AS267" s="2046"/>
      <c r="AT267" s="2046"/>
      <c r="AU267" s="2046"/>
      <c r="AV267" s="2046"/>
      <c r="AW267" s="2046"/>
      <c r="AX267" s="2046">
        <v>1472.9050164754783</v>
      </c>
      <c r="AY267" s="2046">
        <v>948.75108074110187</v>
      </c>
      <c r="AZ267" s="2046">
        <v>1700</v>
      </c>
      <c r="BA267" s="2046">
        <v>1800</v>
      </c>
      <c r="BB267" s="2047">
        <v>1150</v>
      </c>
      <c r="BC267" s="2622">
        <v>1300</v>
      </c>
      <c r="BD267" s="2623">
        <v>1100</v>
      </c>
      <c r="BE267" s="2615">
        <v>1200</v>
      </c>
      <c r="BF267" s="2615">
        <v>2300</v>
      </c>
      <c r="BG267" s="2615">
        <v>2150</v>
      </c>
      <c r="BH267" s="2615">
        <v>2100</v>
      </c>
      <c r="BI267" s="2615">
        <v>2050</v>
      </c>
      <c r="BJ267" s="2615">
        <v>1950</v>
      </c>
      <c r="BK267" s="2615">
        <v>1900</v>
      </c>
      <c r="BL267" s="2615">
        <v>2050</v>
      </c>
      <c r="BM267" s="2615">
        <v>2200</v>
      </c>
      <c r="BN267" s="2615">
        <v>2000</v>
      </c>
      <c r="BO267" s="2615">
        <v>2250</v>
      </c>
      <c r="BP267" s="2615">
        <v>2000</v>
      </c>
      <c r="BQ267" s="2616">
        <v>2100</v>
      </c>
      <c r="BS267" s="647"/>
      <c r="BT267" t="str">
        <f t="shared" si="176"/>
        <v>Portuguese New Chat MT from Email Chat</v>
      </c>
      <c r="BU267" s="647"/>
      <c r="BV267" s="1205" t="s">
        <v>741</v>
      </c>
      <c r="BW267" s="647"/>
      <c r="BX267" s="647"/>
      <c r="BY267" s="647"/>
      <c r="BZ267" s="647"/>
      <c r="CA267" s="647"/>
      <c r="CB267" s="647"/>
    </row>
    <row r="268" spans="1:80">
      <c r="A268" s="2326" t="s">
        <v>146</v>
      </c>
      <c r="B268" s="2327" t="s">
        <v>640</v>
      </c>
      <c r="C268" s="2327" t="s">
        <v>630</v>
      </c>
      <c r="D268" s="2328" t="s">
        <v>648</v>
      </c>
      <c r="E268" s="2329" t="s">
        <v>22</v>
      </c>
      <c r="F268" s="2330"/>
      <c r="G268" s="2331"/>
      <c r="H268" s="2332"/>
      <c r="I268" s="2332"/>
      <c r="J268" s="2332"/>
      <c r="K268" s="2332"/>
      <c r="L268" s="2332"/>
      <c r="M268" s="2332"/>
      <c r="N268" s="2332"/>
      <c r="O268" s="2332"/>
      <c r="P268" s="2332"/>
      <c r="Q268" s="2332"/>
      <c r="R268" s="2333"/>
      <c r="S268" s="2331"/>
      <c r="T268" s="2332"/>
      <c r="U268" s="2332"/>
      <c r="V268" s="2332"/>
      <c r="W268" s="2332"/>
      <c r="X268" s="2332"/>
      <c r="Y268" s="2332"/>
      <c r="Z268" s="2332"/>
      <c r="AA268" s="2332"/>
      <c r="AB268" s="2332"/>
      <c r="AC268" s="2332"/>
      <c r="AD268" s="2334"/>
      <c r="AE268" s="2335"/>
      <c r="AF268" s="2046"/>
      <c r="AG268" s="2046"/>
      <c r="AH268" s="2046"/>
      <c r="AI268" s="2046"/>
      <c r="AJ268" s="2046"/>
      <c r="AK268" s="2046"/>
      <c r="AL268" s="2046"/>
      <c r="AM268" s="2046"/>
      <c r="AN268" s="2046"/>
      <c r="AO268" s="2046"/>
      <c r="AP268" s="2047"/>
      <c r="AQ268" s="2336"/>
      <c r="AR268" s="2046"/>
      <c r="AS268" s="2046"/>
      <c r="AT268" s="2046"/>
      <c r="AU268" s="2046"/>
      <c r="AV268" s="2046"/>
      <c r="AW268" s="2046"/>
      <c r="AX268" s="2046">
        <v>2356.648026360765</v>
      </c>
      <c r="AY268" s="2046">
        <v>1676.0905023246487</v>
      </c>
      <c r="AZ268" s="2046">
        <v>1300</v>
      </c>
      <c r="BA268" s="2046">
        <v>1400</v>
      </c>
      <c r="BB268" s="2047">
        <v>1800</v>
      </c>
      <c r="BC268" s="2622">
        <v>1900</v>
      </c>
      <c r="BD268" s="2623">
        <v>1800</v>
      </c>
      <c r="BE268" s="2615">
        <v>2000</v>
      </c>
      <c r="BF268" s="2615">
        <v>2550</v>
      </c>
      <c r="BG268" s="2615">
        <v>2500</v>
      </c>
      <c r="BH268" s="2615">
        <v>2650</v>
      </c>
      <c r="BI268" s="2615">
        <v>2600</v>
      </c>
      <c r="BJ268" s="2615">
        <v>2550</v>
      </c>
      <c r="BK268" s="2615">
        <v>2650</v>
      </c>
      <c r="BL268" s="2615">
        <v>2800</v>
      </c>
      <c r="BM268" s="2615">
        <v>2950</v>
      </c>
      <c r="BN268" s="2615">
        <v>2700</v>
      </c>
      <c r="BO268" s="2615">
        <v>3100</v>
      </c>
      <c r="BP268" s="2615">
        <v>2700</v>
      </c>
      <c r="BQ268" s="2616">
        <v>2950</v>
      </c>
      <c r="BS268" s="647"/>
      <c r="BT268" t="str">
        <f t="shared" si="176"/>
        <v>Spanish New Chat MT from Email Chat</v>
      </c>
      <c r="BU268" s="647"/>
      <c r="BV268" s="1205" t="s">
        <v>741</v>
      </c>
      <c r="BW268" s="647"/>
      <c r="BX268" s="647"/>
      <c r="BY268" s="647"/>
      <c r="BZ268" s="647"/>
      <c r="CA268" s="647"/>
      <c r="CB268" s="647"/>
    </row>
    <row r="269" spans="1:80">
      <c r="A269" s="2326" t="s">
        <v>226</v>
      </c>
      <c r="B269" s="2327" t="s">
        <v>640</v>
      </c>
      <c r="C269" s="2327" t="s">
        <v>630</v>
      </c>
      <c r="D269" s="2328" t="s">
        <v>648</v>
      </c>
      <c r="E269" s="2329" t="s">
        <v>22</v>
      </c>
      <c r="F269" s="2330"/>
      <c r="G269" s="2331"/>
      <c r="H269" s="2332"/>
      <c r="I269" s="2332"/>
      <c r="J269" s="2332"/>
      <c r="K269" s="2332"/>
      <c r="L269" s="2332"/>
      <c r="M269" s="2332"/>
      <c r="N269" s="2332"/>
      <c r="O269" s="2332"/>
      <c r="P269" s="2332"/>
      <c r="Q269" s="2332"/>
      <c r="R269" s="2333"/>
      <c r="S269" s="2331"/>
      <c r="T269" s="2332"/>
      <c r="U269" s="2332"/>
      <c r="V269" s="2332"/>
      <c r="W269" s="2332"/>
      <c r="X269" s="2332"/>
      <c r="Y269" s="2332"/>
      <c r="Z269" s="2332"/>
      <c r="AA269" s="2332"/>
      <c r="AB269" s="2332"/>
      <c r="AC269" s="2332"/>
      <c r="AD269" s="2334"/>
      <c r="AE269" s="2335"/>
      <c r="AF269" s="2046"/>
      <c r="AG269" s="2046"/>
      <c r="AH269" s="2046"/>
      <c r="AI269" s="2046"/>
      <c r="AJ269" s="2046"/>
      <c r="AK269" s="2046"/>
      <c r="AL269" s="2046"/>
      <c r="AM269" s="2046"/>
      <c r="AN269" s="2046"/>
      <c r="AO269" s="2046"/>
      <c r="AP269" s="2047"/>
      <c r="AQ269" s="2336"/>
      <c r="AR269" s="2046"/>
      <c r="AS269" s="2046"/>
      <c r="AT269" s="2046"/>
      <c r="AU269" s="2046"/>
      <c r="AV269" s="2046"/>
      <c r="AW269" s="2046"/>
      <c r="AX269" s="2046">
        <v>1288.7918894160434</v>
      </c>
      <c r="AY269" s="2046">
        <v>788.70278127165204</v>
      </c>
      <c r="AZ269" s="2046">
        <v>400</v>
      </c>
      <c r="BA269" s="2046">
        <v>500</v>
      </c>
      <c r="BB269" s="2047">
        <v>800</v>
      </c>
      <c r="BC269" s="2622">
        <v>900</v>
      </c>
      <c r="BD269" s="2623">
        <v>800</v>
      </c>
      <c r="BE269" s="2615">
        <v>850</v>
      </c>
      <c r="BF269" s="2615">
        <v>1500</v>
      </c>
      <c r="BG269" s="2615">
        <v>1550</v>
      </c>
      <c r="BH269" s="2615">
        <v>1500</v>
      </c>
      <c r="BI269" s="2615">
        <v>1450</v>
      </c>
      <c r="BJ269" s="2615">
        <v>1400</v>
      </c>
      <c r="BK269" s="2615">
        <v>1150</v>
      </c>
      <c r="BL269" s="2615">
        <v>1200</v>
      </c>
      <c r="BM269" s="2615">
        <v>1200</v>
      </c>
      <c r="BN269" s="2615">
        <v>1150</v>
      </c>
      <c r="BO269" s="2615">
        <v>1250</v>
      </c>
      <c r="BP269" s="2615">
        <v>1150</v>
      </c>
      <c r="BQ269" s="2616">
        <v>1200</v>
      </c>
      <c r="BS269" s="647"/>
      <c r="BT269" t="str">
        <f t="shared" si="176"/>
        <v>Czech New Chat MT from Email Chat</v>
      </c>
      <c r="BU269" s="647"/>
      <c r="BV269" s="1205" t="s">
        <v>741</v>
      </c>
      <c r="BW269" s="647"/>
      <c r="BX269" s="647"/>
      <c r="BY269" s="647"/>
      <c r="BZ269" s="647"/>
      <c r="CA269" s="647"/>
      <c r="CB269" s="647"/>
    </row>
    <row r="270" spans="1:80">
      <c r="A270" s="2326" t="s">
        <v>139</v>
      </c>
      <c r="B270" s="2327" t="s">
        <v>640</v>
      </c>
      <c r="C270" s="2327" t="s">
        <v>630</v>
      </c>
      <c r="D270" s="2328" t="s">
        <v>648</v>
      </c>
      <c r="E270" s="2329" t="s">
        <v>22</v>
      </c>
      <c r="F270" s="2330"/>
      <c r="G270" s="2331"/>
      <c r="H270" s="2332"/>
      <c r="I270" s="2332"/>
      <c r="J270" s="2332"/>
      <c r="K270" s="2332"/>
      <c r="L270" s="2332"/>
      <c r="M270" s="2332"/>
      <c r="N270" s="2332"/>
      <c r="O270" s="2332"/>
      <c r="P270" s="2332"/>
      <c r="Q270" s="2332"/>
      <c r="R270" s="2333"/>
      <c r="S270" s="2331"/>
      <c r="T270" s="2332"/>
      <c r="U270" s="2332"/>
      <c r="V270" s="2332"/>
      <c r="W270" s="2332"/>
      <c r="X270" s="2332"/>
      <c r="Y270" s="2332"/>
      <c r="Z270" s="2332"/>
      <c r="AA270" s="2332"/>
      <c r="AB270" s="2332"/>
      <c r="AC270" s="2332"/>
      <c r="AD270" s="2334"/>
      <c r="AE270" s="2335"/>
      <c r="AF270" s="2046"/>
      <c r="AG270" s="2046"/>
      <c r="AH270" s="2046"/>
      <c r="AI270" s="2046"/>
      <c r="AJ270" s="2046"/>
      <c r="AK270" s="2046"/>
      <c r="AL270" s="2046"/>
      <c r="AM270" s="2046"/>
      <c r="AN270" s="2046"/>
      <c r="AO270" s="2046"/>
      <c r="AP270" s="2047"/>
      <c r="AQ270" s="2336"/>
      <c r="AR270" s="2046"/>
      <c r="AS270" s="2046"/>
      <c r="AT270" s="2046"/>
      <c r="AU270" s="2046"/>
      <c r="AV270" s="2046"/>
      <c r="AW270" s="2046"/>
      <c r="AX270" s="2046"/>
      <c r="AY270" s="2046"/>
      <c r="AZ270" s="2046"/>
      <c r="BA270" s="2046"/>
      <c r="BB270" s="2047"/>
      <c r="BC270" s="2622"/>
      <c r="BD270" s="2623"/>
      <c r="BE270" s="2615"/>
      <c r="BF270" s="2615">
        <v>75</v>
      </c>
      <c r="BG270" s="2615">
        <v>75</v>
      </c>
      <c r="BH270" s="2615">
        <v>75</v>
      </c>
      <c r="BI270" s="2615">
        <v>75</v>
      </c>
      <c r="BJ270" s="2615">
        <v>75</v>
      </c>
      <c r="BK270" s="2615">
        <v>75</v>
      </c>
      <c r="BL270" s="2615">
        <v>75</v>
      </c>
      <c r="BM270" s="2615">
        <v>75</v>
      </c>
      <c r="BN270" s="2615">
        <v>75</v>
      </c>
      <c r="BO270" s="2615">
        <v>75</v>
      </c>
      <c r="BP270" s="2615">
        <v>75</v>
      </c>
      <c r="BQ270" s="2616">
        <v>75</v>
      </c>
      <c r="BS270" s="647"/>
      <c r="BT270" t="str">
        <f t="shared" si="176"/>
        <v>Italian New Chat MT from Email Chat</v>
      </c>
      <c r="BV270" s="1205" t="s">
        <v>741</v>
      </c>
    </row>
    <row r="271" spans="1:80">
      <c r="A271" s="2506" t="s">
        <v>218</v>
      </c>
      <c r="B271" s="2507" t="s">
        <v>640</v>
      </c>
      <c r="C271" s="2507" t="s">
        <v>630</v>
      </c>
      <c r="D271" s="2328" t="s">
        <v>648</v>
      </c>
      <c r="E271" s="2329" t="s">
        <v>22</v>
      </c>
      <c r="F271" s="2510"/>
      <c r="G271" s="2511"/>
      <c r="H271" s="2512"/>
      <c r="I271" s="2512"/>
      <c r="J271" s="2512"/>
      <c r="K271" s="2512"/>
      <c r="L271" s="2512"/>
      <c r="M271" s="2512"/>
      <c r="N271" s="2512"/>
      <c r="O271" s="2512"/>
      <c r="P271" s="2512"/>
      <c r="Q271" s="2512"/>
      <c r="R271" s="2513"/>
      <c r="S271" s="2511"/>
      <c r="T271" s="2512"/>
      <c r="U271" s="2512"/>
      <c r="V271" s="2512"/>
      <c r="W271" s="2512"/>
      <c r="X271" s="2512"/>
      <c r="Y271" s="2512"/>
      <c r="Z271" s="2512"/>
      <c r="AA271" s="2512"/>
      <c r="AB271" s="2512"/>
      <c r="AC271" s="2512"/>
      <c r="AD271" s="2514"/>
      <c r="AE271" s="2515"/>
      <c r="AF271" s="2516"/>
      <c r="AG271" s="2516"/>
      <c r="AH271" s="2516"/>
      <c r="AI271" s="2516"/>
      <c r="AJ271" s="2516"/>
      <c r="AK271" s="2516"/>
      <c r="AL271" s="2516"/>
      <c r="AM271" s="2516"/>
      <c r="AN271" s="2516"/>
      <c r="AO271" s="2516"/>
      <c r="AP271" s="2517"/>
      <c r="AQ271" s="2518"/>
      <c r="AR271" s="2516"/>
      <c r="AS271" s="2516"/>
      <c r="AT271" s="2516"/>
      <c r="AU271" s="2516"/>
      <c r="AV271" s="2516"/>
      <c r="AW271" s="2516"/>
      <c r="AX271" s="2516"/>
      <c r="AY271" s="2516"/>
      <c r="AZ271" s="2516"/>
      <c r="BA271" s="2516"/>
      <c r="BB271" s="2517"/>
      <c r="BC271" s="2622"/>
      <c r="BD271" s="2623">
        <v>325</v>
      </c>
      <c r="BE271" s="2615">
        <v>350</v>
      </c>
      <c r="BF271" s="2615">
        <v>350</v>
      </c>
      <c r="BG271" s="2615">
        <v>450</v>
      </c>
      <c r="BH271" s="2615">
        <v>400</v>
      </c>
      <c r="BI271" s="2615">
        <v>400</v>
      </c>
      <c r="BJ271" s="2615">
        <v>400</v>
      </c>
      <c r="BK271" s="2615">
        <v>400</v>
      </c>
      <c r="BL271" s="2615">
        <v>450</v>
      </c>
      <c r="BM271" s="2615">
        <v>450</v>
      </c>
      <c r="BN271" s="2615">
        <v>450</v>
      </c>
      <c r="BO271" s="2615">
        <v>500</v>
      </c>
      <c r="BP271" s="2615">
        <v>450</v>
      </c>
      <c r="BQ271" s="2616">
        <v>450</v>
      </c>
      <c r="BR271" s="21"/>
      <c r="BS271" s="647"/>
      <c r="BT271" t="str">
        <f t="shared" ref="BT271" si="208">CONCATENATE(A271," ",D271," ",E271)</f>
        <v>Japanese New Chat MT from Email Chat</v>
      </c>
      <c r="BV271" s="1205" t="s">
        <v>741</v>
      </c>
    </row>
    <row r="272" spans="1:80">
      <c r="A272" s="2337" t="s">
        <v>227</v>
      </c>
      <c r="B272" s="2338" t="s">
        <v>640</v>
      </c>
      <c r="C272" s="2338" t="s">
        <v>630</v>
      </c>
      <c r="D272" s="2339" t="s">
        <v>648</v>
      </c>
      <c r="E272" s="2340" t="s">
        <v>22</v>
      </c>
      <c r="F272" s="2341"/>
      <c r="G272" s="2342"/>
      <c r="H272" s="2343"/>
      <c r="I272" s="2343"/>
      <c r="J272" s="2343"/>
      <c r="K272" s="2343"/>
      <c r="L272" s="2343"/>
      <c r="M272" s="2343"/>
      <c r="N272" s="2343"/>
      <c r="O272" s="2343"/>
      <c r="P272" s="2343"/>
      <c r="Q272" s="2343"/>
      <c r="R272" s="2344"/>
      <c r="S272" s="2342"/>
      <c r="T272" s="2343"/>
      <c r="U272" s="2343"/>
      <c r="V272" s="2343"/>
      <c r="W272" s="2343"/>
      <c r="X272" s="2343"/>
      <c r="Y272" s="2343"/>
      <c r="Z272" s="2343"/>
      <c r="AA272" s="2343"/>
      <c r="AB272" s="2343"/>
      <c r="AC272" s="2343"/>
      <c r="AD272" s="2345"/>
      <c r="AE272" s="2346"/>
      <c r="AF272" s="2048"/>
      <c r="AG272" s="2048"/>
      <c r="AH272" s="2048"/>
      <c r="AI272" s="2048"/>
      <c r="AJ272" s="2048"/>
      <c r="AK272" s="2048"/>
      <c r="AL272" s="2048"/>
      <c r="AM272" s="2048"/>
      <c r="AN272" s="2048"/>
      <c r="AO272" s="2048"/>
      <c r="AP272" s="2049"/>
      <c r="AQ272" s="2347"/>
      <c r="AR272" s="2048"/>
      <c r="AS272" s="2048"/>
      <c r="AT272" s="2048"/>
      <c r="AU272" s="2048"/>
      <c r="AV272" s="2048"/>
      <c r="AW272" s="2048"/>
      <c r="AX272" s="2048"/>
      <c r="AY272" s="2048"/>
      <c r="AZ272" s="2048"/>
      <c r="BA272" s="2048"/>
      <c r="BB272" s="2049"/>
      <c r="BC272" s="2622"/>
      <c r="BD272" s="2623"/>
      <c r="BE272" s="2615"/>
      <c r="BF272" s="2615">
        <v>150</v>
      </c>
      <c r="BG272" s="2615">
        <v>150</v>
      </c>
      <c r="BH272" s="2615">
        <v>150</v>
      </c>
      <c r="BI272" s="2615">
        <v>150</v>
      </c>
      <c r="BJ272" s="2615">
        <v>150</v>
      </c>
      <c r="BK272" s="2615">
        <v>150</v>
      </c>
      <c r="BL272" s="2615">
        <v>150</v>
      </c>
      <c r="BM272" s="2615">
        <v>150</v>
      </c>
      <c r="BN272" s="2615">
        <v>150</v>
      </c>
      <c r="BO272" s="2615">
        <v>150</v>
      </c>
      <c r="BP272" s="2615">
        <v>150</v>
      </c>
      <c r="BQ272" s="2616">
        <v>150</v>
      </c>
      <c r="BS272" s="647"/>
      <c r="BT272" t="str">
        <f t="shared" si="176"/>
        <v>Other New Chat MT from Email Chat</v>
      </c>
      <c r="BV272" s="1205" t="s">
        <v>741</v>
      </c>
    </row>
    <row r="273" spans="1:74">
      <c r="A273" s="2348" t="s">
        <v>208</v>
      </c>
      <c r="B273" s="2349" t="s">
        <v>153</v>
      </c>
      <c r="C273" s="2349" t="s">
        <v>649</v>
      </c>
      <c r="D273" s="2350" t="s">
        <v>650</v>
      </c>
      <c r="E273" s="2351" t="s">
        <v>16</v>
      </c>
      <c r="F273" s="2352"/>
      <c r="G273" s="1389"/>
      <c r="H273" s="1390"/>
      <c r="I273" s="1390"/>
      <c r="J273" s="1390"/>
      <c r="K273" s="1390"/>
      <c r="L273" s="1390"/>
      <c r="M273" s="1390"/>
      <c r="N273" s="1390"/>
      <c r="O273" s="1390"/>
      <c r="P273" s="1390"/>
      <c r="Q273" s="1390"/>
      <c r="R273" s="2353"/>
      <c r="S273" s="1389"/>
      <c r="T273" s="1390"/>
      <c r="U273" s="1390"/>
      <c r="V273" s="1390"/>
      <c r="W273" s="1390"/>
      <c r="X273" s="1390"/>
      <c r="Y273" s="1390"/>
      <c r="Z273" s="1390"/>
      <c r="AA273" s="1390"/>
      <c r="AB273" s="1390">
        <v>900</v>
      </c>
      <c r="AC273" s="1390">
        <v>950</v>
      </c>
      <c r="AD273" s="1391">
        <v>900</v>
      </c>
      <c r="AE273" s="2354">
        <v>950</v>
      </c>
      <c r="AF273" s="2355">
        <v>950</v>
      </c>
      <c r="AG273" s="2355">
        <v>1000</v>
      </c>
      <c r="AH273" s="2355">
        <v>764</v>
      </c>
      <c r="AI273" s="2355">
        <v>786</v>
      </c>
      <c r="AJ273" s="2355">
        <v>918</v>
      </c>
      <c r="AK273" s="2355">
        <v>718</v>
      </c>
      <c r="AL273" s="2355">
        <v>867</v>
      </c>
      <c r="AM273" s="2355">
        <v>865</v>
      </c>
      <c r="AN273" s="2355">
        <v>900</v>
      </c>
      <c r="AO273" s="2355">
        <v>950</v>
      </c>
      <c r="AP273" s="2356">
        <v>900</v>
      </c>
      <c r="AQ273" s="2357">
        <v>950</v>
      </c>
      <c r="AR273" s="2355">
        <v>950</v>
      </c>
      <c r="AS273" s="2355">
        <v>1000</v>
      </c>
      <c r="AT273" s="2355">
        <v>750</v>
      </c>
      <c r="AU273" s="2355">
        <v>750</v>
      </c>
      <c r="AV273" s="2355">
        <v>700</v>
      </c>
      <c r="AW273" s="2355">
        <v>700</v>
      </c>
      <c r="AX273" s="2355">
        <v>750</v>
      </c>
      <c r="AY273" s="2355">
        <v>800</v>
      </c>
      <c r="AZ273" s="2355">
        <v>850</v>
      </c>
      <c r="BA273" s="2355">
        <v>900</v>
      </c>
      <c r="BB273" s="2356">
        <v>850</v>
      </c>
      <c r="BC273" s="2622">
        <v>900</v>
      </c>
      <c r="BD273" s="2623">
        <v>800</v>
      </c>
      <c r="BE273" s="2615">
        <v>800</v>
      </c>
      <c r="BF273" s="2615">
        <v>550</v>
      </c>
      <c r="BG273" s="2615">
        <v>550</v>
      </c>
      <c r="BH273" s="2615">
        <v>550</v>
      </c>
      <c r="BI273" s="2615">
        <v>550</v>
      </c>
      <c r="BJ273" s="2615">
        <v>550</v>
      </c>
      <c r="BK273" s="2615">
        <v>550</v>
      </c>
      <c r="BL273" s="2615">
        <v>550</v>
      </c>
      <c r="BM273" s="2615">
        <v>550</v>
      </c>
      <c r="BN273" s="2615">
        <v>550</v>
      </c>
      <c r="BO273" s="2615">
        <v>550</v>
      </c>
      <c r="BP273" s="2615">
        <v>550</v>
      </c>
      <c r="BQ273" s="2616">
        <v>550</v>
      </c>
      <c r="BR273" s="22">
        <f t="shared" ref="BR273:BR278" si="209">SUM(AT273:BE273)</f>
        <v>9550</v>
      </c>
      <c r="BS273" s="22">
        <f>SUM(BF273:BQ273)</f>
        <v>6600</v>
      </c>
      <c r="BT273" t="str">
        <f t="shared" ref="BT273:BT294" si="210">CONCATENATE(A273," ",D273," ",E273)</f>
        <v>English SMB Calls Offered Inbound</v>
      </c>
      <c r="BV273" s="1205" t="s">
        <v>742</v>
      </c>
    </row>
    <row r="274" spans="1:74">
      <c r="A274" s="2315" t="s">
        <v>208</v>
      </c>
      <c r="B274" s="2316" t="s">
        <v>153</v>
      </c>
      <c r="C274" s="2316" t="s">
        <v>649</v>
      </c>
      <c r="D274" s="2317" t="s">
        <v>651</v>
      </c>
      <c r="E274" s="2318" t="s">
        <v>22</v>
      </c>
      <c r="F274" s="2319"/>
      <c r="G274" s="2320"/>
      <c r="H274" s="2321"/>
      <c r="I274" s="2321"/>
      <c r="J274" s="2321"/>
      <c r="K274" s="2321"/>
      <c r="L274" s="2321"/>
      <c r="M274" s="2321"/>
      <c r="N274" s="2321"/>
      <c r="O274" s="2321"/>
      <c r="P274" s="2321"/>
      <c r="Q274" s="2321"/>
      <c r="R274" s="2322"/>
      <c r="S274" s="2320"/>
      <c r="T274" s="2321"/>
      <c r="U274" s="2321"/>
      <c r="V274" s="2321"/>
      <c r="W274" s="2321"/>
      <c r="X274" s="2321"/>
      <c r="Y274" s="2321"/>
      <c r="Z274" s="2321"/>
      <c r="AA274" s="2321"/>
      <c r="AB274" s="2321">
        <v>750</v>
      </c>
      <c r="AC274" s="2321">
        <v>800</v>
      </c>
      <c r="AD274" s="2323">
        <v>750</v>
      </c>
      <c r="AE274" s="2324">
        <v>750</v>
      </c>
      <c r="AF274" s="2325">
        <v>750</v>
      </c>
      <c r="AG274" s="2325">
        <v>800</v>
      </c>
      <c r="AH274" s="2325">
        <v>679</v>
      </c>
      <c r="AI274" s="2325">
        <v>666</v>
      </c>
      <c r="AJ274" s="2325">
        <v>781</v>
      </c>
      <c r="AK274" s="2325">
        <v>643</v>
      </c>
      <c r="AL274" s="2325">
        <v>678</v>
      </c>
      <c r="AM274" s="2325">
        <v>731</v>
      </c>
      <c r="AN274" s="2325">
        <v>750</v>
      </c>
      <c r="AO274" s="2325">
        <v>800</v>
      </c>
      <c r="AP274" s="2369">
        <v>750</v>
      </c>
      <c r="AQ274" s="2370">
        <v>750</v>
      </c>
      <c r="AR274" s="2325">
        <v>750</v>
      </c>
      <c r="AS274" s="2325">
        <v>800</v>
      </c>
      <c r="AT274" s="2325">
        <v>645.04999999999995</v>
      </c>
      <c r="AU274" s="2325">
        <v>632.69999999999993</v>
      </c>
      <c r="AV274" s="2325">
        <v>741.94999999999993</v>
      </c>
      <c r="AW274" s="2325">
        <v>610.85</v>
      </c>
      <c r="AX274" s="2325">
        <v>644.1</v>
      </c>
      <c r="AY274" s="2325">
        <v>694.44999999999993</v>
      </c>
      <c r="AZ274" s="2325">
        <v>712.5</v>
      </c>
      <c r="BA274" s="2325">
        <v>760</v>
      </c>
      <c r="BB274" s="2369">
        <v>712.5</v>
      </c>
      <c r="BC274" s="2622">
        <v>712.5</v>
      </c>
      <c r="BD274" s="2623">
        <v>712.5</v>
      </c>
      <c r="BE274" s="2615">
        <v>760</v>
      </c>
      <c r="BF274" s="2615">
        <v>700</v>
      </c>
      <c r="BG274" s="2615">
        <v>700</v>
      </c>
      <c r="BH274" s="2615">
        <v>700</v>
      </c>
      <c r="BI274" s="2615">
        <v>700</v>
      </c>
      <c r="BJ274" s="2615">
        <v>700</v>
      </c>
      <c r="BK274" s="2615">
        <v>700</v>
      </c>
      <c r="BL274" s="2615">
        <v>700</v>
      </c>
      <c r="BM274" s="2615">
        <v>700</v>
      </c>
      <c r="BN274" s="2615">
        <v>700</v>
      </c>
      <c r="BO274" s="2615">
        <v>700</v>
      </c>
      <c r="BP274" s="2615">
        <v>700</v>
      </c>
      <c r="BQ274" s="2616">
        <v>700</v>
      </c>
      <c r="BR274" s="22">
        <f t="shared" si="209"/>
        <v>8339.0999999999985</v>
      </c>
      <c r="BS274" s="22">
        <f t="shared" ref="BS274:BS279" si="211">SUM(BF274:BQ274)</f>
        <v>8400</v>
      </c>
      <c r="BT274" t="str">
        <f t="shared" si="210"/>
        <v>English SMB Chats Offered Chat</v>
      </c>
      <c r="BV274" s="1205" t="s">
        <v>743</v>
      </c>
    </row>
    <row r="275" spans="1:74">
      <c r="A275" s="85" t="s">
        <v>208</v>
      </c>
      <c r="B275" s="86" t="s">
        <v>153</v>
      </c>
      <c r="C275" s="86" t="s">
        <v>649</v>
      </c>
      <c r="D275" s="1187" t="s">
        <v>652</v>
      </c>
      <c r="E275" s="87" t="s">
        <v>603</v>
      </c>
      <c r="F275" s="88"/>
      <c r="G275" s="534"/>
      <c r="H275" s="535"/>
      <c r="I275" s="535"/>
      <c r="J275" s="535"/>
      <c r="K275" s="535"/>
      <c r="L275" s="535"/>
      <c r="M275" s="535"/>
      <c r="N275" s="535"/>
      <c r="O275" s="535"/>
      <c r="P275" s="535"/>
      <c r="Q275" s="535"/>
      <c r="R275" s="536"/>
      <c r="S275" s="534"/>
      <c r="T275" s="535"/>
      <c r="U275" s="535"/>
      <c r="V275" s="535"/>
      <c r="W275" s="535"/>
      <c r="X275" s="535"/>
      <c r="Y275" s="535"/>
      <c r="Z275" s="535"/>
      <c r="AA275" s="535"/>
      <c r="AB275" s="535">
        <v>5150</v>
      </c>
      <c r="AC275" s="535">
        <v>5650</v>
      </c>
      <c r="AD275" s="537">
        <v>4750</v>
      </c>
      <c r="AE275" s="1409">
        <v>5500</v>
      </c>
      <c r="AF275" s="1410">
        <v>5250</v>
      </c>
      <c r="AG275" s="1410">
        <v>5950</v>
      </c>
      <c r="AH275" s="1410">
        <v>4963</v>
      </c>
      <c r="AI275" s="1410">
        <v>5034</v>
      </c>
      <c r="AJ275" s="1410">
        <v>4896</v>
      </c>
      <c r="AK275" s="1410">
        <v>4398</v>
      </c>
      <c r="AL275" s="1410">
        <v>5102</v>
      </c>
      <c r="AM275" s="1410">
        <v>5947</v>
      </c>
      <c r="AN275" s="1410">
        <v>5150</v>
      </c>
      <c r="AO275" s="1410">
        <v>5650</v>
      </c>
      <c r="AP275" s="1421">
        <v>4750</v>
      </c>
      <c r="AQ275" s="1425">
        <v>5500</v>
      </c>
      <c r="AR275" s="1410">
        <v>5250</v>
      </c>
      <c r="AS275" s="1410">
        <v>5950</v>
      </c>
      <c r="AT275" s="1410">
        <v>4714.8499999999995</v>
      </c>
      <c r="AU275" s="1410">
        <v>4782.3</v>
      </c>
      <c r="AV275" s="1410">
        <v>4651.2</v>
      </c>
      <c r="AW275" s="1410">
        <v>4178.0999999999995</v>
      </c>
      <c r="AX275" s="1410">
        <v>4846.8999999999996</v>
      </c>
      <c r="AY275" s="1410">
        <v>5649.65</v>
      </c>
      <c r="AZ275" s="1410">
        <v>4892.5</v>
      </c>
      <c r="BA275" s="1410">
        <v>5367.5</v>
      </c>
      <c r="BB275" s="1421">
        <v>4512.5</v>
      </c>
      <c r="BC275" s="2622">
        <v>5225</v>
      </c>
      <c r="BD275" s="2623">
        <v>4987.5</v>
      </c>
      <c r="BE275" s="2615">
        <v>5652.5</v>
      </c>
      <c r="BF275" s="2615">
        <v>4320</v>
      </c>
      <c r="BG275" s="2615">
        <v>4320</v>
      </c>
      <c r="BH275" s="2615">
        <v>4320</v>
      </c>
      <c r="BI275" s="2615">
        <v>4320</v>
      </c>
      <c r="BJ275" s="2615">
        <v>4320</v>
      </c>
      <c r="BK275" s="2615">
        <v>4320</v>
      </c>
      <c r="BL275" s="2615">
        <v>4320</v>
      </c>
      <c r="BM275" s="2615">
        <v>4320</v>
      </c>
      <c r="BN275" s="2615">
        <v>4320</v>
      </c>
      <c r="BO275" s="2615">
        <v>4320</v>
      </c>
      <c r="BP275" s="2615">
        <v>4320</v>
      </c>
      <c r="BQ275" s="2616">
        <v>4320</v>
      </c>
      <c r="BR275" s="22">
        <f t="shared" si="209"/>
        <v>59460.5</v>
      </c>
      <c r="BS275" s="22">
        <f t="shared" si="211"/>
        <v>51840</v>
      </c>
      <c r="BT275" t="str">
        <f t="shared" si="210"/>
        <v>English SMB Offline Tickets (Emails) Case</v>
      </c>
      <c r="BV275" s="1205" t="s">
        <v>744</v>
      </c>
    </row>
    <row r="276" spans="1:74">
      <c r="A276" s="85" t="s">
        <v>208</v>
      </c>
      <c r="B276" s="86" t="s">
        <v>153</v>
      </c>
      <c r="C276" s="86" t="s">
        <v>619</v>
      </c>
      <c r="D276" s="1187" t="s">
        <v>653</v>
      </c>
      <c r="E276" s="87" t="s">
        <v>84</v>
      </c>
      <c r="F276" s="88"/>
      <c r="G276" s="534"/>
      <c r="H276" s="535"/>
      <c r="I276" s="535"/>
      <c r="J276" s="535"/>
      <c r="K276" s="535"/>
      <c r="L276" s="535"/>
      <c r="M276" s="535"/>
      <c r="N276" s="535"/>
      <c r="O276" s="535"/>
      <c r="P276" s="535"/>
      <c r="Q276" s="535"/>
      <c r="R276" s="536"/>
      <c r="S276" s="534"/>
      <c r="T276" s="535"/>
      <c r="U276" s="535"/>
      <c r="V276" s="535"/>
      <c r="W276" s="535"/>
      <c r="X276" s="535"/>
      <c r="Y276" s="535"/>
      <c r="Z276" s="535"/>
      <c r="AA276" s="535"/>
      <c r="AB276" s="535">
        <v>280</v>
      </c>
      <c r="AC276" s="535">
        <v>280</v>
      </c>
      <c r="AD276" s="537">
        <v>280</v>
      </c>
      <c r="AE276" s="1409">
        <v>250</v>
      </c>
      <c r="AF276" s="1410">
        <v>300</v>
      </c>
      <c r="AG276" s="1410">
        <v>350</v>
      </c>
      <c r="AH276" s="1410">
        <v>262</v>
      </c>
      <c r="AI276" s="1410">
        <v>188</v>
      </c>
      <c r="AJ276" s="1410">
        <v>292</v>
      </c>
      <c r="AK276" s="1410">
        <v>234</v>
      </c>
      <c r="AL276" s="1410">
        <v>238</v>
      </c>
      <c r="AM276" s="1410">
        <v>225</v>
      </c>
      <c r="AN276" s="1410">
        <v>280</v>
      </c>
      <c r="AO276" s="1410">
        <v>280</v>
      </c>
      <c r="AP276" s="1421">
        <v>280</v>
      </c>
      <c r="AQ276" s="1425">
        <v>250</v>
      </c>
      <c r="AR276" s="1410">
        <v>300</v>
      </c>
      <c r="AS276" s="1410">
        <v>350</v>
      </c>
      <c r="AT276" s="1410">
        <v>248.89999999999998</v>
      </c>
      <c r="AU276" s="1410">
        <v>178.6</v>
      </c>
      <c r="AV276" s="1410">
        <v>277.39999999999998</v>
      </c>
      <c r="AW276" s="1410">
        <v>222.29999999999998</v>
      </c>
      <c r="AX276" s="1410">
        <v>226.1</v>
      </c>
      <c r="AY276" s="1410">
        <v>213.75</v>
      </c>
      <c r="AZ276" s="1410">
        <v>266</v>
      </c>
      <c r="BA276" s="1410">
        <v>266</v>
      </c>
      <c r="BB276" s="1421">
        <v>250</v>
      </c>
      <c r="BC276" s="2622">
        <v>300</v>
      </c>
      <c r="BD276" s="2623">
        <v>250</v>
      </c>
      <c r="BE276" s="2615">
        <v>275</v>
      </c>
      <c r="BF276" s="2615">
        <v>150</v>
      </c>
      <c r="BG276" s="2615">
        <v>150</v>
      </c>
      <c r="BH276" s="2615">
        <v>150</v>
      </c>
      <c r="BI276" s="2615">
        <v>150</v>
      </c>
      <c r="BJ276" s="2615">
        <v>150</v>
      </c>
      <c r="BK276" s="2615">
        <v>150</v>
      </c>
      <c r="BL276" s="2615">
        <v>150</v>
      </c>
      <c r="BM276" s="2615">
        <v>150</v>
      </c>
      <c r="BN276" s="2615">
        <v>150</v>
      </c>
      <c r="BO276" s="2615">
        <v>150</v>
      </c>
      <c r="BP276" s="2615">
        <v>150</v>
      </c>
      <c r="BQ276" s="2616">
        <v>150</v>
      </c>
      <c r="BR276" s="22">
        <f t="shared" si="209"/>
        <v>2974.05</v>
      </c>
      <c r="BS276" s="22">
        <f t="shared" si="211"/>
        <v>1800</v>
      </c>
      <c r="BT276" t="str">
        <f t="shared" si="210"/>
        <v>English LMI Sessions SMB Remote</v>
      </c>
      <c r="BV276" s="1205" t="s">
        <v>745</v>
      </c>
    </row>
    <row r="277" spans="1:74">
      <c r="A277" s="85" t="s">
        <v>208</v>
      </c>
      <c r="B277" s="86" t="s">
        <v>154</v>
      </c>
      <c r="C277" s="86" t="s">
        <v>649</v>
      </c>
      <c r="D277" s="1187" t="s">
        <v>654</v>
      </c>
      <c r="E277" s="87" t="s">
        <v>603</v>
      </c>
      <c r="F277" s="88"/>
      <c r="G277" s="534"/>
      <c r="H277" s="535"/>
      <c r="I277" s="535"/>
      <c r="J277" s="535"/>
      <c r="K277" s="535"/>
      <c r="L277" s="535"/>
      <c r="M277" s="535"/>
      <c r="N277" s="535"/>
      <c r="O277" s="535"/>
      <c r="P277" s="535"/>
      <c r="Q277" s="535"/>
      <c r="R277" s="536"/>
      <c r="S277" s="534"/>
      <c r="T277" s="535"/>
      <c r="U277" s="535"/>
      <c r="V277" s="535"/>
      <c r="W277" s="535"/>
      <c r="X277" s="535"/>
      <c r="Y277" s="535"/>
      <c r="Z277" s="535"/>
      <c r="AA277" s="535"/>
      <c r="AB277" s="535">
        <v>5500</v>
      </c>
      <c r="AC277" s="535">
        <v>5500</v>
      </c>
      <c r="AD277" s="537">
        <v>5000</v>
      </c>
      <c r="AE277" s="1409">
        <v>5500</v>
      </c>
      <c r="AF277" s="1410">
        <v>5500</v>
      </c>
      <c r="AG277" s="1410">
        <v>6000</v>
      </c>
      <c r="AH277" s="1410">
        <v>6775</v>
      </c>
      <c r="AI277" s="1410">
        <v>6485</v>
      </c>
      <c r="AJ277" s="1410">
        <v>6061</v>
      </c>
      <c r="AK277" s="1410">
        <v>5957</v>
      </c>
      <c r="AL277" s="1410">
        <v>6595</v>
      </c>
      <c r="AM277" s="1410">
        <v>5480</v>
      </c>
      <c r="AN277" s="1410">
        <v>5500</v>
      </c>
      <c r="AO277" s="1410">
        <v>5500</v>
      </c>
      <c r="AP277" s="1421">
        <v>5000</v>
      </c>
      <c r="AQ277" s="1425">
        <v>5500</v>
      </c>
      <c r="AR277" s="1410">
        <v>5500</v>
      </c>
      <c r="AS277" s="1410">
        <v>6000</v>
      </c>
      <c r="AT277" s="1410">
        <v>6436.25</v>
      </c>
      <c r="AU277" s="1410">
        <v>6160.75</v>
      </c>
      <c r="AV277" s="1410">
        <v>5757.95</v>
      </c>
      <c r="AW277" s="1410">
        <v>5659.15</v>
      </c>
      <c r="AX277" s="1410">
        <v>6265.25</v>
      </c>
      <c r="AY277" s="1410">
        <v>5206</v>
      </c>
      <c r="AZ277" s="1410">
        <v>5225</v>
      </c>
      <c r="BA277" s="1410">
        <v>5225</v>
      </c>
      <c r="BB277" s="1421">
        <v>5000</v>
      </c>
      <c r="BC277" s="2622">
        <v>6000</v>
      </c>
      <c r="BD277" s="2623">
        <v>5500</v>
      </c>
      <c r="BE277" s="2615">
        <v>6000</v>
      </c>
      <c r="BF277" s="2615">
        <v>3500</v>
      </c>
      <c r="BG277" s="2615">
        <v>3500</v>
      </c>
      <c r="BH277" s="2615">
        <v>3500</v>
      </c>
      <c r="BI277" s="2615">
        <v>3000</v>
      </c>
      <c r="BJ277" s="2615">
        <v>3000</v>
      </c>
      <c r="BK277" s="2615">
        <v>3000</v>
      </c>
      <c r="BL277" s="2615">
        <v>3000</v>
      </c>
      <c r="BM277" s="2615">
        <v>3000</v>
      </c>
      <c r="BN277" s="2615">
        <v>3000</v>
      </c>
      <c r="BO277" s="2615">
        <v>3000</v>
      </c>
      <c r="BP277" s="2615">
        <v>3000</v>
      </c>
      <c r="BQ277" s="2616">
        <v>3000</v>
      </c>
      <c r="BR277" s="22">
        <f t="shared" si="209"/>
        <v>68435.350000000006</v>
      </c>
      <c r="BS277" s="22">
        <f t="shared" si="211"/>
        <v>37500</v>
      </c>
      <c r="BT277" t="str">
        <f t="shared" si="210"/>
        <v>English HMA Offline tickets (Emails) Case</v>
      </c>
      <c r="BV277" s="1205" t="s">
        <v>746</v>
      </c>
    </row>
    <row r="278" spans="1:74">
      <c r="A278" s="85" t="s">
        <v>208</v>
      </c>
      <c r="B278" s="86" t="s">
        <v>155</v>
      </c>
      <c r="C278" s="86" t="s">
        <v>649</v>
      </c>
      <c r="D278" s="1187" t="s">
        <v>655</v>
      </c>
      <c r="E278" s="87" t="s">
        <v>603</v>
      </c>
      <c r="F278" s="88"/>
      <c r="G278" s="534"/>
      <c r="H278" s="535"/>
      <c r="I278" s="535"/>
      <c r="J278" s="535"/>
      <c r="K278" s="535"/>
      <c r="L278" s="535"/>
      <c r="M278" s="535"/>
      <c r="N278" s="535"/>
      <c r="O278" s="535"/>
      <c r="P278" s="535"/>
      <c r="Q278" s="535"/>
      <c r="R278" s="536"/>
      <c r="S278" s="534"/>
      <c r="T278" s="535"/>
      <c r="U278" s="535"/>
      <c r="V278" s="535"/>
      <c r="W278" s="535"/>
      <c r="X278" s="535"/>
      <c r="Y278" s="535"/>
      <c r="Z278" s="535"/>
      <c r="AA278" s="535"/>
      <c r="AB278" s="535">
        <v>19300</v>
      </c>
      <c r="AC278" s="535">
        <v>20600</v>
      </c>
      <c r="AD278" s="537">
        <v>17950</v>
      </c>
      <c r="AE278" s="1409">
        <v>17200</v>
      </c>
      <c r="AF278" s="1410">
        <v>18800</v>
      </c>
      <c r="AG278" s="1410">
        <v>19200</v>
      </c>
      <c r="AH278" s="1413">
        <v>16863.58568329718</v>
      </c>
      <c r="AI278" s="1413">
        <v>16595.7352221642</v>
      </c>
      <c r="AJ278" s="1413">
        <v>21931.158294499321</v>
      </c>
      <c r="AK278" s="1413">
        <v>18530.728729306451</v>
      </c>
      <c r="AL278" s="1413">
        <v>18693.563468144304</v>
      </c>
      <c r="AM278" s="1413">
        <v>19290.078171543235</v>
      </c>
      <c r="AN278" s="1413">
        <v>19378.307219313287</v>
      </c>
      <c r="AO278" s="1413">
        <v>20431.946147173869</v>
      </c>
      <c r="AP278" s="2374">
        <v>19205.674022730072</v>
      </c>
      <c r="AQ278" s="2375">
        <v>19028.291603201302</v>
      </c>
      <c r="AR278" s="1413">
        <v>18015.370286167989</v>
      </c>
      <c r="AS278" s="1413">
        <v>18661.79375919114</v>
      </c>
      <c r="AT278" s="1410">
        <v>16020.40639913232</v>
      </c>
      <c r="AU278" s="1410">
        <v>15765.948461055988</v>
      </c>
      <c r="AV278" s="1410">
        <v>20834.600379774354</v>
      </c>
      <c r="AW278" s="1410">
        <v>17604.192292841126</v>
      </c>
      <c r="AX278" s="1410">
        <v>17758.885294737087</v>
      </c>
      <c r="AY278" s="1410">
        <v>18325.574262966071</v>
      </c>
      <c r="AZ278" s="1410">
        <v>18409.391858347622</v>
      </c>
      <c r="BA278" s="1410">
        <v>19410.348839815175</v>
      </c>
      <c r="BB278" s="1421">
        <v>18245.390321593568</v>
      </c>
      <c r="BC278" s="2622">
        <v>18076.877023041237</v>
      </c>
      <c r="BD278" s="2623">
        <v>23500</v>
      </c>
      <c r="BE278" s="2615">
        <v>23000</v>
      </c>
      <c r="BF278" s="2615">
        <v>19500</v>
      </c>
      <c r="BG278" s="2615">
        <v>21000</v>
      </c>
      <c r="BH278" s="2615">
        <v>19875</v>
      </c>
      <c r="BI278" s="2615">
        <v>17500</v>
      </c>
      <c r="BJ278" s="2615">
        <v>18000</v>
      </c>
      <c r="BK278" s="2615">
        <v>18500</v>
      </c>
      <c r="BL278" s="2615">
        <v>19750</v>
      </c>
      <c r="BM278" s="2615">
        <v>19750</v>
      </c>
      <c r="BN278" s="2615">
        <v>18250</v>
      </c>
      <c r="BO278" s="2615">
        <v>19000</v>
      </c>
      <c r="BP278" s="2615">
        <v>19750</v>
      </c>
      <c r="BQ278" s="2616">
        <v>19000</v>
      </c>
      <c r="BR278" s="22">
        <f t="shared" si="209"/>
        <v>226951.61513330456</v>
      </c>
      <c r="BS278" s="22">
        <f t="shared" si="211"/>
        <v>229875</v>
      </c>
      <c r="BT278" t="str">
        <f t="shared" si="210"/>
        <v>English CCleaner Offline tickets (Emails) Case</v>
      </c>
      <c r="BV278" s="1205" t="s">
        <v>747</v>
      </c>
    </row>
    <row r="279" spans="1:74">
      <c r="A279" s="93" t="s">
        <v>208</v>
      </c>
      <c r="B279" s="94" t="s">
        <v>155</v>
      </c>
      <c r="C279" s="94" t="s">
        <v>649</v>
      </c>
      <c r="D279" s="1189" t="s">
        <v>656</v>
      </c>
      <c r="E279" s="95" t="s">
        <v>22</v>
      </c>
      <c r="F279" s="96"/>
      <c r="G279" s="542"/>
      <c r="H279" s="543"/>
      <c r="I279" s="543"/>
      <c r="J279" s="543"/>
      <c r="K279" s="543"/>
      <c r="L279" s="543"/>
      <c r="M279" s="543"/>
      <c r="N279" s="543"/>
      <c r="O279" s="543"/>
      <c r="P279" s="543"/>
      <c r="Q279" s="543"/>
      <c r="R279" s="544"/>
      <c r="S279" s="542"/>
      <c r="T279" s="543"/>
      <c r="U279" s="543"/>
      <c r="V279" s="543"/>
      <c r="W279" s="543"/>
      <c r="X279" s="543"/>
      <c r="Y279" s="543"/>
      <c r="Z279" s="543"/>
      <c r="AA279" s="543"/>
      <c r="AB279" s="543">
        <v>520</v>
      </c>
      <c r="AC279" s="543">
        <v>480</v>
      </c>
      <c r="AD279" s="545">
        <v>470</v>
      </c>
      <c r="AE279" s="1411">
        <v>530</v>
      </c>
      <c r="AF279" s="1412">
        <v>560</v>
      </c>
      <c r="AG279" s="1412">
        <v>570</v>
      </c>
      <c r="AH279" s="1414">
        <v>516.33333333333337</v>
      </c>
      <c r="AI279" s="1414">
        <v>551.66666666666663</v>
      </c>
      <c r="AJ279" s="1414">
        <v>545.22222222222217</v>
      </c>
      <c r="AK279" s="1414">
        <v>556.29629629629619</v>
      </c>
      <c r="AL279" s="1414">
        <v>551.06172839506155</v>
      </c>
      <c r="AM279" s="1414">
        <v>578.61481481481462</v>
      </c>
      <c r="AN279" s="1414">
        <v>607.54555555555532</v>
      </c>
      <c r="AO279" s="1414">
        <v>637.92283333333307</v>
      </c>
      <c r="AP279" s="2371">
        <v>669.8189749999998</v>
      </c>
      <c r="AQ279" s="2372">
        <v>703.30992374999983</v>
      </c>
      <c r="AR279" s="1414">
        <v>738.47541993749985</v>
      </c>
      <c r="AS279" s="1414">
        <v>775.39919093437493</v>
      </c>
      <c r="AT279" s="1412">
        <v>490.51666666666665</v>
      </c>
      <c r="AU279" s="1412">
        <v>524.08333333333326</v>
      </c>
      <c r="AV279" s="1412">
        <v>517.96111111111099</v>
      </c>
      <c r="AW279" s="1412">
        <v>528.48148148148141</v>
      </c>
      <c r="AX279" s="1412">
        <v>523.50864197530848</v>
      </c>
      <c r="AY279" s="1412">
        <v>549.68407407407392</v>
      </c>
      <c r="AZ279" s="1412">
        <v>577.16827777777758</v>
      </c>
      <c r="BA279" s="1412">
        <v>606.02669166666635</v>
      </c>
      <c r="BB279" s="1422">
        <v>350</v>
      </c>
      <c r="BC279" s="2622">
        <v>400</v>
      </c>
      <c r="BD279" s="2623">
        <v>550</v>
      </c>
      <c r="BE279" s="2615">
        <v>500</v>
      </c>
      <c r="BF279" s="2615">
        <v>500</v>
      </c>
      <c r="BG279" s="2615">
        <v>425</v>
      </c>
      <c r="BH279" s="2615">
        <v>350</v>
      </c>
      <c r="BI279" s="2615">
        <v>300</v>
      </c>
      <c r="BJ279" s="2615">
        <v>350</v>
      </c>
      <c r="BK279" s="2615">
        <v>425</v>
      </c>
      <c r="BL279" s="2615">
        <v>450</v>
      </c>
      <c r="BM279" s="2615">
        <v>475</v>
      </c>
      <c r="BN279" s="2615">
        <v>500</v>
      </c>
      <c r="BO279" s="2615">
        <v>550</v>
      </c>
      <c r="BP279" s="2615">
        <v>600</v>
      </c>
      <c r="BQ279" s="2616">
        <v>500</v>
      </c>
      <c r="BR279" s="22">
        <f>SUM(AT279:BE279)</f>
        <v>6117.4302780864182</v>
      </c>
      <c r="BS279" s="22">
        <f t="shared" si="211"/>
        <v>5425</v>
      </c>
      <c r="BT279" t="str">
        <f t="shared" si="210"/>
        <v>English CCleaner Chats Offered Chat</v>
      </c>
      <c r="BV279" s="1205" t="s">
        <v>748</v>
      </c>
    </row>
    <row r="280" spans="1:74">
      <c r="A280" s="9" t="s">
        <v>208</v>
      </c>
      <c r="B280" s="19"/>
      <c r="C280" s="12" t="s">
        <v>199</v>
      </c>
      <c r="D280" s="1185" t="s">
        <v>199</v>
      </c>
      <c r="E280" s="12" t="s">
        <v>45</v>
      </c>
      <c r="F280" s="13"/>
      <c r="G280" s="528">
        <f t="shared" ref="G280:P283" si="212">SUMIF($C$202:$C$279,$C280,G$202:G$279)</f>
        <v>0</v>
      </c>
      <c r="H280" s="528">
        <f t="shared" si="212"/>
        <v>0</v>
      </c>
      <c r="I280" s="528">
        <f t="shared" si="212"/>
        <v>0</v>
      </c>
      <c r="J280" s="528">
        <f t="shared" si="212"/>
        <v>0</v>
      </c>
      <c r="K280" s="528">
        <f t="shared" si="212"/>
        <v>0</v>
      </c>
      <c r="L280" s="528">
        <f t="shared" si="212"/>
        <v>4935</v>
      </c>
      <c r="M280" s="528">
        <f t="shared" si="212"/>
        <v>5793</v>
      </c>
      <c r="N280" s="528">
        <f t="shared" si="212"/>
        <v>5575</v>
      </c>
      <c r="O280" s="528">
        <f t="shared" si="212"/>
        <v>4925</v>
      </c>
      <c r="P280" s="528">
        <f t="shared" si="212"/>
        <v>5265</v>
      </c>
      <c r="Q280" s="528">
        <f t="shared" ref="Q280:Z283" si="213">SUMIF($C$202:$C$279,$C280,Q$202:Q$279)</f>
        <v>11313</v>
      </c>
      <c r="R280" s="529">
        <f t="shared" si="213"/>
        <v>11269</v>
      </c>
      <c r="S280" s="530">
        <f t="shared" si="213"/>
        <v>11800</v>
      </c>
      <c r="T280" s="528">
        <f t="shared" si="213"/>
        <v>11600</v>
      </c>
      <c r="U280" s="528">
        <f t="shared" si="213"/>
        <v>11600</v>
      </c>
      <c r="V280" s="528">
        <f t="shared" si="213"/>
        <v>13700</v>
      </c>
      <c r="W280" s="528">
        <f t="shared" si="213"/>
        <v>14500</v>
      </c>
      <c r="X280" s="528">
        <f t="shared" si="213"/>
        <v>14500</v>
      </c>
      <c r="Y280" s="528">
        <f t="shared" si="213"/>
        <v>15300</v>
      </c>
      <c r="Z280" s="528">
        <f t="shared" si="213"/>
        <v>17500</v>
      </c>
      <c r="AA280" s="528">
        <f t="shared" ref="AA280:AJ283" si="214">SUMIF($C$202:$C$279,$C280,AA$202:AA$279)</f>
        <v>17500</v>
      </c>
      <c r="AB280" s="528">
        <f t="shared" si="214"/>
        <v>18500</v>
      </c>
      <c r="AC280" s="528">
        <f t="shared" si="214"/>
        <v>18500</v>
      </c>
      <c r="AD280" s="529">
        <f t="shared" si="214"/>
        <v>17000</v>
      </c>
      <c r="AE280" s="1401">
        <f t="shared" si="214"/>
        <v>17250</v>
      </c>
      <c r="AF280" s="1402">
        <f t="shared" si="214"/>
        <v>16250</v>
      </c>
      <c r="AG280" s="1402">
        <f t="shared" si="214"/>
        <v>17100</v>
      </c>
      <c r="AH280" s="1402">
        <f t="shared" si="214"/>
        <v>17300</v>
      </c>
      <c r="AI280" s="1402">
        <f t="shared" si="214"/>
        <v>21900</v>
      </c>
      <c r="AJ280" s="1402">
        <f t="shared" si="214"/>
        <v>21900</v>
      </c>
      <c r="AK280" s="1402">
        <f t="shared" ref="AK280:AT283" si="215">SUMIF($C$202:$C$279,$C280,AK$202:AK$279)</f>
        <v>21900</v>
      </c>
      <c r="AL280" s="1402">
        <f t="shared" si="215"/>
        <v>22700</v>
      </c>
      <c r="AM280" s="1402">
        <f t="shared" si="215"/>
        <v>22700</v>
      </c>
      <c r="AN280" s="1402">
        <f t="shared" si="215"/>
        <v>22650</v>
      </c>
      <c r="AO280" s="1402">
        <f t="shared" si="215"/>
        <v>22650</v>
      </c>
      <c r="AP280" s="1417">
        <f t="shared" si="215"/>
        <v>21000</v>
      </c>
      <c r="AQ280" s="1402">
        <f t="shared" si="215"/>
        <v>19040</v>
      </c>
      <c r="AR280" s="1402">
        <f t="shared" si="215"/>
        <v>22400</v>
      </c>
      <c r="AS280" s="1402">
        <f t="shared" si="215"/>
        <v>22700</v>
      </c>
      <c r="AT280" s="1402">
        <f t="shared" si="215"/>
        <v>24900</v>
      </c>
      <c r="AU280" s="1402">
        <f t="shared" ref="AU280:BD283" si="216">SUMIF($C$202:$C$279,$C280,AU$202:AU$279)</f>
        <v>24000</v>
      </c>
      <c r="AV280" s="1402">
        <f t="shared" si="216"/>
        <v>23600</v>
      </c>
      <c r="AW280" s="1402">
        <f t="shared" si="216"/>
        <v>23800</v>
      </c>
      <c r="AX280" s="1402">
        <f t="shared" si="216"/>
        <v>23500</v>
      </c>
      <c r="AY280" s="1402">
        <f t="shared" si="216"/>
        <v>23000</v>
      </c>
      <c r="AZ280" s="1402">
        <f t="shared" si="216"/>
        <v>22700</v>
      </c>
      <c r="BA280" s="1402">
        <f t="shared" si="216"/>
        <v>19200</v>
      </c>
      <c r="BB280" s="1417">
        <f t="shared" si="216"/>
        <v>17300</v>
      </c>
      <c r="BC280" s="2614">
        <f t="shared" si="216"/>
        <v>18700</v>
      </c>
      <c r="BD280" s="2615">
        <f t="shared" si="216"/>
        <v>18300</v>
      </c>
      <c r="BE280" s="2615">
        <f t="shared" ref="BE280:BQ283" si="217">SUMIF($C$202:$C$279,$C280,BE$202:BE$279)</f>
        <v>18700</v>
      </c>
      <c r="BF280" s="2615">
        <f t="shared" si="217"/>
        <v>17877.92682926829</v>
      </c>
      <c r="BG280" s="2615">
        <f t="shared" si="217"/>
        <v>17400</v>
      </c>
      <c r="BH280" s="2615">
        <f t="shared" si="217"/>
        <v>17000</v>
      </c>
      <c r="BI280" s="2615">
        <f t="shared" si="217"/>
        <v>16600</v>
      </c>
      <c r="BJ280" s="2615">
        <f t="shared" si="217"/>
        <v>16000</v>
      </c>
      <c r="BK280" s="2615">
        <f t="shared" si="217"/>
        <v>16200</v>
      </c>
      <c r="BL280" s="2615">
        <f t="shared" si="217"/>
        <v>16800</v>
      </c>
      <c r="BM280" s="2615">
        <f t="shared" si="217"/>
        <v>17400</v>
      </c>
      <c r="BN280" s="2615">
        <f t="shared" si="217"/>
        <v>16600</v>
      </c>
      <c r="BO280" s="2615">
        <f t="shared" si="217"/>
        <v>18600</v>
      </c>
      <c r="BP280" s="2615">
        <f t="shared" si="217"/>
        <v>17200</v>
      </c>
      <c r="BQ280" s="2616">
        <f t="shared" si="217"/>
        <v>18000</v>
      </c>
      <c r="BR280" s="22">
        <f>SUM(AT202:BE272)</f>
        <v>2560057.0220209858</v>
      </c>
      <c r="BS280" s="22">
        <f>SUM(BF202:BQ272)</f>
        <v>1507484.7689345314</v>
      </c>
      <c r="BT280" t="str">
        <f t="shared" si="210"/>
        <v>English PTS TOTAL</v>
      </c>
      <c r="BV280" s="1205"/>
    </row>
    <row r="281" spans="1:74">
      <c r="A281" s="9" t="s">
        <v>208</v>
      </c>
      <c r="B281" s="19"/>
      <c r="C281" s="10" t="s">
        <v>100</v>
      </c>
      <c r="D281" s="1185" t="s">
        <v>100</v>
      </c>
      <c r="E281" s="10" t="s">
        <v>45</v>
      </c>
      <c r="F281" s="11"/>
      <c r="G281" s="528">
        <f t="shared" si="212"/>
        <v>143486.38709677418</v>
      </c>
      <c r="H281" s="528">
        <f t="shared" si="212"/>
        <v>138136.55305466236</v>
      </c>
      <c r="I281" s="528">
        <f t="shared" si="212"/>
        <v>144229.09863945577</v>
      </c>
      <c r="J281" s="528">
        <f t="shared" si="212"/>
        <v>111176.33351538322</v>
      </c>
      <c r="K281" s="528">
        <f t="shared" si="212"/>
        <v>115168.10961080222</v>
      </c>
      <c r="L281" s="528">
        <f t="shared" si="212"/>
        <v>115903.22580645161</v>
      </c>
      <c r="M281" s="528">
        <f t="shared" si="212"/>
        <v>109778.79297908151</v>
      </c>
      <c r="N281" s="528">
        <f t="shared" si="212"/>
        <v>109743.06081532637</v>
      </c>
      <c r="O281" s="528">
        <f t="shared" si="212"/>
        <v>100625.25150905432</v>
      </c>
      <c r="P281" s="528">
        <f t="shared" si="212"/>
        <v>93844.455252918284</v>
      </c>
      <c r="Q281" s="528">
        <f t="shared" si="213"/>
        <v>97080.330624824885</v>
      </c>
      <c r="R281" s="529">
        <f t="shared" si="213"/>
        <v>116071.57622739018</v>
      </c>
      <c r="S281" s="530">
        <f t="shared" si="213"/>
        <v>115260.40428061833</v>
      </c>
      <c r="T281" s="528">
        <f t="shared" si="213"/>
        <v>120101.4062085434</v>
      </c>
      <c r="U281" s="528">
        <f t="shared" si="213"/>
        <v>123452.80751584008</v>
      </c>
      <c r="V281" s="528">
        <f t="shared" si="213"/>
        <v>128867.70391324846</v>
      </c>
      <c r="W281" s="528">
        <f t="shared" si="213"/>
        <v>122334.22970595626</v>
      </c>
      <c r="X281" s="528">
        <f t="shared" si="213"/>
        <v>103298.54052645295</v>
      </c>
      <c r="Y281" s="528">
        <f t="shared" si="213"/>
        <v>97749.044238121249</v>
      </c>
      <c r="Z281" s="528">
        <f t="shared" si="213"/>
        <v>82548.713249271474</v>
      </c>
      <c r="AA281" s="528">
        <f t="shared" si="214"/>
        <v>88919.247101624758</v>
      </c>
      <c r="AB281" s="528">
        <f t="shared" si="214"/>
        <v>92993.583549715157</v>
      </c>
      <c r="AC281" s="528">
        <f t="shared" si="214"/>
        <v>98140.620030069636</v>
      </c>
      <c r="AD281" s="529">
        <f t="shared" si="214"/>
        <v>98138.335331368056</v>
      </c>
      <c r="AE281" s="1401">
        <f t="shared" si="214"/>
        <v>83662.454768829237</v>
      </c>
      <c r="AF281" s="1402">
        <f t="shared" si="214"/>
        <v>81350.268066654651</v>
      </c>
      <c r="AG281" s="1402">
        <f t="shared" si="214"/>
        <v>77066.048531048378</v>
      </c>
      <c r="AH281" s="1402">
        <f t="shared" si="214"/>
        <v>75911.230829389329</v>
      </c>
      <c r="AI281" s="1402">
        <f t="shared" si="214"/>
        <v>64803.906427340444</v>
      </c>
      <c r="AJ281" s="1402">
        <f t="shared" si="214"/>
        <v>62191.158907492449</v>
      </c>
      <c r="AK281" s="1402">
        <f t="shared" si="215"/>
        <v>61321.481589696785</v>
      </c>
      <c r="AL281" s="1402">
        <f t="shared" si="215"/>
        <v>59329.262336115164</v>
      </c>
      <c r="AM281" s="1402">
        <f t="shared" si="215"/>
        <v>59709.329896705516</v>
      </c>
      <c r="AN281" s="1402">
        <f t="shared" si="215"/>
        <v>60615.440975093203</v>
      </c>
      <c r="AO281" s="1402">
        <f t="shared" si="215"/>
        <v>63505.168933357025</v>
      </c>
      <c r="AP281" s="1417">
        <f t="shared" si="215"/>
        <v>63653.470998332014</v>
      </c>
      <c r="AQ281" s="1402">
        <f t="shared" si="215"/>
        <v>67477.765564515779</v>
      </c>
      <c r="AR281" s="1402">
        <f t="shared" si="215"/>
        <v>59221.468179266813</v>
      </c>
      <c r="AS281" s="1402">
        <f t="shared" si="215"/>
        <v>59387</v>
      </c>
      <c r="AT281" s="1402">
        <f t="shared" si="215"/>
        <v>73331.510395059842</v>
      </c>
      <c r="AU281" s="1402">
        <f t="shared" si="216"/>
        <v>51291.425893288855</v>
      </c>
      <c r="AV281" s="1402">
        <f t="shared" si="216"/>
        <v>49961.247656627747</v>
      </c>
      <c r="AW281" s="1402">
        <f t="shared" si="216"/>
        <v>47746.604129949963</v>
      </c>
      <c r="AX281" s="1402">
        <f t="shared" si="216"/>
        <v>45251.782366611063</v>
      </c>
      <c r="AY281" s="1402">
        <f t="shared" si="216"/>
        <v>43596.604129949963</v>
      </c>
      <c r="AZ281" s="1402">
        <f t="shared" si="216"/>
        <v>32741.425893288855</v>
      </c>
      <c r="BA281" s="1402">
        <f t="shared" si="216"/>
        <v>24769.015011619405</v>
      </c>
      <c r="BB281" s="1417">
        <f t="shared" si="216"/>
        <v>20091.425893288855</v>
      </c>
      <c r="BC281" s="2614">
        <f t="shared" si="216"/>
        <v>23356.960603272171</v>
      </c>
      <c r="BD281" s="2615">
        <f t="shared" si="216"/>
        <v>17141.960603272171</v>
      </c>
      <c r="BE281" s="2615">
        <f t="shared" si="217"/>
        <v>18049.193248280513</v>
      </c>
      <c r="BF281" s="2615">
        <f t="shared" si="217"/>
        <v>12645.78947368421</v>
      </c>
      <c r="BG281" s="2615">
        <f t="shared" si="217"/>
        <v>10800</v>
      </c>
      <c r="BH281" s="2615">
        <f t="shared" si="217"/>
        <v>8650</v>
      </c>
      <c r="BI281" s="2615">
        <f t="shared" si="217"/>
        <v>6350</v>
      </c>
      <c r="BJ281" s="2615">
        <f t="shared" si="217"/>
        <v>5000</v>
      </c>
      <c r="BK281" s="2615">
        <f t="shared" si="217"/>
        <v>5500</v>
      </c>
      <c r="BL281" s="2615">
        <f t="shared" si="217"/>
        <v>8300</v>
      </c>
      <c r="BM281" s="2615">
        <f t="shared" si="217"/>
        <v>8300</v>
      </c>
      <c r="BN281" s="2615">
        <f t="shared" si="217"/>
        <v>8100</v>
      </c>
      <c r="BO281" s="2615">
        <f t="shared" si="217"/>
        <v>9100</v>
      </c>
      <c r="BP281" s="2615">
        <f t="shared" si="217"/>
        <v>8500</v>
      </c>
      <c r="BQ281" s="2616">
        <f t="shared" si="217"/>
        <v>8700</v>
      </c>
      <c r="BR281" s="22">
        <f>SUM(AT202:BE279)</f>
        <v>2941885.067432378</v>
      </c>
      <c r="BS281" s="22">
        <f>SUM(BF202:BQ279)</f>
        <v>1848924.7689345314</v>
      </c>
      <c r="BT281" t="str">
        <f t="shared" si="210"/>
        <v>English Account Services TOTAL</v>
      </c>
      <c r="BV281" s="1205"/>
    </row>
    <row r="282" spans="1:74">
      <c r="A282" s="9" t="s">
        <v>208</v>
      </c>
      <c r="B282" s="19"/>
      <c r="C282" s="12" t="s">
        <v>38</v>
      </c>
      <c r="D282" s="1185" t="s">
        <v>38</v>
      </c>
      <c r="E282" s="10" t="s">
        <v>45</v>
      </c>
      <c r="F282" s="11"/>
      <c r="G282" s="528">
        <f t="shared" si="212"/>
        <v>11903.225806451614</v>
      </c>
      <c r="H282" s="528">
        <f t="shared" si="212"/>
        <v>10598.070739549839</v>
      </c>
      <c r="I282" s="528">
        <f t="shared" si="212"/>
        <v>12007.250268528463</v>
      </c>
      <c r="J282" s="528">
        <f t="shared" si="212"/>
        <v>17061.714909885308</v>
      </c>
      <c r="K282" s="528">
        <f t="shared" si="212"/>
        <v>19599.404289118349</v>
      </c>
      <c r="L282" s="528">
        <f t="shared" si="212"/>
        <v>20090.322580645163</v>
      </c>
      <c r="M282" s="528">
        <f t="shared" si="212"/>
        <v>18347.944217359942</v>
      </c>
      <c r="N282" s="528">
        <f t="shared" si="212"/>
        <v>32018.645578079751</v>
      </c>
      <c r="O282" s="528">
        <f t="shared" si="212"/>
        <v>34578.470824949698</v>
      </c>
      <c r="P282" s="528">
        <f t="shared" si="212"/>
        <v>26634.19260700389</v>
      </c>
      <c r="Q282" s="528">
        <f t="shared" si="213"/>
        <v>36170.271784813674</v>
      </c>
      <c r="R282" s="529">
        <f t="shared" si="213"/>
        <v>35758.656330749356</v>
      </c>
      <c r="S282" s="530">
        <f t="shared" si="213"/>
        <v>90594.367023384853</v>
      </c>
      <c r="T282" s="528">
        <f t="shared" si="213"/>
        <v>90712.181745821174</v>
      </c>
      <c r="U282" s="528">
        <f t="shared" si="213"/>
        <v>87238.437622897094</v>
      </c>
      <c r="V282" s="528">
        <f t="shared" si="213"/>
        <v>97450.023573785948</v>
      </c>
      <c r="W282" s="528">
        <f t="shared" si="213"/>
        <v>110696.65745162101</v>
      </c>
      <c r="X282" s="528">
        <f t="shared" si="213"/>
        <v>109145.81704456607</v>
      </c>
      <c r="Y282" s="528">
        <f t="shared" si="213"/>
        <v>106580.01092299289</v>
      </c>
      <c r="Z282" s="528">
        <f t="shared" si="213"/>
        <v>93160.207118264996</v>
      </c>
      <c r="AA282" s="528">
        <f t="shared" si="214"/>
        <v>93155.554703384914</v>
      </c>
      <c r="AB282" s="528">
        <f t="shared" si="214"/>
        <v>101679.1862148215</v>
      </c>
      <c r="AC282" s="528">
        <f t="shared" si="214"/>
        <v>92208.600002570049</v>
      </c>
      <c r="AD282" s="529">
        <f t="shared" si="214"/>
        <v>88806.930173086745</v>
      </c>
      <c r="AE282" s="1401">
        <f t="shared" si="214"/>
        <v>89736.963430953241</v>
      </c>
      <c r="AF282" s="1402">
        <f t="shared" si="214"/>
        <v>84034.832024032148</v>
      </c>
      <c r="AG282" s="1402">
        <f t="shared" si="214"/>
        <v>82629.403235403224</v>
      </c>
      <c r="AH282" s="1402">
        <f t="shared" si="214"/>
        <v>84008.854388955791</v>
      </c>
      <c r="AI282" s="1402">
        <f t="shared" si="214"/>
        <v>81017.546899827663</v>
      </c>
      <c r="AJ282" s="1402">
        <f t="shared" si="214"/>
        <v>80707.105403818394</v>
      </c>
      <c r="AK282" s="1402">
        <f t="shared" si="215"/>
        <v>80393.339243929091</v>
      </c>
      <c r="AL282" s="1402">
        <f t="shared" si="215"/>
        <v>82893.353653072263</v>
      </c>
      <c r="AM282" s="1402">
        <f t="shared" si="215"/>
        <v>88203.693326850829</v>
      </c>
      <c r="AN282" s="1402">
        <f t="shared" si="215"/>
        <v>88764.056297082017</v>
      </c>
      <c r="AO282" s="1402">
        <f t="shared" si="215"/>
        <v>90014.056297082017</v>
      </c>
      <c r="AP282" s="1417">
        <f t="shared" si="215"/>
        <v>87953.699823759816</v>
      </c>
      <c r="AQ282" s="1402">
        <f t="shared" si="215"/>
        <v>89309.769243726449</v>
      </c>
      <c r="AR282" s="1402">
        <f t="shared" si="215"/>
        <v>85003.699823759816</v>
      </c>
      <c r="AS282" s="1402">
        <f t="shared" si="215"/>
        <v>78414.056297082017</v>
      </c>
      <c r="AT282" s="1402">
        <f t="shared" si="215"/>
        <v>88451.636041923572</v>
      </c>
      <c r="AU282" s="1402">
        <f t="shared" si="216"/>
        <v>79000</v>
      </c>
      <c r="AV282" s="1402">
        <f t="shared" si="216"/>
        <v>77200</v>
      </c>
      <c r="AW282" s="1402">
        <f t="shared" si="216"/>
        <v>74700</v>
      </c>
      <c r="AX282" s="1402">
        <f t="shared" si="216"/>
        <v>68200</v>
      </c>
      <c r="AY282" s="1402">
        <f t="shared" si="216"/>
        <v>66500</v>
      </c>
      <c r="AZ282" s="1402">
        <f t="shared" si="216"/>
        <v>61900</v>
      </c>
      <c r="BA282" s="1402">
        <f t="shared" si="216"/>
        <v>63600</v>
      </c>
      <c r="BB282" s="1417">
        <f t="shared" si="216"/>
        <v>63600</v>
      </c>
      <c r="BC282" s="2614">
        <f t="shared" si="216"/>
        <v>68300</v>
      </c>
      <c r="BD282" s="2615">
        <f t="shared" si="216"/>
        <v>65500</v>
      </c>
      <c r="BE282" s="2615">
        <f t="shared" si="217"/>
        <v>67000</v>
      </c>
      <c r="BF282" s="2615">
        <f t="shared" si="217"/>
        <v>65810.526315789466</v>
      </c>
      <c r="BG282" s="2615">
        <f t="shared" si="217"/>
        <v>64800</v>
      </c>
      <c r="BH282" s="2615">
        <f t="shared" si="217"/>
        <v>61300</v>
      </c>
      <c r="BI282" s="2615">
        <f t="shared" si="217"/>
        <v>59900</v>
      </c>
      <c r="BJ282" s="2615">
        <f t="shared" si="217"/>
        <v>60400</v>
      </c>
      <c r="BK282" s="2615">
        <f t="shared" si="217"/>
        <v>61800</v>
      </c>
      <c r="BL282" s="2615">
        <f t="shared" si="217"/>
        <v>62900</v>
      </c>
      <c r="BM282" s="2615">
        <f t="shared" si="217"/>
        <v>64900</v>
      </c>
      <c r="BN282" s="2615">
        <f t="shared" si="217"/>
        <v>65300</v>
      </c>
      <c r="BO282" s="2615">
        <f t="shared" si="217"/>
        <v>68300</v>
      </c>
      <c r="BP282" s="2615">
        <f t="shared" si="217"/>
        <v>67300</v>
      </c>
      <c r="BQ282" s="2616">
        <f t="shared" si="217"/>
        <v>67900</v>
      </c>
      <c r="BT282" t="str">
        <f t="shared" si="210"/>
        <v>English Retention TOTAL</v>
      </c>
      <c r="BV282" s="1205"/>
    </row>
    <row r="283" spans="1:74">
      <c r="A283" s="9" t="s">
        <v>208</v>
      </c>
      <c r="B283" s="19"/>
      <c r="C283" s="10" t="s">
        <v>619</v>
      </c>
      <c r="D283" s="1185" t="s">
        <v>619</v>
      </c>
      <c r="E283" s="10" t="s">
        <v>45</v>
      </c>
      <c r="F283" s="11"/>
      <c r="G283" s="528">
        <f t="shared" si="212"/>
        <v>17767</v>
      </c>
      <c r="H283" s="528">
        <f t="shared" si="212"/>
        <v>17832</v>
      </c>
      <c r="I283" s="528">
        <f t="shared" si="212"/>
        <v>16988</v>
      </c>
      <c r="J283" s="528">
        <f t="shared" si="212"/>
        <v>18200</v>
      </c>
      <c r="K283" s="528">
        <f t="shared" si="212"/>
        <v>17200</v>
      </c>
      <c r="L283" s="528">
        <f t="shared" si="212"/>
        <v>16500</v>
      </c>
      <c r="M283" s="528">
        <f t="shared" si="212"/>
        <v>15000</v>
      </c>
      <c r="N283" s="528">
        <f t="shared" si="212"/>
        <v>14500</v>
      </c>
      <c r="O283" s="528">
        <f t="shared" si="212"/>
        <v>15700</v>
      </c>
      <c r="P283" s="528">
        <f t="shared" si="212"/>
        <v>15700</v>
      </c>
      <c r="Q283" s="528">
        <f t="shared" si="213"/>
        <v>14500</v>
      </c>
      <c r="R283" s="529">
        <f t="shared" si="213"/>
        <v>28797.932816537468</v>
      </c>
      <c r="S283" s="530">
        <f t="shared" si="213"/>
        <v>25100</v>
      </c>
      <c r="T283" s="528">
        <f t="shared" si="213"/>
        <v>24900</v>
      </c>
      <c r="U283" s="528">
        <f t="shared" si="213"/>
        <v>25200</v>
      </c>
      <c r="V283" s="528">
        <f t="shared" si="213"/>
        <v>25100</v>
      </c>
      <c r="W283" s="528">
        <f t="shared" si="213"/>
        <v>25000</v>
      </c>
      <c r="X283" s="528">
        <f t="shared" si="213"/>
        <v>26000</v>
      </c>
      <c r="Y283" s="528">
        <f t="shared" si="213"/>
        <v>26500</v>
      </c>
      <c r="Z283" s="528">
        <f t="shared" si="213"/>
        <v>27250</v>
      </c>
      <c r="AA283" s="528">
        <f t="shared" si="214"/>
        <v>28000</v>
      </c>
      <c r="AB283" s="528">
        <f t="shared" si="214"/>
        <v>26780</v>
      </c>
      <c r="AC283" s="528">
        <f t="shared" si="214"/>
        <v>28530</v>
      </c>
      <c r="AD283" s="529">
        <f t="shared" si="214"/>
        <v>26530</v>
      </c>
      <c r="AE283" s="1401">
        <f t="shared" si="214"/>
        <v>37418.621552736484</v>
      </c>
      <c r="AF283" s="1402">
        <f t="shared" si="214"/>
        <v>32816.726237034367</v>
      </c>
      <c r="AG283" s="1402">
        <f t="shared" si="214"/>
        <v>28936.448412048387</v>
      </c>
      <c r="AH283" s="1402">
        <f t="shared" si="214"/>
        <v>28158.864881200763</v>
      </c>
      <c r="AI283" s="1402">
        <f t="shared" si="214"/>
        <v>32304.171928202133</v>
      </c>
      <c r="AJ283" s="1402">
        <f t="shared" si="214"/>
        <v>30532.098983114091</v>
      </c>
      <c r="AK283" s="1402">
        <f t="shared" si="215"/>
        <v>30224.141644028467</v>
      </c>
      <c r="AL283" s="1402">
        <f t="shared" si="215"/>
        <v>30412.635911454505</v>
      </c>
      <c r="AM283" s="1402">
        <f t="shared" si="215"/>
        <v>32565.137332924074</v>
      </c>
      <c r="AN283" s="1402">
        <f t="shared" si="215"/>
        <v>34146.0412994996</v>
      </c>
      <c r="AO283" s="1402">
        <f t="shared" si="215"/>
        <v>35047.823666110671</v>
      </c>
      <c r="AP283" s="1417">
        <f t="shared" si="215"/>
        <v>36549.606032721742</v>
      </c>
      <c r="AQ283" s="1402">
        <f t="shared" si="215"/>
        <v>33516.125731085653</v>
      </c>
      <c r="AR283" s="1402">
        <f t="shared" si="215"/>
        <v>29467.739234524623</v>
      </c>
      <c r="AS283" s="1402">
        <f t="shared" si="215"/>
        <v>37644.756113823336</v>
      </c>
      <c r="AT283" s="1402">
        <f t="shared" si="215"/>
        <v>40413.158932888538</v>
      </c>
      <c r="AU283" s="1402">
        <f t="shared" si="216"/>
        <v>51488.6</v>
      </c>
      <c r="AV283" s="1402">
        <f t="shared" si="216"/>
        <v>50972.4</v>
      </c>
      <c r="AW283" s="1402">
        <f t="shared" si="216"/>
        <v>48392.3</v>
      </c>
      <c r="AX283" s="1402">
        <f t="shared" si="216"/>
        <v>49071.1</v>
      </c>
      <c r="AY283" s="1402">
        <f t="shared" si="216"/>
        <v>47883.75</v>
      </c>
      <c r="AZ283" s="1402">
        <f t="shared" si="216"/>
        <v>43666</v>
      </c>
      <c r="BA283" s="1402">
        <f t="shared" si="216"/>
        <v>51556</v>
      </c>
      <c r="BB283" s="1417">
        <f t="shared" si="216"/>
        <v>49150</v>
      </c>
      <c r="BC283" s="2614">
        <f t="shared" si="216"/>
        <v>48190</v>
      </c>
      <c r="BD283" s="2615">
        <f t="shared" si="216"/>
        <v>44380</v>
      </c>
      <c r="BE283" s="2615">
        <f t="shared" si="217"/>
        <v>46785</v>
      </c>
      <c r="BF283" s="2615">
        <f t="shared" si="217"/>
        <v>22350.526315789473</v>
      </c>
      <c r="BG283" s="2615">
        <f t="shared" si="217"/>
        <v>21150</v>
      </c>
      <c r="BH283" s="2615">
        <f t="shared" si="217"/>
        <v>17900</v>
      </c>
      <c r="BI283" s="2615">
        <f t="shared" si="217"/>
        <v>13100</v>
      </c>
      <c r="BJ283" s="2615">
        <f t="shared" si="217"/>
        <v>11750</v>
      </c>
      <c r="BK283" s="2615">
        <f t="shared" si="217"/>
        <v>12350</v>
      </c>
      <c r="BL283" s="2615">
        <f t="shared" si="217"/>
        <v>17250</v>
      </c>
      <c r="BM283" s="2615">
        <f t="shared" si="217"/>
        <v>17450</v>
      </c>
      <c r="BN283" s="2615">
        <f t="shared" si="217"/>
        <v>17050</v>
      </c>
      <c r="BO283" s="2615">
        <f t="shared" si="217"/>
        <v>18650</v>
      </c>
      <c r="BP283" s="2615">
        <f t="shared" si="217"/>
        <v>17250</v>
      </c>
      <c r="BQ283" s="2616">
        <f t="shared" si="217"/>
        <v>17550</v>
      </c>
      <c r="BT283" t="str">
        <f t="shared" si="210"/>
        <v>English Tech TOTAL</v>
      </c>
      <c r="BV283" s="1205"/>
    </row>
    <row r="284" spans="1:74">
      <c r="A284" s="9" t="s">
        <v>208</v>
      </c>
      <c r="B284" s="19"/>
      <c r="C284" s="12" t="s">
        <v>16</v>
      </c>
      <c r="D284" s="1185" t="s">
        <v>657</v>
      </c>
      <c r="E284" s="10" t="s">
        <v>45</v>
      </c>
      <c r="F284" s="11"/>
      <c r="G284" s="528">
        <f t="shared" ref="G284:P288" si="218">SUMIF($E$202:$E$279,$C284,G$202:G$279)</f>
        <v>58389</v>
      </c>
      <c r="H284" s="528">
        <f t="shared" si="218"/>
        <v>58139</v>
      </c>
      <c r="I284" s="528">
        <f t="shared" si="218"/>
        <v>57989</v>
      </c>
      <c r="J284" s="528">
        <f t="shared" si="218"/>
        <v>54289</v>
      </c>
      <c r="K284" s="528">
        <f t="shared" si="218"/>
        <v>63789</v>
      </c>
      <c r="L284" s="528">
        <f t="shared" si="218"/>
        <v>68082</v>
      </c>
      <c r="M284" s="528">
        <f t="shared" si="218"/>
        <v>59317</v>
      </c>
      <c r="N284" s="528">
        <f t="shared" si="218"/>
        <v>66902</v>
      </c>
      <c r="O284" s="528">
        <f t="shared" si="218"/>
        <v>58314</v>
      </c>
      <c r="P284" s="528">
        <f t="shared" si="218"/>
        <v>58604</v>
      </c>
      <c r="Q284" s="528">
        <f t="shared" ref="Q284:Z288" si="219">SUMIF($E$202:$E$279,$C284,Q$202:Q$279)</f>
        <v>64024</v>
      </c>
      <c r="R284" s="529">
        <f t="shared" si="219"/>
        <v>70129</v>
      </c>
      <c r="S284" s="530">
        <f t="shared" si="219"/>
        <v>76018</v>
      </c>
      <c r="T284" s="528">
        <f t="shared" si="219"/>
        <v>74139</v>
      </c>
      <c r="U284" s="528">
        <f t="shared" si="219"/>
        <v>67739</v>
      </c>
      <c r="V284" s="528">
        <f t="shared" si="219"/>
        <v>67939</v>
      </c>
      <c r="W284" s="528">
        <f t="shared" si="219"/>
        <v>65139</v>
      </c>
      <c r="X284" s="528">
        <f t="shared" si="219"/>
        <v>61041</v>
      </c>
      <c r="Y284" s="528">
        <f t="shared" si="219"/>
        <v>59539</v>
      </c>
      <c r="Z284" s="528">
        <f t="shared" si="219"/>
        <v>60289</v>
      </c>
      <c r="AA284" s="528">
        <f t="shared" ref="AA284:AJ288" si="220">SUMIF($E$202:$E$279,$C284,AA$202:AA$279)</f>
        <v>61089</v>
      </c>
      <c r="AB284" s="528">
        <f t="shared" si="220"/>
        <v>64089</v>
      </c>
      <c r="AC284" s="528">
        <f t="shared" si="220"/>
        <v>65989</v>
      </c>
      <c r="AD284" s="529">
        <f t="shared" si="220"/>
        <v>61689</v>
      </c>
      <c r="AE284" s="1401">
        <f t="shared" si="220"/>
        <v>59950</v>
      </c>
      <c r="AF284" s="1402">
        <f t="shared" si="220"/>
        <v>56700</v>
      </c>
      <c r="AG284" s="1402">
        <f t="shared" si="220"/>
        <v>56675</v>
      </c>
      <c r="AH284" s="1402">
        <f t="shared" si="220"/>
        <v>53789</v>
      </c>
      <c r="AI284" s="1402">
        <f t="shared" si="220"/>
        <v>55211</v>
      </c>
      <c r="AJ284" s="1402">
        <f t="shared" si="220"/>
        <v>54143</v>
      </c>
      <c r="AK284" s="1402">
        <f t="shared" ref="AK284:AS288" si="221">SUMIF($E$202:$E$279,$C284,AK$202:AK$279)</f>
        <v>52918</v>
      </c>
      <c r="AL284" s="1402">
        <f t="shared" si="221"/>
        <v>54567</v>
      </c>
      <c r="AM284" s="1402">
        <f t="shared" si="221"/>
        <v>57290</v>
      </c>
      <c r="AN284" s="1402">
        <f t="shared" si="221"/>
        <v>57875</v>
      </c>
      <c r="AO284" s="1402">
        <f t="shared" si="221"/>
        <v>58400</v>
      </c>
      <c r="AP284" s="1417">
        <f t="shared" si="221"/>
        <v>56550</v>
      </c>
      <c r="AQ284" s="1402">
        <f t="shared" si="221"/>
        <v>55200</v>
      </c>
      <c r="AR284" s="1402">
        <f t="shared" si="221"/>
        <v>53929</v>
      </c>
      <c r="AS284" s="1402">
        <f t="shared" si="221"/>
        <v>59379</v>
      </c>
      <c r="AT284" s="1402">
        <f t="shared" ref="AT284:BI288" si="222">SUMIF($E$202:$E$272,$C284,AT$202:AT$272)</f>
        <v>65875</v>
      </c>
      <c r="AU284" s="1402">
        <f t="shared" si="222"/>
        <v>68700</v>
      </c>
      <c r="AV284" s="1402">
        <f t="shared" si="222"/>
        <v>67800</v>
      </c>
      <c r="AW284" s="1402">
        <f t="shared" si="222"/>
        <v>65925</v>
      </c>
      <c r="AX284" s="1402">
        <f t="shared" si="222"/>
        <v>64175</v>
      </c>
      <c r="AY284" s="1402">
        <f t="shared" si="222"/>
        <v>61800</v>
      </c>
      <c r="AZ284" s="1402">
        <f t="shared" si="222"/>
        <v>59150</v>
      </c>
      <c r="BA284" s="1402">
        <f t="shared" si="222"/>
        <v>58950</v>
      </c>
      <c r="BB284" s="1417">
        <f t="shared" si="222"/>
        <v>57625</v>
      </c>
      <c r="BC284" s="2614">
        <f t="shared" si="222"/>
        <v>60500</v>
      </c>
      <c r="BD284" s="2615">
        <f t="shared" si="222"/>
        <v>58575</v>
      </c>
      <c r="BE284" s="2615">
        <f t="shared" si="222"/>
        <v>54600</v>
      </c>
      <c r="BF284" s="2615">
        <f t="shared" si="222"/>
        <v>51089.768934531443</v>
      </c>
      <c r="BG284" s="2615">
        <f t="shared" si="222"/>
        <v>49575</v>
      </c>
      <c r="BH284" s="2615">
        <f t="shared" si="222"/>
        <v>48350</v>
      </c>
      <c r="BI284" s="2615">
        <f t="shared" si="222"/>
        <v>45650</v>
      </c>
      <c r="BJ284" s="2615">
        <f t="shared" ref="BJ284:BQ288" si="223">SUMIF($E$202:$E$272,$C284,BJ$202:BJ$272)</f>
        <v>46075</v>
      </c>
      <c r="BK284" s="2615">
        <f t="shared" si="223"/>
        <v>45550</v>
      </c>
      <c r="BL284" s="2615">
        <f t="shared" si="223"/>
        <v>48950</v>
      </c>
      <c r="BM284" s="2615">
        <f t="shared" si="223"/>
        <v>50625</v>
      </c>
      <c r="BN284" s="2615">
        <f t="shared" si="223"/>
        <v>49200</v>
      </c>
      <c r="BO284" s="2615">
        <f t="shared" si="223"/>
        <v>55525</v>
      </c>
      <c r="BP284" s="2615">
        <f t="shared" si="223"/>
        <v>52975</v>
      </c>
      <c r="BQ284" s="2616">
        <f t="shared" si="223"/>
        <v>53950</v>
      </c>
      <c r="BT284" t="str">
        <f t="shared" si="210"/>
        <v>English ALL Avast-AVG Inbound TOTAL</v>
      </c>
      <c r="BV284" s="1205"/>
    </row>
    <row r="285" spans="1:74">
      <c r="A285" s="9" t="s">
        <v>208</v>
      </c>
      <c r="B285" s="19"/>
      <c r="C285" s="12" t="s">
        <v>22</v>
      </c>
      <c r="D285" s="1185" t="s">
        <v>658</v>
      </c>
      <c r="E285" s="10" t="s">
        <v>45</v>
      </c>
      <c r="F285" s="11"/>
      <c r="G285" s="528">
        <f t="shared" si="218"/>
        <v>22167</v>
      </c>
      <c r="H285" s="528">
        <f t="shared" si="218"/>
        <v>21332</v>
      </c>
      <c r="I285" s="528">
        <f t="shared" si="218"/>
        <v>20988</v>
      </c>
      <c r="J285" s="528">
        <f t="shared" si="218"/>
        <v>21700</v>
      </c>
      <c r="K285" s="528">
        <f t="shared" si="218"/>
        <v>20600</v>
      </c>
      <c r="L285" s="528">
        <f t="shared" si="218"/>
        <v>18650</v>
      </c>
      <c r="M285" s="528">
        <f t="shared" si="218"/>
        <v>17550</v>
      </c>
      <c r="N285" s="528">
        <f t="shared" si="218"/>
        <v>16500</v>
      </c>
      <c r="O285" s="528">
        <f t="shared" si="218"/>
        <v>18300</v>
      </c>
      <c r="P285" s="528">
        <f t="shared" si="218"/>
        <v>17800</v>
      </c>
      <c r="Q285" s="528">
        <f t="shared" si="219"/>
        <v>27250</v>
      </c>
      <c r="R285" s="529">
        <f t="shared" si="219"/>
        <v>24750</v>
      </c>
      <c r="S285" s="530">
        <f t="shared" si="219"/>
        <v>71877</v>
      </c>
      <c r="T285" s="528">
        <f t="shared" si="219"/>
        <v>71102</v>
      </c>
      <c r="U285" s="528">
        <f t="shared" si="219"/>
        <v>71027</v>
      </c>
      <c r="V285" s="528">
        <f t="shared" si="219"/>
        <v>79100</v>
      </c>
      <c r="W285" s="528">
        <f t="shared" si="219"/>
        <v>85800</v>
      </c>
      <c r="X285" s="528">
        <f t="shared" si="219"/>
        <v>86302</v>
      </c>
      <c r="Y285" s="528">
        <f t="shared" si="219"/>
        <v>85850</v>
      </c>
      <c r="Z285" s="528">
        <f t="shared" si="219"/>
        <v>85700</v>
      </c>
      <c r="AA285" s="528">
        <f t="shared" si="220"/>
        <v>86175</v>
      </c>
      <c r="AB285" s="528">
        <f t="shared" si="220"/>
        <v>93920</v>
      </c>
      <c r="AC285" s="528">
        <f t="shared" si="220"/>
        <v>85655</v>
      </c>
      <c r="AD285" s="529">
        <f t="shared" si="220"/>
        <v>81895</v>
      </c>
      <c r="AE285" s="1401">
        <f t="shared" si="220"/>
        <v>80980</v>
      </c>
      <c r="AF285" s="1402">
        <f t="shared" si="220"/>
        <v>79235</v>
      </c>
      <c r="AG285" s="1402">
        <f t="shared" si="220"/>
        <v>79020</v>
      </c>
      <c r="AH285" s="1402">
        <f t="shared" si="220"/>
        <v>76195.333333333328</v>
      </c>
      <c r="AI285" s="1402">
        <f t="shared" si="220"/>
        <v>74942.666666666672</v>
      </c>
      <c r="AJ285" s="1402">
        <f t="shared" si="220"/>
        <v>74551.222222222219</v>
      </c>
      <c r="AK285" s="1402">
        <f t="shared" si="221"/>
        <v>73549.296296296292</v>
      </c>
      <c r="AL285" s="1402">
        <f t="shared" si="221"/>
        <v>75804.061728395056</v>
      </c>
      <c r="AM285" s="1402">
        <f t="shared" si="221"/>
        <v>80184.61481481482</v>
      </c>
      <c r="AN285" s="1402">
        <f t="shared" si="221"/>
        <v>80532.545555555553</v>
      </c>
      <c r="AO285" s="1402">
        <f t="shared" si="221"/>
        <v>81462.92283333333</v>
      </c>
      <c r="AP285" s="1417">
        <f t="shared" si="221"/>
        <v>79994.818975000002</v>
      </c>
      <c r="AQ285" s="1402">
        <f t="shared" si="221"/>
        <v>79156.309923749999</v>
      </c>
      <c r="AR285" s="1402">
        <f t="shared" si="221"/>
        <v>76541.975419937502</v>
      </c>
      <c r="AS285" s="1402">
        <f t="shared" si="221"/>
        <v>69275.399190934375</v>
      </c>
      <c r="AT285" s="1402">
        <f>SUMIF($E$202:$E$272,$C285,AT$202:AT$272)</f>
        <v>70200</v>
      </c>
      <c r="AU285" s="1402">
        <f t="shared" si="222"/>
        <v>68550</v>
      </c>
      <c r="AV285" s="1402">
        <f t="shared" si="222"/>
        <v>65650</v>
      </c>
      <c r="AW285" s="1402">
        <f t="shared" si="222"/>
        <v>62650</v>
      </c>
      <c r="AX285" s="1402">
        <f t="shared" si="222"/>
        <v>67089.029245682876</v>
      </c>
      <c r="AY285" s="1402">
        <f t="shared" si="222"/>
        <v>62445.66516316717</v>
      </c>
      <c r="AZ285" s="1402">
        <f t="shared" si="222"/>
        <v>54400</v>
      </c>
      <c r="BA285" s="1402">
        <f t="shared" si="222"/>
        <v>61600</v>
      </c>
      <c r="BB285" s="1417">
        <f t="shared" si="222"/>
        <v>61100</v>
      </c>
      <c r="BC285" s="2614">
        <f t="shared" si="222"/>
        <v>62650</v>
      </c>
      <c r="BD285" s="2615">
        <f t="shared" si="222"/>
        <v>56825</v>
      </c>
      <c r="BE285" s="2615">
        <f t="shared" si="222"/>
        <v>65000</v>
      </c>
      <c r="BF285" s="2615">
        <f t="shared" si="222"/>
        <v>71295</v>
      </c>
      <c r="BG285" s="2615">
        <f t="shared" si="222"/>
        <v>67775</v>
      </c>
      <c r="BH285" s="2615">
        <f t="shared" si="222"/>
        <v>62575</v>
      </c>
      <c r="BI285" s="2615">
        <f t="shared" si="222"/>
        <v>59025</v>
      </c>
      <c r="BJ285" s="2615">
        <f t="shared" si="223"/>
        <v>59425</v>
      </c>
      <c r="BK285" s="2615">
        <f t="shared" si="223"/>
        <v>62725</v>
      </c>
      <c r="BL285" s="2615">
        <f t="shared" si="223"/>
        <v>68925</v>
      </c>
      <c r="BM285" s="2615">
        <f t="shared" si="223"/>
        <v>70325</v>
      </c>
      <c r="BN285" s="2615">
        <f t="shared" si="223"/>
        <v>69125</v>
      </c>
      <c r="BO285" s="2615">
        <f t="shared" si="223"/>
        <v>71675</v>
      </c>
      <c r="BP285" s="2615">
        <f t="shared" si="223"/>
        <v>68675</v>
      </c>
      <c r="BQ285" s="2616">
        <f t="shared" si="223"/>
        <v>70075</v>
      </c>
      <c r="BT285" t="str">
        <f t="shared" si="210"/>
        <v>English ALL Avast-AVG Chat TOTAL</v>
      </c>
      <c r="BV285" s="1205"/>
    </row>
    <row r="286" spans="1:74">
      <c r="A286" s="9" t="s">
        <v>208</v>
      </c>
      <c r="B286" s="19"/>
      <c r="C286" s="10" t="s">
        <v>603</v>
      </c>
      <c r="D286" s="1185" t="s">
        <v>659</v>
      </c>
      <c r="E286" s="10" t="s">
        <v>45</v>
      </c>
      <c r="F286" s="11"/>
      <c r="G286" s="528">
        <f t="shared" si="218"/>
        <v>55764</v>
      </c>
      <c r="H286" s="528">
        <f t="shared" si="218"/>
        <v>51192</v>
      </c>
      <c r="I286" s="528">
        <f t="shared" si="218"/>
        <v>55764</v>
      </c>
      <c r="J286" s="528">
        <f t="shared" si="218"/>
        <v>45835</v>
      </c>
      <c r="K286" s="528">
        <f t="shared" si="218"/>
        <v>45235</v>
      </c>
      <c r="L286" s="528">
        <f t="shared" si="218"/>
        <v>45235</v>
      </c>
      <c r="M286" s="528">
        <f t="shared" si="218"/>
        <v>45335</v>
      </c>
      <c r="N286" s="528">
        <f t="shared" si="218"/>
        <v>48535</v>
      </c>
      <c r="O286" s="528">
        <f t="shared" si="218"/>
        <v>47235</v>
      </c>
      <c r="P286" s="528">
        <f t="shared" si="218"/>
        <v>40535</v>
      </c>
      <c r="Q286" s="528">
        <f t="shared" si="219"/>
        <v>38135</v>
      </c>
      <c r="R286" s="529">
        <f t="shared" si="219"/>
        <v>46935</v>
      </c>
      <c r="S286" s="530">
        <f t="shared" si="219"/>
        <v>50935</v>
      </c>
      <c r="T286" s="528">
        <f t="shared" si="219"/>
        <v>48635</v>
      </c>
      <c r="U286" s="528">
        <f t="shared" si="219"/>
        <v>51635</v>
      </c>
      <c r="V286" s="528">
        <f t="shared" si="219"/>
        <v>56935</v>
      </c>
      <c r="W286" s="528">
        <f t="shared" si="219"/>
        <v>58535</v>
      </c>
      <c r="X286" s="528">
        <f t="shared" si="219"/>
        <v>53736</v>
      </c>
      <c r="Y286" s="528">
        <f t="shared" si="219"/>
        <v>52735</v>
      </c>
      <c r="Z286" s="528">
        <f t="shared" si="219"/>
        <v>43685</v>
      </c>
      <c r="AA286" s="528">
        <f t="shared" si="220"/>
        <v>45535</v>
      </c>
      <c r="AB286" s="528">
        <f t="shared" si="220"/>
        <v>75335</v>
      </c>
      <c r="AC286" s="528">
        <f t="shared" si="220"/>
        <v>78235</v>
      </c>
      <c r="AD286" s="529">
        <f t="shared" si="220"/>
        <v>74885</v>
      </c>
      <c r="AE286" s="1401">
        <f t="shared" si="220"/>
        <v>76487.5</v>
      </c>
      <c r="AF286" s="1402">
        <f t="shared" si="220"/>
        <v>73400</v>
      </c>
      <c r="AG286" s="1402">
        <f t="shared" si="220"/>
        <v>72450</v>
      </c>
      <c r="AH286" s="1402">
        <f t="shared" si="220"/>
        <v>68401.585683297177</v>
      </c>
      <c r="AI286" s="1402">
        <f t="shared" si="220"/>
        <v>62314.7352221642</v>
      </c>
      <c r="AJ286" s="1402">
        <f t="shared" si="220"/>
        <v>66263.158294499328</v>
      </c>
      <c r="AK286" s="1402">
        <f t="shared" si="221"/>
        <v>61845.728729306451</v>
      </c>
      <c r="AL286" s="1402">
        <f t="shared" si="221"/>
        <v>62800.563468144304</v>
      </c>
      <c r="AM286" s="1402">
        <f t="shared" si="221"/>
        <v>63227.078171543239</v>
      </c>
      <c r="AN286" s="1402">
        <f t="shared" si="221"/>
        <v>63613.307219313283</v>
      </c>
      <c r="AO286" s="1402">
        <f t="shared" si="221"/>
        <v>66216.946147173876</v>
      </c>
      <c r="AP286" s="1417">
        <f t="shared" si="221"/>
        <v>63565.674022730076</v>
      </c>
      <c r="AQ286" s="1402">
        <f t="shared" si="221"/>
        <v>69765.291603201302</v>
      </c>
      <c r="AR286" s="1402">
        <f t="shared" si="221"/>
        <v>62484.870286167992</v>
      </c>
      <c r="AS286" s="1402">
        <f t="shared" si="221"/>
        <v>66408.793759191147</v>
      </c>
      <c r="AT286" s="1402">
        <f t="shared" ref="AT286:AT288" si="224">SUMIF($E$202:$E$272,$C286,AT$202:AT$272)</f>
        <v>41600</v>
      </c>
      <c r="AU286" s="1402">
        <f t="shared" si="222"/>
        <v>37750</v>
      </c>
      <c r="AV286" s="1402">
        <f t="shared" si="222"/>
        <v>40300</v>
      </c>
      <c r="AW286" s="1402">
        <f t="shared" si="222"/>
        <v>39250</v>
      </c>
      <c r="AX286" s="1402">
        <f t="shared" si="222"/>
        <v>28210.970754317124</v>
      </c>
      <c r="AY286" s="1402">
        <f t="shared" si="222"/>
        <v>27824.148128905239</v>
      </c>
      <c r="AZ286" s="1402">
        <f t="shared" si="222"/>
        <v>26411.208110583957</v>
      </c>
      <c r="BA286" s="1402">
        <f t="shared" si="222"/>
        <v>24362.562859760183</v>
      </c>
      <c r="BB286" s="1417">
        <f t="shared" si="222"/>
        <v>19387.562859760183</v>
      </c>
      <c r="BC286" s="2614">
        <f t="shared" si="222"/>
        <v>21058.917608936408</v>
      </c>
      <c r="BD286" s="2615">
        <f t="shared" si="222"/>
        <v>18562.562859760183</v>
      </c>
      <c r="BE286" s="2615">
        <f t="shared" si="222"/>
        <v>19482.562859760183</v>
      </c>
      <c r="BF286" s="2615">
        <f t="shared" si="222"/>
        <v>4000</v>
      </c>
      <c r="BG286" s="2615">
        <f t="shared" si="222"/>
        <v>4000</v>
      </c>
      <c r="BH286" s="2615">
        <f t="shared" si="222"/>
        <v>1300</v>
      </c>
      <c r="BI286" s="2615">
        <f t="shared" si="222"/>
        <v>1300</v>
      </c>
      <c r="BJ286" s="2615">
        <f t="shared" si="223"/>
        <v>0</v>
      </c>
      <c r="BK286" s="2615">
        <f t="shared" si="223"/>
        <v>0</v>
      </c>
      <c r="BL286" s="2615">
        <f t="shared" si="223"/>
        <v>0</v>
      </c>
      <c r="BM286" s="2615">
        <f t="shared" si="223"/>
        <v>0</v>
      </c>
      <c r="BN286" s="2615">
        <f t="shared" si="223"/>
        <v>0</v>
      </c>
      <c r="BO286" s="2615">
        <f t="shared" si="223"/>
        <v>0</v>
      </c>
      <c r="BP286" s="2615">
        <f t="shared" si="223"/>
        <v>0</v>
      </c>
      <c r="BQ286" s="2616">
        <f t="shared" si="223"/>
        <v>0</v>
      </c>
      <c r="BT286" t="str">
        <f t="shared" si="210"/>
        <v>English ALL Avast-AVG Cases TOTAL</v>
      </c>
      <c r="BV286" s="1205"/>
    </row>
    <row r="287" spans="1:74">
      <c r="A287" s="9" t="s">
        <v>208</v>
      </c>
      <c r="B287" s="19"/>
      <c r="C287" s="12" t="s">
        <v>605</v>
      </c>
      <c r="D287" s="1185" t="s">
        <v>660</v>
      </c>
      <c r="E287" s="10" t="s">
        <v>45</v>
      </c>
      <c r="F287" s="11"/>
      <c r="G287" s="528">
        <f t="shared" si="218"/>
        <v>60260.61290322581</v>
      </c>
      <c r="H287" s="528">
        <f t="shared" si="218"/>
        <v>56177.623794212217</v>
      </c>
      <c r="I287" s="528">
        <f t="shared" si="218"/>
        <v>61107.348907984247</v>
      </c>
      <c r="J287" s="528">
        <f t="shared" si="218"/>
        <v>45038.048425268527</v>
      </c>
      <c r="K287" s="528">
        <f t="shared" si="218"/>
        <v>43367.513899920574</v>
      </c>
      <c r="L287" s="528">
        <f t="shared" si="218"/>
        <v>46593.548387096773</v>
      </c>
      <c r="M287" s="528">
        <f t="shared" si="218"/>
        <v>47226.737196441456</v>
      </c>
      <c r="N287" s="528">
        <f t="shared" si="218"/>
        <v>51061.706393406101</v>
      </c>
      <c r="O287" s="528">
        <f t="shared" si="218"/>
        <v>52203.722334004022</v>
      </c>
      <c r="P287" s="528">
        <f t="shared" si="218"/>
        <v>44028.647859922181</v>
      </c>
      <c r="Q287" s="528">
        <f t="shared" si="219"/>
        <v>47150.602409638552</v>
      </c>
      <c r="R287" s="529">
        <f t="shared" si="219"/>
        <v>67728.165374677003</v>
      </c>
      <c r="S287" s="530">
        <f t="shared" si="219"/>
        <v>76859.744200074376</v>
      </c>
      <c r="T287" s="528">
        <f t="shared" si="219"/>
        <v>82434.940514536589</v>
      </c>
      <c r="U287" s="528">
        <f t="shared" si="219"/>
        <v>85614.523191299784</v>
      </c>
      <c r="V287" s="528">
        <f t="shared" si="219"/>
        <v>91603.206351369809</v>
      </c>
      <c r="W287" s="528">
        <f t="shared" si="219"/>
        <v>95324.8278570283</v>
      </c>
      <c r="X287" s="528">
        <f t="shared" si="219"/>
        <v>83878.499151775031</v>
      </c>
      <c r="Y287" s="528">
        <f t="shared" si="219"/>
        <v>79742.311715880132</v>
      </c>
      <c r="Z287" s="528">
        <f t="shared" si="219"/>
        <v>60151.589892367978</v>
      </c>
      <c r="AA287" s="528">
        <f t="shared" si="220"/>
        <v>63994.743813837784</v>
      </c>
      <c r="AB287" s="528">
        <f t="shared" si="220"/>
        <v>65598.994160428454</v>
      </c>
      <c r="AC287" s="528">
        <f t="shared" si="220"/>
        <v>82681.062852127434</v>
      </c>
      <c r="AD287" s="529">
        <f t="shared" si="220"/>
        <v>84187.310693945677</v>
      </c>
      <c r="AE287" s="1401">
        <f t="shared" si="220"/>
        <v>96747.876620581199</v>
      </c>
      <c r="AF287" s="1402">
        <f t="shared" si="220"/>
        <v>88120.782034783799</v>
      </c>
      <c r="AG287" s="1402">
        <f t="shared" si="220"/>
        <v>82915.982043582248</v>
      </c>
      <c r="AH287" s="1402">
        <f t="shared" si="220"/>
        <v>79929.243738566147</v>
      </c>
      <c r="AI287" s="1402">
        <f t="shared" si="220"/>
        <v>69034.609105799464</v>
      </c>
      <c r="AJ287" s="1402">
        <f t="shared" si="220"/>
        <v>66284.381714086136</v>
      </c>
      <c r="AK287" s="1402">
        <f t="shared" si="221"/>
        <v>65448.783506080392</v>
      </c>
      <c r="AL287" s="1402">
        <f t="shared" si="221"/>
        <v>63873.416896722447</v>
      </c>
      <c r="AM287" s="1402">
        <f t="shared" si="221"/>
        <v>65097.198746266971</v>
      </c>
      <c r="AN287" s="1402">
        <f t="shared" si="221"/>
        <v>66890.805692502647</v>
      </c>
      <c r="AO287" s="1402">
        <f t="shared" si="221"/>
        <v>68665.204343292164</v>
      </c>
      <c r="AP287" s="1417">
        <f t="shared" si="221"/>
        <v>67874.25006379206</v>
      </c>
      <c r="AQ287" s="1402">
        <f t="shared" si="221"/>
        <v>77348.719093718508</v>
      </c>
      <c r="AR287" s="1402">
        <f t="shared" si="221"/>
        <v>64379.764695706042</v>
      </c>
      <c r="AS287" s="1402">
        <f t="shared" si="221"/>
        <v>68590.163254685132</v>
      </c>
      <c r="AT287" s="1402">
        <f t="shared" si="224"/>
        <v>81698.342869871936</v>
      </c>
      <c r="AU287" s="1402">
        <f t="shared" si="222"/>
        <v>64336.425893288855</v>
      </c>
      <c r="AV287" s="1402">
        <f t="shared" si="222"/>
        <v>68651.247656627747</v>
      </c>
      <c r="AW287" s="1402">
        <f t="shared" si="222"/>
        <v>66906.604129949963</v>
      </c>
      <c r="AX287" s="1402">
        <f t="shared" si="222"/>
        <v>48160.432648950169</v>
      </c>
      <c r="AY287" s="1402">
        <f t="shared" si="222"/>
        <v>47482.655949088854</v>
      </c>
      <c r="AZ287" s="1402">
        <f t="shared" si="222"/>
        <v>44450.479681281584</v>
      </c>
      <c r="BA287" s="1402">
        <f t="shared" si="222"/>
        <v>40757.871873211712</v>
      </c>
      <c r="BB287" s="1417">
        <f t="shared" si="222"/>
        <v>34630.282754881162</v>
      </c>
      <c r="BC287" s="2614">
        <f t="shared" si="222"/>
        <v>36022.120538464071</v>
      </c>
      <c r="BD287" s="2615">
        <f t="shared" si="222"/>
        <v>31905.817464864485</v>
      </c>
      <c r="BE287" s="2615">
        <f t="shared" si="222"/>
        <v>33269.550109872827</v>
      </c>
      <c r="BF287" s="2615">
        <f t="shared" si="222"/>
        <v>6800</v>
      </c>
      <c r="BG287" s="2615">
        <f t="shared" si="222"/>
        <v>6800</v>
      </c>
      <c r="BH287" s="2615">
        <f t="shared" si="222"/>
        <v>2125</v>
      </c>
      <c r="BI287" s="2615">
        <f t="shared" si="222"/>
        <v>2125</v>
      </c>
      <c r="BJ287" s="2615">
        <f t="shared" si="223"/>
        <v>0</v>
      </c>
      <c r="BK287" s="2615">
        <f t="shared" si="223"/>
        <v>0</v>
      </c>
      <c r="BL287" s="2615">
        <f t="shared" si="223"/>
        <v>0</v>
      </c>
      <c r="BM287" s="2615">
        <f t="shared" si="223"/>
        <v>0</v>
      </c>
      <c r="BN287" s="2615">
        <f t="shared" si="223"/>
        <v>0</v>
      </c>
      <c r="BO287" s="2615">
        <f t="shared" si="223"/>
        <v>0</v>
      </c>
      <c r="BP287" s="2615">
        <f t="shared" si="223"/>
        <v>0</v>
      </c>
      <c r="BQ287" s="2616">
        <f t="shared" si="223"/>
        <v>0</v>
      </c>
      <c r="BT287" t="str">
        <f t="shared" si="210"/>
        <v>English ALL Avast-AVG Replies TOTAL</v>
      </c>
      <c r="BV287" s="1205"/>
    </row>
    <row r="288" spans="1:74">
      <c r="A288" s="9" t="s">
        <v>208</v>
      </c>
      <c r="B288" s="19"/>
      <c r="C288" s="12" t="s">
        <v>84</v>
      </c>
      <c r="D288" s="1185" t="s">
        <v>661</v>
      </c>
      <c r="E288" s="10" t="s">
        <v>45</v>
      </c>
      <c r="F288" s="11"/>
      <c r="G288" s="528">
        <f t="shared" si="218"/>
        <v>2300</v>
      </c>
      <c r="H288" s="528">
        <f t="shared" si="218"/>
        <v>2850</v>
      </c>
      <c r="I288" s="528">
        <f t="shared" si="218"/>
        <v>2550</v>
      </c>
      <c r="J288" s="528">
        <f t="shared" si="218"/>
        <v>2500</v>
      </c>
      <c r="K288" s="528">
        <f t="shared" si="218"/>
        <v>2500</v>
      </c>
      <c r="L288" s="528">
        <f t="shared" si="218"/>
        <v>2542</v>
      </c>
      <c r="M288" s="528">
        <f t="shared" si="218"/>
        <v>2715</v>
      </c>
      <c r="N288" s="528">
        <f t="shared" si="218"/>
        <v>2862</v>
      </c>
      <c r="O288" s="528">
        <f t="shared" si="218"/>
        <v>3700</v>
      </c>
      <c r="P288" s="528">
        <f t="shared" si="218"/>
        <v>3950</v>
      </c>
      <c r="Q288" s="528">
        <f t="shared" si="219"/>
        <v>5478</v>
      </c>
      <c r="R288" s="529">
        <f t="shared" si="219"/>
        <v>4979</v>
      </c>
      <c r="S288" s="530">
        <f t="shared" si="219"/>
        <v>5900</v>
      </c>
      <c r="T288" s="528">
        <f t="shared" si="219"/>
        <v>5750</v>
      </c>
      <c r="U288" s="528">
        <f t="shared" si="219"/>
        <v>6150</v>
      </c>
      <c r="V288" s="528">
        <f t="shared" si="219"/>
        <v>7700</v>
      </c>
      <c r="W288" s="528">
        <f t="shared" si="219"/>
        <v>8050</v>
      </c>
      <c r="X288" s="528">
        <f t="shared" si="219"/>
        <v>8352</v>
      </c>
      <c r="Y288" s="528">
        <f t="shared" si="219"/>
        <v>8450</v>
      </c>
      <c r="Z288" s="528">
        <f t="shared" si="219"/>
        <v>9300</v>
      </c>
      <c r="AA288" s="528">
        <f t="shared" si="220"/>
        <v>9800</v>
      </c>
      <c r="AB288" s="528">
        <f t="shared" si="220"/>
        <v>10530</v>
      </c>
      <c r="AC288" s="528">
        <f t="shared" si="220"/>
        <v>10530</v>
      </c>
      <c r="AD288" s="529">
        <f t="shared" si="220"/>
        <v>9530</v>
      </c>
      <c r="AE288" s="1401">
        <f t="shared" si="220"/>
        <v>8500</v>
      </c>
      <c r="AF288" s="1402">
        <f t="shared" si="220"/>
        <v>8050</v>
      </c>
      <c r="AG288" s="1402">
        <f t="shared" si="220"/>
        <v>8950</v>
      </c>
      <c r="AH288" s="1402">
        <f t="shared" si="220"/>
        <v>9312</v>
      </c>
      <c r="AI288" s="1402">
        <f t="shared" si="220"/>
        <v>12638</v>
      </c>
      <c r="AJ288" s="1402">
        <f t="shared" si="220"/>
        <v>12492</v>
      </c>
      <c r="AK288" s="1402">
        <f t="shared" si="221"/>
        <v>12284</v>
      </c>
      <c r="AL288" s="1402">
        <f t="shared" si="221"/>
        <v>12388</v>
      </c>
      <c r="AM288" s="1402">
        <f t="shared" si="221"/>
        <v>12475</v>
      </c>
      <c r="AN288" s="1402">
        <f t="shared" si="221"/>
        <v>12630</v>
      </c>
      <c r="AO288" s="1402">
        <f t="shared" si="221"/>
        <v>12680</v>
      </c>
      <c r="AP288" s="1417">
        <f t="shared" si="221"/>
        <v>11730</v>
      </c>
      <c r="AQ288" s="1402">
        <f t="shared" si="221"/>
        <v>10640</v>
      </c>
      <c r="AR288" s="1402">
        <f t="shared" si="221"/>
        <v>11575</v>
      </c>
      <c r="AS288" s="1402">
        <f t="shared" si="221"/>
        <v>11650</v>
      </c>
      <c r="AT288" s="1402">
        <f t="shared" si="224"/>
        <v>10800</v>
      </c>
      <c r="AU288" s="1402">
        <f t="shared" si="222"/>
        <v>10300</v>
      </c>
      <c r="AV288" s="1402">
        <f t="shared" si="222"/>
        <v>10050</v>
      </c>
      <c r="AW288" s="1402">
        <f t="shared" si="222"/>
        <v>10000</v>
      </c>
      <c r="AX288" s="1402">
        <f t="shared" si="222"/>
        <v>10200</v>
      </c>
      <c r="AY288" s="1402">
        <f t="shared" si="222"/>
        <v>10300</v>
      </c>
      <c r="AZ288" s="1402">
        <f t="shared" si="222"/>
        <v>10500</v>
      </c>
      <c r="BA288" s="1402">
        <f t="shared" si="222"/>
        <v>8600</v>
      </c>
      <c r="BB288" s="1417">
        <f t="shared" si="222"/>
        <v>8200</v>
      </c>
      <c r="BC288" s="2614">
        <f t="shared" si="222"/>
        <v>8900</v>
      </c>
      <c r="BD288" s="2615">
        <f t="shared" si="222"/>
        <v>8600</v>
      </c>
      <c r="BE288" s="2615">
        <f t="shared" si="222"/>
        <v>9300</v>
      </c>
      <c r="BF288" s="2615">
        <f t="shared" si="222"/>
        <v>9000</v>
      </c>
      <c r="BG288" s="2615">
        <f t="shared" si="222"/>
        <v>8700</v>
      </c>
      <c r="BH288" s="2615">
        <f t="shared" si="222"/>
        <v>8500</v>
      </c>
      <c r="BI288" s="2615">
        <f t="shared" si="222"/>
        <v>5900</v>
      </c>
      <c r="BJ288" s="2615">
        <f t="shared" si="223"/>
        <v>5700</v>
      </c>
      <c r="BK288" s="2615">
        <f t="shared" si="223"/>
        <v>5700</v>
      </c>
      <c r="BL288" s="2615">
        <f t="shared" si="223"/>
        <v>5900</v>
      </c>
      <c r="BM288" s="2615">
        <f t="shared" si="223"/>
        <v>6100</v>
      </c>
      <c r="BN288" s="2615">
        <f t="shared" si="223"/>
        <v>5700</v>
      </c>
      <c r="BO288" s="2615">
        <f t="shared" si="223"/>
        <v>6500</v>
      </c>
      <c r="BP288" s="2615">
        <f t="shared" si="223"/>
        <v>5900</v>
      </c>
      <c r="BQ288" s="2616">
        <f t="shared" si="223"/>
        <v>6300</v>
      </c>
      <c r="BT288" t="str">
        <f t="shared" si="210"/>
        <v>English ALL Avast-AVG Remote TOTAL</v>
      </c>
      <c r="BV288" s="1205"/>
    </row>
    <row r="289" spans="1:74">
      <c r="A289" s="9" t="s">
        <v>137</v>
      </c>
      <c r="B289" s="19"/>
      <c r="C289" s="12" t="s">
        <v>662</v>
      </c>
      <c r="D289" s="1185" t="s">
        <v>663</v>
      </c>
      <c r="E289" s="10" t="s">
        <v>45</v>
      </c>
      <c r="F289" s="11"/>
      <c r="G289" s="528">
        <f t="shared" ref="G289:P293" si="225">SUMIF($A$299:$A$354,$A289,G$202:G$257)</f>
        <v>4281</v>
      </c>
      <c r="H289" s="528">
        <f t="shared" si="225"/>
        <v>4281</v>
      </c>
      <c r="I289" s="528">
        <f t="shared" si="225"/>
        <v>4281</v>
      </c>
      <c r="J289" s="528">
        <f t="shared" si="225"/>
        <v>4281</v>
      </c>
      <c r="K289" s="528">
        <f t="shared" si="225"/>
        <v>4281</v>
      </c>
      <c r="L289" s="528">
        <f t="shared" si="225"/>
        <v>4281</v>
      </c>
      <c r="M289" s="528">
        <f t="shared" si="225"/>
        <v>4281</v>
      </c>
      <c r="N289" s="528">
        <f t="shared" si="225"/>
        <v>4281</v>
      </c>
      <c r="O289" s="528">
        <f t="shared" si="225"/>
        <v>4281</v>
      </c>
      <c r="P289" s="528">
        <f t="shared" si="225"/>
        <v>4281</v>
      </c>
      <c r="Q289" s="528">
        <f t="shared" ref="Q289:Z293" si="226">SUMIF($A$299:$A$354,$A289,Q$202:Q$257)</f>
        <v>4281</v>
      </c>
      <c r="R289" s="529">
        <f t="shared" si="226"/>
        <v>4281</v>
      </c>
      <c r="S289" s="530">
        <f t="shared" si="226"/>
        <v>4281</v>
      </c>
      <c r="T289" s="528">
        <f t="shared" si="226"/>
        <v>4281</v>
      </c>
      <c r="U289" s="528">
        <f t="shared" si="226"/>
        <v>4281</v>
      </c>
      <c r="V289" s="528">
        <f t="shared" si="226"/>
        <v>4281</v>
      </c>
      <c r="W289" s="528">
        <f t="shared" si="226"/>
        <v>4281</v>
      </c>
      <c r="X289" s="528">
        <f t="shared" si="226"/>
        <v>4281</v>
      </c>
      <c r="Y289" s="528">
        <f t="shared" si="226"/>
        <v>4281</v>
      </c>
      <c r="Z289" s="528">
        <f t="shared" si="226"/>
        <v>4281</v>
      </c>
      <c r="AA289" s="528">
        <f t="shared" ref="AA289:AJ293" si="227">SUMIF($A$299:$A$354,$A289,AA$202:AA$257)</f>
        <v>4281</v>
      </c>
      <c r="AB289" s="528">
        <f t="shared" si="227"/>
        <v>4281</v>
      </c>
      <c r="AC289" s="528">
        <f t="shared" si="227"/>
        <v>8550.1588618736678</v>
      </c>
      <c r="AD289" s="529">
        <f t="shared" si="227"/>
        <v>8456.6626486372261</v>
      </c>
      <c r="AE289" s="1401">
        <f t="shared" si="227"/>
        <v>12018.909503864492</v>
      </c>
      <c r="AF289" s="1402">
        <f t="shared" si="227"/>
        <v>10954.024628125517</v>
      </c>
      <c r="AG289" s="1402">
        <f t="shared" si="227"/>
        <v>10888.037241229445</v>
      </c>
      <c r="AH289" s="1402">
        <f t="shared" si="227"/>
        <v>9852.4355323803993</v>
      </c>
      <c r="AI289" s="1402">
        <f t="shared" si="227"/>
        <v>8448.7787826815147</v>
      </c>
      <c r="AJ289" s="1402">
        <f t="shared" si="227"/>
        <v>8297.4155932623835</v>
      </c>
      <c r="AK289" s="1402">
        <f t="shared" ref="AK289:AT293" si="228">SUMIF($A$299:$A$354,$A289,AK$202:AK$257)</f>
        <v>7499.4662326618718</v>
      </c>
      <c r="AL289" s="1402">
        <f t="shared" si="228"/>
        <v>8148.5335695341691</v>
      </c>
      <c r="AM289" s="1402">
        <f t="shared" si="228"/>
        <v>9448.1422073476388</v>
      </c>
      <c r="AN289" s="1402">
        <f t="shared" si="228"/>
        <v>10748.316347854912</v>
      </c>
      <c r="AO289" s="1402">
        <f t="shared" si="228"/>
        <v>9948.1725387243059</v>
      </c>
      <c r="AP289" s="1417">
        <f t="shared" si="228"/>
        <v>8098.6144913660873</v>
      </c>
      <c r="AQ289" s="1402">
        <f t="shared" si="228"/>
        <v>11271.997742893593</v>
      </c>
      <c r="AR289" s="1402">
        <f t="shared" si="228"/>
        <v>9684</v>
      </c>
      <c r="AS289" s="1402">
        <f t="shared" si="228"/>
        <v>9734</v>
      </c>
      <c r="AT289" s="1402">
        <f t="shared" si="228"/>
        <v>9590</v>
      </c>
      <c r="AU289" s="1402">
        <f t="shared" ref="AU289:BE293" si="229">SUMIF($A$299:$A$354,$A289,AU$202:AU$257)</f>
        <v>11870</v>
      </c>
      <c r="AV289" s="1402">
        <f t="shared" si="229"/>
        <v>12310</v>
      </c>
      <c r="AW289" s="1402">
        <f t="shared" si="229"/>
        <v>12725</v>
      </c>
      <c r="AX289" s="1402">
        <f t="shared" si="229"/>
        <v>4913.628556584039</v>
      </c>
      <c r="AY289" s="1402">
        <f t="shared" si="229"/>
        <v>4988.628556584039</v>
      </c>
      <c r="AZ289" s="1402">
        <f t="shared" si="229"/>
        <v>5650</v>
      </c>
      <c r="BA289" s="1402">
        <f t="shared" si="229"/>
        <v>6120</v>
      </c>
      <c r="BB289" s="1417">
        <f t="shared" si="229"/>
        <v>4535</v>
      </c>
      <c r="BC289" s="2614">
        <f t="shared" si="229"/>
        <v>4824</v>
      </c>
      <c r="BD289" s="2615">
        <f t="shared" si="229"/>
        <v>4585</v>
      </c>
      <c r="BE289" s="2615">
        <f t="shared" si="229"/>
        <v>4874</v>
      </c>
      <c r="BF289" s="2615">
        <f>SUMIF($A$202:$A$272,$A289,BF$202:BF$272)</f>
        <v>6300</v>
      </c>
      <c r="BG289" s="2615">
        <f t="shared" ref="BG289:BQ293" si="230">SUMIF($A$202:$A$272,$A289,BG$202:BG$272)</f>
        <v>5950</v>
      </c>
      <c r="BH289" s="2615">
        <f t="shared" si="230"/>
        <v>4600</v>
      </c>
      <c r="BI289" s="2615">
        <f t="shared" si="230"/>
        <v>4900</v>
      </c>
      <c r="BJ289" s="2615">
        <f t="shared" si="230"/>
        <v>5900</v>
      </c>
      <c r="BK289" s="2615">
        <f t="shared" si="230"/>
        <v>6000</v>
      </c>
      <c r="BL289" s="2615">
        <f t="shared" si="230"/>
        <v>5750</v>
      </c>
      <c r="BM289" s="2615">
        <f t="shared" si="230"/>
        <v>5900</v>
      </c>
      <c r="BN289" s="2615">
        <f t="shared" si="230"/>
        <v>5600</v>
      </c>
      <c r="BO289" s="2615">
        <f t="shared" si="230"/>
        <v>6050</v>
      </c>
      <c r="BP289" s="2615">
        <f t="shared" si="230"/>
        <v>5700</v>
      </c>
      <c r="BQ289" s="2616">
        <f t="shared" si="230"/>
        <v>5850</v>
      </c>
      <c r="BT289" t="str">
        <f t="shared" si="210"/>
        <v>French ALL Avast-AVG TOTAL</v>
      </c>
      <c r="BV289" s="1205"/>
    </row>
    <row r="290" spans="1:74">
      <c r="A290" s="9" t="s">
        <v>135</v>
      </c>
      <c r="B290" s="19"/>
      <c r="C290" s="12" t="s">
        <v>662</v>
      </c>
      <c r="D290" s="1185" t="s">
        <v>663</v>
      </c>
      <c r="E290" s="12" t="s">
        <v>45</v>
      </c>
      <c r="F290" s="13"/>
      <c r="G290" s="528">
        <f t="shared" si="225"/>
        <v>6255</v>
      </c>
      <c r="H290" s="528">
        <f t="shared" si="225"/>
        <v>6255</v>
      </c>
      <c r="I290" s="528">
        <f t="shared" si="225"/>
        <v>6255</v>
      </c>
      <c r="J290" s="528">
        <f t="shared" si="225"/>
        <v>6255</v>
      </c>
      <c r="K290" s="528">
        <f t="shared" si="225"/>
        <v>6255</v>
      </c>
      <c r="L290" s="528">
        <f t="shared" si="225"/>
        <v>6255</v>
      </c>
      <c r="M290" s="528">
        <f t="shared" si="225"/>
        <v>6255</v>
      </c>
      <c r="N290" s="528">
        <f t="shared" si="225"/>
        <v>6255</v>
      </c>
      <c r="O290" s="528">
        <f t="shared" si="225"/>
        <v>6255</v>
      </c>
      <c r="P290" s="528">
        <f t="shared" si="225"/>
        <v>6255</v>
      </c>
      <c r="Q290" s="528">
        <f t="shared" si="226"/>
        <v>6255</v>
      </c>
      <c r="R290" s="529">
        <f t="shared" si="226"/>
        <v>6255</v>
      </c>
      <c r="S290" s="530">
        <f t="shared" si="226"/>
        <v>6255</v>
      </c>
      <c r="T290" s="528">
        <f t="shared" si="226"/>
        <v>6255</v>
      </c>
      <c r="U290" s="528">
        <f t="shared" si="226"/>
        <v>6255</v>
      </c>
      <c r="V290" s="528">
        <f t="shared" si="226"/>
        <v>6255</v>
      </c>
      <c r="W290" s="528">
        <f t="shared" si="226"/>
        <v>6255</v>
      </c>
      <c r="X290" s="528">
        <f t="shared" si="226"/>
        <v>6255</v>
      </c>
      <c r="Y290" s="528">
        <f t="shared" si="226"/>
        <v>6255</v>
      </c>
      <c r="Z290" s="528">
        <f t="shared" si="226"/>
        <v>6255</v>
      </c>
      <c r="AA290" s="528">
        <f t="shared" si="227"/>
        <v>6255</v>
      </c>
      <c r="AB290" s="528">
        <f t="shared" si="227"/>
        <v>6255</v>
      </c>
      <c r="AC290" s="528">
        <f t="shared" si="227"/>
        <v>16699.323507740621</v>
      </c>
      <c r="AD290" s="529">
        <f t="shared" si="227"/>
        <v>16901.528149200665</v>
      </c>
      <c r="AE290" s="1401">
        <f t="shared" si="227"/>
        <v>19712.421189843644</v>
      </c>
      <c r="AF290" s="1402">
        <f t="shared" si="227"/>
        <v>18403.744833439261</v>
      </c>
      <c r="AG290" s="1402">
        <f t="shared" si="227"/>
        <v>17094.813381218726</v>
      </c>
      <c r="AH290" s="1402">
        <f t="shared" si="227"/>
        <v>15677.436062703351</v>
      </c>
      <c r="AI290" s="1402">
        <f t="shared" si="227"/>
        <v>12161.706092960383</v>
      </c>
      <c r="AJ290" s="1402">
        <f t="shared" si="227"/>
        <v>11919.203842409421</v>
      </c>
      <c r="AK290" s="1402">
        <f t="shared" si="228"/>
        <v>11737.762347422111</v>
      </c>
      <c r="AL290" s="1402">
        <f t="shared" si="228"/>
        <v>11561.389549690704</v>
      </c>
      <c r="AM290" s="1402">
        <f t="shared" si="228"/>
        <v>11467.369600444141</v>
      </c>
      <c r="AN290" s="1402">
        <f t="shared" si="228"/>
        <v>12161.555796256142</v>
      </c>
      <c r="AO290" s="1402">
        <f t="shared" si="228"/>
        <v>12806.598984771574</v>
      </c>
      <c r="AP290" s="1417">
        <f t="shared" si="228"/>
        <v>12656.598984771574</v>
      </c>
      <c r="AQ290" s="1402">
        <f t="shared" si="228"/>
        <v>14085.109983079527</v>
      </c>
      <c r="AR290" s="1402">
        <f t="shared" si="228"/>
        <v>8890</v>
      </c>
      <c r="AS290" s="1402">
        <f t="shared" si="228"/>
        <v>9275</v>
      </c>
      <c r="AT290" s="1402">
        <f t="shared" si="228"/>
        <v>8840</v>
      </c>
      <c r="AU290" s="1402">
        <f t="shared" si="229"/>
        <v>9675</v>
      </c>
      <c r="AV290" s="1402">
        <f t="shared" si="229"/>
        <v>9920</v>
      </c>
      <c r="AW290" s="1402">
        <f t="shared" si="229"/>
        <v>9895</v>
      </c>
      <c r="AX290" s="1402">
        <f t="shared" si="229"/>
        <v>2690.5237971533652</v>
      </c>
      <c r="AY290" s="1402">
        <f t="shared" si="229"/>
        <v>2715.5237971533652</v>
      </c>
      <c r="AZ290" s="1402">
        <f t="shared" si="229"/>
        <v>7000</v>
      </c>
      <c r="BA290" s="1402">
        <f t="shared" si="229"/>
        <v>7000</v>
      </c>
      <c r="BB290" s="1417">
        <f t="shared" si="229"/>
        <v>3937.5</v>
      </c>
      <c r="BC290" s="2614">
        <f t="shared" si="229"/>
        <v>3962.5</v>
      </c>
      <c r="BD290" s="2615">
        <f t="shared" si="229"/>
        <v>3937.5</v>
      </c>
      <c r="BE290" s="2615">
        <f t="shared" si="229"/>
        <v>3962.5</v>
      </c>
      <c r="BF290" s="2615">
        <f t="shared" ref="BF290:BF293" si="231">SUMIF($A$202:$A$272,$A290,BF$202:BF$272)</f>
        <v>4475</v>
      </c>
      <c r="BG290" s="2615">
        <f t="shared" si="230"/>
        <v>4575</v>
      </c>
      <c r="BH290" s="2615">
        <f t="shared" si="230"/>
        <v>3200</v>
      </c>
      <c r="BI290" s="2615">
        <f t="shared" si="230"/>
        <v>3100</v>
      </c>
      <c r="BJ290" s="2615">
        <f t="shared" si="230"/>
        <v>3125</v>
      </c>
      <c r="BK290" s="2615">
        <f t="shared" si="230"/>
        <v>3300</v>
      </c>
      <c r="BL290" s="2615">
        <f t="shared" si="230"/>
        <v>3550</v>
      </c>
      <c r="BM290" s="2615">
        <f t="shared" si="230"/>
        <v>3525</v>
      </c>
      <c r="BN290" s="2615">
        <f t="shared" si="230"/>
        <v>3100</v>
      </c>
      <c r="BO290" s="2615">
        <f t="shared" si="230"/>
        <v>3675</v>
      </c>
      <c r="BP290" s="2615">
        <f t="shared" si="230"/>
        <v>3275</v>
      </c>
      <c r="BQ290" s="2616">
        <f t="shared" si="230"/>
        <v>3450</v>
      </c>
      <c r="BT290" t="str">
        <f t="shared" si="210"/>
        <v>German ALL Avast-AVG TOTAL</v>
      </c>
      <c r="BV290" s="1205"/>
    </row>
    <row r="291" spans="1:74">
      <c r="A291" s="9" t="s">
        <v>145</v>
      </c>
      <c r="B291" s="19"/>
      <c r="C291" s="12" t="s">
        <v>662</v>
      </c>
      <c r="D291" s="1185" t="s">
        <v>663</v>
      </c>
      <c r="E291" s="10" t="s">
        <v>45</v>
      </c>
      <c r="F291" s="11"/>
      <c r="G291" s="528">
        <f t="shared" si="225"/>
        <v>7050</v>
      </c>
      <c r="H291" s="528">
        <f t="shared" si="225"/>
        <v>5650</v>
      </c>
      <c r="I291" s="528">
        <f t="shared" si="225"/>
        <v>6600</v>
      </c>
      <c r="J291" s="528">
        <f t="shared" si="225"/>
        <v>5350</v>
      </c>
      <c r="K291" s="528">
        <f t="shared" si="225"/>
        <v>6050</v>
      </c>
      <c r="L291" s="528">
        <f t="shared" si="225"/>
        <v>5650</v>
      </c>
      <c r="M291" s="528">
        <f t="shared" si="225"/>
        <v>5600</v>
      </c>
      <c r="N291" s="528">
        <f t="shared" si="225"/>
        <v>5650</v>
      </c>
      <c r="O291" s="528">
        <f t="shared" si="225"/>
        <v>6000</v>
      </c>
      <c r="P291" s="528">
        <f t="shared" si="225"/>
        <v>6100</v>
      </c>
      <c r="Q291" s="528">
        <f t="shared" si="226"/>
        <v>6100</v>
      </c>
      <c r="R291" s="529">
        <f t="shared" si="226"/>
        <v>6150</v>
      </c>
      <c r="S291" s="530">
        <f t="shared" si="226"/>
        <v>13473.631123919309</v>
      </c>
      <c r="T291" s="528">
        <f t="shared" si="226"/>
        <v>11795.687711386698</v>
      </c>
      <c r="U291" s="528">
        <f t="shared" si="226"/>
        <v>13938.495575221239</v>
      </c>
      <c r="V291" s="528">
        <f t="shared" si="226"/>
        <v>15149.001996007983</v>
      </c>
      <c r="W291" s="528">
        <f t="shared" si="226"/>
        <v>16469.187279151942</v>
      </c>
      <c r="X291" s="528">
        <f t="shared" si="226"/>
        <v>16458.471477663232</v>
      </c>
      <c r="Y291" s="528">
        <f t="shared" si="226"/>
        <v>14384.415584415585</v>
      </c>
      <c r="Z291" s="528">
        <f t="shared" si="226"/>
        <v>14230.351528103885</v>
      </c>
      <c r="AA291" s="528">
        <f t="shared" si="227"/>
        <v>14515.308765126803</v>
      </c>
      <c r="AB291" s="528">
        <f t="shared" si="227"/>
        <v>13360.10245567821</v>
      </c>
      <c r="AC291" s="528">
        <f t="shared" si="227"/>
        <v>13300.127539693938</v>
      </c>
      <c r="AD291" s="529">
        <f t="shared" si="227"/>
        <v>13064.579299557239</v>
      </c>
      <c r="AE291" s="1401">
        <f t="shared" si="227"/>
        <v>12980.821779943437</v>
      </c>
      <c r="AF291" s="1402">
        <f t="shared" si="227"/>
        <v>13139.333792079244</v>
      </c>
      <c r="AG291" s="1402">
        <f t="shared" si="227"/>
        <v>14327.954903419948</v>
      </c>
      <c r="AH291" s="1402">
        <f t="shared" si="227"/>
        <v>10581.718978203906</v>
      </c>
      <c r="AI291" s="1402">
        <f t="shared" si="227"/>
        <v>10157.499351970702</v>
      </c>
      <c r="AJ291" s="1402">
        <f t="shared" si="227"/>
        <v>9916.0046763626524</v>
      </c>
      <c r="AK291" s="1402">
        <f t="shared" si="228"/>
        <v>9841.2198800842489</v>
      </c>
      <c r="AL291" s="1402">
        <f t="shared" si="228"/>
        <v>9302.5822396435069</v>
      </c>
      <c r="AM291" s="1402">
        <f t="shared" si="228"/>
        <v>8962.9502017847444</v>
      </c>
      <c r="AN291" s="1402">
        <f t="shared" si="228"/>
        <v>8523.8465491018542</v>
      </c>
      <c r="AO291" s="1402">
        <f t="shared" si="228"/>
        <v>8134.7035451410447</v>
      </c>
      <c r="AP291" s="1417">
        <f t="shared" si="228"/>
        <v>6449.6421043670343</v>
      </c>
      <c r="AQ291" s="1402">
        <f t="shared" si="228"/>
        <v>10519.037864291808</v>
      </c>
      <c r="AR291" s="1402">
        <f t="shared" si="228"/>
        <v>10266.70215799781</v>
      </c>
      <c r="AS291" s="1402">
        <f t="shared" si="228"/>
        <v>11106.003346918016</v>
      </c>
      <c r="AT291" s="1402">
        <f t="shared" si="228"/>
        <v>10850</v>
      </c>
      <c r="AU291" s="1402">
        <f t="shared" si="229"/>
        <v>9715</v>
      </c>
      <c r="AV291" s="1402">
        <f t="shared" si="229"/>
        <v>8970</v>
      </c>
      <c r="AW291" s="1402">
        <f t="shared" si="229"/>
        <v>8600</v>
      </c>
      <c r="AX291" s="1402">
        <f t="shared" si="229"/>
        <v>4798.1564555162086</v>
      </c>
      <c r="AY291" s="1402">
        <f t="shared" si="229"/>
        <v>4716.4197213524931</v>
      </c>
      <c r="AZ291" s="1402">
        <f t="shared" si="229"/>
        <v>5500</v>
      </c>
      <c r="BA291" s="1402">
        <f t="shared" si="229"/>
        <v>5700</v>
      </c>
      <c r="BB291" s="1417">
        <f t="shared" si="229"/>
        <v>5500</v>
      </c>
      <c r="BC291" s="2614">
        <f t="shared" si="229"/>
        <v>4730</v>
      </c>
      <c r="BD291" s="2615">
        <f t="shared" si="229"/>
        <v>4660</v>
      </c>
      <c r="BE291" s="2615">
        <f t="shared" si="229"/>
        <v>5095</v>
      </c>
      <c r="BF291" s="2615">
        <f t="shared" si="231"/>
        <v>5540</v>
      </c>
      <c r="BG291" s="2615">
        <f t="shared" si="230"/>
        <v>4890</v>
      </c>
      <c r="BH291" s="2615">
        <f t="shared" si="230"/>
        <v>4300</v>
      </c>
      <c r="BI291" s="2615">
        <f t="shared" si="230"/>
        <v>4250</v>
      </c>
      <c r="BJ291" s="2615">
        <f t="shared" si="230"/>
        <v>4050</v>
      </c>
      <c r="BK291" s="2615">
        <f t="shared" si="230"/>
        <v>4000</v>
      </c>
      <c r="BL291" s="2615">
        <f t="shared" si="230"/>
        <v>4150</v>
      </c>
      <c r="BM291" s="2615">
        <f t="shared" si="230"/>
        <v>4300</v>
      </c>
      <c r="BN291" s="2615">
        <f t="shared" si="230"/>
        <v>3350</v>
      </c>
      <c r="BO291" s="2615">
        <f t="shared" si="230"/>
        <v>3800</v>
      </c>
      <c r="BP291" s="2615">
        <f t="shared" si="230"/>
        <v>3400</v>
      </c>
      <c r="BQ291" s="2616">
        <f t="shared" si="230"/>
        <v>3600</v>
      </c>
      <c r="BT291" t="str">
        <f t="shared" si="210"/>
        <v>Portuguese ALL Avast-AVG TOTAL</v>
      </c>
      <c r="BV291" s="1205"/>
    </row>
    <row r="292" spans="1:74">
      <c r="A292" s="9" t="s">
        <v>146</v>
      </c>
      <c r="B292" s="19"/>
      <c r="C292" s="12" t="s">
        <v>662</v>
      </c>
      <c r="D292" s="1185" t="s">
        <v>663</v>
      </c>
      <c r="E292" s="12" t="s">
        <v>45</v>
      </c>
      <c r="F292" s="13"/>
      <c r="G292" s="528">
        <f t="shared" si="225"/>
        <v>7050</v>
      </c>
      <c r="H292" s="528">
        <f t="shared" si="225"/>
        <v>5850</v>
      </c>
      <c r="I292" s="528">
        <f t="shared" si="225"/>
        <v>6950</v>
      </c>
      <c r="J292" s="528">
        <f t="shared" si="225"/>
        <v>5950</v>
      </c>
      <c r="K292" s="528">
        <f t="shared" si="225"/>
        <v>5850</v>
      </c>
      <c r="L292" s="528">
        <f t="shared" si="225"/>
        <v>6400</v>
      </c>
      <c r="M292" s="528">
        <f t="shared" si="225"/>
        <v>6000</v>
      </c>
      <c r="N292" s="528">
        <f t="shared" si="225"/>
        <v>6750</v>
      </c>
      <c r="O292" s="528">
        <f t="shared" si="225"/>
        <v>6300</v>
      </c>
      <c r="P292" s="528">
        <f t="shared" si="225"/>
        <v>5750</v>
      </c>
      <c r="Q292" s="528">
        <f t="shared" si="226"/>
        <v>5250</v>
      </c>
      <c r="R292" s="529">
        <f t="shared" si="226"/>
        <v>4850</v>
      </c>
      <c r="S292" s="530">
        <f t="shared" si="226"/>
        <v>13737.341772151898</v>
      </c>
      <c r="T292" s="528">
        <f t="shared" si="226"/>
        <v>11327.664848785324</v>
      </c>
      <c r="U292" s="528">
        <f t="shared" si="226"/>
        <v>9111.7824773413886</v>
      </c>
      <c r="V292" s="528">
        <f t="shared" si="226"/>
        <v>11386.476868327401</v>
      </c>
      <c r="W292" s="528">
        <f t="shared" si="226"/>
        <v>12224.753420299077</v>
      </c>
      <c r="X292" s="528">
        <f t="shared" si="226"/>
        <v>12282.670103092783</v>
      </c>
      <c r="Y292" s="528">
        <f t="shared" si="226"/>
        <v>14178.840970350404</v>
      </c>
      <c r="Z292" s="528">
        <f t="shared" si="226"/>
        <v>12812.317996727619</v>
      </c>
      <c r="AA292" s="528">
        <f t="shared" si="227"/>
        <v>12879.633243701308</v>
      </c>
      <c r="AB292" s="528">
        <f t="shared" si="227"/>
        <v>12416.121940213576</v>
      </c>
      <c r="AC292" s="528">
        <f t="shared" si="227"/>
        <v>12093.232910179522</v>
      </c>
      <c r="AD292" s="529">
        <f t="shared" si="227"/>
        <v>12380.275092095748</v>
      </c>
      <c r="AE292" s="1401">
        <f t="shared" si="227"/>
        <v>15034.000390021622</v>
      </c>
      <c r="AF292" s="1402">
        <f t="shared" si="227"/>
        <v>12571.155325592033</v>
      </c>
      <c r="AG292" s="1402">
        <f t="shared" si="227"/>
        <v>13825.034321276114</v>
      </c>
      <c r="AH292" s="1402">
        <f t="shared" si="227"/>
        <v>11041.084801463265</v>
      </c>
      <c r="AI292" s="1402">
        <f t="shared" si="227"/>
        <v>10241.953118547852</v>
      </c>
      <c r="AJ292" s="1402">
        <f t="shared" si="227"/>
        <v>10243.957924049295</v>
      </c>
      <c r="AK292" s="1402">
        <f t="shared" si="228"/>
        <v>9548.0627915468685</v>
      </c>
      <c r="AL292" s="1402">
        <f t="shared" si="228"/>
        <v>9845.8360793500233</v>
      </c>
      <c r="AM292" s="1402">
        <f t="shared" si="228"/>
        <v>9572.9716490374158</v>
      </c>
      <c r="AN292" s="1402">
        <f t="shared" si="228"/>
        <v>8802.2165326386639</v>
      </c>
      <c r="AO292" s="1402">
        <f t="shared" si="228"/>
        <v>8412.5</v>
      </c>
      <c r="AP292" s="1417">
        <f t="shared" si="228"/>
        <v>9275</v>
      </c>
      <c r="AQ292" s="1402">
        <f t="shared" si="228"/>
        <v>10812</v>
      </c>
      <c r="AR292" s="1402">
        <f t="shared" si="228"/>
        <v>9363</v>
      </c>
      <c r="AS292" s="1402">
        <f t="shared" si="228"/>
        <v>10112.5</v>
      </c>
      <c r="AT292" s="1402">
        <f t="shared" si="228"/>
        <v>10828.5</v>
      </c>
      <c r="AU292" s="1402">
        <f t="shared" si="229"/>
        <v>9950</v>
      </c>
      <c r="AV292" s="1402">
        <f t="shared" si="229"/>
        <v>9780</v>
      </c>
      <c r="AW292" s="1402">
        <f t="shared" si="229"/>
        <v>9510</v>
      </c>
      <c r="AX292" s="1402">
        <f t="shared" si="229"/>
        <v>2877.0503288259342</v>
      </c>
      <c r="AY292" s="1402">
        <f t="shared" si="229"/>
        <v>3019.3659743775552</v>
      </c>
      <c r="AZ292" s="1402">
        <f t="shared" si="229"/>
        <v>3900</v>
      </c>
      <c r="BA292" s="1402">
        <f t="shared" si="229"/>
        <v>4000</v>
      </c>
      <c r="BB292" s="1417">
        <f t="shared" si="229"/>
        <v>3200</v>
      </c>
      <c r="BC292" s="2614">
        <f t="shared" si="229"/>
        <v>2700</v>
      </c>
      <c r="BD292" s="2615">
        <f t="shared" si="229"/>
        <v>2430</v>
      </c>
      <c r="BE292" s="2615">
        <f t="shared" si="229"/>
        <v>2565</v>
      </c>
      <c r="BF292" s="2615">
        <f t="shared" si="231"/>
        <v>3225</v>
      </c>
      <c r="BG292" s="2615">
        <f t="shared" si="230"/>
        <v>3175</v>
      </c>
      <c r="BH292" s="2615">
        <f t="shared" si="230"/>
        <v>2650</v>
      </c>
      <c r="BI292" s="2615">
        <f t="shared" si="230"/>
        <v>2600</v>
      </c>
      <c r="BJ292" s="2615">
        <f t="shared" si="230"/>
        <v>2550</v>
      </c>
      <c r="BK292" s="2615">
        <f t="shared" si="230"/>
        <v>2650</v>
      </c>
      <c r="BL292" s="2615">
        <f t="shared" si="230"/>
        <v>2800</v>
      </c>
      <c r="BM292" s="2615">
        <f t="shared" si="230"/>
        <v>2950</v>
      </c>
      <c r="BN292" s="2615">
        <f t="shared" si="230"/>
        <v>2700</v>
      </c>
      <c r="BO292" s="2615">
        <f t="shared" si="230"/>
        <v>3100</v>
      </c>
      <c r="BP292" s="2615">
        <f t="shared" si="230"/>
        <v>2700</v>
      </c>
      <c r="BQ292" s="2616">
        <f t="shared" si="230"/>
        <v>2950</v>
      </c>
      <c r="BT292" t="str">
        <f t="shared" si="210"/>
        <v>Spanish ALL Avast-AVG TOTAL</v>
      </c>
      <c r="BV292" s="1205"/>
    </row>
    <row r="293" spans="1:74">
      <c r="A293" s="9" t="s">
        <v>218</v>
      </c>
      <c r="B293" s="19"/>
      <c r="C293" s="12" t="s">
        <v>662</v>
      </c>
      <c r="D293" s="1185" t="s">
        <v>663</v>
      </c>
      <c r="E293" s="12" t="s">
        <v>45</v>
      </c>
      <c r="F293" s="13"/>
      <c r="G293" s="528">
        <f t="shared" si="225"/>
        <v>1088</v>
      </c>
      <c r="H293" s="528">
        <f t="shared" si="225"/>
        <v>1088</v>
      </c>
      <c r="I293" s="528">
        <f t="shared" si="225"/>
        <v>1088</v>
      </c>
      <c r="J293" s="528">
        <f t="shared" si="225"/>
        <v>1088</v>
      </c>
      <c r="K293" s="528">
        <f t="shared" si="225"/>
        <v>1088</v>
      </c>
      <c r="L293" s="528">
        <f t="shared" si="225"/>
        <v>1088</v>
      </c>
      <c r="M293" s="528">
        <f t="shared" si="225"/>
        <v>1088</v>
      </c>
      <c r="N293" s="528">
        <f t="shared" si="225"/>
        <v>1088</v>
      </c>
      <c r="O293" s="528">
        <f t="shared" si="225"/>
        <v>1088</v>
      </c>
      <c r="P293" s="528">
        <f t="shared" si="225"/>
        <v>1088</v>
      </c>
      <c r="Q293" s="528">
        <f t="shared" si="226"/>
        <v>1088</v>
      </c>
      <c r="R293" s="529">
        <f t="shared" si="226"/>
        <v>1088</v>
      </c>
      <c r="S293" s="530">
        <f t="shared" si="226"/>
        <v>1088</v>
      </c>
      <c r="T293" s="528">
        <f t="shared" si="226"/>
        <v>1088</v>
      </c>
      <c r="U293" s="528">
        <f t="shared" si="226"/>
        <v>1088</v>
      </c>
      <c r="V293" s="528">
        <f t="shared" si="226"/>
        <v>1088</v>
      </c>
      <c r="W293" s="528">
        <f t="shared" si="226"/>
        <v>1088</v>
      </c>
      <c r="X293" s="528">
        <f t="shared" si="226"/>
        <v>1088</v>
      </c>
      <c r="Y293" s="528">
        <f t="shared" si="226"/>
        <v>1088</v>
      </c>
      <c r="Z293" s="528">
        <f t="shared" si="226"/>
        <v>1088</v>
      </c>
      <c r="AA293" s="528">
        <f t="shared" si="227"/>
        <v>1088</v>
      </c>
      <c r="AB293" s="528">
        <f t="shared" si="227"/>
        <v>1088</v>
      </c>
      <c r="AC293" s="528">
        <f t="shared" si="227"/>
        <v>1088</v>
      </c>
      <c r="AD293" s="529">
        <f t="shared" si="227"/>
        <v>1088</v>
      </c>
      <c r="AE293" s="1401">
        <f t="shared" si="227"/>
        <v>4421.1840043890379</v>
      </c>
      <c r="AF293" s="1402">
        <f t="shared" si="227"/>
        <v>4175.6971278265828</v>
      </c>
      <c r="AG293" s="1402">
        <f t="shared" si="227"/>
        <v>4623.2420179380306</v>
      </c>
      <c r="AH293" s="1402">
        <f t="shared" si="227"/>
        <v>4534.6182642693402</v>
      </c>
      <c r="AI293" s="1402">
        <f t="shared" si="227"/>
        <v>2987.0465042687651</v>
      </c>
      <c r="AJ293" s="1402">
        <f t="shared" si="227"/>
        <v>2894.4363835774384</v>
      </c>
      <c r="AK293" s="1402">
        <f t="shared" si="228"/>
        <v>2777.3097767109448</v>
      </c>
      <c r="AL293" s="1402">
        <f t="shared" si="228"/>
        <v>2752.8235578620993</v>
      </c>
      <c r="AM293" s="1402">
        <f t="shared" si="228"/>
        <v>2752.6045311726257</v>
      </c>
      <c r="AN293" s="1402">
        <f t="shared" si="228"/>
        <v>2844.3318949762388</v>
      </c>
      <c r="AO293" s="1402">
        <f t="shared" si="228"/>
        <v>2936.180378105506</v>
      </c>
      <c r="AP293" s="1417">
        <f t="shared" si="228"/>
        <v>2802.6176284737976</v>
      </c>
      <c r="AQ293" s="1402">
        <f t="shared" si="228"/>
        <v>3646.9129641256955</v>
      </c>
      <c r="AR293" s="1402">
        <f t="shared" si="228"/>
        <v>3410.1553001569873</v>
      </c>
      <c r="AS293" s="1402">
        <f t="shared" si="228"/>
        <v>3742.8474968617484</v>
      </c>
      <c r="AT293" s="1402">
        <f t="shared" si="228"/>
        <v>3217.4375</v>
      </c>
      <c r="AU293" s="1402">
        <f t="shared" si="229"/>
        <v>2825</v>
      </c>
      <c r="AV293" s="1402">
        <f t="shared" si="229"/>
        <v>2725</v>
      </c>
      <c r="AW293" s="1402">
        <f t="shared" si="229"/>
        <v>2565</v>
      </c>
      <c r="AX293" s="1402">
        <f t="shared" si="229"/>
        <v>2430</v>
      </c>
      <c r="AY293" s="1402">
        <f t="shared" si="229"/>
        <v>2185</v>
      </c>
      <c r="AZ293" s="1402">
        <f t="shared" si="229"/>
        <v>1780</v>
      </c>
      <c r="BA293" s="1402">
        <f t="shared" si="229"/>
        <v>1680</v>
      </c>
      <c r="BB293" s="1417">
        <f t="shared" si="229"/>
        <v>1747.5</v>
      </c>
      <c r="BC293" s="2614">
        <f t="shared" si="229"/>
        <v>1865</v>
      </c>
      <c r="BD293" s="2615">
        <f t="shared" si="229"/>
        <v>1747.5</v>
      </c>
      <c r="BE293" s="2615">
        <f t="shared" si="229"/>
        <v>1815</v>
      </c>
      <c r="BF293" s="2615">
        <f t="shared" si="231"/>
        <v>1575</v>
      </c>
      <c r="BG293" s="2615">
        <f t="shared" si="230"/>
        <v>1675</v>
      </c>
      <c r="BH293" s="2615">
        <f t="shared" si="230"/>
        <v>1675</v>
      </c>
      <c r="BI293" s="2615">
        <f t="shared" si="230"/>
        <v>1675</v>
      </c>
      <c r="BJ293" s="2615">
        <f t="shared" si="230"/>
        <v>950</v>
      </c>
      <c r="BK293" s="2615">
        <f t="shared" si="230"/>
        <v>950</v>
      </c>
      <c r="BL293" s="2615">
        <f t="shared" si="230"/>
        <v>1000</v>
      </c>
      <c r="BM293" s="2615">
        <f t="shared" si="230"/>
        <v>1050</v>
      </c>
      <c r="BN293" s="2615">
        <f t="shared" si="230"/>
        <v>1000</v>
      </c>
      <c r="BO293" s="2615">
        <f t="shared" si="230"/>
        <v>1100</v>
      </c>
      <c r="BP293" s="2615">
        <f t="shared" si="230"/>
        <v>1000</v>
      </c>
      <c r="BQ293" s="2616">
        <f t="shared" si="230"/>
        <v>1050</v>
      </c>
      <c r="BT293" t="str">
        <f t="shared" si="210"/>
        <v>Japanese ALL Avast-AVG TOTAL</v>
      </c>
      <c r="BV293" s="1205"/>
    </row>
    <row r="294" spans="1:74">
      <c r="A294" s="14" t="s">
        <v>662</v>
      </c>
      <c r="B294" s="20"/>
      <c r="C294" s="15" t="s">
        <v>662</v>
      </c>
      <c r="D294" s="1186" t="s">
        <v>664</v>
      </c>
      <c r="E294" s="16" t="s">
        <v>45</v>
      </c>
      <c r="F294" s="17"/>
      <c r="G294" s="531">
        <f t="shared" ref="G294:AS294" si="232">SUM(G202:G257)</f>
        <v>198880.61290322579</v>
      </c>
      <c r="H294" s="531">
        <f t="shared" si="232"/>
        <v>189690.62379421221</v>
      </c>
      <c r="I294" s="531">
        <f t="shared" si="232"/>
        <v>198398.34890798424</v>
      </c>
      <c r="J294" s="531">
        <f t="shared" si="232"/>
        <v>169362.04842526853</v>
      </c>
      <c r="K294" s="531">
        <f t="shared" si="232"/>
        <v>175491.51389992057</v>
      </c>
      <c r="L294" s="531">
        <f t="shared" si="232"/>
        <v>181102.54838709676</v>
      </c>
      <c r="M294" s="531">
        <f t="shared" si="232"/>
        <v>172143.73719644145</v>
      </c>
      <c r="N294" s="531">
        <f t="shared" si="232"/>
        <v>185860.70639340612</v>
      </c>
      <c r="O294" s="531">
        <f t="shared" si="232"/>
        <v>179752.72233400401</v>
      </c>
      <c r="P294" s="531">
        <f t="shared" si="232"/>
        <v>164917.64785992217</v>
      </c>
      <c r="Q294" s="531">
        <f t="shared" si="232"/>
        <v>182037.60240963855</v>
      </c>
      <c r="R294" s="532">
        <f t="shared" si="232"/>
        <v>214521.16537467702</v>
      </c>
      <c r="S294" s="533">
        <f t="shared" si="232"/>
        <v>281589.7442000744</v>
      </c>
      <c r="T294" s="531">
        <f t="shared" si="232"/>
        <v>282060.94051453663</v>
      </c>
      <c r="U294" s="531">
        <f t="shared" si="232"/>
        <v>282165.52319129981</v>
      </c>
      <c r="V294" s="531">
        <f t="shared" si="232"/>
        <v>303277.20635136979</v>
      </c>
      <c r="W294" s="531">
        <f t="shared" si="232"/>
        <v>312848.82785702829</v>
      </c>
      <c r="X294" s="531">
        <f t="shared" si="232"/>
        <v>293309.49915177497</v>
      </c>
      <c r="Y294" s="531">
        <f t="shared" si="232"/>
        <v>286316.31171588018</v>
      </c>
      <c r="Z294" s="531">
        <f t="shared" si="232"/>
        <v>259125.58989236801</v>
      </c>
      <c r="AA294" s="531">
        <f t="shared" si="232"/>
        <v>266593.74381383776</v>
      </c>
      <c r="AB294" s="531">
        <f t="shared" si="232"/>
        <v>277072.99416042847</v>
      </c>
      <c r="AC294" s="531">
        <f t="shared" si="232"/>
        <v>288830.06285212748</v>
      </c>
      <c r="AD294" s="532">
        <f t="shared" si="232"/>
        <v>282086.31069394562</v>
      </c>
      <c r="AE294" s="1403">
        <f t="shared" si="232"/>
        <v>291985.37662058114</v>
      </c>
      <c r="AF294" s="1404">
        <f t="shared" si="232"/>
        <v>273395.7820347838</v>
      </c>
      <c r="AG294" s="1404">
        <f t="shared" si="232"/>
        <v>266140.98204358225</v>
      </c>
      <c r="AH294" s="1404">
        <f t="shared" si="232"/>
        <v>256804.24373856615</v>
      </c>
      <c r="AI294" s="1404">
        <f t="shared" si="232"/>
        <v>243834.60910579943</v>
      </c>
      <c r="AJ294" s="1404">
        <f t="shared" si="232"/>
        <v>238309.38171408611</v>
      </c>
      <c r="AK294" s="1404">
        <f t="shared" si="232"/>
        <v>235008.78350608039</v>
      </c>
      <c r="AL294" s="1404">
        <f t="shared" si="232"/>
        <v>236708.41689672245</v>
      </c>
      <c r="AM294" s="1404">
        <f t="shared" si="232"/>
        <v>245157.19874626701</v>
      </c>
      <c r="AN294" s="1404">
        <f t="shared" si="232"/>
        <v>248975.80569250262</v>
      </c>
      <c r="AO294" s="1404">
        <f t="shared" si="232"/>
        <v>253175.20434329213</v>
      </c>
      <c r="AP294" s="1418">
        <f t="shared" si="232"/>
        <v>248159.25006379205</v>
      </c>
      <c r="AQ294" s="1404">
        <f t="shared" si="232"/>
        <v>259428.71909371848</v>
      </c>
      <c r="AR294" s="1404">
        <f t="shared" si="232"/>
        <v>237406.76469570608</v>
      </c>
      <c r="AS294" s="1404">
        <f t="shared" si="232"/>
        <v>241766.16325468509</v>
      </c>
      <c r="AT294" s="1404">
        <f>SUM(AT202:AT272)</f>
        <v>270173.34286987194</v>
      </c>
      <c r="AU294" s="1404">
        <f t="shared" ref="AU294:BQ294" si="233">SUM(AU202:AU272)</f>
        <v>249636.42589328886</v>
      </c>
      <c r="AV294" s="1404">
        <f t="shared" si="233"/>
        <v>252451.24765662773</v>
      </c>
      <c r="AW294" s="1404">
        <f t="shared" si="233"/>
        <v>244731.60412994996</v>
      </c>
      <c r="AX294" s="1404">
        <f t="shared" si="233"/>
        <v>217835.43264895017</v>
      </c>
      <c r="AY294" s="1404">
        <f t="shared" si="233"/>
        <v>209852.46924116128</v>
      </c>
      <c r="AZ294" s="1404">
        <f t="shared" si="233"/>
        <v>194911.68779186552</v>
      </c>
      <c r="BA294" s="1404">
        <f t="shared" si="233"/>
        <v>194270.43473297189</v>
      </c>
      <c r="BB294" s="1418">
        <f t="shared" si="233"/>
        <v>180942.84561464135</v>
      </c>
      <c r="BC294" s="2619">
        <f t="shared" si="233"/>
        <v>189131.03814740045</v>
      </c>
      <c r="BD294" s="2620">
        <f t="shared" si="233"/>
        <v>174468.38032462465</v>
      </c>
      <c r="BE294" s="2620">
        <f t="shared" si="233"/>
        <v>181652.11296963299</v>
      </c>
      <c r="BF294" s="2620">
        <f t="shared" si="233"/>
        <v>142184.76893453143</v>
      </c>
      <c r="BG294" s="2620">
        <f t="shared" si="233"/>
        <v>136850</v>
      </c>
      <c r="BH294" s="2620">
        <f t="shared" si="233"/>
        <v>122850</v>
      </c>
      <c r="BI294" s="2620">
        <f t="shared" si="233"/>
        <v>114000</v>
      </c>
      <c r="BJ294" s="2620">
        <f t="shared" si="233"/>
        <v>111200</v>
      </c>
      <c r="BK294" s="2620">
        <f t="shared" si="233"/>
        <v>113975</v>
      </c>
      <c r="BL294" s="2620">
        <f t="shared" si="233"/>
        <v>123775</v>
      </c>
      <c r="BM294" s="2620">
        <f t="shared" si="233"/>
        <v>127050</v>
      </c>
      <c r="BN294" s="2620">
        <f t="shared" si="233"/>
        <v>124025</v>
      </c>
      <c r="BO294" s="2620">
        <f t="shared" si="233"/>
        <v>133700</v>
      </c>
      <c r="BP294" s="2620">
        <f t="shared" si="233"/>
        <v>127550</v>
      </c>
      <c r="BQ294" s="2621">
        <f t="shared" si="233"/>
        <v>130325</v>
      </c>
      <c r="BT294" t="str">
        <f t="shared" si="210"/>
        <v>ALL ALL Avast/AVG Volumes TOTAL</v>
      </c>
      <c r="BV294" s="1205" t="s">
        <v>749</v>
      </c>
    </row>
    <row r="295" spans="1:74">
      <c r="AS295" s="2552"/>
      <c r="AT295" s="2552"/>
      <c r="AU295" s="2552"/>
      <c r="AV295" s="2552"/>
      <c r="AW295" s="2552"/>
      <c r="AX295" s="2552"/>
      <c r="AY295" s="2552"/>
      <c r="AZ295" s="2552"/>
      <c r="BA295" s="2552"/>
      <c r="BB295" s="2552"/>
      <c r="BC295" s="2552"/>
      <c r="BD295" s="2552"/>
      <c r="BE295" s="2552"/>
      <c r="BF295" s="2552"/>
      <c r="BG295" s="2552"/>
      <c r="BH295" s="2552"/>
      <c r="BI295" s="2552"/>
      <c r="BJ295" s="2552"/>
      <c r="BK295" s="2552"/>
      <c r="BL295" s="2552"/>
      <c r="BM295" s="2552"/>
      <c r="BN295" s="2552"/>
      <c r="BO295" s="2552"/>
      <c r="BP295" s="2552"/>
      <c r="BQ295" s="2552"/>
    </row>
    <row r="296" spans="1:74">
      <c r="BD296" s="647"/>
      <c r="BE296" s="647"/>
      <c r="BF296" s="647"/>
      <c r="BG296" s="647"/>
      <c r="BH296" s="647"/>
      <c r="BI296" s="647"/>
      <c r="BJ296" s="647"/>
      <c r="BK296" s="647"/>
      <c r="BL296" s="647"/>
      <c r="BM296" s="647"/>
      <c r="BN296" s="647"/>
      <c r="BO296" s="647"/>
      <c r="BP296" s="647"/>
      <c r="BQ296" s="647"/>
    </row>
    <row r="297" spans="1:74">
      <c r="A297" s="29" t="s">
        <v>750</v>
      </c>
      <c r="BC297" s="2824">
        <f>SUM(AZ299:BB310,AZ318:BB321,AZ327:BB327,AZ329:BB329,AZ335:BB368)</f>
        <v>177612</v>
      </c>
      <c r="BD297" s="2824">
        <f>SUM(BC202:BE213,BC221:BE224,BC230:BE230,BC232:BE232,BC238:BE271)</f>
        <v>214311.53144165812</v>
      </c>
    </row>
    <row r="298" spans="1:74">
      <c r="A298" s="2462" t="s">
        <v>206</v>
      </c>
      <c r="B298" s="2463" t="s">
        <v>595</v>
      </c>
      <c r="C298" s="2464" t="s">
        <v>596</v>
      </c>
      <c r="D298" s="2269" t="s">
        <v>5</v>
      </c>
      <c r="E298" s="2465" t="s">
        <v>6</v>
      </c>
      <c r="F298" s="2466" t="s">
        <v>597</v>
      </c>
      <c r="G298" s="1199">
        <v>44197</v>
      </c>
      <c r="H298" s="31">
        <v>44228</v>
      </c>
      <c r="I298" s="31">
        <v>44256</v>
      </c>
      <c r="J298" s="31">
        <v>44287</v>
      </c>
      <c r="K298" s="31">
        <v>44317</v>
      </c>
      <c r="L298" s="31">
        <v>44348</v>
      </c>
      <c r="M298" s="31">
        <v>44378</v>
      </c>
      <c r="N298" s="31">
        <v>44409</v>
      </c>
      <c r="O298" s="31">
        <v>44440</v>
      </c>
      <c r="P298" s="31">
        <v>44470</v>
      </c>
      <c r="Q298" s="31">
        <v>44501</v>
      </c>
      <c r="R298" s="31">
        <v>44531</v>
      </c>
      <c r="S298" s="31">
        <v>44562</v>
      </c>
      <c r="T298" s="31">
        <v>44593</v>
      </c>
      <c r="U298" s="31">
        <v>44621</v>
      </c>
      <c r="V298" s="31">
        <v>44652</v>
      </c>
      <c r="W298" s="31">
        <v>44682</v>
      </c>
      <c r="X298" s="31">
        <v>44713</v>
      </c>
      <c r="Y298" s="31">
        <v>44743</v>
      </c>
      <c r="Z298" s="31">
        <v>44774</v>
      </c>
      <c r="AA298" s="31">
        <v>44805</v>
      </c>
      <c r="AB298" s="31">
        <v>44835</v>
      </c>
      <c r="AC298" s="31">
        <v>44866</v>
      </c>
      <c r="AD298" s="31">
        <v>44896</v>
      </c>
      <c r="AE298" s="31">
        <v>44927</v>
      </c>
      <c r="AF298" s="31">
        <v>44958</v>
      </c>
      <c r="AG298" s="31">
        <v>44986</v>
      </c>
      <c r="AH298" s="31">
        <v>45017</v>
      </c>
      <c r="AI298" s="31">
        <v>45047</v>
      </c>
      <c r="AJ298" s="31">
        <v>45078</v>
      </c>
      <c r="AK298" s="31">
        <v>45108</v>
      </c>
      <c r="AL298" s="31">
        <v>45139</v>
      </c>
      <c r="AM298" s="31">
        <v>45170</v>
      </c>
      <c r="AN298" s="31">
        <v>45200</v>
      </c>
      <c r="AO298" s="31">
        <v>45231</v>
      </c>
      <c r="AP298" s="1200">
        <v>45261</v>
      </c>
      <c r="AQ298" s="32">
        <v>45292</v>
      </c>
      <c r="AR298" s="31">
        <v>45323</v>
      </c>
      <c r="AS298" s="31">
        <v>45352</v>
      </c>
      <c r="AT298" s="31">
        <v>45383</v>
      </c>
      <c r="AU298" s="31">
        <v>45413</v>
      </c>
      <c r="AV298" s="31">
        <v>45444</v>
      </c>
      <c r="AW298" s="31">
        <v>45474</v>
      </c>
      <c r="AX298" s="31">
        <v>45505</v>
      </c>
      <c r="AY298" s="31">
        <v>45536</v>
      </c>
      <c r="AZ298" s="31">
        <v>45566</v>
      </c>
      <c r="BA298" s="31">
        <v>45597</v>
      </c>
      <c r="BB298" s="1201">
        <v>45627</v>
      </c>
      <c r="BC298" s="774">
        <v>45658</v>
      </c>
      <c r="BD298" s="775">
        <v>45689</v>
      </c>
      <c r="BE298" s="775">
        <v>45717</v>
      </c>
      <c r="BF298" s="775">
        <v>45748</v>
      </c>
      <c r="BG298" s="775">
        <v>45778</v>
      </c>
      <c r="BH298" s="775">
        <v>45809</v>
      </c>
      <c r="BI298" s="775">
        <v>45839</v>
      </c>
      <c r="BJ298" s="775">
        <v>45870</v>
      </c>
      <c r="BK298" s="775">
        <v>45901</v>
      </c>
      <c r="BL298" s="775">
        <v>45931</v>
      </c>
      <c r="BM298" s="775">
        <v>45962</v>
      </c>
      <c r="BN298" s="2475">
        <v>45992</v>
      </c>
      <c r="BO298" s="774">
        <v>46023</v>
      </c>
      <c r="BP298" s="775">
        <v>46054</v>
      </c>
      <c r="BQ298" s="776">
        <v>46082</v>
      </c>
    </row>
    <row r="299" spans="1:74">
      <c r="A299" s="97" t="s">
        <v>208</v>
      </c>
      <c r="B299" s="98" t="s">
        <v>598</v>
      </c>
      <c r="C299" s="99" t="s">
        <v>100</v>
      </c>
      <c r="D299" s="1190" t="s">
        <v>599</v>
      </c>
      <c r="E299" s="99" t="s">
        <v>16</v>
      </c>
      <c r="F299" s="100">
        <v>10</v>
      </c>
      <c r="G299" s="546">
        <v>15677</v>
      </c>
      <c r="H299" s="546">
        <v>14034</v>
      </c>
      <c r="I299" s="546">
        <v>16497</v>
      </c>
      <c r="J299" s="546">
        <v>12494</v>
      </c>
      <c r="K299" s="546">
        <v>10837</v>
      </c>
      <c r="L299" s="546">
        <v>10546</v>
      </c>
      <c r="M299" s="546">
        <v>9439</v>
      </c>
      <c r="N299" s="546">
        <v>10410</v>
      </c>
      <c r="O299" s="546">
        <v>9907</v>
      </c>
      <c r="P299" s="546">
        <v>11229</v>
      </c>
      <c r="Q299" s="546">
        <v>10886</v>
      </c>
      <c r="R299" s="547">
        <v>8819</v>
      </c>
      <c r="S299" s="548">
        <v>11567</v>
      </c>
      <c r="T299" s="546">
        <v>6181</v>
      </c>
      <c r="U299" s="546">
        <v>7142</v>
      </c>
      <c r="V299" s="546">
        <v>6105</v>
      </c>
      <c r="W299" s="546">
        <v>5639</v>
      </c>
      <c r="X299" s="546">
        <v>5777.5</v>
      </c>
      <c r="Y299" s="546">
        <v>5446</v>
      </c>
      <c r="Z299" s="546">
        <v>5461</v>
      </c>
      <c r="AA299" s="546">
        <v>5228</v>
      </c>
      <c r="AB299" s="546">
        <v>5507</v>
      </c>
      <c r="AC299" s="546">
        <v>6653</v>
      </c>
      <c r="AD299" s="547">
        <v>5867</v>
      </c>
      <c r="AE299" s="548">
        <v>6169</v>
      </c>
      <c r="AF299" s="546">
        <v>5826</v>
      </c>
      <c r="AG299" s="546">
        <v>6599</v>
      </c>
      <c r="AH299" s="546">
        <v>5847</v>
      </c>
      <c r="AI299" s="546">
        <v>5980</v>
      </c>
      <c r="AJ299" s="546">
        <v>4911</v>
      </c>
      <c r="AK299" s="546">
        <v>4931</v>
      </c>
      <c r="AL299" s="2962">
        <v>9750</v>
      </c>
      <c r="AM299" s="2962">
        <v>12295</v>
      </c>
      <c r="AN299" s="2965">
        <v>12451</v>
      </c>
      <c r="AO299" s="546">
        <v>5072</v>
      </c>
      <c r="AP299" s="547">
        <v>4042</v>
      </c>
      <c r="AQ299" s="548">
        <v>4865</v>
      </c>
      <c r="AR299" s="546">
        <v>4245</v>
      </c>
      <c r="AS299" s="546">
        <v>4352</v>
      </c>
      <c r="AT299" s="546">
        <v>3810</v>
      </c>
      <c r="AU299" s="546">
        <v>2583</v>
      </c>
      <c r="AV299" s="546">
        <v>2627</v>
      </c>
      <c r="AW299" s="546">
        <v>3028</v>
      </c>
      <c r="AX299" s="546">
        <v>2834</v>
      </c>
      <c r="AY299" s="546">
        <v>2493</v>
      </c>
      <c r="AZ299" s="546">
        <v>2585</v>
      </c>
      <c r="BA299" s="546">
        <v>2324</v>
      </c>
      <c r="BB299" s="549">
        <v>2368</v>
      </c>
      <c r="BC299" s="548">
        <v>2485</v>
      </c>
      <c r="BD299" s="546">
        <v>2708</v>
      </c>
      <c r="BE299" s="546">
        <v>2410</v>
      </c>
      <c r="BF299" s="546"/>
      <c r="BG299" s="546"/>
      <c r="BH299" s="546"/>
      <c r="BI299" s="546"/>
      <c r="BJ299" s="546"/>
      <c r="BK299" s="546"/>
      <c r="BL299" s="546"/>
      <c r="BM299" s="546"/>
      <c r="BN299" s="547"/>
      <c r="BO299" s="548"/>
      <c r="BP299" s="546"/>
      <c r="BQ299" s="549"/>
      <c r="BT299" t="str">
        <f>CONCATENATE(A299," ",D299," ",E299)</f>
        <v>English AVG Account Services Inbound</v>
      </c>
    </row>
    <row r="300" spans="1:74">
      <c r="A300" s="101" t="s">
        <v>208</v>
      </c>
      <c r="B300" s="102" t="s">
        <v>600</v>
      </c>
      <c r="C300" s="105" t="s">
        <v>100</v>
      </c>
      <c r="D300" s="1191" t="s">
        <v>601</v>
      </c>
      <c r="E300" s="105" t="s">
        <v>16</v>
      </c>
      <c r="F300" s="106">
        <v>12</v>
      </c>
      <c r="G300" s="550">
        <v>20043</v>
      </c>
      <c r="H300" s="550">
        <v>17538</v>
      </c>
      <c r="I300" s="550">
        <v>19674</v>
      </c>
      <c r="J300" s="550">
        <v>21206</v>
      </c>
      <c r="K300" s="550">
        <v>21332</v>
      </c>
      <c r="L300" s="550">
        <v>25219</v>
      </c>
      <c r="M300" s="550">
        <v>21081</v>
      </c>
      <c r="N300" s="550">
        <v>20977</v>
      </c>
      <c r="O300" s="550">
        <v>5807</v>
      </c>
      <c r="P300" s="550">
        <v>5257</v>
      </c>
      <c r="Q300" s="550">
        <v>5168</v>
      </c>
      <c r="R300" s="551">
        <v>4840</v>
      </c>
      <c r="S300" s="552">
        <v>5575</v>
      </c>
      <c r="T300" s="550">
        <v>6051</v>
      </c>
      <c r="U300" s="550">
        <v>7509</v>
      </c>
      <c r="V300" s="550">
        <v>6626</v>
      </c>
      <c r="W300" s="550">
        <v>6484</v>
      </c>
      <c r="X300" s="550">
        <v>6331.25</v>
      </c>
      <c r="Y300" s="550">
        <v>5245</v>
      </c>
      <c r="Z300" s="550">
        <v>5887</v>
      </c>
      <c r="AA300" s="550">
        <v>5133</v>
      </c>
      <c r="AB300" s="550">
        <v>4803</v>
      </c>
      <c r="AC300" s="550">
        <v>5617</v>
      </c>
      <c r="AD300" s="551">
        <v>5315</v>
      </c>
      <c r="AE300" s="552">
        <v>5923</v>
      </c>
      <c r="AF300" s="550">
        <v>5988</v>
      </c>
      <c r="AG300" s="550">
        <v>7281.5555555555557</v>
      </c>
      <c r="AH300" s="550">
        <v>5780</v>
      </c>
      <c r="AI300" s="550">
        <v>5734</v>
      </c>
      <c r="AJ300" s="550">
        <v>5047</v>
      </c>
      <c r="AK300" s="550">
        <v>4361</v>
      </c>
      <c r="AL300" s="2963"/>
      <c r="AM300" s="2963"/>
      <c r="AN300" s="2966"/>
      <c r="AO300" s="550">
        <v>6140</v>
      </c>
      <c r="AP300" s="551">
        <v>5284</v>
      </c>
      <c r="AQ300" s="552">
        <v>6556</v>
      </c>
      <c r="AR300" s="550">
        <v>5379</v>
      </c>
      <c r="AS300" s="550">
        <v>5375</v>
      </c>
      <c r="AT300" s="550">
        <v>5341</v>
      </c>
      <c r="AU300" s="550">
        <v>4113</v>
      </c>
      <c r="AV300" s="550">
        <v>3714</v>
      </c>
      <c r="AW300" s="550">
        <v>4175</v>
      </c>
      <c r="AX300" s="550">
        <v>4681</v>
      </c>
      <c r="AY300" s="550">
        <v>4068</v>
      </c>
      <c r="AZ300" s="550">
        <v>4220</v>
      </c>
      <c r="BA300" s="550">
        <v>3902</v>
      </c>
      <c r="BB300" s="553">
        <v>3695</v>
      </c>
      <c r="BC300" s="552">
        <v>3927</v>
      </c>
      <c r="BD300" s="550">
        <v>4264</v>
      </c>
      <c r="BE300" s="550">
        <v>4801</v>
      </c>
      <c r="BF300" s="550"/>
      <c r="BG300" s="550"/>
      <c r="BH300" s="550"/>
      <c r="BI300" s="550"/>
      <c r="BJ300" s="550"/>
      <c r="BK300" s="550"/>
      <c r="BL300" s="550"/>
      <c r="BM300" s="550"/>
      <c r="BN300" s="551"/>
      <c r="BO300" s="552"/>
      <c r="BP300" s="550"/>
      <c r="BQ300" s="553"/>
      <c r="BT300" t="str">
        <f t="shared" ref="BT300:BT363" si="234">CONCATENATE(A300," ",D300," ",E300)</f>
        <v>English AVAST Account Services Inbound</v>
      </c>
    </row>
    <row r="301" spans="1:74">
      <c r="A301" s="101" t="s">
        <v>208</v>
      </c>
      <c r="B301" s="102" t="s">
        <v>598</v>
      </c>
      <c r="C301" s="103" t="s">
        <v>100</v>
      </c>
      <c r="D301" s="1191" t="s">
        <v>599</v>
      </c>
      <c r="E301" s="103" t="s">
        <v>22</v>
      </c>
      <c r="F301" s="104">
        <v>15</v>
      </c>
      <c r="G301" s="550">
        <v>11423</v>
      </c>
      <c r="H301" s="550">
        <v>8794</v>
      </c>
      <c r="I301" s="550">
        <v>9854</v>
      </c>
      <c r="J301" s="550">
        <v>8850</v>
      </c>
      <c r="K301" s="550">
        <v>8607</v>
      </c>
      <c r="L301" s="550">
        <v>8630</v>
      </c>
      <c r="M301" s="550">
        <v>6637</v>
      </c>
      <c r="N301" s="550">
        <v>11233</v>
      </c>
      <c r="O301" s="550">
        <v>11416</v>
      </c>
      <c r="P301" s="550">
        <v>14633</v>
      </c>
      <c r="Q301" s="550">
        <v>7924</v>
      </c>
      <c r="R301" s="551">
        <v>8013</v>
      </c>
      <c r="S301" s="552">
        <v>8855</v>
      </c>
      <c r="T301" s="550">
        <v>7407</v>
      </c>
      <c r="U301" s="550">
        <v>9185</v>
      </c>
      <c r="V301" s="550">
        <v>8585</v>
      </c>
      <c r="W301" s="550">
        <v>7504</v>
      </c>
      <c r="X301" s="550">
        <v>6894.7640125265734</v>
      </c>
      <c r="Y301" s="550">
        <v>6390</v>
      </c>
      <c r="Z301" s="550">
        <v>6698</v>
      </c>
      <c r="AA301" s="550">
        <v>6185</v>
      </c>
      <c r="AB301" s="550">
        <v>7038</v>
      </c>
      <c r="AC301" s="550">
        <v>7780</v>
      </c>
      <c r="AD301" s="551">
        <v>6877</v>
      </c>
      <c r="AE301" s="552">
        <v>7666</v>
      </c>
      <c r="AF301" s="550">
        <v>6767</v>
      </c>
      <c r="AG301" s="550">
        <v>6971.5555555555557</v>
      </c>
      <c r="AH301" s="550">
        <v>6107</v>
      </c>
      <c r="AI301" s="550">
        <v>6735</v>
      </c>
      <c r="AJ301" s="550">
        <v>6115</v>
      </c>
      <c r="AK301" s="550">
        <v>6094</v>
      </c>
      <c r="AL301" s="550">
        <v>6555</v>
      </c>
      <c r="AM301" s="550">
        <v>7346</v>
      </c>
      <c r="AN301" s="1196">
        <v>7647</v>
      </c>
      <c r="AO301" s="550">
        <v>7790</v>
      </c>
      <c r="AP301" s="551">
        <v>7937</v>
      </c>
      <c r="AQ301" s="552">
        <v>9527</v>
      </c>
      <c r="AR301" s="550">
        <v>8195</v>
      </c>
      <c r="AS301" s="550">
        <v>8449</v>
      </c>
      <c r="AT301" s="550">
        <v>8434</v>
      </c>
      <c r="AU301" s="550">
        <v>5175</v>
      </c>
      <c r="AV301" s="550">
        <v>2933</v>
      </c>
      <c r="AW301" s="550">
        <v>2101</v>
      </c>
      <c r="AX301" s="550">
        <v>2226</v>
      </c>
      <c r="AY301" s="550">
        <v>1380</v>
      </c>
      <c r="AZ301" s="550">
        <v>1079</v>
      </c>
      <c r="BA301" s="550">
        <v>957</v>
      </c>
      <c r="BB301" s="553">
        <v>893</v>
      </c>
      <c r="BC301" s="552">
        <v>973</v>
      </c>
      <c r="BD301" s="550">
        <v>239</v>
      </c>
      <c r="BE301" s="550">
        <v>52</v>
      </c>
      <c r="BF301" s="550"/>
      <c r="BG301" s="550"/>
      <c r="BH301" s="550"/>
      <c r="BI301" s="550"/>
      <c r="BJ301" s="550"/>
      <c r="BK301" s="550"/>
      <c r="BL301" s="550"/>
      <c r="BM301" s="550"/>
      <c r="BN301" s="551"/>
      <c r="BO301" s="552"/>
      <c r="BP301" s="550"/>
      <c r="BQ301" s="553"/>
      <c r="BT301" t="str">
        <f t="shared" si="234"/>
        <v>English AVG Account Services Chat</v>
      </c>
    </row>
    <row r="302" spans="1:74">
      <c r="A302" s="101" t="s">
        <v>208</v>
      </c>
      <c r="B302" s="102" t="s">
        <v>598</v>
      </c>
      <c r="C302" s="103" t="s">
        <v>100</v>
      </c>
      <c r="D302" s="1191" t="s">
        <v>602</v>
      </c>
      <c r="E302" s="103" t="s">
        <v>603</v>
      </c>
      <c r="F302" s="104">
        <v>10</v>
      </c>
      <c r="G302" s="550">
        <v>3217</v>
      </c>
      <c r="H302" s="550">
        <v>2832</v>
      </c>
      <c r="I302" s="550">
        <v>3412</v>
      </c>
      <c r="J302" s="550">
        <v>3164</v>
      </c>
      <c r="K302" s="550">
        <v>3050</v>
      </c>
      <c r="L302" s="550">
        <v>2859</v>
      </c>
      <c r="M302" s="550">
        <v>2646</v>
      </c>
      <c r="N302" s="550">
        <v>2714</v>
      </c>
      <c r="O302" s="550">
        <v>2727</v>
      </c>
      <c r="P302" s="550">
        <v>2691</v>
      </c>
      <c r="Q302" s="550">
        <v>3125</v>
      </c>
      <c r="R302" s="551">
        <v>2939</v>
      </c>
      <c r="S302" s="552">
        <v>3501</v>
      </c>
      <c r="T302" s="550">
        <v>3145</v>
      </c>
      <c r="U302" s="550">
        <v>3307</v>
      </c>
      <c r="V302" s="550">
        <v>3666</v>
      </c>
      <c r="W302" s="550">
        <v>3485</v>
      </c>
      <c r="X302" s="550">
        <v>3273.75</v>
      </c>
      <c r="Y302" s="550">
        <v>3281</v>
      </c>
      <c r="Z302" s="550">
        <v>3095</v>
      </c>
      <c r="AA302" s="550">
        <v>3158</v>
      </c>
      <c r="AB302" s="550">
        <v>2816</v>
      </c>
      <c r="AC302" s="550">
        <v>2767</v>
      </c>
      <c r="AD302" s="551">
        <v>3182</v>
      </c>
      <c r="AE302" s="552">
        <v>3661</v>
      </c>
      <c r="AF302" s="550">
        <v>3186</v>
      </c>
      <c r="AG302" s="550">
        <v>3038</v>
      </c>
      <c r="AH302" s="550">
        <v>2845</v>
      </c>
      <c r="AI302" s="550">
        <v>3279</v>
      </c>
      <c r="AJ302" s="550">
        <v>3495</v>
      </c>
      <c r="AK302" s="550">
        <v>2782</v>
      </c>
      <c r="AL302" s="550">
        <v>4397</v>
      </c>
      <c r="AM302" s="550">
        <v>4810.9523809523807</v>
      </c>
      <c r="AN302" s="2050"/>
      <c r="AO302" s="2050"/>
      <c r="AP302" s="2057"/>
      <c r="AQ302" s="2059"/>
      <c r="AR302" s="2050"/>
      <c r="AS302" s="2050"/>
      <c r="AT302" s="2050"/>
      <c r="AU302" s="2050"/>
      <c r="AV302" s="2050"/>
      <c r="AW302" s="2050"/>
      <c r="AX302" s="2050"/>
      <c r="AY302" s="2050"/>
      <c r="AZ302" s="2050"/>
      <c r="BA302" s="2050"/>
      <c r="BB302" s="2051"/>
      <c r="BC302" s="2059"/>
      <c r="BD302" s="2050"/>
      <c r="BE302" s="2050"/>
      <c r="BF302" s="2050"/>
      <c r="BG302" s="2050"/>
      <c r="BH302" s="2050"/>
      <c r="BI302" s="2050"/>
      <c r="BJ302" s="2050"/>
      <c r="BK302" s="2050"/>
      <c r="BL302" s="2050"/>
      <c r="BM302" s="2050"/>
      <c r="BN302" s="2057"/>
      <c r="BO302" s="2059"/>
      <c r="BP302" s="2050"/>
      <c r="BQ302" s="2051"/>
      <c r="BT302" t="str">
        <f t="shared" si="234"/>
        <v>English AVG Mobilation Cases Case</v>
      </c>
    </row>
    <row r="303" spans="1:74">
      <c r="A303" s="101" t="s">
        <v>208</v>
      </c>
      <c r="B303" s="102" t="s">
        <v>598</v>
      </c>
      <c r="C303" s="105" t="s">
        <v>100</v>
      </c>
      <c r="D303" s="1191" t="s">
        <v>604</v>
      </c>
      <c r="E303" s="103" t="s">
        <v>605</v>
      </c>
      <c r="F303" s="104"/>
      <c r="G303" s="550">
        <v>5292.4838709677424</v>
      </c>
      <c r="H303" s="550">
        <v>4671.4340836012861</v>
      </c>
      <c r="I303" s="550">
        <v>5692.1639813820266</v>
      </c>
      <c r="J303" s="550">
        <v>4965.1702166393598</v>
      </c>
      <c r="K303" s="550">
        <v>4792.4245432883235</v>
      </c>
      <c r="L303" s="550">
        <v>4826.4838709677424</v>
      </c>
      <c r="M303" s="550">
        <v>4478.9228179850925</v>
      </c>
      <c r="N303" s="550">
        <v>4558.6010247271106</v>
      </c>
      <c r="O303" s="550">
        <v>4825.7474849094569</v>
      </c>
      <c r="P303" s="550">
        <v>5063.2945038910502</v>
      </c>
      <c r="Q303" s="550">
        <v>6853.2852339590918</v>
      </c>
      <c r="R303" s="551">
        <v>6462.7622739018088</v>
      </c>
      <c r="S303" s="552">
        <v>6565.5891795481575</v>
      </c>
      <c r="T303" s="550">
        <v>7021.8028654815607</v>
      </c>
      <c r="U303" s="550">
        <v>7122.6580729735624</v>
      </c>
      <c r="V303" s="550">
        <v>7286.1966053748229</v>
      </c>
      <c r="W303" s="550">
        <v>7374.6418698165362</v>
      </c>
      <c r="X303" s="550">
        <v>6899.8739249413602</v>
      </c>
      <c r="Y303" s="550">
        <v>6879.1693063899502</v>
      </c>
      <c r="Z303" s="550">
        <v>6520.5606873534452</v>
      </c>
      <c r="AA303" s="550">
        <v>6643.494502193038</v>
      </c>
      <c r="AB303" s="550">
        <v>5920.3362176784776</v>
      </c>
      <c r="AC303" s="550">
        <v>5822.5981035556706</v>
      </c>
      <c r="AD303" s="551">
        <v>6693.2259053810039</v>
      </c>
      <c r="AE303" s="552">
        <v>7700.4951826487777</v>
      </c>
      <c r="AF303" s="550">
        <v>6702.4421758203307</v>
      </c>
      <c r="AG303" s="550">
        <v>6390.5016233239994</v>
      </c>
      <c r="AH303" s="550">
        <v>5985</v>
      </c>
      <c r="AI303" s="550">
        <v>6898</v>
      </c>
      <c r="AJ303" s="550">
        <v>7351.9166931726468</v>
      </c>
      <c r="AK303" s="550">
        <v>5852.1115420440456</v>
      </c>
      <c r="AL303" s="550">
        <v>9233.7000000000007</v>
      </c>
      <c r="AM303" s="550">
        <v>10103</v>
      </c>
      <c r="AN303" s="2050"/>
      <c r="AO303" s="2050"/>
      <c r="AP303" s="2057"/>
      <c r="AQ303" s="2059"/>
      <c r="AR303" s="2050"/>
      <c r="AS303" s="2050"/>
      <c r="AT303" s="2050"/>
      <c r="AU303" s="2050"/>
      <c r="AV303" s="2050"/>
      <c r="AW303" s="2050"/>
      <c r="AX303" s="2050"/>
      <c r="AY303" s="2050"/>
      <c r="AZ303" s="2050"/>
      <c r="BA303" s="2050"/>
      <c r="BB303" s="2051"/>
      <c r="BC303" s="2059"/>
      <c r="BD303" s="2050"/>
      <c r="BE303" s="2050"/>
      <c r="BF303" s="2050"/>
      <c r="BG303" s="2050"/>
      <c r="BH303" s="2050"/>
      <c r="BI303" s="2050"/>
      <c r="BJ303" s="2050"/>
      <c r="BK303" s="2050"/>
      <c r="BL303" s="2050"/>
      <c r="BM303" s="2050"/>
      <c r="BN303" s="2057"/>
      <c r="BO303" s="2059"/>
      <c r="BP303" s="2050"/>
      <c r="BQ303" s="2051"/>
      <c r="BT303" t="str">
        <f t="shared" si="234"/>
        <v>English AVG Mobilation Replies Replies</v>
      </c>
    </row>
    <row r="304" spans="1:74">
      <c r="A304" s="101" t="s">
        <v>208</v>
      </c>
      <c r="B304" s="102" t="s">
        <v>598</v>
      </c>
      <c r="C304" s="103" t="s">
        <v>100</v>
      </c>
      <c r="D304" s="1191" t="s">
        <v>606</v>
      </c>
      <c r="E304" s="103" t="s">
        <v>603</v>
      </c>
      <c r="F304" s="104">
        <v>10</v>
      </c>
      <c r="G304" s="550">
        <v>2092</v>
      </c>
      <c r="H304" s="550">
        <v>1960</v>
      </c>
      <c r="I304" s="550">
        <v>2233</v>
      </c>
      <c r="J304" s="550">
        <v>1656</v>
      </c>
      <c r="K304" s="550">
        <v>1643</v>
      </c>
      <c r="L304" s="550">
        <v>1408</v>
      </c>
      <c r="M304" s="550">
        <v>1200</v>
      </c>
      <c r="N304" s="550">
        <v>1457</v>
      </c>
      <c r="O304" s="550">
        <v>1424</v>
      </c>
      <c r="P304" s="550">
        <v>1418</v>
      </c>
      <c r="Q304" s="550">
        <v>1437</v>
      </c>
      <c r="R304" s="551">
        <v>1360</v>
      </c>
      <c r="S304" s="552">
        <v>1487</v>
      </c>
      <c r="T304" s="550">
        <v>1269</v>
      </c>
      <c r="U304" s="550">
        <v>1463</v>
      </c>
      <c r="V304" s="550">
        <v>1220</v>
      </c>
      <c r="W304" s="550">
        <v>787</v>
      </c>
      <c r="X304" s="550">
        <v>313.75</v>
      </c>
      <c r="Y304" s="550">
        <v>359</v>
      </c>
      <c r="Z304" s="550">
        <v>395</v>
      </c>
      <c r="AA304" s="550">
        <v>324</v>
      </c>
      <c r="AB304" s="550">
        <v>324</v>
      </c>
      <c r="AC304" s="550">
        <v>402</v>
      </c>
      <c r="AD304" s="551">
        <v>420</v>
      </c>
      <c r="AE304" s="552">
        <v>391</v>
      </c>
      <c r="AF304" s="550">
        <v>121</v>
      </c>
      <c r="AG304" s="613">
        <v>0</v>
      </c>
      <c r="AH304" s="613">
        <v>0</v>
      </c>
      <c r="AI304" s="613">
        <v>0</v>
      </c>
      <c r="AJ304" s="613">
        <v>214</v>
      </c>
      <c r="AK304" s="613">
        <v>280</v>
      </c>
      <c r="AL304" s="613">
        <v>284</v>
      </c>
      <c r="AM304" s="1196">
        <v>459</v>
      </c>
      <c r="AN304" s="1196">
        <v>438</v>
      </c>
      <c r="AO304" s="1196">
        <v>403</v>
      </c>
      <c r="AP304" s="2473">
        <v>507</v>
      </c>
      <c r="AQ304" s="2474">
        <v>535</v>
      </c>
      <c r="AR304" s="1196">
        <v>433</v>
      </c>
      <c r="AS304" s="550">
        <v>265</v>
      </c>
      <c r="AT304" s="550">
        <v>490</v>
      </c>
      <c r="AU304" s="550">
        <v>392</v>
      </c>
      <c r="AV304" s="550">
        <v>260</v>
      </c>
      <c r="AW304" s="550">
        <v>487</v>
      </c>
      <c r="AX304" s="550">
        <v>569</v>
      </c>
      <c r="AY304" s="550">
        <v>477</v>
      </c>
      <c r="AZ304" s="550">
        <v>538</v>
      </c>
      <c r="BA304" s="550"/>
      <c r="BB304" s="553"/>
      <c r="BC304" s="552"/>
      <c r="BD304" s="550"/>
      <c r="BE304" s="550"/>
      <c r="BF304" s="550"/>
      <c r="BG304" s="550"/>
      <c r="BH304" s="550"/>
      <c r="BI304" s="550"/>
      <c r="BJ304" s="550"/>
      <c r="BK304" s="550"/>
      <c r="BL304" s="550"/>
      <c r="BM304" s="550"/>
      <c r="BN304" s="551"/>
      <c r="BO304" s="552"/>
      <c r="BP304" s="550"/>
      <c r="BQ304" s="553"/>
      <c r="BT304" t="str">
        <f t="shared" si="234"/>
        <v>English AVG Social Media Cases Case</v>
      </c>
    </row>
    <row r="305" spans="1:72">
      <c r="A305" s="101" t="s">
        <v>208</v>
      </c>
      <c r="B305" s="102" t="s">
        <v>598</v>
      </c>
      <c r="C305" s="105" t="s">
        <v>100</v>
      </c>
      <c r="D305" s="1191" t="s">
        <v>607</v>
      </c>
      <c r="E305" s="103" t="s">
        <v>605</v>
      </c>
      <c r="F305" s="104">
        <v>10</v>
      </c>
      <c r="G305" s="550">
        <v>3441.677419354839</v>
      </c>
      <c r="H305" s="550">
        <v>3233.0546623794212</v>
      </c>
      <c r="I305" s="550">
        <v>3725.2644110275692</v>
      </c>
      <c r="J305" s="550">
        <v>2598.7110868377936</v>
      </c>
      <c r="K305" s="550">
        <v>2581.6241064336773</v>
      </c>
      <c r="L305" s="550">
        <v>2376.9462365591398</v>
      </c>
      <c r="M305" s="550">
        <v>2031.2575138254388</v>
      </c>
      <c r="N305" s="550">
        <v>2447.2666518155493</v>
      </c>
      <c r="O305" s="550">
        <v>2519.9356136820925</v>
      </c>
      <c r="P305" s="550">
        <v>2668.0607976653696</v>
      </c>
      <c r="Q305" s="550">
        <v>3151.4146819837488</v>
      </c>
      <c r="R305" s="551">
        <v>2990.5943152454779</v>
      </c>
      <c r="S305" s="552">
        <v>2788.6407055093146</v>
      </c>
      <c r="T305" s="550">
        <v>2833.2807110639428</v>
      </c>
      <c r="U305" s="550">
        <v>3151.0277474328159</v>
      </c>
      <c r="V305" s="550">
        <v>2424.7571900047146</v>
      </c>
      <c r="W305" s="550">
        <v>1665.3782357376224</v>
      </c>
      <c r="X305" s="550">
        <v>661.27084962210063</v>
      </c>
      <c r="Y305" s="550">
        <v>752.70398689240847</v>
      </c>
      <c r="Z305" s="550">
        <v>832.18787447644945</v>
      </c>
      <c r="AA305" s="550">
        <v>681.59981593114128</v>
      </c>
      <c r="AB305" s="550">
        <v>681.17504777266572</v>
      </c>
      <c r="AC305" s="550">
        <v>845.92860051658101</v>
      </c>
      <c r="AD305" s="551">
        <v>883.4553363482155</v>
      </c>
      <c r="AE305" s="552">
        <v>822.42382311272115</v>
      </c>
      <c r="AF305" s="550">
        <v>254.54974992914626</v>
      </c>
      <c r="AG305" s="613">
        <v>0</v>
      </c>
      <c r="AH305" s="613">
        <v>0</v>
      </c>
      <c r="AI305" s="613">
        <v>0</v>
      </c>
      <c r="AJ305" s="613">
        <v>450.16027820856834</v>
      </c>
      <c r="AK305" s="613">
        <v>588.99756713599311</v>
      </c>
      <c r="AL305" s="613">
        <v>596.4</v>
      </c>
      <c r="AM305" s="1196">
        <v>1033</v>
      </c>
      <c r="AN305" s="1196">
        <v>1090</v>
      </c>
      <c r="AO305" s="1196">
        <v>1021</v>
      </c>
      <c r="AP305" s="2473">
        <v>1172</v>
      </c>
      <c r="AQ305" s="2059"/>
      <c r="AR305" s="2050"/>
      <c r="AS305" s="2050"/>
      <c r="AT305" s="2050"/>
      <c r="AU305" s="2050"/>
      <c r="AV305" s="2050"/>
      <c r="AW305" s="2050"/>
      <c r="AX305" s="2050"/>
      <c r="AY305" s="2050"/>
      <c r="AZ305" s="2050"/>
      <c r="BA305" s="2050"/>
      <c r="BB305" s="2051"/>
      <c r="BC305" s="2059"/>
      <c r="BD305" s="2050"/>
      <c r="BE305" s="2050"/>
      <c r="BF305" s="2050"/>
      <c r="BG305" s="2050"/>
      <c r="BH305" s="2050"/>
      <c r="BI305" s="2050"/>
      <c r="BJ305" s="2050"/>
      <c r="BK305" s="2050"/>
      <c r="BL305" s="2050"/>
      <c r="BM305" s="2050"/>
      <c r="BN305" s="2057"/>
      <c r="BO305" s="2059"/>
      <c r="BP305" s="2050"/>
      <c r="BQ305" s="2051"/>
      <c r="BT305" t="str">
        <f t="shared" si="234"/>
        <v>English AVG Social Media Replies Replies</v>
      </c>
    </row>
    <row r="306" spans="1:72">
      <c r="A306" s="101" t="s">
        <v>208</v>
      </c>
      <c r="B306" s="102" t="s">
        <v>600</v>
      </c>
      <c r="C306" s="103" t="s">
        <v>100</v>
      </c>
      <c r="D306" s="1191" t="s">
        <v>608</v>
      </c>
      <c r="E306" s="103" t="s">
        <v>603</v>
      </c>
      <c r="F306" s="104">
        <v>10</v>
      </c>
      <c r="G306" s="550">
        <v>1770</v>
      </c>
      <c r="H306" s="550">
        <v>1700</v>
      </c>
      <c r="I306" s="550">
        <v>2006</v>
      </c>
      <c r="J306" s="550">
        <v>2048</v>
      </c>
      <c r="K306" s="550">
        <v>2224</v>
      </c>
      <c r="L306" s="550">
        <v>1736</v>
      </c>
      <c r="M306" s="550">
        <v>1323</v>
      </c>
      <c r="N306" s="550">
        <v>1568</v>
      </c>
      <c r="O306" s="550">
        <v>1546</v>
      </c>
      <c r="P306" s="550">
        <v>1761</v>
      </c>
      <c r="Q306" s="550">
        <v>2045</v>
      </c>
      <c r="R306" s="551">
        <v>2089</v>
      </c>
      <c r="S306" s="552">
        <v>1969</v>
      </c>
      <c r="T306" s="550">
        <v>1817</v>
      </c>
      <c r="U306" s="550">
        <v>1923</v>
      </c>
      <c r="V306" s="550">
        <v>1580</v>
      </c>
      <c r="W306" s="550">
        <v>1669</v>
      </c>
      <c r="X306" s="550">
        <v>1511.25</v>
      </c>
      <c r="Y306" s="550">
        <v>1322</v>
      </c>
      <c r="Z306" s="550">
        <v>1527</v>
      </c>
      <c r="AA306" s="550">
        <v>1406</v>
      </c>
      <c r="AB306" s="550">
        <v>1580</v>
      </c>
      <c r="AC306" s="550">
        <v>1617</v>
      </c>
      <c r="AD306" s="551">
        <v>1535</v>
      </c>
      <c r="AE306" s="552">
        <v>1645</v>
      </c>
      <c r="AF306" s="550">
        <v>1325</v>
      </c>
      <c r="AG306" s="550">
        <v>1401.8888888888889</v>
      </c>
      <c r="AH306" s="550">
        <v>1313</v>
      </c>
      <c r="AI306" s="550">
        <v>1322</v>
      </c>
      <c r="AJ306" s="550">
        <v>1471</v>
      </c>
      <c r="AK306" s="550">
        <v>1542</v>
      </c>
      <c r="AL306" s="550">
        <v>1626</v>
      </c>
      <c r="AM306" s="2050"/>
      <c r="AN306" s="2050"/>
      <c r="AO306" s="2050"/>
      <c r="AP306" s="2057"/>
      <c r="AQ306" s="2059"/>
      <c r="AR306" s="2050"/>
      <c r="AS306" s="2050"/>
      <c r="AT306" s="2050"/>
      <c r="AU306" s="2050"/>
      <c r="AV306" s="2050"/>
      <c r="AW306" s="2050"/>
      <c r="AX306" s="2050"/>
      <c r="AY306" s="2050"/>
      <c r="AZ306" s="2050"/>
      <c r="BA306" s="2050"/>
      <c r="BB306" s="2051"/>
      <c r="BC306" s="2059"/>
      <c r="BD306" s="2050"/>
      <c r="BE306" s="2050"/>
      <c r="BF306" s="2050"/>
      <c r="BG306" s="2050"/>
      <c r="BH306" s="2050"/>
      <c r="BI306" s="2050"/>
      <c r="BJ306" s="2050"/>
      <c r="BK306" s="2050"/>
      <c r="BL306" s="2050"/>
      <c r="BM306" s="2050"/>
      <c r="BN306" s="2057"/>
      <c r="BO306" s="2059"/>
      <c r="BP306" s="2050"/>
      <c r="BQ306" s="2051"/>
      <c r="BT306" t="str">
        <f t="shared" si="234"/>
        <v>English Avast T2 Cases Case</v>
      </c>
    </row>
    <row r="307" spans="1:72">
      <c r="A307" s="101" t="s">
        <v>208</v>
      </c>
      <c r="B307" s="102" t="s">
        <v>600</v>
      </c>
      <c r="C307" s="105" t="s">
        <v>100</v>
      </c>
      <c r="D307" s="1191" t="s">
        <v>609</v>
      </c>
      <c r="E307" s="103" t="s">
        <v>605</v>
      </c>
      <c r="F307" s="104"/>
      <c r="G307" s="550">
        <v>2911.9354838709678</v>
      </c>
      <c r="H307" s="550">
        <v>2804.1800643086817</v>
      </c>
      <c r="I307" s="550">
        <v>3346.5653419262444</v>
      </c>
      <c r="J307" s="550">
        <v>3213.8649189878029</v>
      </c>
      <c r="K307" s="550">
        <v>3494.5416997617153</v>
      </c>
      <c r="L307" s="550">
        <v>2930.666666666667</v>
      </c>
      <c r="M307" s="550">
        <v>2239.4614089925462</v>
      </c>
      <c r="N307" s="550">
        <v>2633.7090666072622</v>
      </c>
      <c r="O307" s="550">
        <v>2735.8289738430585</v>
      </c>
      <c r="P307" s="550">
        <v>3313.4379863813228</v>
      </c>
      <c r="Q307" s="550">
        <v>4484.78985710283</v>
      </c>
      <c r="R307" s="551">
        <v>4593.6408268733849</v>
      </c>
      <c r="S307" s="552">
        <v>3692.5578676179152</v>
      </c>
      <c r="T307" s="550">
        <v>4056.793579198727</v>
      </c>
      <c r="U307" s="550">
        <v>4141.7815162770366</v>
      </c>
      <c r="V307" s="550">
        <v>3140.2593116454505</v>
      </c>
      <c r="W307" s="550">
        <v>3531.7868811259109</v>
      </c>
      <c r="X307" s="550">
        <v>3185.1651681000781</v>
      </c>
      <c r="Y307" s="550">
        <v>2771.7957400327687</v>
      </c>
      <c r="Z307" s="550">
        <v>3217.0908463937676</v>
      </c>
      <c r="AA307" s="550">
        <v>2957.8066086394588</v>
      </c>
      <c r="AB307" s="550">
        <v>3321.779553953123</v>
      </c>
      <c r="AC307" s="550">
        <v>3402.6531020778893</v>
      </c>
      <c r="AD307" s="551">
        <v>3228.8189078440732</v>
      </c>
      <c r="AE307" s="552">
        <v>3460.0695371366401</v>
      </c>
      <c r="AF307" s="550">
        <v>2787.4249475712295</v>
      </c>
      <c r="AG307" s="550">
        <v>2948.9049440962217</v>
      </c>
      <c r="AH307" s="550">
        <v>2762</v>
      </c>
      <c r="AI307" s="550">
        <v>2772</v>
      </c>
      <c r="AJ307" s="550">
        <v>3094.3260245084302</v>
      </c>
      <c r="AK307" s="550">
        <v>3243.6937447275045</v>
      </c>
      <c r="AL307" s="550">
        <v>3414.6000000000004</v>
      </c>
      <c r="AM307" s="2050"/>
      <c r="AN307" s="2050"/>
      <c r="AO307" s="2050"/>
      <c r="AP307" s="2057"/>
      <c r="AQ307" s="2059"/>
      <c r="AR307" s="2050"/>
      <c r="AS307" s="2050"/>
      <c r="AT307" s="2050"/>
      <c r="AU307" s="2050"/>
      <c r="AV307" s="2050"/>
      <c r="AW307" s="2050"/>
      <c r="AX307" s="2050"/>
      <c r="AY307" s="2050"/>
      <c r="AZ307" s="2050"/>
      <c r="BA307" s="2050"/>
      <c r="BB307" s="2051"/>
      <c r="BC307" s="2059"/>
      <c r="BD307" s="2050"/>
      <c r="BE307" s="2050"/>
      <c r="BF307" s="2050"/>
      <c r="BG307" s="2050"/>
      <c r="BH307" s="2050"/>
      <c r="BI307" s="2050"/>
      <c r="BJ307" s="2050"/>
      <c r="BK307" s="2050"/>
      <c r="BL307" s="2050"/>
      <c r="BM307" s="2050"/>
      <c r="BN307" s="2057"/>
      <c r="BO307" s="2059"/>
      <c r="BP307" s="2050"/>
      <c r="BQ307" s="2051"/>
      <c r="BT307" t="str">
        <f t="shared" si="234"/>
        <v>English Avast T2 Replies Replies</v>
      </c>
    </row>
    <row r="308" spans="1:72">
      <c r="A308" s="101" t="s">
        <v>208</v>
      </c>
      <c r="B308" s="102" t="s">
        <v>600</v>
      </c>
      <c r="C308" s="103" t="s">
        <v>100</v>
      </c>
      <c r="D308" s="1191" t="s">
        <v>610</v>
      </c>
      <c r="E308" s="103" t="s">
        <v>603</v>
      </c>
      <c r="F308" s="104">
        <v>10</v>
      </c>
      <c r="G308" s="550">
        <v>18332</v>
      </c>
      <c r="H308" s="550">
        <v>18557</v>
      </c>
      <c r="I308" s="550">
        <v>23798</v>
      </c>
      <c r="J308" s="550">
        <v>19983</v>
      </c>
      <c r="K308" s="550">
        <v>23868</v>
      </c>
      <c r="L308" s="550">
        <v>21928</v>
      </c>
      <c r="M308" s="550">
        <v>24978</v>
      </c>
      <c r="N308" s="550">
        <v>25592</v>
      </c>
      <c r="O308" s="550">
        <v>26587</v>
      </c>
      <c r="P308" s="550">
        <v>25578</v>
      </c>
      <c r="Q308" s="550">
        <v>34054</v>
      </c>
      <c r="R308" s="551">
        <v>22634</v>
      </c>
      <c r="S308" s="552">
        <v>35666</v>
      </c>
      <c r="T308" s="550">
        <v>18755</v>
      </c>
      <c r="U308" s="550">
        <v>14263</v>
      </c>
      <c r="V308" s="550">
        <v>14868</v>
      </c>
      <c r="W308" s="550">
        <v>12885</v>
      </c>
      <c r="X308" s="550">
        <v>11238.75</v>
      </c>
      <c r="Y308" s="550">
        <v>10527</v>
      </c>
      <c r="Z308" s="550">
        <v>10028</v>
      </c>
      <c r="AA308" s="550">
        <v>9370</v>
      </c>
      <c r="AB308" s="550">
        <v>10395</v>
      </c>
      <c r="AC308" s="550">
        <v>10924</v>
      </c>
      <c r="AD308" s="551">
        <v>10194</v>
      </c>
      <c r="AE308" s="552">
        <v>10939</v>
      </c>
      <c r="AF308" s="550">
        <v>8909</v>
      </c>
      <c r="AG308" s="550">
        <v>9885.5555555555566</v>
      </c>
      <c r="AH308" s="550">
        <v>7875</v>
      </c>
      <c r="AI308" s="550">
        <v>3825</v>
      </c>
      <c r="AJ308" s="550">
        <v>3296</v>
      </c>
      <c r="AK308" s="550">
        <v>2868</v>
      </c>
      <c r="AL308" s="550">
        <v>3385</v>
      </c>
      <c r="AM308" s="550">
        <v>8290</v>
      </c>
      <c r="AN308" s="2050"/>
      <c r="AO308" s="2050"/>
      <c r="AP308" s="2057"/>
      <c r="AQ308" s="2059"/>
      <c r="AR308" s="2050"/>
      <c r="AS308" s="2050"/>
      <c r="AT308" s="2050"/>
      <c r="AU308" s="2050"/>
      <c r="AV308" s="2050"/>
      <c r="AW308" s="2050"/>
      <c r="AX308" s="2050"/>
      <c r="AY308" s="2050"/>
      <c r="AZ308" s="2050"/>
      <c r="BA308" s="2050"/>
      <c r="BB308" s="2051"/>
      <c r="BC308" s="2059"/>
      <c r="BD308" s="2050"/>
      <c r="BE308" s="2050"/>
      <c r="BF308" s="2050"/>
      <c r="BG308" s="2050"/>
      <c r="BH308" s="2050"/>
      <c r="BI308" s="2050"/>
      <c r="BJ308" s="2050"/>
      <c r="BK308" s="2050"/>
      <c r="BL308" s="2050"/>
      <c r="BM308" s="2050"/>
      <c r="BN308" s="2057"/>
      <c r="BO308" s="2059"/>
      <c r="BP308" s="2050"/>
      <c r="BQ308" s="2051"/>
      <c r="BT308" t="str">
        <f t="shared" si="234"/>
        <v>English Avast T1 Cases Case</v>
      </c>
    </row>
    <row r="309" spans="1:72">
      <c r="A309" s="101" t="s">
        <v>208</v>
      </c>
      <c r="B309" s="102" t="s">
        <v>600</v>
      </c>
      <c r="C309" s="105" t="s">
        <v>100</v>
      </c>
      <c r="D309" s="1191" t="s">
        <v>611</v>
      </c>
      <c r="E309" s="103" t="s">
        <v>605</v>
      </c>
      <c r="F309" s="104"/>
      <c r="G309" s="550">
        <v>30159.096774193549</v>
      </c>
      <c r="H309" s="550">
        <v>30610.09967845659</v>
      </c>
      <c r="I309" s="550">
        <v>39701.675975653423</v>
      </c>
      <c r="J309" s="550">
        <v>31358.722009830697</v>
      </c>
      <c r="K309" s="550">
        <v>37503.47180301827</v>
      </c>
      <c r="L309" s="550">
        <v>37018.236559139783</v>
      </c>
      <c r="M309" s="550">
        <v>42280.625150276508</v>
      </c>
      <c r="N309" s="550">
        <v>42985.894408554246</v>
      </c>
      <c r="O309" s="550">
        <v>47048.825955734406</v>
      </c>
      <c r="P309" s="550">
        <v>48126.698929961087</v>
      </c>
      <c r="Q309" s="550">
        <v>74682.168114317727</v>
      </c>
      <c r="R309" s="551">
        <v>49771.405684754522</v>
      </c>
      <c r="S309" s="552">
        <v>66886.119302417763</v>
      </c>
      <c r="T309" s="550">
        <v>41874.058105598306</v>
      </c>
      <c r="U309" s="550">
        <v>30719.828271793747</v>
      </c>
      <c r="V309" s="550">
        <v>29550.237623762376</v>
      </c>
      <c r="W309" s="550">
        <v>27266.071877356117</v>
      </c>
      <c r="X309" s="550">
        <v>23687.196051602816</v>
      </c>
      <c r="Y309" s="550">
        <v>22071.629164391041</v>
      </c>
      <c r="Z309" s="550">
        <v>21127.037987974265</v>
      </c>
      <c r="AA309" s="550">
        <v>19711.698380477759</v>
      </c>
      <c r="AB309" s="550">
        <v>21854.366116039691</v>
      </c>
      <c r="AC309" s="550">
        <v>22987.373214037641</v>
      </c>
      <c r="AD309" s="551">
        <v>21442.723092223114</v>
      </c>
      <c r="AE309" s="552">
        <v>23008.936575524443</v>
      </c>
      <c r="AF309" s="550">
        <v>18742.014232386478</v>
      </c>
      <c r="AG309" s="550">
        <v>20794.489409228885</v>
      </c>
      <c r="AH309" s="550">
        <v>16565</v>
      </c>
      <c r="AI309" s="550">
        <v>8046</v>
      </c>
      <c r="AJ309" s="550">
        <v>6933.3097054927166</v>
      </c>
      <c r="AK309" s="550">
        <v>6033.0179376643864</v>
      </c>
      <c r="AL309" s="550">
        <v>7108.5</v>
      </c>
      <c r="AM309" s="550">
        <v>17409</v>
      </c>
      <c r="AN309" s="2050"/>
      <c r="AO309" s="2050"/>
      <c r="AP309" s="2057"/>
      <c r="AQ309" s="2059"/>
      <c r="AR309" s="2050"/>
      <c r="AS309" s="2050"/>
      <c r="AT309" s="2050"/>
      <c r="AU309" s="2050"/>
      <c r="AV309" s="2050"/>
      <c r="AW309" s="2050"/>
      <c r="AX309" s="2050"/>
      <c r="AY309" s="2050"/>
      <c r="AZ309" s="2050"/>
      <c r="BA309" s="2050"/>
      <c r="BB309" s="2051"/>
      <c r="BC309" s="2059"/>
      <c r="BD309" s="2050"/>
      <c r="BE309" s="2050"/>
      <c r="BF309" s="2050"/>
      <c r="BG309" s="2050"/>
      <c r="BH309" s="2050"/>
      <c r="BI309" s="2050"/>
      <c r="BJ309" s="2050"/>
      <c r="BK309" s="2050"/>
      <c r="BL309" s="2050"/>
      <c r="BM309" s="2050"/>
      <c r="BN309" s="2057"/>
      <c r="BO309" s="2059"/>
      <c r="BP309" s="2050"/>
      <c r="BQ309" s="2051"/>
      <c r="BT309" t="str">
        <f t="shared" si="234"/>
        <v>English Avast T1 Replies Replies</v>
      </c>
    </row>
    <row r="310" spans="1:72">
      <c r="A310" s="1757" t="s">
        <v>208</v>
      </c>
      <c r="B310" s="1758" t="s">
        <v>612</v>
      </c>
      <c r="C310" s="1759" t="s">
        <v>100</v>
      </c>
      <c r="D310" s="1760" t="s">
        <v>613</v>
      </c>
      <c r="E310" s="1761" t="s">
        <v>603</v>
      </c>
      <c r="F310" s="1762"/>
      <c r="G310" s="1763"/>
      <c r="H310" s="1763"/>
      <c r="I310" s="1763"/>
      <c r="J310" s="1763"/>
      <c r="K310" s="1763"/>
      <c r="L310" s="1763"/>
      <c r="M310" s="1763"/>
      <c r="N310" s="1763"/>
      <c r="O310" s="1763"/>
      <c r="P310" s="1763"/>
      <c r="Q310" s="1763"/>
      <c r="R310" s="1764"/>
      <c r="S310" s="1765"/>
      <c r="T310" s="1763"/>
      <c r="U310" s="1763"/>
      <c r="V310" s="1763"/>
      <c r="W310" s="1763"/>
      <c r="X310" s="1763"/>
      <c r="Y310" s="1763"/>
      <c r="Z310" s="1763"/>
      <c r="AA310" s="1763"/>
      <c r="AB310" s="1763"/>
      <c r="AC310" s="1763"/>
      <c r="AD310" s="1764"/>
      <c r="AE310" s="1765"/>
      <c r="AF310" s="1763"/>
      <c r="AG310" s="1763"/>
      <c r="AH310" s="1763"/>
      <c r="AI310" s="1763"/>
      <c r="AJ310" s="1763"/>
      <c r="AK310" s="2052">
        <v>9126</v>
      </c>
      <c r="AL310" s="2053">
        <v>9601</v>
      </c>
      <c r="AM310" s="2053">
        <v>8837</v>
      </c>
      <c r="AN310" s="2054">
        <v>8779</v>
      </c>
      <c r="AO310" s="2052">
        <v>8514</v>
      </c>
      <c r="AP310" s="2058">
        <v>8671</v>
      </c>
      <c r="AQ310" s="2056">
        <v>11122</v>
      </c>
      <c r="AR310" s="2052">
        <v>10110</v>
      </c>
      <c r="AS310" s="2052">
        <v>10169</v>
      </c>
      <c r="AT310" s="2052">
        <v>18660</v>
      </c>
      <c r="AU310" s="2052">
        <v>7382</v>
      </c>
      <c r="AV310" s="2052">
        <v>5024</v>
      </c>
      <c r="AW310" s="2052">
        <v>3121</v>
      </c>
      <c r="AX310" s="2052">
        <v>2903</v>
      </c>
      <c r="AY310" s="2052">
        <v>3224</v>
      </c>
      <c r="AZ310" s="2052">
        <v>1962</v>
      </c>
      <c r="BA310" s="2052">
        <v>1754</v>
      </c>
      <c r="BB310" s="2055">
        <v>1718</v>
      </c>
      <c r="BC310" s="2056">
        <v>1835</v>
      </c>
      <c r="BD310" s="2052">
        <v>2994</v>
      </c>
      <c r="BE310" s="2052">
        <v>4786</v>
      </c>
      <c r="BF310" s="2052"/>
      <c r="BG310" s="2052"/>
      <c r="BH310" s="2052"/>
      <c r="BI310" s="2052"/>
      <c r="BJ310" s="2052"/>
      <c r="BK310" s="2052"/>
      <c r="BL310" s="2052"/>
      <c r="BM310" s="2052"/>
      <c r="BN310" s="2058"/>
      <c r="BO310" s="2056"/>
      <c r="BP310" s="2052"/>
      <c r="BQ310" s="2055"/>
      <c r="BT310" t="str">
        <f t="shared" si="234"/>
        <v>English Account Services CASES IN Case</v>
      </c>
    </row>
    <row r="311" spans="1:72">
      <c r="A311" s="1757" t="s">
        <v>208</v>
      </c>
      <c r="B311" s="1758" t="s">
        <v>612</v>
      </c>
      <c r="C311" s="1759" t="s">
        <v>100</v>
      </c>
      <c r="D311" s="1760" t="s">
        <v>614</v>
      </c>
      <c r="E311" s="1761" t="s">
        <v>605</v>
      </c>
      <c r="F311" s="1762"/>
      <c r="G311" s="1763"/>
      <c r="H311" s="1763"/>
      <c r="I311" s="1763"/>
      <c r="J311" s="1763"/>
      <c r="K311" s="1763"/>
      <c r="L311" s="1763"/>
      <c r="M311" s="1763"/>
      <c r="N311" s="1763"/>
      <c r="O311" s="1763"/>
      <c r="P311" s="1763"/>
      <c r="Q311" s="1763"/>
      <c r="R311" s="1764"/>
      <c r="S311" s="1765"/>
      <c r="T311" s="1763"/>
      <c r="U311" s="1763"/>
      <c r="V311" s="1763"/>
      <c r="W311" s="1763"/>
      <c r="X311" s="1763"/>
      <c r="Y311" s="1763"/>
      <c r="Z311" s="1763"/>
      <c r="AA311" s="1763"/>
      <c r="AB311" s="1763"/>
      <c r="AC311" s="1763"/>
      <c r="AD311" s="1764"/>
      <c r="AE311" s="1765"/>
      <c r="AF311" s="1763"/>
      <c r="AG311" s="1763"/>
      <c r="AH311" s="1763"/>
      <c r="AI311" s="1763"/>
      <c r="AJ311" s="1763"/>
      <c r="AK311" s="2052">
        <v>18679</v>
      </c>
      <c r="AL311" s="2053">
        <v>18401</v>
      </c>
      <c r="AM311" s="2053">
        <v>17545</v>
      </c>
      <c r="AN311" s="2054">
        <v>17628</v>
      </c>
      <c r="AO311" s="2052">
        <v>15713</v>
      </c>
      <c r="AP311" s="2058">
        <v>15086</v>
      </c>
      <c r="AQ311" s="2056">
        <v>20680</v>
      </c>
      <c r="AR311" s="2052">
        <v>20450</v>
      </c>
      <c r="AS311" s="2052">
        <v>20024</v>
      </c>
      <c r="AT311" s="2052">
        <v>24460</v>
      </c>
      <c r="AU311" s="2052">
        <v>18148</v>
      </c>
      <c r="AV311" s="2052">
        <v>14281</v>
      </c>
      <c r="AW311" s="2052">
        <v>9819</v>
      </c>
      <c r="AX311" s="2052">
        <v>8253</v>
      </c>
      <c r="AY311" s="2052">
        <v>9025</v>
      </c>
      <c r="AZ311" s="2052">
        <v>4812</v>
      </c>
      <c r="BA311" s="2052">
        <v>3911</v>
      </c>
      <c r="BB311" s="2055">
        <v>3571</v>
      </c>
      <c r="BC311" s="2056">
        <v>3110</v>
      </c>
      <c r="BD311" s="2052">
        <v>9512</v>
      </c>
      <c r="BE311" s="2052">
        <v>9684</v>
      </c>
      <c r="BF311" s="2052"/>
      <c r="BG311" s="2052"/>
      <c r="BH311" s="2052"/>
      <c r="BI311" s="2052"/>
      <c r="BJ311" s="2052"/>
      <c r="BK311" s="2052"/>
      <c r="BL311" s="2052"/>
      <c r="BM311" s="2052"/>
      <c r="BN311" s="2058"/>
      <c r="BO311" s="2056"/>
      <c r="BP311" s="2052"/>
      <c r="BQ311" s="2055"/>
      <c r="BT311" t="str">
        <f t="shared" si="234"/>
        <v>English Account Services REPLIES OUT Replies</v>
      </c>
    </row>
    <row r="312" spans="1:72">
      <c r="A312" s="101" t="s">
        <v>208</v>
      </c>
      <c r="B312" s="102" t="s">
        <v>598</v>
      </c>
      <c r="C312" s="103" t="s">
        <v>38</v>
      </c>
      <c r="D312" s="1191" t="s">
        <v>615</v>
      </c>
      <c r="E312" s="103" t="s">
        <v>16</v>
      </c>
      <c r="F312" s="104">
        <v>12</v>
      </c>
      <c r="G312" s="550">
        <v>0</v>
      </c>
      <c r="H312" s="550">
        <v>0</v>
      </c>
      <c r="I312" s="550">
        <v>0</v>
      </c>
      <c r="J312" s="550">
        <v>2287</v>
      </c>
      <c r="K312" s="550">
        <v>5046</v>
      </c>
      <c r="L312" s="550">
        <v>7356</v>
      </c>
      <c r="M312" s="550">
        <v>3306</v>
      </c>
      <c r="N312" s="550">
        <v>3988</v>
      </c>
      <c r="O312" s="550">
        <v>3846</v>
      </c>
      <c r="P312" s="550">
        <v>4429</v>
      </c>
      <c r="Q312" s="550">
        <v>4848</v>
      </c>
      <c r="R312" s="551">
        <v>4479</v>
      </c>
      <c r="S312" s="552">
        <v>5373</v>
      </c>
      <c r="T312" s="550">
        <v>7060</v>
      </c>
      <c r="U312" s="550">
        <v>7896</v>
      </c>
      <c r="V312" s="550">
        <v>6783</v>
      </c>
      <c r="W312" s="550">
        <v>6175</v>
      </c>
      <c r="X312" s="550">
        <v>6590</v>
      </c>
      <c r="Y312" s="550">
        <v>5571</v>
      </c>
      <c r="Z312" s="550">
        <v>5951</v>
      </c>
      <c r="AA312" s="550">
        <v>4886</v>
      </c>
      <c r="AB312" s="550">
        <v>4685</v>
      </c>
      <c r="AC312" s="550">
        <v>5458</v>
      </c>
      <c r="AD312" s="551">
        <v>4818</v>
      </c>
      <c r="AE312" s="552">
        <v>5355</v>
      </c>
      <c r="AF312" s="550">
        <v>6361</v>
      </c>
      <c r="AG312" s="550">
        <v>7797</v>
      </c>
      <c r="AH312" s="550">
        <v>7084</v>
      </c>
      <c r="AI312" s="550">
        <v>9247</v>
      </c>
      <c r="AJ312" s="550">
        <v>7257</v>
      </c>
      <c r="AK312" s="550">
        <v>7206</v>
      </c>
      <c r="AL312" s="2964">
        <v>14765</v>
      </c>
      <c r="AM312" s="2964">
        <v>14483</v>
      </c>
      <c r="AN312" s="2967">
        <v>17888</v>
      </c>
      <c r="AO312" s="550">
        <v>7720</v>
      </c>
      <c r="AP312" s="551">
        <v>9599</v>
      </c>
      <c r="AQ312" s="552">
        <v>10879</v>
      </c>
      <c r="AR312" s="550">
        <v>10085</v>
      </c>
      <c r="AS312" s="550">
        <v>10424</v>
      </c>
      <c r="AT312" s="550">
        <v>9724</v>
      </c>
      <c r="AU312" s="550">
        <v>8613</v>
      </c>
      <c r="AV312" s="550">
        <v>8121</v>
      </c>
      <c r="AW312" s="550">
        <v>9276</v>
      </c>
      <c r="AX312" s="550">
        <v>9483</v>
      </c>
      <c r="AY312" s="550">
        <v>7784</v>
      </c>
      <c r="AZ312" s="550">
        <v>8266</v>
      </c>
      <c r="BA312" s="550">
        <v>7385</v>
      </c>
      <c r="BB312" s="553">
        <v>8038</v>
      </c>
      <c r="BC312" s="552">
        <v>7306</v>
      </c>
      <c r="BD312" s="550">
        <v>7513</v>
      </c>
      <c r="BE312" s="550">
        <v>13469</v>
      </c>
      <c r="BF312" s="550"/>
      <c r="BG312" s="550"/>
      <c r="BH312" s="550"/>
      <c r="BI312" s="550"/>
      <c r="BJ312" s="550"/>
      <c r="BK312" s="550"/>
      <c r="BL312" s="550"/>
      <c r="BM312" s="550"/>
      <c r="BN312" s="551"/>
      <c r="BO312" s="552"/>
      <c r="BP312" s="550"/>
      <c r="BQ312" s="553"/>
      <c r="BT312" t="str">
        <f t="shared" si="234"/>
        <v>English AVG Retention Inbound</v>
      </c>
    </row>
    <row r="313" spans="1:72">
      <c r="A313" s="101" t="s">
        <v>208</v>
      </c>
      <c r="B313" s="102" t="s">
        <v>600</v>
      </c>
      <c r="C313" s="105" t="s">
        <v>38</v>
      </c>
      <c r="D313" s="1191" t="s">
        <v>616</v>
      </c>
      <c r="E313" s="105" t="s">
        <v>16</v>
      </c>
      <c r="F313" s="106">
        <v>12</v>
      </c>
      <c r="G313" s="550">
        <v>0</v>
      </c>
      <c r="H313" s="550">
        <v>0</v>
      </c>
      <c r="I313" s="550">
        <v>0</v>
      </c>
      <c r="J313" s="550">
        <v>0</v>
      </c>
      <c r="K313" s="550">
        <v>0</v>
      </c>
      <c r="L313" s="550">
        <v>0</v>
      </c>
      <c r="M313" s="550">
        <v>0</v>
      </c>
      <c r="N313" s="550">
        <v>0</v>
      </c>
      <c r="O313" s="550">
        <v>15434</v>
      </c>
      <c r="P313" s="550">
        <v>16204</v>
      </c>
      <c r="Q313" s="550">
        <v>18347</v>
      </c>
      <c r="R313" s="551">
        <v>17553</v>
      </c>
      <c r="S313" s="552">
        <v>20880</v>
      </c>
      <c r="T313" s="550">
        <v>10149</v>
      </c>
      <c r="U313" s="550">
        <v>12866</v>
      </c>
      <c r="V313" s="550">
        <v>10925</v>
      </c>
      <c r="W313" s="550">
        <v>10535</v>
      </c>
      <c r="X313" s="550">
        <v>11330</v>
      </c>
      <c r="Y313" s="550">
        <v>10134</v>
      </c>
      <c r="Z313" s="550">
        <v>10540</v>
      </c>
      <c r="AA313" s="550">
        <v>8766</v>
      </c>
      <c r="AB313" s="550">
        <v>8107</v>
      </c>
      <c r="AC313" s="550">
        <v>8733</v>
      </c>
      <c r="AD313" s="551">
        <v>8724</v>
      </c>
      <c r="AE313" s="552">
        <v>9890</v>
      </c>
      <c r="AF313" s="550">
        <v>8866</v>
      </c>
      <c r="AG313" s="550">
        <v>11115.222222222223</v>
      </c>
      <c r="AH313" s="550">
        <v>10800</v>
      </c>
      <c r="AI313" s="550">
        <v>14758</v>
      </c>
      <c r="AJ313" s="550">
        <v>11561</v>
      </c>
      <c r="AK313" s="550">
        <v>9348</v>
      </c>
      <c r="AL313" s="2963"/>
      <c r="AM313" s="2963"/>
      <c r="AN313" s="2966"/>
      <c r="AO313" s="550">
        <v>10880</v>
      </c>
      <c r="AP313" s="551">
        <v>13314</v>
      </c>
      <c r="AQ313" s="552">
        <v>18040</v>
      </c>
      <c r="AR313" s="550">
        <v>16791</v>
      </c>
      <c r="AS313" s="550">
        <v>16995</v>
      </c>
      <c r="AT313" s="550">
        <v>15518</v>
      </c>
      <c r="AU313" s="550">
        <v>14502</v>
      </c>
      <c r="AV313" s="550">
        <v>13834</v>
      </c>
      <c r="AW313" s="550">
        <v>14948</v>
      </c>
      <c r="AX313" s="550">
        <v>14698</v>
      </c>
      <c r="AY313" s="550">
        <v>11523</v>
      </c>
      <c r="AZ313" s="550">
        <v>11214</v>
      </c>
      <c r="BA313" s="550">
        <v>10537</v>
      </c>
      <c r="BB313" s="553">
        <v>11464</v>
      </c>
      <c r="BC313" s="552">
        <v>9923</v>
      </c>
      <c r="BD313" s="550">
        <v>9310</v>
      </c>
      <c r="BE313" s="550">
        <v>19376</v>
      </c>
      <c r="BF313" s="550"/>
      <c r="BG313" s="550"/>
      <c r="BH313" s="550"/>
      <c r="BI313" s="550"/>
      <c r="BJ313" s="550"/>
      <c r="BK313" s="550"/>
      <c r="BL313" s="550"/>
      <c r="BM313" s="550"/>
      <c r="BN313" s="551"/>
      <c r="BO313" s="552"/>
      <c r="BP313" s="550"/>
      <c r="BQ313" s="553"/>
      <c r="BT313" t="str">
        <f t="shared" si="234"/>
        <v>English Avast Retention Inbound</v>
      </c>
    </row>
    <row r="314" spans="1:72">
      <c r="A314" s="101" t="s">
        <v>208</v>
      </c>
      <c r="B314" s="102" t="s">
        <v>598</v>
      </c>
      <c r="C314" s="103" t="s">
        <v>38</v>
      </c>
      <c r="D314" s="1191" t="s">
        <v>615</v>
      </c>
      <c r="E314" s="103" t="s">
        <v>22</v>
      </c>
      <c r="F314" s="104">
        <v>16</v>
      </c>
      <c r="G314" s="550">
        <v>0</v>
      </c>
      <c r="H314" s="550">
        <v>0</v>
      </c>
      <c r="I314" s="550">
        <v>0</v>
      </c>
      <c r="J314" s="550">
        <v>0</v>
      </c>
      <c r="K314" s="550">
        <v>0</v>
      </c>
      <c r="L314" s="550">
        <v>0</v>
      </c>
      <c r="M314" s="550">
        <v>0</v>
      </c>
      <c r="N314" s="550">
        <v>0</v>
      </c>
      <c r="O314" s="550">
        <v>0</v>
      </c>
      <c r="P314" s="550">
        <v>1887</v>
      </c>
      <c r="Q314" s="550">
        <v>9353</v>
      </c>
      <c r="R314" s="551">
        <v>19569</v>
      </c>
      <c r="S314" s="552">
        <v>24227</v>
      </c>
      <c r="T314" s="550">
        <v>21309</v>
      </c>
      <c r="U314" s="550">
        <v>30185</v>
      </c>
      <c r="V314" s="550">
        <v>31251</v>
      </c>
      <c r="W314" s="550">
        <v>26618</v>
      </c>
      <c r="X314" s="550">
        <v>25815.685135351931</v>
      </c>
      <c r="Y314" s="550">
        <v>23031</v>
      </c>
      <c r="Z314" s="550">
        <v>27239</v>
      </c>
      <c r="AA314" s="550">
        <v>23988</v>
      </c>
      <c r="AB314" s="550">
        <v>27279</v>
      </c>
      <c r="AC314" s="550">
        <v>23753</v>
      </c>
      <c r="AD314" s="551">
        <v>23036</v>
      </c>
      <c r="AE314" s="552">
        <v>24277</v>
      </c>
      <c r="AF314" s="550">
        <v>23150</v>
      </c>
      <c r="AG314" s="550">
        <v>24400.444444444445</v>
      </c>
      <c r="AH314" s="550">
        <v>23399</v>
      </c>
      <c r="AI314" s="550">
        <v>26090</v>
      </c>
      <c r="AJ314" s="550">
        <v>21181</v>
      </c>
      <c r="AK314" s="550">
        <v>21773</v>
      </c>
      <c r="AL314" s="550">
        <v>22947</v>
      </c>
      <c r="AM314" s="550">
        <v>23973</v>
      </c>
      <c r="AN314" s="1196">
        <v>25926</v>
      </c>
      <c r="AO314" s="550">
        <v>22709</v>
      </c>
      <c r="AP314" s="551">
        <v>19786</v>
      </c>
      <c r="AQ314" s="552">
        <v>20164</v>
      </c>
      <c r="AR314" s="550">
        <v>16075</v>
      </c>
      <c r="AS314" s="550">
        <v>16322</v>
      </c>
      <c r="AT314" s="550">
        <v>13950</v>
      </c>
      <c r="AU314" s="550">
        <v>13674</v>
      </c>
      <c r="AV314" s="550">
        <v>12168</v>
      </c>
      <c r="AW314" s="550">
        <v>14879</v>
      </c>
      <c r="AX314" s="550">
        <v>16447</v>
      </c>
      <c r="AY314" s="550">
        <v>15966</v>
      </c>
      <c r="AZ314" s="550">
        <v>17297</v>
      </c>
      <c r="BA314" s="550">
        <v>16071</v>
      </c>
      <c r="BB314" s="553">
        <v>17117</v>
      </c>
      <c r="BC314" s="552">
        <v>12155</v>
      </c>
      <c r="BD314" s="550">
        <v>15773</v>
      </c>
      <c r="BE314" s="550">
        <v>32430</v>
      </c>
      <c r="BF314" s="550"/>
      <c r="BG314" s="550"/>
      <c r="BH314" s="550"/>
      <c r="BI314" s="550"/>
      <c r="BJ314" s="550"/>
      <c r="BK314" s="550"/>
      <c r="BL314" s="550"/>
      <c r="BM314" s="550"/>
      <c r="BN314" s="551"/>
      <c r="BO314" s="552"/>
      <c r="BP314" s="550"/>
      <c r="BQ314" s="553"/>
      <c r="BT314" t="str">
        <f t="shared" si="234"/>
        <v>English AVG Retention Chat</v>
      </c>
    </row>
    <row r="315" spans="1:72">
      <c r="A315" s="101" t="s">
        <v>208</v>
      </c>
      <c r="B315" s="102" t="s">
        <v>600</v>
      </c>
      <c r="C315" s="105" t="s">
        <v>38</v>
      </c>
      <c r="D315" s="1191" t="s">
        <v>616</v>
      </c>
      <c r="E315" s="105" t="s">
        <v>22</v>
      </c>
      <c r="F315" s="106">
        <v>16</v>
      </c>
      <c r="G315" s="550">
        <v>0</v>
      </c>
      <c r="H315" s="550">
        <v>0</v>
      </c>
      <c r="I315" s="550">
        <v>0</v>
      </c>
      <c r="J315" s="550">
        <v>0</v>
      </c>
      <c r="K315" s="550">
        <v>0</v>
      </c>
      <c r="L315" s="550">
        <v>0</v>
      </c>
      <c r="M315" s="550">
        <v>80</v>
      </c>
      <c r="N315" s="550">
        <v>2629</v>
      </c>
      <c r="O315" s="550">
        <v>3533</v>
      </c>
      <c r="P315" s="550">
        <v>8357</v>
      </c>
      <c r="Q315" s="550">
        <v>20758</v>
      </c>
      <c r="R315" s="551">
        <v>28676</v>
      </c>
      <c r="S315" s="552">
        <v>36205</v>
      </c>
      <c r="T315" s="550">
        <v>30405</v>
      </c>
      <c r="U315" s="550">
        <v>40702</v>
      </c>
      <c r="V315" s="550">
        <v>37052</v>
      </c>
      <c r="W315" s="550">
        <v>39228</v>
      </c>
      <c r="X315" s="550">
        <v>39540.645794050506</v>
      </c>
      <c r="Y315" s="550">
        <v>34110</v>
      </c>
      <c r="Z315" s="550">
        <v>39171</v>
      </c>
      <c r="AA315" s="550">
        <v>37017</v>
      </c>
      <c r="AB315" s="550">
        <v>40611</v>
      </c>
      <c r="AC315" s="550">
        <v>36742</v>
      </c>
      <c r="AD315" s="551">
        <v>37510</v>
      </c>
      <c r="AE315" s="552">
        <v>38170</v>
      </c>
      <c r="AF315" s="550">
        <v>35640</v>
      </c>
      <c r="AG315" s="550">
        <v>40789.111111111109</v>
      </c>
      <c r="AH315" s="550">
        <v>36401</v>
      </c>
      <c r="AI315" s="550">
        <v>41191</v>
      </c>
      <c r="AJ315" s="550">
        <v>35115</v>
      </c>
      <c r="AK315" s="550">
        <v>35523</v>
      </c>
      <c r="AL315" s="550">
        <v>37220</v>
      </c>
      <c r="AM315" s="550">
        <v>36978</v>
      </c>
      <c r="AN315" s="1196">
        <v>37261</v>
      </c>
      <c r="AO315" s="550">
        <v>31804</v>
      </c>
      <c r="AP315" s="551">
        <v>33083</v>
      </c>
      <c r="AQ315" s="552">
        <v>34251</v>
      </c>
      <c r="AR315" s="550">
        <v>29421</v>
      </c>
      <c r="AS315" s="550">
        <v>27140</v>
      </c>
      <c r="AT315" s="550">
        <v>25213</v>
      </c>
      <c r="AU315" s="550">
        <v>23979</v>
      </c>
      <c r="AV315" s="550">
        <v>21527</v>
      </c>
      <c r="AW315" s="550">
        <v>21456</v>
      </c>
      <c r="AX315" s="550">
        <v>22396</v>
      </c>
      <c r="AY315" s="550">
        <v>26072</v>
      </c>
      <c r="AZ315" s="550">
        <v>30858</v>
      </c>
      <c r="BA315" s="550">
        <v>28945</v>
      </c>
      <c r="BB315" s="553">
        <v>31467</v>
      </c>
      <c r="BC315" s="552">
        <v>25510</v>
      </c>
      <c r="BD315" s="550">
        <v>25444</v>
      </c>
      <c r="BE315" s="550">
        <v>57784</v>
      </c>
      <c r="BF315" s="550"/>
      <c r="BG315" s="550"/>
      <c r="BH315" s="550"/>
      <c r="BI315" s="550"/>
      <c r="BJ315" s="550"/>
      <c r="BK315" s="550"/>
      <c r="BL315" s="550"/>
      <c r="BM315" s="550"/>
      <c r="BN315" s="551"/>
      <c r="BO315" s="552"/>
      <c r="BP315" s="550"/>
      <c r="BQ315" s="553"/>
      <c r="BT315" t="str">
        <f t="shared" si="234"/>
        <v>English Avast Retention Chat</v>
      </c>
    </row>
    <row r="316" spans="1:72">
      <c r="A316" s="101" t="s">
        <v>208</v>
      </c>
      <c r="B316" s="102" t="s">
        <v>598</v>
      </c>
      <c r="C316" s="105" t="s">
        <v>38</v>
      </c>
      <c r="D316" s="1191" t="s">
        <v>617</v>
      </c>
      <c r="E316" s="103" t="s">
        <v>603</v>
      </c>
      <c r="F316" s="104">
        <v>10</v>
      </c>
      <c r="G316" s="550">
        <v>4508</v>
      </c>
      <c r="H316" s="550">
        <v>3784</v>
      </c>
      <c r="I316" s="550">
        <v>5843</v>
      </c>
      <c r="J316" s="550">
        <v>5863</v>
      </c>
      <c r="K316" s="550">
        <v>4668</v>
      </c>
      <c r="L316" s="550">
        <v>3807</v>
      </c>
      <c r="M316" s="550">
        <v>3751</v>
      </c>
      <c r="N316" s="550">
        <v>3811</v>
      </c>
      <c r="O316" s="550">
        <v>3725</v>
      </c>
      <c r="P316" s="550">
        <v>3090</v>
      </c>
      <c r="Q316" s="550">
        <v>2752</v>
      </c>
      <c r="R316" s="551">
        <v>8965</v>
      </c>
      <c r="S316" s="552">
        <v>9855</v>
      </c>
      <c r="T316" s="550">
        <v>8024</v>
      </c>
      <c r="U316" s="550">
        <v>9202</v>
      </c>
      <c r="V316" s="550">
        <v>6875</v>
      </c>
      <c r="W316" s="550">
        <v>4366</v>
      </c>
      <c r="X316" s="550">
        <v>1353.75</v>
      </c>
      <c r="Y316" s="550">
        <v>1217</v>
      </c>
      <c r="Z316" s="550">
        <v>1248</v>
      </c>
      <c r="AA316" s="550">
        <v>1087</v>
      </c>
      <c r="AB316" s="550">
        <v>1275</v>
      </c>
      <c r="AC316" s="550">
        <v>1298</v>
      </c>
      <c r="AD316" s="551">
        <v>2546</v>
      </c>
      <c r="AE316" s="552">
        <v>2740</v>
      </c>
      <c r="AF316" s="550">
        <v>2329</v>
      </c>
      <c r="AG316" s="550">
        <v>3272.2222222222222</v>
      </c>
      <c r="AH316" s="550">
        <v>3509</v>
      </c>
      <c r="AI316" s="550">
        <v>3719</v>
      </c>
      <c r="AJ316" s="550">
        <v>3331</v>
      </c>
      <c r="AK316" s="550">
        <v>3042</v>
      </c>
      <c r="AL316" s="550">
        <v>3585</v>
      </c>
      <c r="AM316" s="2050"/>
      <c r="AN316" s="2050"/>
      <c r="AO316" s="2050"/>
      <c r="AP316" s="2057"/>
      <c r="AQ316" s="2059"/>
      <c r="AR316" s="2050"/>
      <c r="AS316" s="2050"/>
      <c r="AT316" s="2050"/>
      <c r="AU316" s="2050"/>
      <c r="AV316" s="2050"/>
      <c r="AW316" s="2050"/>
      <c r="AX316" s="2050"/>
      <c r="AY316" s="2050"/>
      <c r="AZ316" s="2050"/>
      <c r="BA316" s="2050"/>
      <c r="BB316" s="2051"/>
      <c r="BC316" s="2059"/>
      <c r="BD316" s="2050"/>
      <c r="BE316" s="2050"/>
      <c r="BF316" s="2050"/>
      <c r="BG316" s="2050"/>
      <c r="BH316" s="2050"/>
      <c r="BI316" s="2050"/>
      <c r="BJ316" s="2050"/>
      <c r="BK316" s="2050"/>
      <c r="BL316" s="2050"/>
      <c r="BM316" s="2050"/>
      <c r="BN316" s="2057"/>
      <c r="BO316" s="2059"/>
      <c r="BP316" s="2050"/>
      <c r="BQ316" s="2051"/>
      <c r="BT316" t="str">
        <f t="shared" si="234"/>
        <v>English AVG Refund Cases Case</v>
      </c>
    </row>
    <row r="317" spans="1:72">
      <c r="A317" s="101" t="s">
        <v>208</v>
      </c>
      <c r="B317" s="102" t="s">
        <v>598</v>
      </c>
      <c r="C317" s="105" t="s">
        <v>38</v>
      </c>
      <c r="D317" s="1191" t="s">
        <v>618</v>
      </c>
      <c r="E317" s="103" t="s">
        <v>605</v>
      </c>
      <c r="F317" s="104"/>
      <c r="G317" s="550">
        <v>7416.3870967741941</v>
      </c>
      <c r="H317" s="550">
        <v>6241.7749196141476</v>
      </c>
      <c r="I317" s="550">
        <v>9747.7474042248487</v>
      </c>
      <c r="J317" s="550">
        <v>9200.6298925905703</v>
      </c>
      <c r="K317" s="550">
        <v>7334.7664813343918</v>
      </c>
      <c r="L317" s="550">
        <v>6426.8709677419356</v>
      </c>
      <c r="M317" s="550">
        <v>6349.3724452993511</v>
      </c>
      <c r="N317" s="550">
        <v>6401.1895745154825</v>
      </c>
      <c r="O317" s="550">
        <v>6591.8259557344063</v>
      </c>
      <c r="P317" s="550">
        <v>5814.0393968871595</v>
      </c>
      <c r="Q317" s="550">
        <v>6035.2771084337346</v>
      </c>
      <c r="R317" s="551">
        <v>19713.7338501292</v>
      </c>
      <c r="S317" s="552">
        <v>18481.542806183115</v>
      </c>
      <c r="T317" s="550">
        <v>17915.086229769171</v>
      </c>
      <c r="U317" s="550">
        <v>19819.383001966351</v>
      </c>
      <c r="V317" s="550">
        <v>13664.103017444602</v>
      </c>
      <c r="W317" s="550">
        <v>9238.934405629554</v>
      </c>
      <c r="X317" s="550">
        <v>2853.2124706802188</v>
      </c>
      <c r="Y317" s="550">
        <v>2551.6455488803931</v>
      </c>
      <c r="Z317" s="550">
        <v>2629.2923223964781</v>
      </c>
      <c r="AA317" s="550">
        <v>2286.7253083862674</v>
      </c>
      <c r="AB317" s="550">
        <v>2680.5499565128052</v>
      </c>
      <c r="AC317" s="550">
        <v>2731.3814016679657</v>
      </c>
      <c r="AD317" s="551">
        <v>5355.4221103394202</v>
      </c>
      <c r="AE317" s="552">
        <v>5763.2769189996316</v>
      </c>
      <c r="AF317" s="550">
        <v>4899.5567569006744</v>
      </c>
      <c r="AG317" s="550">
        <v>6883.1933584555545</v>
      </c>
      <c r="AH317" s="550">
        <v>7381</v>
      </c>
      <c r="AI317" s="550">
        <v>7823</v>
      </c>
      <c r="AJ317" s="550">
        <v>7006.9340500595381</v>
      </c>
      <c r="AK317" s="550">
        <v>6399.0378543846109</v>
      </c>
      <c r="AL317" s="550">
        <v>7528.5</v>
      </c>
      <c r="AM317" s="2050"/>
      <c r="AN317" s="2050"/>
      <c r="AO317" s="2050"/>
      <c r="AP317" s="2057"/>
      <c r="AQ317" s="2059"/>
      <c r="AR317" s="2050"/>
      <c r="AS317" s="2050"/>
      <c r="AT317" s="2050"/>
      <c r="AU317" s="2050"/>
      <c r="AV317" s="2050"/>
      <c r="AW317" s="2050"/>
      <c r="AX317" s="2050"/>
      <c r="AY317" s="2050"/>
      <c r="AZ317" s="2050"/>
      <c r="BA317" s="2050"/>
      <c r="BB317" s="2051"/>
      <c r="BC317" s="2059"/>
      <c r="BD317" s="2050"/>
      <c r="BE317" s="2050"/>
      <c r="BF317" s="2050"/>
      <c r="BG317" s="2050"/>
      <c r="BH317" s="2050"/>
      <c r="BI317" s="2050"/>
      <c r="BJ317" s="2050"/>
      <c r="BK317" s="2050"/>
      <c r="BL317" s="2050"/>
      <c r="BM317" s="2050"/>
      <c r="BN317" s="2057"/>
      <c r="BO317" s="2059"/>
      <c r="BP317" s="2050"/>
      <c r="BQ317" s="2051"/>
      <c r="BT317" t="str">
        <f t="shared" si="234"/>
        <v>English AVG Refund Replies Replies</v>
      </c>
    </row>
    <row r="318" spans="1:72">
      <c r="A318" s="101" t="s">
        <v>208</v>
      </c>
      <c r="B318" s="102" t="s">
        <v>598</v>
      </c>
      <c r="C318" s="103" t="s">
        <v>619</v>
      </c>
      <c r="D318" s="1191" t="s">
        <v>620</v>
      </c>
      <c r="E318" s="103" t="s">
        <v>16</v>
      </c>
      <c r="F318" s="104">
        <v>16</v>
      </c>
      <c r="G318" s="550">
        <v>7011</v>
      </c>
      <c r="H318" s="550">
        <v>7224</v>
      </c>
      <c r="I318" s="550">
        <v>7060</v>
      </c>
      <c r="J318" s="550">
        <v>5083</v>
      </c>
      <c r="K318" s="550">
        <v>5604</v>
      </c>
      <c r="L318" s="550">
        <v>5410</v>
      </c>
      <c r="M318" s="550">
        <v>4667</v>
      </c>
      <c r="N318" s="550">
        <v>5161</v>
      </c>
      <c r="O318" s="550">
        <v>5497</v>
      </c>
      <c r="P318" s="550">
        <v>5275</v>
      </c>
      <c r="Q318" s="550">
        <v>5161</v>
      </c>
      <c r="R318" s="551">
        <v>4505</v>
      </c>
      <c r="S318" s="552">
        <v>5292</v>
      </c>
      <c r="T318" s="550">
        <v>5617</v>
      </c>
      <c r="U318" s="550">
        <v>6606</v>
      </c>
      <c r="V318" s="550">
        <v>6072</v>
      </c>
      <c r="W318" s="550">
        <v>5470</v>
      </c>
      <c r="X318" s="550">
        <v>4960</v>
      </c>
      <c r="Y318" s="550">
        <v>4577</v>
      </c>
      <c r="Z318" s="550">
        <v>5133</v>
      </c>
      <c r="AA318" s="550">
        <v>4771</v>
      </c>
      <c r="AB318" s="550">
        <v>4572</v>
      </c>
      <c r="AC318" s="550">
        <v>5585</v>
      </c>
      <c r="AD318" s="551">
        <v>5341</v>
      </c>
      <c r="AE318" s="552">
        <v>5496</v>
      </c>
      <c r="AF318" s="550">
        <v>4823</v>
      </c>
      <c r="AG318" s="550">
        <v>5142.5555555555557</v>
      </c>
      <c r="AH318" s="550">
        <v>4808</v>
      </c>
      <c r="AI318" s="550">
        <v>4299</v>
      </c>
      <c r="AJ318" s="550">
        <v>4406</v>
      </c>
      <c r="AK318" s="550">
        <v>4679</v>
      </c>
      <c r="AL318" s="550">
        <v>4356</v>
      </c>
      <c r="AM318" s="550">
        <v>4213</v>
      </c>
      <c r="AN318" s="2967">
        <v>7515</v>
      </c>
      <c r="AO318" s="550">
        <v>3572</v>
      </c>
      <c r="AP318" s="551">
        <v>3154</v>
      </c>
      <c r="AQ318" s="552">
        <v>3761</v>
      </c>
      <c r="AR318" s="550">
        <v>3144</v>
      </c>
      <c r="AS318" s="550">
        <v>3502</v>
      </c>
      <c r="AT318" s="550">
        <v>3464</v>
      </c>
      <c r="AU318" s="550">
        <v>3072</v>
      </c>
      <c r="AV318" s="550">
        <v>3264</v>
      </c>
      <c r="AW318" s="550">
        <v>3447</v>
      </c>
      <c r="AX318" s="550">
        <v>3434</v>
      </c>
      <c r="AY318" s="550">
        <v>3069</v>
      </c>
      <c r="AZ318" s="550">
        <v>3445</v>
      </c>
      <c r="BA318" s="550">
        <v>3142</v>
      </c>
      <c r="BB318" s="553">
        <v>3361</v>
      </c>
      <c r="BC318" s="552">
        <v>3738</v>
      </c>
      <c r="BD318" s="550">
        <v>3161</v>
      </c>
      <c r="BE318" s="550">
        <v>2939</v>
      </c>
      <c r="BF318" s="550"/>
      <c r="BG318" s="550"/>
      <c r="BH318" s="550"/>
      <c r="BI318" s="550"/>
      <c r="BJ318" s="550"/>
      <c r="BK318" s="550"/>
      <c r="BL318" s="550"/>
      <c r="BM318" s="550"/>
      <c r="BN318" s="551"/>
      <c r="BO318" s="552"/>
      <c r="BP318" s="550"/>
      <c r="BQ318" s="553"/>
      <c r="BT318" t="str">
        <f t="shared" si="234"/>
        <v>English AVG Tech  Inbound</v>
      </c>
    </row>
    <row r="319" spans="1:72">
      <c r="A319" s="101" t="s">
        <v>208</v>
      </c>
      <c r="B319" s="102" t="s">
        <v>600</v>
      </c>
      <c r="C319" s="103" t="s">
        <v>619</v>
      </c>
      <c r="D319" s="1191" t="s">
        <v>621</v>
      </c>
      <c r="E319" s="103" t="s">
        <v>16</v>
      </c>
      <c r="F319" s="104">
        <v>16</v>
      </c>
      <c r="G319" s="550">
        <v>0</v>
      </c>
      <c r="H319" s="550">
        <v>0</v>
      </c>
      <c r="I319" s="550">
        <v>0</v>
      </c>
      <c r="J319" s="550">
        <v>0</v>
      </c>
      <c r="K319" s="550">
        <v>0</v>
      </c>
      <c r="L319" s="550">
        <v>0</v>
      </c>
      <c r="M319" s="550">
        <v>0</v>
      </c>
      <c r="N319" s="550">
        <v>0</v>
      </c>
      <c r="O319" s="550">
        <v>0</v>
      </c>
      <c r="P319" s="550">
        <v>0</v>
      </c>
      <c r="Q319" s="550">
        <v>0</v>
      </c>
      <c r="R319" s="551">
        <v>0</v>
      </c>
      <c r="S319" s="552">
        <v>3447.5</v>
      </c>
      <c r="T319" s="550">
        <v>2394.5</v>
      </c>
      <c r="U319" s="550">
        <v>3957</v>
      </c>
      <c r="V319" s="550">
        <v>3906</v>
      </c>
      <c r="W319" s="550">
        <v>4234</v>
      </c>
      <c r="X319" s="550">
        <v>4435</v>
      </c>
      <c r="Y319" s="550">
        <v>4234</v>
      </c>
      <c r="Z319" s="550">
        <v>4494</v>
      </c>
      <c r="AA319" s="550">
        <v>3980</v>
      </c>
      <c r="AB319" s="550">
        <v>3562</v>
      </c>
      <c r="AC319" s="550">
        <v>4131</v>
      </c>
      <c r="AD319" s="551">
        <v>3985</v>
      </c>
      <c r="AE319" s="552">
        <v>4451</v>
      </c>
      <c r="AF319" s="550">
        <v>4562</v>
      </c>
      <c r="AG319" s="550">
        <v>5159.7777777777783</v>
      </c>
      <c r="AH319" s="550">
        <v>4685</v>
      </c>
      <c r="AI319" s="550">
        <v>4789</v>
      </c>
      <c r="AJ319" s="550">
        <v>4651</v>
      </c>
      <c r="AK319" s="550">
        <v>5139</v>
      </c>
      <c r="AL319" s="550">
        <v>6537</v>
      </c>
      <c r="AM319" s="550">
        <v>7298</v>
      </c>
      <c r="AN319" s="2966"/>
      <c r="AO319" s="550">
        <v>3435</v>
      </c>
      <c r="AP319" s="551">
        <v>3193</v>
      </c>
      <c r="AQ319" s="552">
        <v>3762</v>
      </c>
      <c r="AR319" s="550">
        <v>3515</v>
      </c>
      <c r="AS319" s="550">
        <v>3722</v>
      </c>
      <c r="AT319" s="550">
        <v>3527</v>
      </c>
      <c r="AU319" s="550">
        <v>3300</v>
      </c>
      <c r="AV319" s="550">
        <v>3528</v>
      </c>
      <c r="AW319" s="550">
        <v>3645</v>
      </c>
      <c r="AX319" s="550">
        <v>4174</v>
      </c>
      <c r="AY319" s="550">
        <v>4248</v>
      </c>
      <c r="AZ319" s="550">
        <v>4167</v>
      </c>
      <c r="BA319" s="550">
        <v>3994</v>
      </c>
      <c r="BB319" s="553">
        <v>3253</v>
      </c>
      <c r="BC319" s="552">
        <v>3788</v>
      </c>
      <c r="BD319" s="550">
        <v>3693</v>
      </c>
      <c r="BE319" s="550">
        <v>3920</v>
      </c>
      <c r="BF319" s="550"/>
      <c r="BG319" s="550"/>
      <c r="BH319" s="550"/>
      <c r="BI319" s="550"/>
      <c r="BJ319" s="550"/>
      <c r="BK319" s="550"/>
      <c r="BL319" s="550"/>
      <c r="BM319" s="550"/>
      <c r="BN319" s="551"/>
      <c r="BO319" s="552"/>
      <c r="BP319" s="550"/>
      <c r="BQ319" s="553"/>
      <c r="BT319" t="str">
        <f t="shared" si="234"/>
        <v>English Avast Tech Inbound</v>
      </c>
    </row>
    <row r="320" spans="1:72">
      <c r="A320" s="101" t="s">
        <v>208</v>
      </c>
      <c r="B320" s="102" t="s">
        <v>598</v>
      </c>
      <c r="C320" s="103" t="s">
        <v>619</v>
      </c>
      <c r="D320" s="1191" t="s">
        <v>622</v>
      </c>
      <c r="E320" s="103" t="s">
        <v>22</v>
      </c>
      <c r="F320" s="104">
        <v>20</v>
      </c>
      <c r="G320" s="550">
        <v>4105</v>
      </c>
      <c r="H320" s="550">
        <v>4027</v>
      </c>
      <c r="I320" s="550">
        <v>4194</v>
      </c>
      <c r="J320" s="550">
        <v>2967</v>
      </c>
      <c r="K320" s="550">
        <v>2666</v>
      </c>
      <c r="L320" s="550">
        <v>2668</v>
      </c>
      <c r="M320" s="550">
        <v>2071</v>
      </c>
      <c r="N320" s="550">
        <v>2339</v>
      </c>
      <c r="O320" s="550">
        <v>2200</v>
      </c>
      <c r="P320" s="550">
        <v>2542</v>
      </c>
      <c r="Q320" s="550">
        <v>2234</v>
      </c>
      <c r="R320" s="551">
        <v>2231</v>
      </c>
      <c r="S320" s="552">
        <v>2677</v>
      </c>
      <c r="T320" s="550">
        <v>2643</v>
      </c>
      <c r="U320" s="550">
        <v>2654</v>
      </c>
      <c r="V320" s="550">
        <v>3286</v>
      </c>
      <c r="W320" s="550">
        <v>2808</v>
      </c>
      <c r="X320" s="550">
        <v>2715.1510605637736</v>
      </c>
      <c r="Y320" s="550">
        <v>2518</v>
      </c>
      <c r="Z320" s="550">
        <v>3022</v>
      </c>
      <c r="AA320" s="550">
        <v>2799</v>
      </c>
      <c r="AB320" s="550">
        <v>2736</v>
      </c>
      <c r="AC320" s="550">
        <v>3136</v>
      </c>
      <c r="AD320" s="551">
        <v>3091</v>
      </c>
      <c r="AE320" s="552">
        <v>3201</v>
      </c>
      <c r="AF320" s="550">
        <v>2809</v>
      </c>
      <c r="AG320" s="550">
        <v>3069</v>
      </c>
      <c r="AH320" s="550">
        <v>3319</v>
      </c>
      <c r="AI320" s="550">
        <v>3640</v>
      </c>
      <c r="AJ320" s="550">
        <v>3201</v>
      </c>
      <c r="AK320" s="550">
        <v>3370</v>
      </c>
      <c r="AL320" s="550">
        <v>3529</v>
      </c>
      <c r="AM320" s="550">
        <v>3194</v>
      </c>
      <c r="AN320" s="1196">
        <v>3339</v>
      </c>
      <c r="AO320" s="550">
        <v>3264</v>
      </c>
      <c r="AP320" s="551">
        <v>2835</v>
      </c>
      <c r="AQ320" s="552">
        <v>3365</v>
      </c>
      <c r="AR320" s="550">
        <v>3237</v>
      </c>
      <c r="AS320" s="550">
        <v>3189</v>
      </c>
      <c r="AT320" s="550">
        <v>2872</v>
      </c>
      <c r="AU320" s="550">
        <v>3549</v>
      </c>
      <c r="AV320" s="550">
        <v>2617</v>
      </c>
      <c r="AW320" s="550">
        <v>1677</v>
      </c>
      <c r="AX320" s="550">
        <v>5039</v>
      </c>
      <c r="AY320" s="550">
        <v>4256</v>
      </c>
      <c r="AZ320" s="550">
        <v>2767</v>
      </c>
      <c r="BA320" s="550">
        <v>2461</v>
      </c>
      <c r="BB320" s="553">
        <v>2563</v>
      </c>
      <c r="BC320" s="552">
        <v>3222</v>
      </c>
      <c r="BD320" s="550">
        <v>2142</v>
      </c>
      <c r="BE320" s="550">
        <v>2212</v>
      </c>
      <c r="BF320" s="550"/>
      <c r="BG320" s="550"/>
      <c r="BH320" s="550"/>
      <c r="BI320" s="550"/>
      <c r="BJ320" s="550"/>
      <c r="BK320" s="550"/>
      <c r="BL320" s="550"/>
      <c r="BM320" s="550"/>
      <c r="BN320" s="551"/>
      <c r="BO320" s="552"/>
      <c r="BP320" s="550"/>
      <c r="BQ320" s="553"/>
      <c r="BT320" t="str">
        <f t="shared" si="234"/>
        <v>English AVG Tech Chat</v>
      </c>
    </row>
    <row r="321" spans="1:80">
      <c r="A321" s="101" t="s">
        <v>208</v>
      </c>
      <c r="B321" s="102" t="s">
        <v>600</v>
      </c>
      <c r="C321" s="103" t="s">
        <v>619</v>
      </c>
      <c r="D321" s="1191" t="s">
        <v>621</v>
      </c>
      <c r="E321" s="103" t="s">
        <v>22</v>
      </c>
      <c r="F321" s="104">
        <v>20</v>
      </c>
      <c r="G321" s="550">
        <v>2981</v>
      </c>
      <c r="H321" s="550">
        <v>4405</v>
      </c>
      <c r="I321" s="550">
        <v>4835</v>
      </c>
      <c r="J321" s="550">
        <v>4462</v>
      </c>
      <c r="K321" s="550">
        <v>4594</v>
      </c>
      <c r="L321" s="550">
        <v>4336</v>
      </c>
      <c r="M321" s="550">
        <v>3728</v>
      </c>
      <c r="N321" s="550">
        <v>4052</v>
      </c>
      <c r="O321" s="550">
        <v>3091</v>
      </c>
      <c r="P321" s="550">
        <v>2878</v>
      </c>
      <c r="Q321" s="550">
        <v>3796</v>
      </c>
      <c r="R321" s="551">
        <v>4081</v>
      </c>
      <c r="S321" s="552">
        <v>4793</v>
      </c>
      <c r="T321" s="550">
        <v>3703</v>
      </c>
      <c r="U321" s="550">
        <v>4075</v>
      </c>
      <c r="V321" s="550">
        <v>2639</v>
      </c>
      <c r="W321" s="550">
        <v>3210</v>
      </c>
      <c r="X321" s="550">
        <v>3259.3581081081079</v>
      </c>
      <c r="Y321" s="550">
        <v>3067</v>
      </c>
      <c r="Z321" s="550">
        <v>3080</v>
      </c>
      <c r="AA321" s="550">
        <v>2971</v>
      </c>
      <c r="AB321" s="550">
        <v>2977</v>
      </c>
      <c r="AC321" s="550">
        <v>2870</v>
      </c>
      <c r="AD321" s="551">
        <v>2705</v>
      </c>
      <c r="AE321" s="552">
        <v>3016</v>
      </c>
      <c r="AF321" s="550">
        <v>2841</v>
      </c>
      <c r="AG321" s="550">
        <v>3096.5555555555557</v>
      </c>
      <c r="AH321" s="550">
        <v>3137</v>
      </c>
      <c r="AI321" s="550">
        <v>2793</v>
      </c>
      <c r="AJ321" s="550">
        <v>2523</v>
      </c>
      <c r="AK321" s="550">
        <v>2565</v>
      </c>
      <c r="AL321" s="550">
        <v>2907</v>
      </c>
      <c r="AM321" s="550">
        <v>2883</v>
      </c>
      <c r="AN321" s="1196">
        <v>2411</v>
      </c>
      <c r="AO321" s="550">
        <v>2047</v>
      </c>
      <c r="AP321" s="551">
        <v>1837</v>
      </c>
      <c r="AQ321" s="552">
        <v>2296</v>
      </c>
      <c r="AR321" s="550">
        <v>2110</v>
      </c>
      <c r="AS321" s="550">
        <v>2039</v>
      </c>
      <c r="AT321" s="550">
        <v>1950</v>
      </c>
      <c r="AU321" s="550">
        <v>2029</v>
      </c>
      <c r="AV321" s="550">
        <v>2094</v>
      </c>
      <c r="AW321" s="550">
        <v>5252</v>
      </c>
      <c r="AX321" s="550">
        <v>6649</v>
      </c>
      <c r="AY321" s="550">
        <v>3448</v>
      </c>
      <c r="AZ321" s="550">
        <v>4295</v>
      </c>
      <c r="BA321" s="550">
        <v>3975</v>
      </c>
      <c r="BB321" s="553">
        <v>4185</v>
      </c>
      <c r="BC321" s="552">
        <v>5544</v>
      </c>
      <c r="BD321" s="550">
        <v>4309</v>
      </c>
      <c r="BE321" s="550">
        <v>4721</v>
      </c>
      <c r="BF321" s="550"/>
      <c r="BG321" s="550"/>
      <c r="BH321" s="550"/>
      <c r="BI321" s="550"/>
      <c r="BJ321" s="550"/>
      <c r="BK321" s="550"/>
      <c r="BL321" s="550"/>
      <c r="BM321" s="550"/>
      <c r="BN321" s="551"/>
      <c r="BO321" s="552"/>
      <c r="BP321" s="550"/>
      <c r="BQ321" s="553"/>
      <c r="BT321" t="str">
        <f t="shared" si="234"/>
        <v>English Avast Tech Chat</v>
      </c>
    </row>
    <row r="322" spans="1:80">
      <c r="A322" s="101" t="s">
        <v>208</v>
      </c>
      <c r="B322" s="102" t="s">
        <v>598</v>
      </c>
      <c r="C322" s="103" t="s">
        <v>619</v>
      </c>
      <c r="D322" s="1191" t="s">
        <v>622</v>
      </c>
      <c r="E322" s="103" t="s">
        <v>603</v>
      </c>
      <c r="F322" s="104">
        <v>8</v>
      </c>
      <c r="G322" s="550"/>
      <c r="H322" s="550"/>
      <c r="I322" s="550"/>
      <c r="J322" s="550"/>
      <c r="K322" s="550"/>
      <c r="L322" s="550"/>
      <c r="M322" s="550"/>
      <c r="N322" s="550"/>
      <c r="O322" s="550"/>
      <c r="P322" s="550"/>
      <c r="Q322" s="550"/>
      <c r="R322" s="551"/>
      <c r="S322" s="552"/>
      <c r="T322" s="550"/>
      <c r="U322" s="550"/>
      <c r="V322" s="550"/>
      <c r="W322" s="550"/>
      <c r="X322" s="550"/>
      <c r="Y322" s="550"/>
      <c r="Z322" s="550"/>
      <c r="AA322" s="550"/>
      <c r="AB322" s="550"/>
      <c r="AC322" s="550"/>
      <c r="AD322" s="551"/>
      <c r="AE322" s="552"/>
      <c r="AF322" s="550"/>
      <c r="AG322" s="550"/>
      <c r="AH322" s="550"/>
      <c r="AI322" s="550"/>
      <c r="AJ322" s="550"/>
      <c r="AK322" s="550"/>
      <c r="AL322" s="550">
        <v>4397</v>
      </c>
      <c r="AM322" s="550">
        <v>2614.7619047619046</v>
      </c>
      <c r="AN322" s="2050"/>
      <c r="AO322" s="2050"/>
      <c r="AP322" s="2057"/>
      <c r="AQ322" s="2059"/>
      <c r="AR322" s="2050"/>
      <c r="AS322" s="2050"/>
      <c r="AT322" s="2050"/>
      <c r="AU322" s="2050"/>
      <c r="AV322" s="2050"/>
      <c r="AW322" s="2050"/>
      <c r="AX322" s="2050"/>
      <c r="AY322" s="2050"/>
      <c r="AZ322" s="2050"/>
      <c r="BA322" s="2050"/>
      <c r="BB322" s="2051"/>
      <c r="BC322" s="2059"/>
      <c r="BD322" s="2050"/>
      <c r="BE322" s="2050"/>
      <c r="BF322" s="2050"/>
      <c r="BG322" s="2050"/>
      <c r="BH322" s="2050"/>
      <c r="BI322" s="2050"/>
      <c r="BJ322" s="2050"/>
      <c r="BK322" s="2050"/>
      <c r="BL322" s="2050"/>
      <c r="BM322" s="2050"/>
      <c r="BN322" s="2057"/>
      <c r="BO322" s="2059"/>
      <c r="BP322" s="2050"/>
      <c r="BQ322" s="2051"/>
      <c r="BT322" t="str">
        <f t="shared" si="234"/>
        <v>English AVG Tech Case</v>
      </c>
    </row>
    <row r="323" spans="1:80">
      <c r="A323" s="101" t="s">
        <v>208</v>
      </c>
      <c r="B323" s="102" t="s">
        <v>598</v>
      </c>
      <c r="C323" s="103" t="s">
        <v>619</v>
      </c>
      <c r="D323" s="1191" t="s">
        <v>622</v>
      </c>
      <c r="E323" s="103" t="s">
        <v>605</v>
      </c>
      <c r="F323" s="104">
        <v>8</v>
      </c>
      <c r="G323" s="550"/>
      <c r="H323" s="550"/>
      <c r="I323" s="550"/>
      <c r="J323" s="550"/>
      <c r="K323" s="550"/>
      <c r="L323" s="550"/>
      <c r="M323" s="550"/>
      <c r="N323" s="550"/>
      <c r="O323" s="550"/>
      <c r="P323" s="550"/>
      <c r="Q323" s="550"/>
      <c r="R323" s="551"/>
      <c r="S323" s="552"/>
      <c r="T323" s="550"/>
      <c r="U323" s="550"/>
      <c r="V323" s="550"/>
      <c r="W323" s="550"/>
      <c r="X323" s="550"/>
      <c r="Y323" s="550"/>
      <c r="Z323" s="550"/>
      <c r="AA323" s="550"/>
      <c r="AB323" s="550"/>
      <c r="AC323" s="550"/>
      <c r="AD323" s="551"/>
      <c r="AE323" s="552"/>
      <c r="AF323" s="550"/>
      <c r="AG323" s="550"/>
      <c r="AH323" s="550"/>
      <c r="AI323" s="550"/>
      <c r="AJ323" s="550"/>
      <c r="AK323" s="550"/>
      <c r="AL323" s="550">
        <v>9233.7000000000007</v>
      </c>
      <c r="AM323" s="550">
        <v>5491</v>
      </c>
      <c r="AN323" s="2050"/>
      <c r="AO323" s="2050"/>
      <c r="AP323" s="2057"/>
      <c r="AQ323" s="2059"/>
      <c r="AR323" s="2050"/>
      <c r="AS323" s="2050"/>
      <c r="AT323" s="2050"/>
      <c r="AU323" s="2050"/>
      <c r="AV323" s="2050"/>
      <c r="AW323" s="2050"/>
      <c r="AX323" s="2050"/>
      <c r="AY323" s="2050"/>
      <c r="AZ323" s="2050"/>
      <c r="BA323" s="2050"/>
      <c r="BB323" s="2051"/>
      <c r="BC323" s="2059"/>
      <c r="BD323" s="2050"/>
      <c r="BE323" s="2050"/>
      <c r="BF323" s="2050"/>
      <c r="BG323" s="2050"/>
      <c r="BH323" s="2050"/>
      <c r="BI323" s="2050"/>
      <c r="BJ323" s="2050"/>
      <c r="BK323" s="2050"/>
      <c r="BL323" s="2050"/>
      <c r="BM323" s="2050"/>
      <c r="BN323" s="2057"/>
      <c r="BO323" s="2059"/>
      <c r="BP323" s="2050"/>
      <c r="BQ323" s="2051"/>
      <c r="BT323" t="str">
        <f t="shared" si="234"/>
        <v>English AVG Tech Replies</v>
      </c>
    </row>
    <row r="324" spans="1:80">
      <c r="A324" s="101" t="s">
        <v>208</v>
      </c>
      <c r="B324" s="102" t="s">
        <v>600</v>
      </c>
      <c r="C324" s="103" t="s">
        <v>619</v>
      </c>
      <c r="D324" s="1191" t="s">
        <v>623</v>
      </c>
      <c r="E324" s="103" t="s">
        <v>603</v>
      </c>
      <c r="F324" s="104">
        <v>10</v>
      </c>
      <c r="G324" s="550">
        <v>0</v>
      </c>
      <c r="H324" s="550">
        <v>0</v>
      </c>
      <c r="I324" s="550">
        <v>0</v>
      </c>
      <c r="J324" s="550">
        <v>0</v>
      </c>
      <c r="K324" s="550">
        <v>0</v>
      </c>
      <c r="L324" s="550">
        <v>0</v>
      </c>
      <c r="M324" s="550">
        <v>0</v>
      </c>
      <c r="N324" s="550">
        <v>0</v>
      </c>
      <c r="O324" s="550">
        <v>0</v>
      </c>
      <c r="P324" s="550">
        <v>0</v>
      </c>
      <c r="Q324" s="550">
        <v>0</v>
      </c>
      <c r="R324" s="551">
        <v>4690</v>
      </c>
      <c r="S324" s="552">
        <v>4603</v>
      </c>
      <c r="T324" s="550">
        <v>2870</v>
      </c>
      <c r="U324" s="550">
        <v>3146</v>
      </c>
      <c r="V324" s="550">
        <v>3273</v>
      </c>
      <c r="W324" s="550">
        <v>3742</v>
      </c>
      <c r="X324" s="550">
        <v>5587</v>
      </c>
      <c r="Y324" s="550">
        <v>4874</v>
      </c>
      <c r="Z324" s="550">
        <v>4869</v>
      </c>
      <c r="AA324" s="550">
        <v>4480</v>
      </c>
      <c r="AB324" s="550">
        <v>4519</v>
      </c>
      <c r="AC324" s="550">
        <v>4155</v>
      </c>
      <c r="AD324" s="551">
        <v>3240</v>
      </c>
      <c r="AE324" s="552">
        <v>3411</v>
      </c>
      <c r="AF324" s="550">
        <v>4476</v>
      </c>
      <c r="AG324" s="550">
        <v>3713.1111111111109</v>
      </c>
      <c r="AH324" s="550">
        <v>3519</v>
      </c>
      <c r="AI324" s="550">
        <v>1724</v>
      </c>
      <c r="AJ324" s="550">
        <v>1407</v>
      </c>
      <c r="AK324" s="550">
        <v>1554</v>
      </c>
      <c r="AL324" s="550">
        <v>1671</v>
      </c>
      <c r="AM324" s="550">
        <v>1666.6666666666665</v>
      </c>
      <c r="AN324" s="2050"/>
      <c r="AO324" s="2050"/>
      <c r="AP324" s="2057"/>
      <c r="AQ324" s="2059"/>
      <c r="AR324" s="2050"/>
      <c r="AS324" s="2050"/>
      <c r="AT324" s="2050"/>
      <c r="AU324" s="2050"/>
      <c r="AV324" s="2050"/>
      <c r="AW324" s="2050"/>
      <c r="AX324" s="2050"/>
      <c r="AY324" s="2050"/>
      <c r="AZ324" s="2050"/>
      <c r="BA324" s="2050"/>
      <c r="BB324" s="2051"/>
      <c r="BC324" s="2059"/>
      <c r="BD324" s="2050"/>
      <c r="BE324" s="2050"/>
      <c r="BF324" s="2050"/>
      <c r="BG324" s="2050"/>
      <c r="BH324" s="2050"/>
      <c r="BI324" s="2050"/>
      <c r="BJ324" s="2050"/>
      <c r="BK324" s="2050"/>
      <c r="BL324" s="2050"/>
      <c r="BM324" s="2050"/>
      <c r="BN324" s="2057"/>
      <c r="BO324" s="2059"/>
      <c r="BP324" s="2050"/>
      <c r="BQ324" s="2051"/>
      <c r="BT324" t="str">
        <f t="shared" si="234"/>
        <v>English Avast Tech Cases Case</v>
      </c>
    </row>
    <row r="325" spans="1:80">
      <c r="A325" s="101" t="s">
        <v>208</v>
      </c>
      <c r="B325" s="102" t="s">
        <v>600</v>
      </c>
      <c r="C325" s="103" t="s">
        <v>619</v>
      </c>
      <c r="D325" s="1191" t="s">
        <v>624</v>
      </c>
      <c r="E325" s="103" t="s">
        <v>605</v>
      </c>
      <c r="F325" s="104"/>
      <c r="G325" s="550">
        <v>0</v>
      </c>
      <c r="H325" s="550">
        <v>0</v>
      </c>
      <c r="I325" s="550">
        <v>0</v>
      </c>
      <c r="J325" s="550">
        <v>0</v>
      </c>
      <c r="K325" s="550">
        <v>0</v>
      </c>
      <c r="L325" s="550">
        <v>0</v>
      </c>
      <c r="M325" s="550">
        <v>0</v>
      </c>
      <c r="N325" s="550">
        <v>0</v>
      </c>
      <c r="O325" s="550">
        <v>0</v>
      </c>
      <c r="P325" s="550">
        <v>0</v>
      </c>
      <c r="Q325" s="550">
        <v>0</v>
      </c>
      <c r="R325" s="551">
        <v>10313.152454780362</v>
      </c>
      <c r="S325" s="552">
        <v>8632.2213634562031</v>
      </c>
      <c r="T325" s="550">
        <v>6407.8137436985944</v>
      </c>
      <c r="U325" s="550">
        <v>6775.8942538780857</v>
      </c>
      <c r="V325" s="550">
        <v>6505.1067892503534</v>
      </c>
      <c r="W325" s="550">
        <v>7920.5981402362395</v>
      </c>
      <c r="X325" s="550">
        <v>11918.682564503519</v>
      </c>
      <c r="Y325" s="550">
        <v>10221.258874931731</v>
      </c>
      <c r="Z325" s="550">
        <v>10260.139110633692</v>
      </c>
      <c r="AA325" s="550">
        <v>9424.5900474429418</v>
      </c>
      <c r="AB325" s="550">
        <v>9500.7100027304823</v>
      </c>
      <c r="AC325" s="550">
        <v>8743.3665053392888</v>
      </c>
      <c r="AD325" s="551">
        <v>6815.2268804005189</v>
      </c>
      <c r="AE325" s="552">
        <v>7174.648748433483</v>
      </c>
      <c r="AF325" s="550">
        <v>9416.2370304368487</v>
      </c>
      <c r="AG325" s="550">
        <v>7810.6130951737769</v>
      </c>
      <c r="AH325" s="550">
        <v>7402</v>
      </c>
      <c r="AI325" s="550">
        <v>3627</v>
      </c>
      <c r="AJ325" s="550">
        <v>2959.6986515862413</v>
      </c>
      <c r="AK325" s="550">
        <v>3268.9364976047614</v>
      </c>
      <c r="AL325" s="550">
        <v>3509.1000000000004</v>
      </c>
      <c r="AM325" s="550">
        <v>3500</v>
      </c>
      <c r="AN325" s="2050"/>
      <c r="AO325" s="2050"/>
      <c r="AP325" s="2057"/>
      <c r="AQ325" s="2059"/>
      <c r="AR325" s="2050"/>
      <c r="AS325" s="2050"/>
      <c r="AT325" s="2050"/>
      <c r="AU325" s="2050"/>
      <c r="AV325" s="2050"/>
      <c r="AW325" s="2050"/>
      <c r="AX325" s="2050"/>
      <c r="AY325" s="2050"/>
      <c r="AZ325" s="2050"/>
      <c r="BA325" s="2050"/>
      <c r="BB325" s="2051"/>
      <c r="BC325" s="2059"/>
      <c r="BD325" s="2050"/>
      <c r="BE325" s="2050"/>
      <c r="BF325" s="2050"/>
      <c r="BG325" s="2050"/>
      <c r="BH325" s="2050"/>
      <c r="BI325" s="2050"/>
      <c r="BJ325" s="2050"/>
      <c r="BK325" s="2050"/>
      <c r="BL325" s="2050"/>
      <c r="BM325" s="2050"/>
      <c r="BN325" s="2057"/>
      <c r="BO325" s="2059"/>
      <c r="BP325" s="2050"/>
      <c r="BQ325" s="2051"/>
      <c r="BT325" t="str">
        <f t="shared" si="234"/>
        <v>English Avast Tech Replies Replies</v>
      </c>
    </row>
    <row r="326" spans="1:80">
      <c r="A326" s="101" t="s">
        <v>208</v>
      </c>
      <c r="B326" s="102" t="s">
        <v>598</v>
      </c>
      <c r="C326" s="103" t="s">
        <v>619</v>
      </c>
      <c r="D326" s="1191" t="s">
        <v>620</v>
      </c>
      <c r="E326" s="103" t="s">
        <v>84</v>
      </c>
      <c r="F326" s="104">
        <v>31</v>
      </c>
      <c r="G326" s="550">
        <v>2658</v>
      </c>
      <c r="H326" s="550">
        <v>2520</v>
      </c>
      <c r="I326" s="550">
        <v>2273</v>
      </c>
      <c r="J326" s="550">
        <v>1697</v>
      </c>
      <c r="K326" s="550">
        <v>1925</v>
      </c>
      <c r="L326" s="550">
        <v>1784</v>
      </c>
      <c r="M326" s="550">
        <v>1469</v>
      </c>
      <c r="N326" s="550">
        <v>1591</v>
      </c>
      <c r="O326" s="550">
        <v>2581</v>
      </c>
      <c r="P326" s="550">
        <v>2743</v>
      </c>
      <c r="Q326" s="550">
        <v>2543</v>
      </c>
      <c r="R326" s="551">
        <v>2610</v>
      </c>
      <c r="S326" s="552">
        <v>2786</v>
      </c>
      <c r="T326" s="550">
        <v>2637</v>
      </c>
      <c r="U326" s="550">
        <v>3105</v>
      </c>
      <c r="V326" s="550">
        <v>3855</v>
      </c>
      <c r="W326" s="550">
        <v>2943</v>
      </c>
      <c r="X326" s="550">
        <v>2639.3610020536889</v>
      </c>
      <c r="Y326" s="550">
        <v>2280</v>
      </c>
      <c r="Z326" s="550">
        <v>2725</v>
      </c>
      <c r="AA326" s="550">
        <v>2524</v>
      </c>
      <c r="AB326" s="550">
        <v>2272</v>
      </c>
      <c r="AC326" s="550">
        <v>2349</v>
      </c>
      <c r="AD326" s="551">
        <v>2407</v>
      </c>
      <c r="AE326" s="552">
        <v>2703</v>
      </c>
      <c r="AF326" s="550">
        <v>2554</v>
      </c>
      <c r="AG326" s="550">
        <v>2507.5555555555557</v>
      </c>
      <c r="AH326" s="550">
        <v>3148</v>
      </c>
      <c r="AI326" s="550">
        <v>2350</v>
      </c>
      <c r="AJ326" s="550">
        <v>2163</v>
      </c>
      <c r="AK326" s="550">
        <v>2077</v>
      </c>
      <c r="AL326" s="550">
        <v>2544</v>
      </c>
      <c r="AM326" s="550">
        <v>2117</v>
      </c>
      <c r="AN326" s="1196">
        <v>2388</v>
      </c>
      <c r="AO326" s="550">
        <v>2303</v>
      </c>
      <c r="AP326" s="551">
        <v>2511</v>
      </c>
      <c r="AQ326" s="552">
        <v>2578</v>
      </c>
      <c r="AR326" s="550">
        <v>2253</v>
      </c>
      <c r="AS326" s="550">
        <v>3269</v>
      </c>
      <c r="AT326" s="550">
        <v>2491</v>
      </c>
      <c r="AU326" s="550">
        <v>1020</v>
      </c>
      <c r="AV326" s="550">
        <v>2384</v>
      </c>
      <c r="AW326" s="550">
        <v>2404</v>
      </c>
      <c r="AX326" s="550">
        <v>2597</v>
      </c>
      <c r="AY326" s="550">
        <v>2841</v>
      </c>
      <c r="AZ326" s="550">
        <v>2647</v>
      </c>
      <c r="BA326" s="550">
        <v>2611</v>
      </c>
      <c r="BB326" s="553">
        <v>2039</v>
      </c>
      <c r="BC326" s="552">
        <v>2425</v>
      </c>
      <c r="BD326" s="550">
        <v>2291</v>
      </c>
      <c r="BE326" s="550"/>
      <c r="BF326" s="550"/>
      <c r="BG326" s="550"/>
      <c r="BH326" s="550"/>
      <c r="BI326" s="550"/>
      <c r="BJ326" s="550"/>
      <c r="BK326" s="550"/>
      <c r="BL326" s="550"/>
      <c r="BM326" s="550"/>
      <c r="BN326" s="551"/>
      <c r="BO326" s="552"/>
      <c r="BP326" s="550"/>
      <c r="BQ326" s="553"/>
      <c r="BT326" t="str">
        <f t="shared" si="234"/>
        <v>English AVG Tech  Remote</v>
      </c>
    </row>
    <row r="327" spans="1:80">
      <c r="A327" s="1757" t="s">
        <v>208</v>
      </c>
      <c r="B327" s="1758" t="s">
        <v>612</v>
      </c>
      <c r="C327" s="1761" t="s">
        <v>619</v>
      </c>
      <c r="D327" s="1760" t="s">
        <v>625</v>
      </c>
      <c r="E327" s="1761" t="s">
        <v>603</v>
      </c>
      <c r="F327" s="1762"/>
      <c r="G327" s="1763"/>
      <c r="H327" s="1763"/>
      <c r="I327" s="1763"/>
      <c r="J327" s="1763"/>
      <c r="K327" s="1763"/>
      <c r="L327" s="1763"/>
      <c r="M327" s="1763"/>
      <c r="N327" s="1763"/>
      <c r="O327" s="1763"/>
      <c r="P327" s="1763"/>
      <c r="Q327" s="1763"/>
      <c r="R327" s="1764"/>
      <c r="S327" s="1765"/>
      <c r="T327" s="1763"/>
      <c r="U327" s="1763"/>
      <c r="V327" s="1763"/>
      <c r="W327" s="1763"/>
      <c r="X327" s="1763"/>
      <c r="Y327" s="1763"/>
      <c r="Z327" s="1763"/>
      <c r="AA327" s="1763"/>
      <c r="AB327" s="1763"/>
      <c r="AC327" s="1763"/>
      <c r="AD327" s="1764"/>
      <c r="AE327" s="1765"/>
      <c r="AF327" s="1763"/>
      <c r="AG327" s="1763"/>
      <c r="AH327" s="1763"/>
      <c r="AI327" s="1763"/>
      <c r="AJ327" s="1763"/>
      <c r="AK327" s="2052">
        <v>3009</v>
      </c>
      <c r="AL327" s="2053">
        <v>3186</v>
      </c>
      <c r="AM327" s="2053">
        <v>3659</v>
      </c>
      <c r="AN327" s="2054">
        <v>3384</v>
      </c>
      <c r="AO327" s="2052">
        <v>4610</v>
      </c>
      <c r="AP327" s="2058">
        <v>4320</v>
      </c>
      <c r="AQ327" s="2056">
        <v>4764</v>
      </c>
      <c r="AR327" s="2052">
        <v>3803</v>
      </c>
      <c r="AS327" s="2052">
        <v>4039</v>
      </c>
      <c r="AT327" s="2052">
        <v>3885</v>
      </c>
      <c r="AU327" s="2052">
        <v>3921</v>
      </c>
      <c r="AV327" s="2052">
        <v>4354</v>
      </c>
      <c r="AW327" s="2052">
        <v>2687</v>
      </c>
      <c r="AX327" s="2052">
        <v>2850</v>
      </c>
      <c r="AY327" s="2052">
        <v>2674</v>
      </c>
      <c r="AZ327" s="2052">
        <v>2941</v>
      </c>
      <c r="BA327" s="2052">
        <v>2616</v>
      </c>
      <c r="BB327" s="2055">
        <v>2562</v>
      </c>
      <c r="BC327" s="2056">
        <v>3127</v>
      </c>
      <c r="BD327" s="2052">
        <v>3891</v>
      </c>
      <c r="BE327" s="2052">
        <v>3985</v>
      </c>
      <c r="BF327" s="2052"/>
      <c r="BG327" s="2052"/>
      <c r="BH327" s="2052"/>
      <c r="BI327" s="2052"/>
      <c r="BJ327" s="2052"/>
      <c r="BK327" s="2052"/>
      <c r="BL327" s="2052"/>
      <c r="BM327" s="2052"/>
      <c r="BN327" s="2058"/>
      <c r="BO327" s="2056"/>
      <c r="BP327" s="2052"/>
      <c r="BQ327" s="2055"/>
      <c r="BT327" t="str">
        <f t="shared" si="234"/>
        <v>English Tech CASES IN Case</v>
      </c>
    </row>
    <row r="328" spans="1:80">
      <c r="A328" s="1757" t="s">
        <v>208</v>
      </c>
      <c r="B328" s="1758" t="s">
        <v>612</v>
      </c>
      <c r="C328" s="1761" t="s">
        <v>619</v>
      </c>
      <c r="D328" s="1760" t="s">
        <v>626</v>
      </c>
      <c r="E328" s="1761" t="s">
        <v>605</v>
      </c>
      <c r="F328" s="1762"/>
      <c r="G328" s="1763"/>
      <c r="H328" s="1763"/>
      <c r="I328" s="1763"/>
      <c r="J328" s="1763"/>
      <c r="K328" s="1763"/>
      <c r="L328" s="1763"/>
      <c r="M328" s="1763"/>
      <c r="N328" s="1763"/>
      <c r="O328" s="1763"/>
      <c r="P328" s="1763"/>
      <c r="Q328" s="1763"/>
      <c r="R328" s="1764"/>
      <c r="S328" s="1765"/>
      <c r="T328" s="1763"/>
      <c r="U328" s="1763"/>
      <c r="V328" s="1763"/>
      <c r="W328" s="1763"/>
      <c r="X328" s="1763"/>
      <c r="Y328" s="1763"/>
      <c r="Z328" s="1763"/>
      <c r="AA328" s="1763"/>
      <c r="AB328" s="1763"/>
      <c r="AC328" s="1763"/>
      <c r="AD328" s="1764"/>
      <c r="AE328" s="1765"/>
      <c r="AF328" s="1763"/>
      <c r="AG328" s="1763"/>
      <c r="AH328" s="1763"/>
      <c r="AI328" s="1763"/>
      <c r="AJ328" s="1763"/>
      <c r="AK328" s="2052">
        <v>5341</v>
      </c>
      <c r="AL328" s="2053">
        <v>4456</v>
      </c>
      <c r="AM328" s="2053">
        <v>5762</v>
      </c>
      <c r="AN328" s="2054">
        <v>5376</v>
      </c>
      <c r="AO328" s="2052">
        <v>6835</v>
      </c>
      <c r="AP328" s="2058">
        <v>6547</v>
      </c>
      <c r="AQ328" s="2056">
        <v>7442</v>
      </c>
      <c r="AR328" s="2052">
        <v>5040</v>
      </c>
      <c r="AS328" s="2052">
        <v>5198</v>
      </c>
      <c r="AT328" s="2052">
        <v>7378</v>
      </c>
      <c r="AU328" s="2052">
        <v>7404</v>
      </c>
      <c r="AV328" s="2052">
        <v>7530</v>
      </c>
      <c r="AW328" s="2052">
        <v>6007</v>
      </c>
      <c r="AX328" s="2052">
        <v>5888</v>
      </c>
      <c r="AY328" s="2052">
        <v>10034</v>
      </c>
      <c r="AZ328" s="2052">
        <v>11109</v>
      </c>
      <c r="BA328" s="2052">
        <v>8272</v>
      </c>
      <c r="BB328" s="2055">
        <v>6685</v>
      </c>
      <c r="BC328" s="2056">
        <v>8078</v>
      </c>
      <c r="BD328" s="2052">
        <v>6993</v>
      </c>
      <c r="BE328" s="2052">
        <v>4297</v>
      </c>
      <c r="BF328" s="2052"/>
      <c r="BG328" s="2052"/>
      <c r="BH328" s="2052"/>
      <c r="BI328" s="2052"/>
      <c r="BJ328" s="2052"/>
      <c r="BK328" s="2052"/>
      <c r="BL328" s="2052"/>
      <c r="BM328" s="2052"/>
      <c r="BN328" s="2058"/>
      <c r="BO328" s="2056"/>
      <c r="BP328" s="2052"/>
      <c r="BQ328" s="2055"/>
      <c r="BT328" t="str">
        <f t="shared" si="234"/>
        <v>English Tech REPLIES OUT Replies</v>
      </c>
    </row>
    <row r="329" spans="1:80">
      <c r="A329" s="1757" t="s">
        <v>208</v>
      </c>
      <c r="B329" s="1758" t="s">
        <v>612</v>
      </c>
      <c r="C329" s="1761" t="s">
        <v>619</v>
      </c>
      <c r="D329" s="1760" t="s">
        <v>627</v>
      </c>
      <c r="E329" s="1761" t="s">
        <v>603</v>
      </c>
      <c r="F329" s="1762"/>
      <c r="G329" s="1763"/>
      <c r="H329" s="1763"/>
      <c r="I329" s="1763"/>
      <c r="J329" s="1763"/>
      <c r="K329" s="1763"/>
      <c r="L329" s="1763"/>
      <c r="M329" s="1763"/>
      <c r="N329" s="1763"/>
      <c r="O329" s="1763"/>
      <c r="P329" s="1763"/>
      <c r="Q329" s="1763"/>
      <c r="R329" s="1764"/>
      <c r="S329" s="1765"/>
      <c r="T329" s="1763"/>
      <c r="U329" s="1763"/>
      <c r="V329" s="1763"/>
      <c r="W329" s="1763"/>
      <c r="X329" s="1763"/>
      <c r="Y329" s="1763"/>
      <c r="Z329" s="1763"/>
      <c r="AA329" s="1763"/>
      <c r="AB329" s="1763"/>
      <c r="AC329" s="1763"/>
      <c r="AD329" s="1764"/>
      <c r="AE329" s="1765"/>
      <c r="AF329" s="1763"/>
      <c r="AG329" s="1763"/>
      <c r="AH329" s="1763"/>
      <c r="AI329" s="1763"/>
      <c r="AJ329" s="1763"/>
      <c r="AK329" s="2052">
        <v>5393</v>
      </c>
      <c r="AL329" s="2053">
        <v>7586</v>
      </c>
      <c r="AM329" s="2053">
        <v>7356</v>
      </c>
      <c r="AN329" s="2054">
        <v>7496</v>
      </c>
      <c r="AO329" s="2052">
        <v>7325</v>
      </c>
      <c r="AP329" s="2058">
        <v>8234</v>
      </c>
      <c r="AQ329" s="2056">
        <v>8736</v>
      </c>
      <c r="AR329" s="2052">
        <v>8615</v>
      </c>
      <c r="AS329" s="2052">
        <v>7784</v>
      </c>
      <c r="AT329" s="2052">
        <v>6417</v>
      </c>
      <c r="AU329" s="2052">
        <v>6827</v>
      </c>
      <c r="AV329" s="2052">
        <v>7076</v>
      </c>
      <c r="AW329" s="2052">
        <v>7302</v>
      </c>
      <c r="AX329" s="2052">
        <v>7630</v>
      </c>
      <c r="AY329" s="2052">
        <v>3888</v>
      </c>
      <c r="AZ329" s="2052">
        <v>2278</v>
      </c>
      <c r="BA329" s="2052">
        <v>1623</v>
      </c>
      <c r="BB329" s="2055">
        <v>1688</v>
      </c>
      <c r="BC329" s="2056">
        <v>1870</v>
      </c>
      <c r="BD329" s="2052">
        <v>1677</v>
      </c>
      <c r="BE329" s="2052">
        <v>1805</v>
      </c>
      <c r="BF329" s="2052"/>
      <c r="BG329" s="2052"/>
      <c r="BH329" s="2052"/>
      <c r="BI329" s="2052"/>
      <c r="BJ329" s="2052"/>
      <c r="BK329" s="2052"/>
      <c r="BL329" s="2052"/>
      <c r="BM329" s="2052"/>
      <c r="BN329" s="2058"/>
      <c r="BO329" s="2056"/>
      <c r="BP329" s="2052"/>
      <c r="BQ329" s="2055"/>
      <c r="BT329" t="str">
        <f t="shared" si="234"/>
        <v>English Mobile CASES IN Case</v>
      </c>
    </row>
    <row r="330" spans="1:80">
      <c r="A330" s="1757" t="s">
        <v>208</v>
      </c>
      <c r="B330" s="1758" t="s">
        <v>612</v>
      </c>
      <c r="C330" s="1761" t="s">
        <v>619</v>
      </c>
      <c r="D330" s="1760" t="s">
        <v>628</v>
      </c>
      <c r="E330" s="1761" t="s">
        <v>605</v>
      </c>
      <c r="F330" s="1762"/>
      <c r="G330" s="1763"/>
      <c r="H330" s="1763"/>
      <c r="I330" s="1763"/>
      <c r="J330" s="1763"/>
      <c r="K330" s="1763"/>
      <c r="L330" s="1763"/>
      <c r="M330" s="1763"/>
      <c r="N330" s="1763"/>
      <c r="O330" s="1763"/>
      <c r="P330" s="1763"/>
      <c r="Q330" s="1763"/>
      <c r="R330" s="1764"/>
      <c r="S330" s="1765"/>
      <c r="T330" s="1763"/>
      <c r="U330" s="1763"/>
      <c r="V330" s="1763"/>
      <c r="W330" s="1763"/>
      <c r="X330" s="1763"/>
      <c r="Y330" s="1763"/>
      <c r="Z330" s="1763"/>
      <c r="AA330" s="1763"/>
      <c r="AB330" s="1763"/>
      <c r="AC330" s="1763"/>
      <c r="AD330" s="1764"/>
      <c r="AE330" s="1765"/>
      <c r="AF330" s="1763"/>
      <c r="AG330" s="1763"/>
      <c r="AH330" s="1763"/>
      <c r="AI330" s="1763"/>
      <c r="AJ330" s="1763"/>
      <c r="AK330" s="2052">
        <v>7631</v>
      </c>
      <c r="AL330" s="2053">
        <v>9561</v>
      </c>
      <c r="AM330" s="2053">
        <v>10336</v>
      </c>
      <c r="AN330" s="2054">
        <v>10019</v>
      </c>
      <c r="AO330" s="2052">
        <v>10414</v>
      </c>
      <c r="AP330" s="2058">
        <v>11033</v>
      </c>
      <c r="AQ330" s="2056">
        <v>12245</v>
      </c>
      <c r="AR330" s="2052">
        <v>12258</v>
      </c>
      <c r="AS330" s="2052">
        <v>11031</v>
      </c>
      <c r="AT330" s="2052">
        <v>9585</v>
      </c>
      <c r="AU330" s="2052">
        <v>9036</v>
      </c>
      <c r="AV330" s="2052">
        <v>10203</v>
      </c>
      <c r="AW330" s="2052">
        <v>10913</v>
      </c>
      <c r="AX330" s="2052">
        <v>11236</v>
      </c>
      <c r="AY330" s="2052">
        <v>6999</v>
      </c>
      <c r="AZ330" s="2052">
        <v>4719</v>
      </c>
      <c r="BA330" s="2052">
        <v>3806</v>
      </c>
      <c r="BB330" s="2055">
        <v>3153</v>
      </c>
      <c r="BC330" s="2056">
        <v>3650</v>
      </c>
      <c r="BD330" s="2052">
        <v>2449</v>
      </c>
      <c r="BE330" s="2052">
        <v>2306</v>
      </c>
      <c r="BF330" s="2052"/>
      <c r="BG330" s="2052"/>
      <c r="BH330" s="2052"/>
      <c r="BI330" s="2052"/>
      <c r="BJ330" s="2052"/>
      <c r="BK330" s="2052"/>
      <c r="BL330" s="2052"/>
      <c r="BM330" s="2052"/>
      <c r="BN330" s="2058"/>
      <c r="BO330" s="2056"/>
      <c r="BP330" s="2052"/>
      <c r="BQ330" s="2055"/>
      <c r="BT330" t="str">
        <f t="shared" si="234"/>
        <v>English Mobile REPLIES OUT Replies</v>
      </c>
    </row>
    <row r="331" spans="1:80">
      <c r="A331" s="101" t="s">
        <v>208</v>
      </c>
      <c r="B331" s="102" t="s">
        <v>598</v>
      </c>
      <c r="C331" s="105" t="s">
        <v>199</v>
      </c>
      <c r="D331" s="1191" t="s">
        <v>54</v>
      </c>
      <c r="E331" s="105" t="s">
        <v>16</v>
      </c>
      <c r="F331" s="106">
        <v>30</v>
      </c>
      <c r="G331" s="550">
        <v>0</v>
      </c>
      <c r="H331" s="550">
        <v>0</v>
      </c>
      <c r="I331" s="550">
        <v>0</v>
      </c>
      <c r="J331" s="550">
        <v>0</v>
      </c>
      <c r="K331" s="550">
        <v>0</v>
      </c>
      <c r="L331" s="550">
        <v>3878</v>
      </c>
      <c r="M331" s="550">
        <v>3269</v>
      </c>
      <c r="N331" s="550">
        <v>3873</v>
      </c>
      <c r="O331" s="550">
        <v>4005</v>
      </c>
      <c r="P331" s="550">
        <v>4127</v>
      </c>
      <c r="Q331" s="550">
        <v>4279</v>
      </c>
      <c r="R331" s="551">
        <v>6117</v>
      </c>
      <c r="S331" s="552">
        <v>4425</v>
      </c>
      <c r="T331" s="550">
        <v>4328</v>
      </c>
      <c r="U331" s="550">
        <v>6327</v>
      </c>
      <c r="V331" s="550">
        <v>6586</v>
      </c>
      <c r="W331" s="550">
        <v>7244</v>
      </c>
      <c r="X331" s="550">
        <v>7297.5</v>
      </c>
      <c r="Y331" s="550">
        <v>7093</v>
      </c>
      <c r="Z331" s="550">
        <v>7742</v>
      </c>
      <c r="AA331" s="550">
        <v>6940</v>
      </c>
      <c r="AB331" s="550">
        <v>6525</v>
      </c>
      <c r="AC331" s="550">
        <v>7571</v>
      </c>
      <c r="AD331" s="551">
        <v>7438</v>
      </c>
      <c r="AE331" s="552">
        <v>8119</v>
      </c>
      <c r="AF331" s="550">
        <v>8345</v>
      </c>
      <c r="AG331" s="550">
        <v>9441.2222222222226</v>
      </c>
      <c r="AH331" s="550">
        <v>8630</v>
      </c>
      <c r="AI331" s="550">
        <v>8576</v>
      </c>
      <c r="AJ331" s="550">
        <v>8378</v>
      </c>
      <c r="AK331" s="550">
        <v>9435</v>
      </c>
      <c r="AL331" s="2964">
        <v>14441</v>
      </c>
      <c r="AM331" s="2964">
        <v>13519</v>
      </c>
      <c r="AN331" s="2967">
        <v>14273</v>
      </c>
      <c r="AO331" s="550">
        <v>5415</v>
      </c>
      <c r="AP331" s="551">
        <v>5328</v>
      </c>
      <c r="AQ331" s="552">
        <v>5980</v>
      </c>
      <c r="AR331" s="550">
        <v>5651</v>
      </c>
      <c r="AS331" s="550">
        <v>5795</v>
      </c>
      <c r="AT331" s="550">
        <v>5035</v>
      </c>
      <c r="AU331" s="550">
        <v>5151</v>
      </c>
      <c r="AV331" s="550">
        <v>5007</v>
      </c>
      <c r="AW331" s="550">
        <v>3972</v>
      </c>
      <c r="AX331" s="550">
        <v>3609</v>
      </c>
      <c r="AY331" s="550">
        <v>3600</v>
      </c>
      <c r="AZ331" s="550">
        <v>3816</v>
      </c>
      <c r="BA331" s="550">
        <v>3446</v>
      </c>
      <c r="BB331" s="553">
        <v>3525</v>
      </c>
      <c r="BC331" s="552">
        <v>3707</v>
      </c>
      <c r="BD331" s="550">
        <v>3658</v>
      </c>
      <c r="BE331" s="550">
        <v>4993</v>
      </c>
      <c r="BF331" s="550"/>
      <c r="BG331" s="550"/>
      <c r="BH331" s="550"/>
      <c r="BI331" s="550"/>
      <c r="BJ331" s="550"/>
      <c r="BK331" s="550"/>
      <c r="BL331" s="550"/>
      <c r="BM331" s="550"/>
      <c r="BN331" s="551"/>
      <c r="BO331" s="552"/>
      <c r="BP331" s="550"/>
      <c r="BQ331" s="553"/>
      <c r="BT331" t="str">
        <f t="shared" si="234"/>
        <v>English AVG PTS Inbound</v>
      </c>
    </row>
    <row r="332" spans="1:80">
      <c r="A332" s="101" t="s">
        <v>208</v>
      </c>
      <c r="B332" s="102" t="s">
        <v>600</v>
      </c>
      <c r="C332" s="105" t="s">
        <v>199</v>
      </c>
      <c r="D332" s="1191" t="s">
        <v>629</v>
      </c>
      <c r="E332" s="105" t="s">
        <v>16</v>
      </c>
      <c r="F332" s="106">
        <v>30</v>
      </c>
      <c r="G332" s="550">
        <v>0</v>
      </c>
      <c r="H332" s="550">
        <v>0</v>
      </c>
      <c r="I332" s="550">
        <v>0</v>
      </c>
      <c r="J332" s="550">
        <v>0</v>
      </c>
      <c r="K332" s="550">
        <v>0</v>
      </c>
      <c r="L332" s="550">
        <v>0</v>
      </c>
      <c r="M332" s="550">
        <v>0</v>
      </c>
      <c r="N332" s="550">
        <v>0</v>
      </c>
      <c r="O332" s="550">
        <v>0</v>
      </c>
      <c r="P332" s="550">
        <v>1868</v>
      </c>
      <c r="Q332" s="550">
        <v>5400</v>
      </c>
      <c r="R332" s="551">
        <v>4926</v>
      </c>
      <c r="S332" s="552">
        <v>4568</v>
      </c>
      <c r="T332" s="550">
        <v>3229</v>
      </c>
      <c r="U332" s="550">
        <v>5266</v>
      </c>
      <c r="V332" s="550">
        <v>5017</v>
      </c>
      <c r="W332" s="550">
        <v>4224</v>
      </c>
      <c r="X332" s="550">
        <v>3956.25</v>
      </c>
      <c r="Y332" s="550">
        <v>4017</v>
      </c>
      <c r="Z332" s="550">
        <v>4584</v>
      </c>
      <c r="AA332" s="550">
        <v>4387</v>
      </c>
      <c r="AB332" s="550">
        <v>4321</v>
      </c>
      <c r="AC332" s="550">
        <v>5040</v>
      </c>
      <c r="AD332" s="551">
        <v>5222</v>
      </c>
      <c r="AE332" s="552">
        <v>6042</v>
      </c>
      <c r="AF332" s="550">
        <v>6253</v>
      </c>
      <c r="AG332" s="550">
        <v>7808.5555555555557</v>
      </c>
      <c r="AH332" s="550">
        <v>7568</v>
      </c>
      <c r="AI332" s="550">
        <v>7219</v>
      </c>
      <c r="AJ332" s="550">
        <v>6319</v>
      </c>
      <c r="AK332" s="550">
        <v>6565</v>
      </c>
      <c r="AL332" s="2963"/>
      <c r="AM332" s="2963"/>
      <c r="AN332" s="2966"/>
      <c r="AO332" s="550">
        <v>8082</v>
      </c>
      <c r="AP332" s="551">
        <v>7564</v>
      </c>
      <c r="AQ332" s="552">
        <v>8519</v>
      </c>
      <c r="AR332" s="550">
        <v>8418</v>
      </c>
      <c r="AS332" s="550">
        <v>8849</v>
      </c>
      <c r="AT332" s="550">
        <v>8564</v>
      </c>
      <c r="AU332" s="550">
        <v>8795</v>
      </c>
      <c r="AV332" s="550">
        <v>7793</v>
      </c>
      <c r="AW332" s="550">
        <v>5573</v>
      </c>
      <c r="AX332" s="550">
        <v>4770</v>
      </c>
      <c r="AY332" s="550">
        <v>4455</v>
      </c>
      <c r="AZ332" s="550">
        <v>4773</v>
      </c>
      <c r="BA332" s="550">
        <v>5204</v>
      </c>
      <c r="BB332" s="553">
        <v>6509</v>
      </c>
      <c r="BC332" s="552">
        <v>7178</v>
      </c>
      <c r="BD332" s="550">
        <v>7014</v>
      </c>
      <c r="BE332" s="550">
        <v>8771</v>
      </c>
      <c r="BF332" s="550"/>
      <c r="BG332" s="550"/>
      <c r="BH332" s="550"/>
      <c r="BI332" s="550"/>
      <c r="BJ332" s="550"/>
      <c r="BK332" s="550"/>
      <c r="BL332" s="550"/>
      <c r="BM332" s="550"/>
      <c r="BN332" s="551"/>
      <c r="BO332" s="552"/>
      <c r="BP332" s="550"/>
      <c r="BQ332" s="553"/>
      <c r="BT332" t="str">
        <f t="shared" si="234"/>
        <v>English Avast PTS Inbound</v>
      </c>
    </row>
    <row r="333" spans="1:80">
      <c r="A333" s="101" t="s">
        <v>208</v>
      </c>
      <c r="B333" s="102" t="s">
        <v>598</v>
      </c>
      <c r="C333" s="105" t="s">
        <v>199</v>
      </c>
      <c r="D333" s="1191" t="s">
        <v>54</v>
      </c>
      <c r="E333" s="103" t="s">
        <v>84</v>
      </c>
      <c r="F333" s="104">
        <v>60</v>
      </c>
      <c r="G333" s="550">
        <v>0</v>
      </c>
      <c r="H333" s="550">
        <v>0</v>
      </c>
      <c r="I333" s="550">
        <v>0</v>
      </c>
      <c r="J333" s="550">
        <v>0</v>
      </c>
      <c r="K333" s="550">
        <v>0</v>
      </c>
      <c r="L333" s="550">
        <v>2239</v>
      </c>
      <c r="M333" s="550">
        <v>2118</v>
      </c>
      <c r="N333" s="550">
        <v>2920</v>
      </c>
      <c r="O333" s="550">
        <v>2880</v>
      </c>
      <c r="P333" s="550">
        <v>3347</v>
      </c>
      <c r="Q333" s="550">
        <v>4196</v>
      </c>
      <c r="R333" s="551">
        <v>2267</v>
      </c>
      <c r="S333" s="552">
        <v>1723.75</v>
      </c>
      <c r="T333" s="550">
        <v>2394.5</v>
      </c>
      <c r="U333" s="550">
        <v>3240.5</v>
      </c>
      <c r="V333" s="550">
        <v>3401</v>
      </c>
      <c r="W333" s="550">
        <v>3137.5</v>
      </c>
      <c r="X333" s="550">
        <v>3315.998501272597</v>
      </c>
      <c r="Y333" s="550">
        <v>3515</v>
      </c>
      <c r="Z333" s="550">
        <v>4396.5</v>
      </c>
      <c r="AA333" s="550">
        <v>4668.5</v>
      </c>
      <c r="AB333" s="550">
        <v>4632.5</v>
      </c>
      <c r="AC333" s="550">
        <v>4510.5</v>
      </c>
      <c r="AD333" s="551">
        <v>4647.5</v>
      </c>
      <c r="AE333" s="552">
        <v>5149.5</v>
      </c>
      <c r="AF333" s="550">
        <v>4484</v>
      </c>
      <c r="AG333" s="550">
        <v>4457.1111111111113</v>
      </c>
      <c r="AH333" s="550">
        <v>4953</v>
      </c>
      <c r="AI333" s="550">
        <v>4813</v>
      </c>
      <c r="AJ333" s="550">
        <v>3898.5</v>
      </c>
      <c r="AK333" s="550">
        <v>3601</v>
      </c>
      <c r="AL333" s="550">
        <v>3710.5</v>
      </c>
      <c r="AM333" s="550">
        <v>3259.5</v>
      </c>
      <c r="AN333" s="1196">
        <v>3605</v>
      </c>
      <c r="AO333" s="550">
        <v>3035.5</v>
      </c>
      <c r="AP333" s="551">
        <v>2753.5</v>
      </c>
      <c r="AQ333" s="552">
        <v>3154</v>
      </c>
      <c r="AR333" s="550">
        <v>3222.5</v>
      </c>
      <c r="AS333" s="550">
        <v>3561.5</v>
      </c>
      <c r="AT333" s="550">
        <v>3072.5</v>
      </c>
      <c r="AU333" s="550">
        <v>1151</v>
      </c>
      <c r="AV333" s="550">
        <v>3514</v>
      </c>
      <c r="AW333" s="550">
        <v>3161.5</v>
      </c>
      <c r="AX333" s="550">
        <v>3155.5</v>
      </c>
      <c r="AY333" s="550">
        <v>3086</v>
      </c>
      <c r="AZ333" s="550">
        <v>3110.5</v>
      </c>
      <c r="BA333" s="550">
        <v>3245.5</v>
      </c>
      <c r="BB333" s="553">
        <v>3208.5</v>
      </c>
      <c r="BC333" s="552">
        <v>3584.5</v>
      </c>
      <c r="BD333" s="550">
        <v>3505.5</v>
      </c>
      <c r="BE333" s="550"/>
      <c r="BF333" s="550"/>
      <c r="BG333" s="550"/>
      <c r="BH333" s="550"/>
      <c r="BI333" s="550"/>
      <c r="BJ333" s="550"/>
      <c r="BK333" s="550"/>
      <c r="BL333" s="550"/>
      <c r="BM333" s="550"/>
      <c r="BN333" s="551"/>
      <c r="BO333" s="552"/>
      <c r="BP333" s="550"/>
      <c r="BQ333" s="553"/>
      <c r="BT333" t="str">
        <f t="shared" si="234"/>
        <v>English AVG PTS Remote</v>
      </c>
    </row>
    <row r="334" spans="1:80">
      <c r="A334" s="107" t="s">
        <v>208</v>
      </c>
      <c r="B334" s="108" t="s">
        <v>600</v>
      </c>
      <c r="C334" s="109" t="s">
        <v>199</v>
      </c>
      <c r="D334" s="1192" t="s">
        <v>629</v>
      </c>
      <c r="E334" s="110" t="s">
        <v>84</v>
      </c>
      <c r="F334" s="111">
        <v>60</v>
      </c>
      <c r="G334" s="554">
        <v>0</v>
      </c>
      <c r="H334" s="554">
        <v>0</v>
      </c>
      <c r="I334" s="554">
        <v>0</v>
      </c>
      <c r="J334" s="554">
        <v>0</v>
      </c>
      <c r="K334" s="554">
        <v>0</v>
      </c>
      <c r="L334" s="554">
        <v>0</v>
      </c>
      <c r="M334" s="554">
        <v>0</v>
      </c>
      <c r="N334" s="554">
        <v>0</v>
      </c>
      <c r="O334" s="554">
        <v>0</v>
      </c>
      <c r="P334" s="554">
        <v>0</v>
      </c>
      <c r="Q334" s="554">
        <v>0</v>
      </c>
      <c r="R334" s="555">
        <v>2267</v>
      </c>
      <c r="S334" s="556">
        <v>1723.75</v>
      </c>
      <c r="T334" s="554">
        <v>1590.5</v>
      </c>
      <c r="U334" s="554">
        <v>3240.5</v>
      </c>
      <c r="V334" s="554">
        <v>3401</v>
      </c>
      <c r="W334" s="554">
        <v>3137.5</v>
      </c>
      <c r="X334" s="554">
        <v>3315.998501272597</v>
      </c>
      <c r="Y334" s="554">
        <v>3515</v>
      </c>
      <c r="Z334" s="554">
        <v>4396.5</v>
      </c>
      <c r="AA334" s="554">
        <v>4668.5</v>
      </c>
      <c r="AB334" s="554">
        <v>4632.5</v>
      </c>
      <c r="AC334" s="554">
        <v>4510.5</v>
      </c>
      <c r="AD334" s="555">
        <v>4647.5</v>
      </c>
      <c r="AE334" s="556">
        <v>5149.5</v>
      </c>
      <c r="AF334" s="554">
        <v>4484</v>
      </c>
      <c r="AG334" s="554">
        <v>4457.1111111111113</v>
      </c>
      <c r="AH334" s="554">
        <v>4953</v>
      </c>
      <c r="AI334" s="554">
        <v>4813</v>
      </c>
      <c r="AJ334" s="554">
        <v>3898.5</v>
      </c>
      <c r="AK334" s="554">
        <v>3601</v>
      </c>
      <c r="AL334" s="554">
        <v>3710.5</v>
      </c>
      <c r="AM334" s="554">
        <v>3259.5</v>
      </c>
      <c r="AN334" s="1197">
        <v>3605</v>
      </c>
      <c r="AO334" s="554">
        <v>3035.5</v>
      </c>
      <c r="AP334" s="555">
        <v>2753.5</v>
      </c>
      <c r="AQ334" s="556">
        <v>3154</v>
      </c>
      <c r="AR334" s="554">
        <v>3222.5</v>
      </c>
      <c r="AS334" s="554">
        <v>3561.5</v>
      </c>
      <c r="AT334" s="554">
        <v>3072.5</v>
      </c>
      <c r="AU334" s="554">
        <v>1151</v>
      </c>
      <c r="AV334" s="554">
        <v>3514</v>
      </c>
      <c r="AW334" s="554">
        <v>3161.5</v>
      </c>
      <c r="AX334" s="554">
        <v>3155.5</v>
      </c>
      <c r="AY334" s="554">
        <v>3086</v>
      </c>
      <c r="AZ334" s="554">
        <v>3110.5</v>
      </c>
      <c r="BA334" s="554">
        <v>3245.5</v>
      </c>
      <c r="BB334" s="557">
        <v>3208.5</v>
      </c>
      <c r="BC334" s="556">
        <v>3584.5</v>
      </c>
      <c r="BD334" s="554">
        <v>3505.5</v>
      </c>
      <c r="BE334" s="554"/>
      <c r="BF334" s="554"/>
      <c r="BG334" s="554"/>
      <c r="BH334" s="554"/>
      <c r="BI334" s="554"/>
      <c r="BJ334" s="554"/>
      <c r="BK334" s="554"/>
      <c r="BL334" s="554"/>
      <c r="BM334" s="554"/>
      <c r="BN334" s="555"/>
      <c r="BO334" s="556"/>
      <c r="BP334" s="554"/>
      <c r="BQ334" s="557"/>
      <c r="BT334" t="str">
        <f t="shared" si="234"/>
        <v>English Avast PTS Remote</v>
      </c>
    </row>
    <row r="335" spans="1:80">
      <c r="A335" s="112" t="s">
        <v>137</v>
      </c>
      <c r="B335" s="113" t="s">
        <v>598</v>
      </c>
      <c r="C335" s="113" t="s">
        <v>100</v>
      </c>
      <c r="D335" s="1193" t="s">
        <v>631</v>
      </c>
      <c r="E335" s="114" t="s">
        <v>16</v>
      </c>
      <c r="F335" s="115">
        <v>16</v>
      </c>
      <c r="G335" s="558">
        <v>962</v>
      </c>
      <c r="H335" s="559">
        <v>753</v>
      </c>
      <c r="I335" s="559">
        <v>956</v>
      </c>
      <c r="J335" s="559">
        <v>642</v>
      </c>
      <c r="K335" s="559">
        <v>696</v>
      </c>
      <c r="L335" s="559">
        <v>672</v>
      </c>
      <c r="M335" s="559">
        <v>567</v>
      </c>
      <c r="N335" s="559">
        <v>691</v>
      </c>
      <c r="O335" s="559">
        <v>544</v>
      </c>
      <c r="P335" s="559">
        <v>963</v>
      </c>
      <c r="Q335" s="559">
        <v>841</v>
      </c>
      <c r="R335" s="560">
        <v>934</v>
      </c>
      <c r="S335" s="548">
        <v>923</v>
      </c>
      <c r="T335" s="546">
        <v>965</v>
      </c>
      <c r="U335" s="546">
        <v>900</v>
      </c>
      <c r="V335" s="546">
        <v>844</v>
      </c>
      <c r="W335" s="546">
        <v>856</v>
      </c>
      <c r="X335" s="546">
        <v>682</v>
      </c>
      <c r="Y335" s="546">
        <v>496</v>
      </c>
      <c r="Z335" s="546">
        <v>578</v>
      </c>
      <c r="AA335" s="546">
        <v>486</v>
      </c>
      <c r="AB335" s="546">
        <v>522</v>
      </c>
      <c r="AC335" s="546">
        <v>573</v>
      </c>
      <c r="AD335" s="549">
        <v>513</v>
      </c>
      <c r="AE335" s="561">
        <v>587</v>
      </c>
      <c r="AF335" s="559">
        <v>475</v>
      </c>
      <c r="AG335" s="559">
        <v>578.66666666666674</v>
      </c>
      <c r="AH335" s="559">
        <v>442</v>
      </c>
      <c r="AI335" s="559">
        <v>430</v>
      </c>
      <c r="AJ335" s="559">
        <v>437</v>
      </c>
      <c r="AK335" s="559">
        <v>392</v>
      </c>
      <c r="AL335" s="2962">
        <v>2210</v>
      </c>
      <c r="AM335" s="2962">
        <v>1971</v>
      </c>
      <c r="AN335" s="2965">
        <v>1387</v>
      </c>
      <c r="AO335" s="559">
        <v>463</v>
      </c>
      <c r="AP335" s="560">
        <v>423</v>
      </c>
      <c r="AQ335" s="558">
        <v>545</v>
      </c>
      <c r="AR335" s="559">
        <v>560</v>
      </c>
      <c r="AS335" s="559">
        <v>479</v>
      </c>
      <c r="AT335" s="559">
        <v>433</v>
      </c>
      <c r="AU335" s="559">
        <v>361</v>
      </c>
      <c r="AV335" s="559">
        <v>312</v>
      </c>
      <c r="AW335" s="559">
        <v>365</v>
      </c>
      <c r="AX335" s="559">
        <v>295</v>
      </c>
      <c r="AY335" s="559">
        <v>300</v>
      </c>
      <c r="AZ335" s="559">
        <v>603.16014234875445</v>
      </c>
      <c r="BA335" s="559">
        <v>505.64360978011638</v>
      </c>
      <c r="BB335" s="562">
        <v>457</v>
      </c>
      <c r="BC335" s="548">
        <v>562</v>
      </c>
      <c r="BD335" s="546">
        <v>327</v>
      </c>
      <c r="BE335" s="546">
        <v>222</v>
      </c>
      <c r="BF335" s="546"/>
      <c r="BG335" s="546"/>
      <c r="BH335" s="546"/>
      <c r="BI335" s="546"/>
      <c r="BJ335" s="546"/>
      <c r="BK335" s="546"/>
      <c r="BL335" s="546"/>
      <c r="BM335" s="546"/>
      <c r="BN335" s="547"/>
      <c r="BO335" s="548"/>
      <c r="BP335" s="546"/>
      <c r="BQ335" s="549"/>
      <c r="BT335" t="str">
        <f t="shared" si="234"/>
        <v>French AVG FR Inbound</v>
      </c>
      <c r="BX335" s="647">
        <f>SUM(AO335:AY335)</f>
        <v>4536</v>
      </c>
      <c r="BY335" s="2497">
        <f>BX335/SUM(BX335:BX336)</f>
        <v>0.25622775800711745</v>
      </c>
      <c r="CA335" s="2498">
        <v>2354</v>
      </c>
      <c r="CB335" s="30">
        <f>BY335*CA335</f>
        <v>603.16014234875445</v>
      </c>
    </row>
    <row r="336" spans="1:80">
      <c r="A336" s="116" t="s">
        <v>137</v>
      </c>
      <c r="B336" s="117" t="s">
        <v>600</v>
      </c>
      <c r="C336" s="117" t="s">
        <v>100</v>
      </c>
      <c r="D336" s="1194" t="s">
        <v>632</v>
      </c>
      <c r="E336" s="118" t="s">
        <v>16</v>
      </c>
      <c r="F336" s="119">
        <v>15</v>
      </c>
      <c r="G336" s="552">
        <v>259</v>
      </c>
      <c r="H336" s="550">
        <v>320</v>
      </c>
      <c r="I336" s="550">
        <v>253</v>
      </c>
      <c r="J336" s="550">
        <v>197</v>
      </c>
      <c r="K336" s="550">
        <v>168</v>
      </c>
      <c r="L336" s="550">
        <v>171</v>
      </c>
      <c r="M336" s="550">
        <v>140</v>
      </c>
      <c r="N336" s="550">
        <v>139</v>
      </c>
      <c r="O336" s="550">
        <v>119</v>
      </c>
      <c r="P336" s="550">
        <v>293</v>
      </c>
      <c r="Q336" s="550">
        <v>349</v>
      </c>
      <c r="R336" s="551">
        <v>458</v>
      </c>
      <c r="S336" s="552">
        <v>542</v>
      </c>
      <c r="T336" s="550">
        <v>1462</v>
      </c>
      <c r="U336" s="550">
        <v>1799</v>
      </c>
      <c r="V336" s="550">
        <v>1900</v>
      </c>
      <c r="W336" s="550">
        <v>1854</v>
      </c>
      <c r="X336" s="550">
        <v>1737</v>
      </c>
      <c r="Y336" s="550">
        <v>1649</v>
      </c>
      <c r="Z336" s="550">
        <v>1606</v>
      </c>
      <c r="AA336" s="550">
        <v>1748</v>
      </c>
      <c r="AB336" s="550">
        <v>1405</v>
      </c>
      <c r="AC336" s="550">
        <v>1718</v>
      </c>
      <c r="AD336" s="553">
        <v>1751</v>
      </c>
      <c r="AE336" s="563">
        <v>1954</v>
      </c>
      <c r="AF336" s="550">
        <v>1641</v>
      </c>
      <c r="AG336" s="550">
        <v>1804.8888888888889</v>
      </c>
      <c r="AH336" s="550">
        <v>1734</v>
      </c>
      <c r="AI336" s="550">
        <v>1713</v>
      </c>
      <c r="AJ336" s="550">
        <v>1402</v>
      </c>
      <c r="AK336" s="550">
        <v>1328</v>
      </c>
      <c r="AL336" s="2963"/>
      <c r="AM336" s="2963"/>
      <c r="AN336" s="2966"/>
      <c r="AO336" s="550">
        <v>926</v>
      </c>
      <c r="AP336" s="551">
        <v>1038</v>
      </c>
      <c r="AQ336" s="552">
        <v>1297</v>
      </c>
      <c r="AR336" s="550">
        <v>1286</v>
      </c>
      <c r="AS336" s="550">
        <v>1097</v>
      </c>
      <c r="AT336" s="550">
        <v>1328</v>
      </c>
      <c r="AU336" s="550">
        <v>1200</v>
      </c>
      <c r="AV336" s="550">
        <v>1042</v>
      </c>
      <c r="AW336" s="550">
        <v>1279</v>
      </c>
      <c r="AX336" s="550">
        <v>1134</v>
      </c>
      <c r="AY336" s="550">
        <v>1540</v>
      </c>
      <c r="AZ336" s="550">
        <v>1750.8398576512457</v>
      </c>
      <c r="BA336" s="550">
        <v>1867.3563902198835</v>
      </c>
      <c r="BB336" s="562">
        <v>1671</v>
      </c>
      <c r="BC336" s="552">
        <v>1899</v>
      </c>
      <c r="BD336" s="550">
        <v>1931</v>
      </c>
      <c r="BE336" s="550">
        <v>3295</v>
      </c>
      <c r="BF336" s="550"/>
      <c r="BG336" s="550"/>
      <c r="BH336" s="550"/>
      <c r="BI336" s="550"/>
      <c r="BJ336" s="550"/>
      <c r="BK336" s="550"/>
      <c r="BL336" s="550"/>
      <c r="BM336" s="550"/>
      <c r="BN336" s="551"/>
      <c r="BO336" s="552"/>
      <c r="BP336" s="550"/>
      <c r="BQ336" s="553"/>
      <c r="BT336" t="str">
        <f t="shared" si="234"/>
        <v>French AVAST FR Inbound</v>
      </c>
      <c r="BX336" s="647">
        <f>SUM(AO336:AY336)</f>
        <v>13167</v>
      </c>
      <c r="BY336" s="2497">
        <f>BX336/SUM(BX335:BX336)</f>
        <v>0.74377224199288261</v>
      </c>
      <c r="CB336" s="30">
        <f>BY336*CA335</f>
        <v>1750.8398576512457</v>
      </c>
    </row>
    <row r="337" spans="1:80">
      <c r="A337" s="116" t="s">
        <v>137</v>
      </c>
      <c r="B337" s="117" t="s">
        <v>612</v>
      </c>
      <c r="C337" s="117" t="s">
        <v>100</v>
      </c>
      <c r="D337" s="1194" t="s">
        <v>633</v>
      </c>
      <c r="E337" s="118" t="s">
        <v>603</v>
      </c>
      <c r="F337" s="119">
        <v>10</v>
      </c>
      <c r="G337" s="552">
        <v>6334</v>
      </c>
      <c r="H337" s="550">
        <v>3518</v>
      </c>
      <c r="I337" s="550">
        <v>4799</v>
      </c>
      <c r="J337" s="550">
        <v>5125</v>
      </c>
      <c r="K337" s="550">
        <v>3425</v>
      </c>
      <c r="L337" s="550">
        <v>3117</v>
      </c>
      <c r="M337" s="550">
        <v>2897</v>
      </c>
      <c r="N337" s="550">
        <v>3661</v>
      </c>
      <c r="O337" s="550">
        <v>4606</v>
      </c>
      <c r="P337" s="550">
        <v>4209</v>
      </c>
      <c r="Q337" s="550">
        <v>4241</v>
      </c>
      <c r="R337" s="551">
        <v>4427</v>
      </c>
      <c r="S337" s="552">
        <v>5451</v>
      </c>
      <c r="T337" s="550">
        <v>4881</v>
      </c>
      <c r="U337" s="550">
        <v>5136</v>
      </c>
      <c r="V337" s="550">
        <v>4052</v>
      </c>
      <c r="W337" s="550">
        <v>3205</v>
      </c>
      <c r="X337" s="550">
        <v>3019</v>
      </c>
      <c r="Y337" s="550">
        <v>2596</v>
      </c>
      <c r="Z337" s="550">
        <v>3544</v>
      </c>
      <c r="AA337" s="550">
        <v>4636</v>
      </c>
      <c r="AB337" s="550">
        <v>3166</v>
      </c>
      <c r="AC337" s="550">
        <v>2955</v>
      </c>
      <c r="AD337" s="553">
        <v>1412</v>
      </c>
      <c r="AE337" s="563">
        <v>1618</v>
      </c>
      <c r="AF337" s="550">
        <v>1290</v>
      </c>
      <c r="AG337" s="550">
        <v>1415.6666666666665</v>
      </c>
      <c r="AH337" s="550">
        <v>1132</v>
      </c>
      <c r="AI337" s="550">
        <v>1099</v>
      </c>
      <c r="AJ337" s="550">
        <v>929</v>
      </c>
      <c r="AK337" s="550">
        <v>3851</v>
      </c>
      <c r="AL337" s="550">
        <v>4607</v>
      </c>
      <c r="AM337" s="550">
        <v>5284</v>
      </c>
      <c r="AN337" s="550">
        <v>5692</v>
      </c>
      <c r="AO337" s="550">
        <v>5348</v>
      </c>
      <c r="AP337" s="551">
        <v>5017</v>
      </c>
      <c r="AQ337" s="552">
        <v>6446</v>
      </c>
      <c r="AR337" s="550">
        <v>6046</v>
      </c>
      <c r="AS337" s="550">
        <v>5404</v>
      </c>
      <c r="AT337" s="550">
        <v>5555</v>
      </c>
      <c r="AU337" s="550">
        <v>4499</v>
      </c>
      <c r="AV337" s="550">
        <v>1898</v>
      </c>
      <c r="AW337" s="550">
        <v>1901</v>
      </c>
      <c r="AX337" s="550">
        <v>1819</v>
      </c>
      <c r="AY337" s="550">
        <v>1656</v>
      </c>
      <c r="AZ337" s="550">
        <v>1245</v>
      </c>
      <c r="BA337" s="550">
        <v>833</v>
      </c>
      <c r="BB337" s="553">
        <v>807</v>
      </c>
      <c r="BC337" s="552">
        <v>901</v>
      </c>
      <c r="BD337" s="550">
        <v>920</v>
      </c>
      <c r="BE337" s="550">
        <v>1695</v>
      </c>
      <c r="BF337" s="550"/>
      <c r="BG337" s="550"/>
      <c r="BH337" s="550"/>
      <c r="BI337" s="550"/>
      <c r="BJ337" s="550"/>
      <c r="BK337" s="550"/>
      <c r="BL337" s="550"/>
      <c r="BM337" s="550"/>
      <c r="BN337" s="551"/>
      <c r="BO337" s="552"/>
      <c r="BP337" s="550"/>
      <c r="BQ337" s="553"/>
      <c r="BT337" t="str">
        <f t="shared" si="234"/>
        <v>French AVAST &amp; AVG FR Case</v>
      </c>
    </row>
    <row r="338" spans="1:80">
      <c r="A338" s="116" t="s">
        <v>137</v>
      </c>
      <c r="B338" s="117" t="s">
        <v>612</v>
      </c>
      <c r="C338" s="117" t="s">
        <v>100</v>
      </c>
      <c r="D338" s="1194" t="s">
        <v>633</v>
      </c>
      <c r="E338" s="118" t="s">
        <v>605</v>
      </c>
      <c r="F338" s="119"/>
      <c r="G338" s="552">
        <v>5501</v>
      </c>
      <c r="H338" s="550">
        <v>4712</v>
      </c>
      <c r="I338" s="550">
        <v>5884</v>
      </c>
      <c r="J338" s="550">
        <v>801</v>
      </c>
      <c r="K338" s="550">
        <v>523</v>
      </c>
      <c r="L338" s="550">
        <v>1023</v>
      </c>
      <c r="M338" s="550">
        <v>1317</v>
      </c>
      <c r="N338" s="550">
        <v>3253</v>
      </c>
      <c r="O338" s="550">
        <v>5631</v>
      </c>
      <c r="P338" s="550">
        <v>5080</v>
      </c>
      <c r="Q338" s="550">
        <v>5487</v>
      </c>
      <c r="R338" s="551">
        <v>4703</v>
      </c>
      <c r="S338" s="552">
        <v>6253</v>
      </c>
      <c r="T338" s="550">
        <v>7289</v>
      </c>
      <c r="U338" s="550">
        <v>5071</v>
      </c>
      <c r="V338" s="550">
        <v>4247</v>
      </c>
      <c r="W338" s="550">
        <v>4632</v>
      </c>
      <c r="X338" s="550">
        <v>4568</v>
      </c>
      <c r="Y338" s="550">
        <v>3679</v>
      </c>
      <c r="Z338" s="550">
        <v>5376</v>
      </c>
      <c r="AA338" s="550">
        <v>6145</v>
      </c>
      <c r="AB338" s="550">
        <v>4689</v>
      </c>
      <c r="AC338" s="550">
        <v>5192</v>
      </c>
      <c r="AD338" s="553">
        <v>3979</v>
      </c>
      <c r="AE338" s="563">
        <v>5358</v>
      </c>
      <c r="AF338" s="550">
        <v>4690</v>
      </c>
      <c r="AG338" s="550">
        <v>4753.3333333333339</v>
      </c>
      <c r="AH338" s="550">
        <v>3801</v>
      </c>
      <c r="AI338" s="550">
        <v>1931</v>
      </c>
      <c r="AJ338" s="550">
        <v>1632.273434856176</v>
      </c>
      <c r="AK338" s="550">
        <v>6778</v>
      </c>
      <c r="AL338" s="550">
        <v>6558</v>
      </c>
      <c r="AM338" s="550">
        <v>6568</v>
      </c>
      <c r="AN338" s="550">
        <v>10628</v>
      </c>
      <c r="AO338" s="550">
        <v>9041</v>
      </c>
      <c r="AP338" s="551">
        <v>12306</v>
      </c>
      <c r="AQ338" s="552">
        <v>13088</v>
      </c>
      <c r="AR338" s="550">
        <v>10771</v>
      </c>
      <c r="AS338" s="550">
        <v>10028</v>
      </c>
      <c r="AT338" s="550">
        <v>10390</v>
      </c>
      <c r="AU338" s="550">
        <v>10394</v>
      </c>
      <c r="AV338" s="550">
        <v>5130</v>
      </c>
      <c r="AW338" s="550">
        <v>3671</v>
      </c>
      <c r="AX338" s="550">
        <v>5622</v>
      </c>
      <c r="AY338" s="550">
        <v>4688</v>
      </c>
      <c r="AZ338" s="550">
        <v>5277</v>
      </c>
      <c r="BA338" s="550">
        <v>4066</v>
      </c>
      <c r="BB338" s="553">
        <v>3126</v>
      </c>
      <c r="BC338" s="552">
        <v>3386</v>
      </c>
      <c r="BD338" s="550">
        <v>3485</v>
      </c>
      <c r="BE338" s="550">
        <v>4093</v>
      </c>
      <c r="BF338" s="550"/>
      <c r="BG338" s="550"/>
      <c r="BH338" s="550"/>
      <c r="BI338" s="550"/>
      <c r="BJ338" s="550"/>
      <c r="BK338" s="550"/>
      <c r="BL338" s="550"/>
      <c r="BM338" s="550"/>
      <c r="BN338" s="551"/>
      <c r="BO338" s="552"/>
      <c r="BP338" s="550"/>
      <c r="BQ338" s="553"/>
      <c r="BT338" t="str">
        <f t="shared" si="234"/>
        <v>French AVAST &amp; AVG FR Replies</v>
      </c>
    </row>
    <row r="339" spans="1:80">
      <c r="A339" s="116" t="s">
        <v>135</v>
      </c>
      <c r="B339" s="117" t="s">
        <v>600</v>
      </c>
      <c r="C339" s="117" t="s">
        <v>100</v>
      </c>
      <c r="D339" s="1194" t="s">
        <v>634</v>
      </c>
      <c r="E339" s="118" t="s">
        <v>16</v>
      </c>
      <c r="F339" s="119">
        <v>16</v>
      </c>
      <c r="G339" s="552">
        <v>207</v>
      </c>
      <c r="H339" s="550">
        <v>175</v>
      </c>
      <c r="I339" s="550">
        <v>237</v>
      </c>
      <c r="J339" s="550">
        <v>120</v>
      </c>
      <c r="K339" s="550">
        <v>162</v>
      </c>
      <c r="L339" s="550">
        <v>103</v>
      </c>
      <c r="M339" s="550">
        <v>65</v>
      </c>
      <c r="N339" s="550">
        <v>61</v>
      </c>
      <c r="O339" s="550">
        <v>53</v>
      </c>
      <c r="P339" s="550">
        <v>105</v>
      </c>
      <c r="Q339" s="550">
        <v>173</v>
      </c>
      <c r="R339" s="551">
        <v>263</v>
      </c>
      <c r="S339" s="552">
        <v>264</v>
      </c>
      <c r="T339" s="550">
        <v>296</v>
      </c>
      <c r="U339" s="550">
        <v>487</v>
      </c>
      <c r="V339" s="550">
        <v>290</v>
      </c>
      <c r="W339" s="550">
        <v>280</v>
      </c>
      <c r="X339" s="550">
        <v>323</v>
      </c>
      <c r="Y339" s="550">
        <v>283</v>
      </c>
      <c r="Z339" s="550">
        <v>292</v>
      </c>
      <c r="AA339" s="550">
        <v>319</v>
      </c>
      <c r="AB339" s="550">
        <v>326</v>
      </c>
      <c r="AC339" s="550">
        <v>408</v>
      </c>
      <c r="AD339" s="553">
        <v>301</v>
      </c>
      <c r="AE339" s="563">
        <v>410</v>
      </c>
      <c r="AF339" s="550">
        <v>351</v>
      </c>
      <c r="AG339" s="550">
        <v>434</v>
      </c>
      <c r="AH339" s="550">
        <v>213</v>
      </c>
      <c r="AI339" s="550">
        <v>225</v>
      </c>
      <c r="AJ339" s="550">
        <v>192</v>
      </c>
      <c r="AK339" s="550">
        <v>171</v>
      </c>
      <c r="AL339" s="550">
        <v>217</v>
      </c>
      <c r="AM339" s="550">
        <v>142</v>
      </c>
      <c r="AN339" s="550">
        <v>147</v>
      </c>
      <c r="AO339" s="550">
        <v>185</v>
      </c>
      <c r="AP339" s="551">
        <v>155</v>
      </c>
      <c r="AQ339" s="552">
        <v>262</v>
      </c>
      <c r="AR339" s="550">
        <v>204</v>
      </c>
      <c r="AS339" s="550">
        <v>189</v>
      </c>
      <c r="AT339" s="550">
        <v>191</v>
      </c>
      <c r="AU339" s="550">
        <v>170</v>
      </c>
      <c r="AV339" s="550">
        <v>167</v>
      </c>
      <c r="AW339" s="550">
        <v>213</v>
      </c>
      <c r="AX339" s="550">
        <v>218</v>
      </c>
      <c r="AY339" s="550">
        <v>191</v>
      </c>
      <c r="AZ339" s="550">
        <v>226</v>
      </c>
      <c r="BA339" s="550">
        <v>191</v>
      </c>
      <c r="BB339" s="553">
        <v>139</v>
      </c>
      <c r="BC339" s="552">
        <v>245</v>
      </c>
      <c r="BD339" s="550">
        <f>156+8</f>
        <v>164</v>
      </c>
      <c r="BE339" s="550">
        <v>225</v>
      </c>
      <c r="BF339" s="550"/>
      <c r="BG339" s="550"/>
      <c r="BH339" s="550"/>
      <c r="BI339" s="550"/>
      <c r="BJ339" s="550"/>
      <c r="BK339" s="550"/>
      <c r="BL339" s="550"/>
      <c r="BM339" s="550"/>
      <c r="BN339" s="551"/>
      <c r="BO339" s="552"/>
      <c r="BP339" s="550"/>
      <c r="BQ339" s="553"/>
      <c r="BT339" t="str">
        <f t="shared" si="234"/>
        <v>German AVAST DE Inbound</v>
      </c>
    </row>
    <row r="340" spans="1:80">
      <c r="A340" s="116" t="s">
        <v>135</v>
      </c>
      <c r="B340" s="117" t="s">
        <v>612</v>
      </c>
      <c r="C340" s="117" t="s">
        <v>100</v>
      </c>
      <c r="D340" s="1194" t="s">
        <v>635</v>
      </c>
      <c r="E340" s="118" t="s">
        <v>603</v>
      </c>
      <c r="F340" s="119">
        <v>15</v>
      </c>
      <c r="G340" s="552">
        <v>9054</v>
      </c>
      <c r="H340" s="550">
        <v>4884</v>
      </c>
      <c r="I340" s="550">
        <v>5735</v>
      </c>
      <c r="J340" s="550">
        <v>4822</v>
      </c>
      <c r="K340" s="550">
        <v>4290</v>
      </c>
      <c r="L340" s="550">
        <v>3843</v>
      </c>
      <c r="M340" s="550">
        <v>3284</v>
      </c>
      <c r="N340" s="550">
        <v>3863</v>
      </c>
      <c r="O340" s="550">
        <v>4160</v>
      </c>
      <c r="P340" s="550">
        <v>4542</v>
      </c>
      <c r="Q340" s="550">
        <v>4910</v>
      </c>
      <c r="R340" s="551">
        <v>5640</v>
      </c>
      <c r="S340" s="552">
        <v>7097</v>
      </c>
      <c r="T340" s="550">
        <v>5907</v>
      </c>
      <c r="U340" s="550">
        <v>5695</v>
      </c>
      <c r="V340" s="550">
        <v>4831</v>
      </c>
      <c r="W340" s="550">
        <v>4034</v>
      </c>
      <c r="X340" s="550">
        <v>3817</v>
      </c>
      <c r="Y340" s="550">
        <v>4682</v>
      </c>
      <c r="Z340" s="550">
        <v>5634</v>
      </c>
      <c r="AA340" s="550">
        <v>5877</v>
      </c>
      <c r="AB340" s="550">
        <v>5630</v>
      </c>
      <c r="AC340" s="550">
        <v>6035</v>
      </c>
      <c r="AD340" s="553">
        <v>4181</v>
      </c>
      <c r="AE340" s="563">
        <v>4633</v>
      </c>
      <c r="AF340" s="550">
        <v>4260</v>
      </c>
      <c r="AG340" s="550">
        <v>4488.1111111111113</v>
      </c>
      <c r="AH340" s="550">
        <v>3515</v>
      </c>
      <c r="AI340" s="550">
        <v>4006</v>
      </c>
      <c r="AJ340" s="550">
        <v>3163</v>
      </c>
      <c r="AK340" s="550">
        <v>8316</v>
      </c>
      <c r="AL340" s="550">
        <v>9189</v>
      </c>
      <c r="AM340" s="550">
        <v>4368</v>
      </c>
      <c r="AN340" s="550">
        <v>4273</v>
      </c>
      <c r="AO340" s="550">
        <v>4551</v>
      </c>
      <c r="AP340" s="551">
        <v>3736</v>
      </c>
      <c r="AQ340" s="552">
        <v>4899</v>
      </c>
      <c r="AR340" s="550">
        <v>5099</v>
      </c>
      <c r="AS340" s="550">
        <v>4526</v>
      </c>
      <c r="AT340" s="550">
        <v>5309</v>
      </c>
      <c r="AU340" s="550">
        <v>8287</v>
      </c>
      <c r="AV340" s="550">
        <v>2860</v>
      </c>
      <c r="AW340" s="550">
        <v>3658</v>
      </c>
      <c r="AX340" s="550">
        <v>2573</v>
      </c>
      <c r="AY340" s="550">
        <v>1972</v>
      </c>
      <c r="AZ340" s="550">
        <v>1395</v>
      </c>
      <c r="BA340" s="550">
        <v>699</v>
      </c>
      <c r="BB340" s="553">
        <v>737</v>
      </c>
      <c r="BC340" s="552">
        <v>909</v>
      </c>
      <c r="BD340" s="550">
        <v>565</v>
      </c>
      <c r="BE340" s="550">
        <v>2095</v>
      </c>
      <c r="BF340" s="550"/>
      <c r="BG340" s="550"/>
      <c r="BH340" s="550"/>
      <c r="BI340" s="550"/>
      <c r="BJ340" s="550"/>
      <c r="BK340" s="550"/>
      <c r="BL340" s="550"/>
      <c r="BM340" s="550"/>
      <c r="BN340" s="551"/>
      <c r="BO340" s="552"/>
      <c r="BP340" s="550"/>
      <c r="BQ340" s="553"/>
      <c r="BT340" t="str">
        <f t="shared" si="234"/>
        <v>German AVAST &amp; AVG DE Case</v>
      </c>
    </row>
    <row r="341" spans="1:80">
      <c r="A341" s="116" t="s">
        <v>135</v>
      </c>
      <c r="B341" s="117" t="s">
        <v>612</v>
      </c>
      <c r="C341" s="117" t="s">
        <v>100</v>
      </c>
      <c r="D341" s="1194" t="s">
        <v>635</v>
      </c>
      <c r="E341" s="118" t="s">
        <v>605</v>
      </c>
      <c r="F341" s="119"/>
      <c r="G341" s="552">
        <v>8779</v>
      </c>
      <c r="H341" s="550">
        <v>7657</v>
      </c>
      <c r="I341" s="550">
        <v>8999</v>
      </c>
      <c r="J341" s="550">
        <v>3420</v>
      </c>
      <c r="K341" s="550">
        <v>2552</v>
      </c>
      <c r="L341" s="550">
        <v>3836</v>
      </c>
      <c r="M341" s="550">
        <v>4806</v>
      </c>
      <c r="N341" s="550">
        <v>6482</v>
      </c>
      <c r="O341" s="550">
        <v>7207</v>
      </c>
      <c r="P341" s="550">
        <v>6605</v>
      </c>
      <c r="Q341" s="550">
        <v>7259</v>
      </c>
      <c r="R341" s="551">
        <v>6333</v>
      </c>
      <c r="S341" s="552">
        <v>8175</v>
      </c>
      <c r="T341" s="550">
        <v>9985</v>
      </c>
      <c r="U341" s="550">
        <v>9411</v>
      </c>
      <c r="V341" s="550">
        <v>8790</v>
      </c>
      <c r="W341" s="550">
        <v>9207</v>
      </c>
      <c r="X341" s="550">
        <v>8194</v>
      </c>
      <c r="Y341" s="550">
        <v>8210</v>
      </c>
      <c r="Z341" s="550">
        <v>9396</v>
      </c>
      <c r="AA341" s="550">
        <v>11001</v>
      </c>
      <c r="AB341" s="550">
        <v>10017</v>
      </c>
      <c r="AC341" s="550">
        <v>10572</v>
      </c>
      <c r="AD341" s="553">
        <v>9169</v>
      </c>
      <c r="AE341" s="563">
        <v>10197</v>
      </c>
      <c r="AF341" s="550">
        <v>10602</v>
      </c>
      <c r="AG341" s="550">
        <v>12021.111111111111</v>
      </c>
      <c r="AH341" s="550">
        <v>9415</v>
      </c>
      <c r="AI341" s="550">
        <v>7039</v>
      </c>
      <c r="AJ341" s="550">
        <v>5557.4605752961088</v>
      </c>
      <c r="AK341" s="550">
        <v>8615</v>
      </c>
      <c r="AL341" s="550">
        <v>6157</v>
      </c>
      <c r="AM341" s="550">
        <v>13780</v>
      </c>
      <c r="AN341" s="550">
        <v>12411</v>
      </c>
      <c r="AO341" s="550">
        <v>22020</v>
      </c>
      <c r="AP341" s="551">
        <v>17360</v>
      </c>
      <c r="AQ341" s="552">
        <v>20272</v>
      </c>
      <c r="AR341" s="550">
        <v>18439</v>
      </c>
      <c r="AS341" s="550">
        <v>16033</v>
      </c>
      <c r="AT341" s="550">
        <v>14708</v>
      </c>
      <c r="AU341" s="550">
        <v>8290</v>
      </c>
      <c r="AV341" s="550">
        <v>6799</v>
      </c>
      <c r="AW341" s="550">
        <v>8049</v>
      </c>
      <c r="AX341" s="550">
        <v>8160</v>
      </c>
      <c r="AY341" s="550">
        <v>5741</v>
      </c>
      <c r="AZ341" s="550">
        <v>4461</v>
      </c>
      <c r="BA341" s="550">
        <v>2677</v>
      </c>
      <c r="BB341" s="553">
        <v>2101</v>
      </c>
      <c r="BC341" s="552">
        <v>2941</v>
      </c>
      <c r="BD341" s="550">
        <v>2590</v>
      </c>
      <c r="BE341" s="550">
        <v>3051</v>
      </c>
      <c r="BF341" s="550"/>
      <c r="BG341" s="550"/>
      <c r="BH341" s="550"/>
      <c r="BI341" s="550"/>
      <c r="BJ341" s="550"/>
      <c r="BK341" s="550"/>
      <c r="BL341" s="550"/>
      <c r="BM341" s="550"/>
      <c r="BN341" s="551"/>
      <c r="BO341" s="552"/>
      <c r="BP341" s="550"/>
      <c r="BQ341" s="553"/>
      <c r="BT341" t="str">
        <f t="shared" si="234"/>
        <v>German AVAST &amp; AVG DE Replies</v>
      </c>
    </row>
    <row r="342" spans="1:80">
      <c r="A342" s="116" t="s">
        <v>218</v>
      </c>
      <c r="B342" s="117" t="s">
        <v>612</v>
      </c>
      <c r="C342" s="117" t="s">
        <v>100</v>
      </c>
      <c r="D342" s="1194" t="s">
        <v>636</v>
      </c>
      <c r="E342" s="118" t="s">
        <v>16</v>
      </c>
      <c r="F342" s="119">
        <v>10</v>
      </c>
      <c r="G342" s="552">
        <v>928</v>
      </c>
      <c r="H342" s="550">
        <v>970</v>
      </c>
      <c r="I342" s="550">
        <v>1181</v>
      </c>
      <c r="J342" s="550">
        <v>1040</v>
      </c>
      <c r="K342" s="550">
        <v>933</v>
      </c>
      <c r="L342" s="550">
        <v>1009</v>
      </c>
      <c r="M342" s="550">
        <v>956</v>
      </c>
      <c r="N342" s="550">
        <v>1146</v>
      </c>
      <c r="O342" s="550">
        <v>1629</v>
      </c>
      <c r="P342" s="550">
        <v>1310</v>
      </c>
      <c r="Q342" s="550">
        <v>1493</v>
      </c>
      <c r="R342" s="551">
        <v>1137</v>
      </c>
      <c r="S342" s="552">
        <v>1105</v>
      </c>
      <c r="T342" s="550">
        <v>1050</v>
      </c>
      <c r="U342" s="550">
        <v>1106</v>
      </c>
      <c r="V342" s="550">
        <v>1159</v>
      </c>
      <c r="W342" s="550">
        <v>1016</v>
      </c>
      <c r="X342" s="550">
        <v>1049</v>
      </c>
      <c r="Y342" s="550">
        <v>834</v>
      </c>
      <c r="Z342" s="550">
        <v>784</v>
      </c>
      <c r="AA342" s="550">
        <v>893</v>
      </c>
      <c r="AB342" s="550">
        <v>779</v>
      </c>
      <c r="AC342" s="550">
        <v>776</v>
      </c>
      <c r="AD342" s="553">
        <v>715</v>
      </c>
      <c r="AE342" s="563">
        <v>881</v>
      </c>
      <c r="AF342" s="550">
        <v>833</v>
      </c>
      <c r="AG342" s="550">
        <v>868</v>
      </c>
      <c r="AH342" s="550">
        <v>871</v>
      </c>
      <c r="AI342" s="550">
        <v>774</v>
      </c>
      <c r="AJ342" s="550">
        <v>696</v>
      </c>
      <c r="AK342" s="550">
        <v>746</v>
      </c>
      <c r="AL342" s="550">
        <v>503</v>
      </c>
      <c r="AM342" s="550">
        <v>557</v>
      </c>
      <c r="AN342" s="550">
        <v>489</v>
      </c>
      <c r="AO342" s="550">
        <v>510</v>
      </c>
      <c r="AP342" s="551">
        <v>463</v>
      </c>
      <c r="AQ342" s="552">
        <v>502</v>
      </c>
      <c r="AR342" s="550">
        <v>497</v>
      </c>
      <c r="AS342" s="550">
        <v>461</v>
      </c>
      <c r="AT342" s="550">
        <v>498</v>
      </c>
      <c r="AU342" s="550">
        <v>552</v>
      </c>
      <c r="AV342" s="550">
        <v>515</v>
      </c>
      <c r="AW342" s="550">
        <v>575</v>
      </c>
      <c r="AX342" s="550">
        <v>414</v>
      </c>
      <c r="AY342" s="550">
        <v>478</v>
      </c>
      <c r="AZ342" s="550">
        <v>533</v>
      </c>
      <c r="BA342" s="550">
        <v>354</v>
      </c>
      <c r="BB342" s="553">
        <v>382</v>
      </c>
      <c r="BC342" s="552">
        <v>337</v>
      </c>
      <c r="BD342" s="550">
        <v>327</v>
      </c>
      <c r="BE342" s="550">
        <v>603</v>
      </c>
      <c r="BF342" s="550"/>
      <c r="BG342" s="550"/>
      <c r="BH342" s="550"/>
      <c r="BI342" s="550"/>
      <c r="BJ342" s="550"/>
      <c r="BK342" s="550"/>
      <c r="BL342" s="550"/>
      <c r="BM342" s="550"/>
      <c r="BN342" s="551"/>
      <c r="BO342" s="552"/>
      <c r="BP342" s="550"/>
      <c r="BQ342" s="553"/>
      <c r="BT342" t="str">
        <f t="shared" si="234"/>
        <v>Japanese AVAST &amp; AVG JP Inbound</v>
      </c>
    </row>
    <row r="343" spans="1:80">
      <c r="A343" s="116" t="s">
        <v>218</v>
      </c>
      <c r="B343" s="117" t="s">
        <v>612</v>
      </c>
      <c r="C343" s="117" t="s">
        <v>100</v>
      </c>
      <c r="D343" s="1194" t="s">
        <v>636</v>
      </c>
      <c r="E343" s="118" t="s">
        <v>603</v>
      </c>
      <c r="F343" s="119">
        <v>10</v>
      </c>
      <c r="G343" s="552">
        <v>725</v>
      </c>
      <c r="H343" s="550">
        <v>759</v>
      </c>
      <c r="I343" s="550">
        <v>873</v>
      </c>
      <c r="J343" s="550">
        <v>1013</v>
      </c>
      <c r="K343" s="550">
        <v>1174</v>
      </c>
      <c r="L343" s="550">
        <v>1143</v>
      </c>
      <c r="M343" s="550">
        <v>856</v>
      </c>
      <c r="N343" s="550">
        <v>1109</v>
      </c>
      <c r="O343" s="550">
        <v>1321</v>
      </c>
      <c r="P343" s="550">
        <v>1198</v>
      </c>
      <c r="Q343" s="550">
        <v>1037</v>
      </c>
      <c r="R343" s="551">
        <v>1057</v>
      </c>
      <c r="S343" s="552">
        <v>1263</v>
      </c>
      <c r="T343" s="550">
        <v>993</v>
      </c>
      <c r="U343" s="550">
        <v>1506</v>
      </c>
      <c r="V343" s="550">
        <v>1223</v>
      </c>
      <c r="W343" s="550">
        <v>1053</v>
      </c>
      <c r="X343" s="550">
        <v>1000</v>
      </c>
      <c r="Y343" s="550">
        <v>745</v>
      </c>
      <c r="Z343" s="550">
        <v>847</v>
      </c>
      <c r="AA343" s="550">
        <v>832</v>
      </c>
      <c r="AB343" s="550">
        <v>730</v>
      </c>
      <c r="AC343" s="550">
        <v>768</v>
      </c>
      <c r="AD343" s="553">
        <v>299</v>
      </c>
      <c r="AE343" s="563">
        <v>319</v>
      </c>
      <c r="AF343" s="550">
        <v>340</v>
      </c>
      <c r="AG343" s="550">
        <v>272.11111111111114</v>
      </c>
      <c r="AH343" s="550">
        <v>314</v>
      </c>
      <c r="AI343" s="550">
        <v>341</v>
      </c>
      <c r="AJ343" s="550">
        <v>282</v>
      </c>
      <c r="AK343" s="550">
        <v>530</v>
      </c>
      <c r="AL343" s="550">
        <v>516</v>
      </c>
      <c r="AM343" s="550">
        <v>501</v>
      </c>
      <c r="AN343" s="550">
        <v>521</v>
      </c>
      <c r="AO343" s="550">
        <v>617</v>
      </c>
      <c r="AP343" s="551">
        <v>527</v>
      </c>
      <c r="AQ343" s="552">
        <v>560</v>
      </c>
      <c r="AR343" s="550">
        <v>517</v>
      </c>
      <c r="AS343" s="550">
        <v>630</v>
      </c>
      <c r="AT343" s="550">
        <v>510</v>
      </c>
      <c r="AU343" s="550">
        <v>547</v>
      </c>
      <c r="AV343" s="550">
        <v>442</v>
      </c>
      <c r="AW343" s="550">
        <v>439</v>
      </c>
      <c r="AX343" s="550">
        <v>463</v>
      </c>
      <c r="AY343" s="550">
        <v>345</v>
      </c>
      <c r="AZ343" s="550">
        <v>176</v>
      </c>
      <c r="BA343" s="550">
        <v>101</v>
      </c>
      <c r="BB343" s="553">
        <v>109</v>
      </c>
      <c r="BC343" s="552">
        <v>89</v>
      </c>
      <c r="BD343" s="550">
        <v>123</v>
      </c>
      <c r="BE343" s="550">
        <v>189</v>
      </c>
      <c r="BF343" s="550"/>
      <c r="BG343" s="550"/>
      <c r="BH343" s="550"/>
      <c r="BI343" s="550"/>
      <c r="BJ343" s="550"/>
      <c r="BK343" s="550"/>
      <c r="BL343" s="550"/>
      <c r="BM343" s="550"/>
      <c r="BN343" s="551"/>
      <c r="BO343" s="552"/>
      <c r="BP343" s="550"/>
      <c r="BQ343" s="553"/>
      <c r="BT343" t="str">
        <f t="shared" si="234"/>
        <v>Japanese AVAST &amp; AVG JP Case</v>
      </c>
    </row>
    <row r="344" spans="1:80">
      <c r="A344" s="120" t="s">
        <v>218</v>
      </c>
      <c r="B344" s="121" t="s">
        <v>612</v>
      </c>
      <c r="C344" s="121" t="s">
        <v>100</v>
      </c>
      <c r="D344" s="1195" t="s">
        <v>636</v>
      </c>
      <c r="E344" s="122" t="s">
        <v>605</v>
      </c>
      <c r="F344" s="123"/>
      <c r="G344" s="556">
        <v>1485</v>
      </c>
      <c r="H344" s="554">
        <v>1399</v>
      </c>
      <c r="I344" s="554">
        <v>1479</v>
      </c>
      <c r="J344" s="554">
        <v>1410</v>
      </c>
      <c r="K344" s="554">
        <v>1463</v>
      </c>
      <c r="L344" s="554">
        <v>1400</v>
      </c>
      <c r="M344" s="554">
        <v>1180</v>
      </c>
      <c r="N344" s="554">
        <v>1540</v>
      </c>
      <c r="O344" s="554">
        <v>1805</v>
      </c>
      <c r="P344" s="554">
        <v>1641</v>
      </c>
      <c r="Q344" s="554">
        <v>1496</v>
      </c>
      <c r="R344" s="555">
        <v>1564</v>
      </c>
      <c r="S344" s="556">
        <v>1641</v>
      </c>
      <c r="T344" s="554">
        <v>1325</v>
      </c>
      <c r="U344" s="554">
        <v>1606</v>
      </c>
      <c r="V344" s="554">
        <v>1542</v>
      </c>
      <c r="W344" s="554">
        <v>1443</v>
      </c>
      <c r="X344" s="554">
        <v>1394</v>
      </c>
      <c r="Y344" s="554">
        <v>1053</v>
      </c>
      <c r="Z344" s="554">
        <v>1423</v>
      </c>
      <c r="AA344" s="554">
        <v>1473</v>
      </c>
      <c r="AB344" s="554">
        <v>1200</v>
      </c>
      <c r="AC344" s="554">
        <v>1132</v>
      </c>
      <c r="AD344" s="557">
        <v>1053</v>
      </c>
      <c r="AE344" s="564">
        <v>706</v>
      </c>
      <c r="AF344" s="554">
        <v>688</v>
      </c>
      <c r="AG344" s="554">
        <v>644.11111111111109</v>
      </c>
      <c r="AH344" s="554">
        <v>743</v>
      </c>
      <c r="AI344" s="554">
        <v>782</v>
      </c>
      <c r="AJ344" s="554">
        <v>672.5771939936152</v>
      </c>
      <c r="AK344" s="554">
        <v>742</v>
      </c>
      <c r="AL344" s="554">
        <v>756</v>
      </c>
      <c r="AM344" s="554">
        <v>851</v>
      </c>
      <c r="AN344" s="554">
        <v>908</v>
      </c>
      <c r="AO344" s="554">
        <v>1017</v>
      </c>
      <c r="AP344" s="555">
        <v>874</v>
      </c>
      <c r="AQ344" s="556">
        <v>907</v>
      </c>
      <c r="AR344" s="554">
        <v>782</v>
      </c>
      <c r="AS344" s="554">
        <v>963</v>
      </c>
      <c r="AT344" s="554">
        <v>782</v>
      </c>
      <c r="AU344" s="554">
        <v>849</v>
      </c>
      <c r="AV344" s="554">
        <v>851</v>
      </c>
      <c r="AW344" s="554">
        <v>928</v>
      </c>
      <c r="AX344" s="554">
        <v>1065</v>
      </c>
      <c r="AY344" s="554">
        <v>723</v>
      </c>
      <c r="AZ344" s="554">
        <v>375</v>
      </c>
      <c r="BA344" s="554">
        <v>201</v>
      </c>
      <c r="BB344" s="557">
        <v>230</v>
      </c>
      <c r="BC344" s="556">
        <v>212</v>
      </c>
      <c r="BD344" s="554">
        <v>76</v>
      </c>
      <c r="BE344" s="554">
        <v>287</v>
      </c>
      <c r="BF344" s="554"/>
      <c r="BG344" s="554"/>
      <c r="BH344" s="554"/>
      <c r="BI344" s="554"/>
      <c r="BJ344" s="554"/>
      <c r="BK344" s="554"/>
      <c r="BL344" s="554"/>
      <c r="BM344" s="554"/>
      <c r="BN344" s="555"/>
      <c r="BO344" s="556"/>
      <c r="BP344" s="554"/>
      <c r="BQ344" s="557"/>
      <c r="BT344" t="str">
        <f t="shared" si="234"/>
        <v>Japanese AVAST &amp; AVG JP Replies</v>
      </c>
    </row>
    <row r="345" spans="1:80">
      <c r="A345" s="112" t="s">
        <v>145</v>
      </c>
      <c r="B345" s="113" t="s">
        <v>598</v>
      </c>
      <c r="C345" s="113" t="s">
        <v>100</v>
      </c>
      <c r="D345" s="1193" t="s">
        <v>637</v>
      </c>
      <c r="E345" s="114" t="s">
        <v>16</v>
      </c>
      <c r="F345" s="115">
        <v>16</v>
      </c>
      <c r="G345" s="558">
        <v>563</v>
      </c>
      <c r="H345" s="559">
        <v>656</v>
      </c>
      <c r="I345" s="559">
        <v>667</v>
      </c>
      <c r="J345" s="559">
        <v>653</v>
      </c>
      <c r="K345" s="559">
        <v>583</v>
      </c>
      <c r="L345" s="559">
        <v>613</v>
      </c>
      <c r="M345" s="559">
        <v>629</v>
      </c>
      <c r="N345" s="559">
        <v>668</v>
      </c>
      <c r="O345" s="559">
        <v>745</v>
      </c>
      <c r="P345" s="559">
        <v>685</v>
      </c>
      <c r="Q345" s="559">
        <v>601</v>
      </c>
      <c r="R345" s="560">
        <v>683</v>
      </c>
      <c r="S345" s="558">
        <v>636</v>
      </c>
      <c r="T345" s="559">
        <v>676</v>
      </c>
      <c r="U345" s="559">
        <v>909</v>
      </c>
      <c r="V345" s="559">
        <v>764</v>
      </c>
      <c r="W345" s="559">
        <v>725</v>
      </c>
      <c r="X345" s="559">
        <v>691</v>
      </c>
      <c r="Y345" s="559">
        <v>611</v>
      </c>
      <c r="Z345" s="559">
        <v>621</v>
      </c>
      <c r="AA345" s="559">
        <v>529</v>
      </c>
      <c r="AB345" s="559">
        <v>461</v>
      </c>
      <c r="AC345" s="559">
        <v>536</v>
      </c>
      <c r="AD345" s="562">
        <v>492</v>
      </c>
      <c r="AE345" s="561">
        <v>590</v>
      </c>
      <c r="AF345" s="559">
        <v>491</v>
      </c>
      <c r="AG345" s="559">
        <v>781.88888888888891</v>
      </c>
      <c r="AH345" s="559">
        <v>540</v>
      </c>
      <c r="AI345" s="559">
        <v>590</v>
      </c>
      <c r="AJ345" s="559">
        <v>492</v>
      </c>
      <c r="AK345" s="559">
        <v>521</v>
      </c>
      <c r="AL345" s="2962">
        <v>2254</v>
      </c>
      <c r="AM345" s="2962">
        <v>2446</v>
      </c>
      <c r="AN345" s="2965">
        <v>2661</v>
      </c>
      <c r="AO345" s="559">
        <v>421</v>
      </c>
      <c r="AP345" s="560">
        <v>319</v>
      </c>
      <c r="AQ345" s="558">
        <v>505</v>
      </c>
      <c r="AR345" s="559">
        <v>437</v>
      </c>
      <c r="AS345" s="559">
        <v>513</v>
      </c>
      <c r="AT345" s="559">
        <v>524</v>
      </c>
      <c r="AU345" s="559">
        <v>444</v>
      </c>
      <c r="AV345" s="559">
        <v>411</v>
      </c>
      <c r="AW345" s="559">
        <v>390</v>
      </c>
      <c r="AX345" s="559">
        <v>390</v>
      </c>
      <c r="AY345" s="559">
        <v>400</v>
      </c>
      <c r="AZ345" s="559">
        <v>316</v>
      </c>
      <c r="BA345" s="559">
        <v>233</v>
      </c>
      <c r="BB345" s="562">
        <v>228</v>
      </c>
      <c r="BC345" s="548">
        <v>230</v>
      </c>
      <c r="BD345" s="546">
        <v>200</v>
      </c>
      <c r="BE345" s="546"/>
      <c r="BF345" s="546"/>
      <c r="BG345" s="546"/>
      <c r="BH345" s="546"/>
      <c r="BI345" s="546"/>
      <c r="BJ345" s="546"/>
      <c r="BK345" s="546"/>
      <c r="BL345" s="546"/>
      <c r="BM345" s="546"/>
      <c r="BN345" s="547"/>
      <c r="BO345" s="548"/>
      <c r="BP345" s="546"/>
      <c r="BQ345" s="549"/>
      <c r="BT345" t="str">
        <f t="shared" si="234"/>
        <v>Portuguese AVG Account Services &amp; Tech calls Inbound</v>
      </c>
      <c r="BX345" s="647">
        <f>SUM(AO345:AY345)</f>
        <v>4754</v>
      </c>
      <c r="BY345" s="2497">
        <f>BX345/SUM(BX345:BX346)</f>
        <v>0.175404936722872</v>
      </c>
      <c r="CA345" s="2498">
        <v>1799</v>
      </c>
      <c r="CB345" s="30">
        <f>BY345*CA345</f>
        <v>315.55348116444674</v>
      </c>
    </row>
    <row r="346" spans="1:80">
      <c r="A346" s="116" t="s">
        <v>145</v>
      </c>
      <c r="B346" s="117" t="s">
        <v>600</v>
      </c>
      <c r="C346" s="117" t="s">
        <v>100</v>
      </c>
      <c r="D346" s="1194" t="s">
        <v>638</v>
      </c>
      <c r="E346" s="118" t="s">
        <v>16</v>
      </c>
      <c r="F346" s="119">
        <v>16</v>
      </c>
      <c r="G346" s="552">
        <v>982</v>
      </c>
      <c r="H346" s="550">
        <v>981</v>
      </c>
      <c r="I346" s="550">
        <v>1439</v>
      </c>
      <c r="J346" s="550">
        <v>1419</v>
      </c>
      <c r="K346" s="550">
        <v>1518</v>
      </c>
      <c r="L346" s="550">
        <v>1489</v>
      </c>
      <c r="M346" s="550">
        <v>1546</v>
      </c>
      <c r="N346" s="550">
        <v>1847</v>
      </c>
      <c r="O346" s="550">
        <v>1879</v>
      </c>
      <c r="P346" s="550">
        <v>1896</v>
      </c>
      <c r="Q346" s="550">
        <v>1623</v>
      </c>
      <c r="R346" s="551">
        <v>1721</v>
      </c>
      <c r="S346" s="552">
        <v>2050</v>
      </c>
      <c r="T346" s="550">
        <v>2184</v>
      </c>
      <c r="U346" s="550">
        <v>2605</v>
      </c>
      <c r="V346" s="550">
        <v>2073</v>
      </c>
      <c r="W346" s="550">
        <v>2386</v>
      </c>
      <c r="X346" s="550">
        <v>2472</v>
      </c>
      <c r="Y346" s="550">
        <v>2302</v>
      </c>
      <c r="Z346" s="550">
        <v>2440</v>
      </c>
      <c r="AA346" s="550">
        <v>2063</v>
      </c>
      <c r="AB346" s="550">
        <v>1655</v>
      </c>
      <c r="AC346" s="550">
        <v>1813</v>
      </c>
      <c r="AD346" s="553">
        <v>1915</v>
      </c>
      <c r="AE346" s="563">
        <v>2495</v>
      </c>
      <c r="AF346" s="550">
        <v>2076</v>
      </c>
      <c r="AG346" s="550">
        <v>2982.8888888888891</v>
      </c>
      <c r="AH346" s="550">
        <v>2171</v>
      </c>
      <c r="AI346" s="550">
        <v>2537</v>
      </c>
      <c r="AJ346" s="550">
        <v>2165</v>
      </c>
      <c r="AK346" s="550">
        <v>2070</v>
      </c>
      <c r="AL346" s="2963"/>
      <c r="AM346" s="2963"/>
      <c r="AN346" s="2966"/>
      <c r="AO346" s="550">
        <v>1863</v>
      </c>
      <c r="AP346" s="551">
        <v>1625</v>
      </c>
      <c r="AQ346" s="552">
        <v>2425</v>
      </c>
      <c r="AR346" s="550">
        <v>2205</v>
      </c>
      <c r="AS346" s="550">
        <v>1894</v>
      </c>
      <c r="AT346" s="550">
        <v>2086</v>
      </c>
      <c r="AU346" s="550">
        <v>1925</v>
      </c>
      <c r="AV346" s="550">
        <v>1876</v>
      </c>
      <c r="AW346" s="550">
        <v>2419</v>
      </c>
      <c r="AX346" s="550">
        <v>2384</v>
      </c>
      <c r="AY346" s="550">
        <v>1647</v>
      </c>
      <c r="AZ346" s="550">
        <v>1483</v>
      </c>
      <c r="BA346" s="550">
        <v>1162</v>
      </c>
      <c r="BB346" s="562">
        <v>1030</v>
      </c>
      <c r="BC346" s="552">
        <v>1087</v>
      </c>
      <c r="BD346" s="550">
        <v>1283</v>
      </c>
      <c r="BE346" s="550">
        <v>1718</v>
      </c>
      <c r="BF346" s="550"/>
      <c r="BG346" s="550"/>
      <c r="BH346" s="550"/>
      <c r="BI346" s="550"/>
      <c r="BJ346" s="550"/>
      <c r="BK346" s="550"/>
      <c r="BL346" s="550"/>
      <c r="BM346" s="550"/>
      <c r="BN346" s="551"/>
      <c r="BO346" s="552"/>
      <c r="BP346" s="550"/>
      <c r="BQ346" s="553"/>
      <c r="BT346" t="str">
        <f t="shared" si="234"/>
        <v>Portuguese Avast Account Services &amp; Tech calls Inbound</v>
      </c>
      <c r="BX346" s="647">
        <f>SUM(AO346:AY346)</f>
        <v>22349</v>
      </c>
      <c r="BY346" s="2497">
        <f>BX346/SUM(BX345:BX346)</f>
        <v>0.82459506327712795</v>
      </c>
      <c r="CB346" s="30">
        <f>BY346*CA345</f>
        <v>1483.4465188355532</v>
      </c>
    </row>
    <row r="347" spans="1:80">
      <c r="A347" s="116" t="s">
        <v>145</v>
      </c>
      <c r="B347" s="117" t="s">
        <v>600</v>
      </c>
      <c r="C347" s="117" t="s">
        <v>100</v>
      </c>
      <c r="D347" s="1194" t="s">
        <v>639</v>
      </c>
      <c r="E347" s="118" t="s">
        <v>22</v>
      </c>
      <c r="F347" s="119">
        <v>15</v>
      </c>
      <c r="G347" s="552">
        <v>267</v>
      </c>
      <c r="H347" s="550">
        <v>241</v>
      </c>
      <c r="I347" s="550">
        <v>326</v>
      </c>
      <c r="J347" s="550">
        <v>283</v>
      </c>
      <c r="K347" s="550">
        <v>297</v>
      </c>
      <c r="L347" s="550">
        <v>333</v>
      </c>
      <c r="M347" s="550">
        <v>285</v>
      </c>
      <c r="N347" s="550">
        <v>340</v>
      </c>
      <c r="O347" s="550">
        <v>398</v>
      </c>
      <c r="P347" s="550">
        <v>310</v>
      </c>
      <c r="Q347" s="550">
        <v>356</v>
      </c>
      <c r="R347" s="551">
        <v>366</v>
      </c>
      <c r="S347" s="552">
        <v>465</v>
      </c>
      <c r="T347" s="550">
        <v>492</v>
      </c>
      <c r="U347" s="550">
        <v>609</v>
      </c>
      <c r="V347" s="550">
        <v>477</v>
      </c>
      <c r="W347" s="550">
        <v>477</v>
      </c>
      <c r="X347" s="550">
        <v>501</v>
      </c>
      <c r="Y347" s="550">
        <v>513</v>
      </c>
      <c r="Z347" s="550">
        <v>537</v>
      </c>
      <c r="AA347" s="550">
        <v>467</v>
      </c>
      <c r="AB347" s="550">
        <v>354</v>
      </c>
      <c r="AC347" s="550">
        <v>314</v>
      </c>
      <c r="AD347" s="553">
        <v>372</v>
      </c>
      <c r="AE347" s="563">
        <v>441</v>
      </c>
      <c r="AF347" s="550">
        <v>411</v>
      </c>
      <c r="AG347" s="550">
        <v>478.77777777777777</v>
      </c>
      <c r="AH347" s="550">
        <v>418</v>
      </c>
      <c r="AI347" s="550">
        <v>395</v>
      </c>
      <c r="AJ347" s="550">
        <v>338</v>
      </c>
      <c r="AK347" s="550">
        <v>350</v>
      </c>
      <c r="AL347" s="550">
        <v>419</v>
      </c>
      <c r="AM347" s="550">
        <v>343</v>
      </c>
      <c r="AN347" s="1196">
        <v>365</v>
      </c>
      <c r="AO347" s="550">
        <v>385</v>
      </c>
      <c r="AP347" s="551">
        <v>330</v>
      </c>
      <c r="AQ347" s="552">
        <v>525</v>
      </c>
      <c r="AR347" s="550">
        <v>471</v>
      </c>
      <c r="AS347" s="550">
        <v>486</v>
      </c>
      <c r="AT347" s="550">
        <v>498</v>
      </c>
      <c r="AU347" s="550">
        <v>0</v>
      </c>
      <c r="AV347" s="550">
        <v>0</v>
      </c>
      <c r="AW347" s="550">
        <v>1362</v>
      </c>
      <c r="AX347" s="550">
        <v>1230</v>
      </c>
      <c r="AY347" s="1274"/>
      <c r="AZ347" s="1274"/>
      <c r="BA347" s="1274"/>
      <c r="BB347" s="2851"/>
      <c r="BC347" s="1335"/>
      <c r="BD347" s="1274"/>
      <c r="BE347" s="1274"/>
      <c r="BF347" s="1274"/>
      <c r="BG347" s="1274"/>
      <c r="BH347" s="1274"/>
      <c r="BI347" s="1274"/>
      <c r="BJ347" s="1274"/>
      <c r="BK347" s="1274"/>
      <c r="BL347" s="1274"/>
      <c r="BM347" s="1274"/>
      <c r="BN347" s="1334"/>
      <c r="BO347" s="1335"/>
      <c r="BP347" s="1274"/>
      <c r="BQ347" s="2851"/>
      <c r="BT347" t="str">
        <f t="shared" si="234"/>
        <v>Portuguese Avast Account Services &amp; Tech chat Chat</v>
      </c>
    </row>
    <row r="348" spans="1:80">
      <c r="A348" s="116" t="s">
        <v>145</v>
      </c>
      <c r="B348" s="117" t="s">
        <v>640</v>
      </c>
      <c r="C348" s="117" t="s">
        <v>100</v>
      </c>
      <c r="D348" s="1194" t="s">
        <v>641</v>
      </c>
      <c r="E348" s="118" t="s">
        <v>603</v>
      </c>
      <c r="F348" s="119">
        <v>10</v>
      </c>
      <c r="G348" s="552">
        <v>1197</v>
      </c>
      <c r="H348" s="550">
        <v>1695</v>
      </c>
      <c r="I348" s="550">
        <v>2072</v>
      </c>
      <c r="J348" s="550">
        <v>2415</v>
      </c>
      <c r="K348" s="550">
        <v>1797</v>
      </c>
      <c r="L348" s="550">
        <v>1683</v>
      </c>
      <c r="M348" s="550">
        <v>1455</v>
      </c>
      <c r="N348" s="550">
        <v>1538</v>
      </c>
      <c r="O348" s="550">
        <v>1606</v>
      </c>
      <c r="P348" s="550">
        <v>1349</v>
      </c>
      <c r="Q348" s="550">
        <v>1309</v>
      </c>
      <c r="R348" s="551">
        <v>1244</v>
      </c>
      <c r="S348" s="552">
        <v>1735</v>
      </c>
      <c r="T348" s="550">
        <v>1774</v>
      </c>
      <c r="U348" s="550">
        <v>1582</v>
      </c>
      <c r="V348" s="550">
        <v>1503</v>
      </c>
      <c r="W348" s="550">
        <v>1415</v>
      </c>
      <c r="X348" s="550">
        <v>1455</v>
      </c>
      <c r="Y348" s="550">
        <v>1540</v>
      </c>
      <c r="Z348" s="550">
        <v>1677</v>
      </c>
      <c r="AA348" s="550">
        <v>1485</v>
      </c>
      <c r="AB348" s="550">
        <v>1259</v>
      </c>
      <c r="AC348" s="550">
        <v>1072</v>
      </c>
      <c r="AD348" s="553">
        <v>1981</v>
      </c>
      <c r="AE348" s="563">
        <v>2194</v>
      </c>
      <c r="AF348" s="550">
        <v>2032</v>
      </c>
      <c r="AG348" s="550">
        <v>2018.4444444444446</v>
      </c>
      <c r="AH348" s="550">
        <v>2113</v>
      </c>
      <c r="AI348" s="550">
        <v>2308</v>
      </c>
      <c r="AJ348" s="550">
        <v>2002</v>
      </c>
      <c r="AK348" s="550">
        <v>1769</v>
      </c>
      <c r="AL348" s="550">
        <v>1962</v>
      </c>
      <c r="AM348" s="550">
        <v>1937</v>
      </c>
      <c r="AN348" s="550">
        <v>2224</v>
      </c>
      <c r="AO348" s="550">
        <v>1929</v>
      </c>
      <c r="AP348" s="551">
        <v>1829</v>
      </c>
      <c r="AQ348" s="552">
        <v>2312</v>
      </c>
      <c r="AR348" s="550">
        <v>2119</v>
      </c>
      <c r="AS348" s="550">
        <v>2162</v>
      </c>
      <c r="AT348" s="550">
        <v>2130</v>
      </c>
      <c r="AU348" s="550">
        <v>1589</v>
      </c>
      <c r="AV348" s="550">
        <v>1348</v>
      </c>
      <c r="AW348" s="550">
        <v>881</v>
      </c>
      <c r="AX348" s="550">
        <v>641</v>
      </c>
      <c r="AY348" s="550">
        <v>768</v>
      </c>
      <c r="AZ348" s="550">
        <v>756</v>
      </c>
      <c r="BA348" s="550">
        <v>407</v>
      </c>
      <c r="BB348" s="553">
        <v>356</v>
      </c>
      <c r="BC348" s="552">
        <v>417</v>
      </c>
      <c r="BD348" s="550">
        <v>649</v>
      </c>
      <c r="BE348" s="550">
        <v>823</v>
      </c>
      <c r="BF348" s="550"/>
      <c r="BG348" s="550"/>
      <c r="BH348" s="550"/>
      <c r="BI348" s="550"/>
      <c r="BJ348" s="550"/>
      <c r="BK348" s="550"/>
      <c r="BL348" s="550"/>
      <c r="BM348" s="550"/>
      <c r="BN348" s="551"/>
      <c r="BO348" s="552"/>
      <c r="BP348" s="550"/>
      <c r="BQ348" s="553"/>
      <c r="BT348" t="str">
        <f t="shared" si="234"/>
        <v>Portuguese AVG + Avast Account Services &amp; Tech Email cases Case</v>
      </c>
    </row>
    <row r="349" spans="1:80">
      <c r="A349" s="116" t="s">
        <v>145</v>
      </c>
      <c r="B349" s="117" t="s">
        <v>640</v>
      </c>
      <c r="C349" s="117" t="s">
        <v>100</v>
      </c>
      <c r="D349" s="1194" t="s">
        <v>642</v>
      </c>
      <c r="E349" s="118" t="s">
        <v>605</v>
      </c>
      <c r="F349" s="119"/>
      <c r="G349" s="552">
        <v>0</v>
      </c>
      <c r="H349" s="550">
        <v>0</v>
      </c>
      <c r="I349" s="550">
        <v>0</v>
      </c>
      <c r="J349" s="550">
        <v>0</v>
      </c>
      <c r="K349" s="550">
        <v>0</v>
      </c>
      <c r="L349" s="550">
        <v>0</v>
      </c>
      <c r="M349" s="550">
        <v>0</v>
      </c>
      <c r="N349" s="550">
        <v>0</v>
      </c>
      <c r="O349" s="550">
        <v>0</v>
      </c>
      <c r="P349" s="550">
        <v>0</v>
      </c>
      <c r="Q349" s="550">
        <v>0</v>
      </c>
      <c r="R349" s="551">
        <v>0</v>
      </c>
      <c r="S349" s="552">
        <v>4600</v>
      </c>
      <c r="T349" s="550">
        <v>4709</v>
      </c>
      <c r="U349" s="550">
        <v>4570</v>
      </c>
      <c r="V349" s="550">
        <v>4258</v>
      </c>
      <c r="W349" s="550">
        <v>4094</v>
      </c>
      <c r="X349" s="550">
        <v>4201</v>
      </c>
      <c r="Y349" s="550">
        <v>3688</v>
      </c>
      <c r="Z349" s="550">
        <v>3678</v>
      </c>
      <c r="AA349" s="550">
        <v>2895</v>
      </c>
      <c r="AB349" s="550">
        <v>2689</v>
      </c>
      <c r="AC349" s="550">
        <v>2372</v>
      </c>
      <c r="AD349" s="553">
        <v>1924</v>
      </c>
      <c r="AE349" s="563">
        <v>3886</v>
      </c>
      <c r="AF349" s="550">
        <v>3718</v>
      </c>
      <c r="AG349" s="550">
        <v>4501.8888888888887</v>
      </c>
      <c r="AH349" s="550">
        <v>4713</v>
      </c>
      <c r="AI349" s="550">
        <v>3894</v>
      </c>
      <c r="AJ349" s="550">
        <v>3283.1036817910212</v>
      </c>
      <c r="AK349" s="550">
        <v>3444</v>
      </c>
      <c r="AL349" s="550">
        <v>2551</v>
      </c>
      <c r="AM349" s="550">
        <v>1159</v>
      </c>
      <c r="AN349" s="550">
        <v>2037</v>
      </c>
      <c r="AO349" s="550">
        <v>2851</v>
      </c>
      <c r="AP349" s="551">
        <v>3480</v>
      </c>
      <c r="AQ349" s="552">
        <v>3411</v>
      </c>
      <c r="AR349" s="550">
        <v>3194</v>
      </c>
      <c r="AS349" s="550">
        <v>3011</v>
      </c>
      <c r="AT349" s="550">
        <v>2609</v>
      </c>
      <c r="AU349" s="550">
        <v>3209</v>
      </c>
      <c r="AV349" s="550">
        <v>2248</v>
      </c>
      <c r="AW349" s="550">
        <v>1085</v>
      </c>
      <c r="AX349" s="550">
        <v>2308</v>
      </c>
      <c r="AY349" s="550">
        <v>2583</v>
      </c>
      <c r="AZ349" s="550">
        <v>3175</v>
      </c>
      <c r="BA349" s="550">
        <v>2095</v>
      </c>
      <c r="BB349" s="553">
        <v>1485</v>
      </c>
      <c r="BC349" s="552">
        <v>1565</v>
      </c>
      <c r="BD349" s="550">
        <v>2770</v>
      </c>
      <c r="BE349" s="550">
        <v>1950</v>
      </c>
      <c r="BF349" s="550"/>
      <c r="BG349" s="550"/>
      <c r="BH349" s="550"/>
      <c r="BI349" s="550"/>
      <c r="BJ349" s="550"/>
      <c r="BK349" s="550"/>
      <c r="BL349" s="550"/>
      <c r="BM349" s="550"/>
      <c r="BN349" s="551"/>
      <c r="BO349" s="552"/>
      <c r="BP349" s="550"/>
      <c r="BQ349" s="553"/>
      <c r="BT349" t="str">
        <f t="shared" si="234"/>
        <v>Portuguese AVG + Avast Account Services &amp; Tech Email Replies Replies</v>
      </c>
    </row>
    <row r="350" spans="1:80">
      <c r="A350" s="116" t="s">
        <v>145</v>
      </c>
      <c r="B350" s="117" t="s">
        <v>640</v>
      </c>
      <c r="C350" s="117" t="s">
        <v>100</v>
      </c>
      <c r="D350" s="1194" t="s">
        <v>643</v>
      </c>
      <c r="E350" s="118" t="s">
        <v>84</v>
      </c>
      <c r="F350" s="119">
        <v>35</v>
      </c>
      <c r="G350" s="552">
        <v>242</v>
      </c>
      <c r="H350" s="550">
        <v>153</v>
      </c>
      <c r="I350" s="550">
        <v>203</v>
      </c>
      <c r="J350" s="550">
        <v>118</v>
      </c>
      <c r="K350" s="550">
        <v>189</v>
      </c>
      <c r="L350" s="550">
        <v>254</v>
      </c>
      <c r="M350" s="550">
        <v>237</v>
      </c>
      <c r="N350" s="550">
        <v>150</v>
      </c>
      <c r="O350" s="550">
        <v>183</v>
      </c>
      <c r="P350" s="550">
        <v>128</v>
      </c>
      <c r="Q350" s="550">
        <v>140</v>
      </c>
      <c r="R350" s="551">
        <v>129</v>
      </c>
      <c r="S350" s="552">
        <v>102</v>
      </c>
      <c r="T350" s="550">
        <v>83</v>
      </c>
      <c r="U350" s="550">
        <v>138</v>
      </c>
      <c r="V350" s="550">
        <v>82</v>
      </c>
      <c r="W350" s="550">
        <v>102</v>
      </c>
      <c r="X350" s="550">
        <v>98</v>
      </c>
      <c r="Y350" s="550">
        <v>49</v>
      </c>
      <c r="Z350" s="550">
        <v>217</v>
      </c>
      <c r="AA350" s="550">
        <v>194</v>
      </c>
      <c r="AB350" s="550">
        <v>296</v>
      </c>
      <c r="AC350" s="550">
        <v>234</v>
      </c>
      <c r="AD350" s="553">
        <v>254</v>
      </c>
      <c r="AE350" s="563">
        <v>465</v>
      </c>
      <c r="AF350" s="550">
        <v>414</v>
      </c>
      <c r="AG350" s="550">
        <v>451.22222222222223</v>
      </c>
      <c r="AH350" s="550">
        <v>445</v>
      </c>
      <c r="AI350" s="550">
        <v>473</v>
      </c>
      <c r="AJ350" s="550">
        <v>401</v>
      </c>
      <c r="AK350" s="550">
        <v>385</v>
      </c>
      <c r="AL350" s="550">
        <v>645</v>
      </c>
      <c r="AM350" s="550">
        <v>435</v>
      </c>
      <c r="AN350" s="550">
        <v>134</v>
      </c>
      <c r="AO350" s="550">
        <v>149</v>
      </c>
      <c r="AP350" s="551">
        <v>454</v>
      </c>
      <c r="AQ350" s="552">
        <v>144</v>
      </c>
      <c r="AR350" s="550">
        <v>171</v>
      </c>
      <c r="AS350" s="550">
        <v>327</v>
      </c>
      <c r="AT350" s="550">
        <v>191</v>
      </c>
      <c r="AU350" s="550">
        <v>697</v>
      </c>
      <c r="AV350" s="550">
        <v>190</v>
      </c>
      <c r="AW350" s="550">
        <v>185</v>
      </c>
      <c r="AX350" s="550">
        <v>196</v>
      </c>
      <c r="AY350" s="550">
        <v>138</v>
      </c>
      <c r="AZ350" s="550">
        <v>100</v>
      </c>
      <c r="BA350" s="550">
        <v>168</v>
      </c>
      <c r="BB350" s="553">
        <v>85</v>
      </c>
      <c r="BC350" s="552">
        <v>123</v>
      </c>
      <c r="BD350" s="550">
        <v>139</v>
      </c>
      <c r="BE350" s="550"/>
      <c r="BF350" s="550"/>
      <c r="BG350" s="550"/>
      <c r="BH350" s="550"/>
      <c r="BI350" s="550"/>
      <c r="BJ350" s="550"/>
      <c r="BK350" s="550"/>
      <c r="BL350" s="550"/>
      <c r="BM350" s="550"/>
      <c r="BN350" s="551"/>
      <c r="BO350" s="552"/>
      <c r="BP350" s="550"/>
      <c r="BQ350" s="553"/>
      <c r="BT350" t="str">
        <f t="shared" si="234"/>
        <v>Portuguese AVG + Avast Tech remote Remote</v>
      </c>
    </row>
    <row r="351" spans="1:80">
      <c r="A351" s="116" t="s">
        <v>146</v>
      </c>
      <c r="B351" s="117" t="s">
        <v>598</v>
      </c>
      <c r="C351" s="117" t="s">
        <v>100</v>
      </c>
      <c r="D351" s="1194" t="s">
        <v>644</v>
      </c>
      <c r="E351" s="118" t="s">
        <v>22</v>
      </c>
      <c r="F351" s="119">
        <v>15</v>
      </c>
      <c r="G351" s="552">
        <v>849</v>
      </c>
      <c r="H351" s="550">
        <v>613</v>
      </c>
      <c r="I351" s="550">
        <v>828</v>
      </c>
      <c r="J351" s="550">
        <v>688</v>
      </c>
      <c r="K351" s="550">
        <v>724</v>
      </c>
      <c r="L351" s="550">
        <v>745</v>
      </c>
      <c r="M351" s="550">
        <v>562</v>
      </c>
      <c r="N351" s="550">
        <v>645</v>
      </c>
      <c r="O351" s="550">
        <v>612</v>
      </c>
      <c r="P351" s="550">
        <v>646</v>
      </c>
      <c r="Q351" s="550">
        <v>641</v>
      </c>
      <c r="R351" s="551">
        <v>679</v>
      </c>
      <c r="S351" s="552">
        <v>738</v>
      </c>
      <c r="T351" s="550">
        <v>586</v>
      </c>
      <c r="U351" s="550">
        <v>737</v>
      </c>
      <c r="V351" s="550">
        <v>654</v>
      </c>
      <c r="W351" s="550">
        <v>591</v>
      </c>
      <c r="X351" s="550">
        <v>517</v>
      </c>
      <c r="Y351" s="550">
        <v>456</v>
      </c>
      <c r="Z351" s="550">
        <v>543</v>
      </c>
      <c r="AA351" s="550">
        <v>570</v>
      </c>
      <c r="AB351" s="550">
        <v>593</v>
      </c>
      <c r="AC351" s="550">
        <v>559</v>
      </c>
      <c r="AD351" s="553">
        <v>493</v>
      </c>
      <c r="AE351" s="563">
        <v>527</v>
      </c>
      <c r="AF351" s="550">
        <v>409</v>
      </c>
      <c r="AG351" s="550">
        <v>623.44444444444446</v>
      </c>
      <c r="AH351" s="550">
        <v>478</v>
      </c>
      <c r="AI351" s="550">
        <v>493</v>
      </c>
      <c r="AJ351" s="550">
        <v>454</v>
      </c>
      <c r="AK351" s="550">
        <v>473</v>
      </c>
      <c r="AL351" s="550">
        <v>486</v>
      </c>
      <c r="AM351" s="550">
        <v>491</v>
      </c>
      <c r="AN351" s="550">
        <v>565</v>
      </c>
      <c r="AO351" s="550">
        <v>614</v>
      </c>
      <c r="AP351" s="551">
        <v>397</v>
      </c>
      <c r="AQ351" s="552">
        <v>657</v>
      </c>
      <c r="AR351" s="550">
        <v>609</v>
      </c>
      <c r="AS351" s="550">
        <v>550</v>
      </c>
      <c r="AT351" s="550">
        <v>514</v>
      </c>
      <c r="AU351" s="550">
        <v>0</v>
      </c>
      <c r="AV351" s="550">
        <v>0</v>
      </c>
      <c r="AW351" s="550">
        <v>1923</v>
      </c>
      <c r="AX351" s="550">
        <v>1983</v>
      </c>
      <c r="AY351" s="1274"/>
      <c r="AZ351" s="1274"/>
      <c r="BA351" s="1274"/>
      <c r="BB351" s="2851"/>
      <c r="BC351" s="1335"/>
      <c r="BD351" s="1274"/>
      <c r="BE351" s="1274"/>
      <c r="BF351" s="1274"/>
      <c r="BG351" s="1274"/>
      <c r="BH351" s="1274"/>
      <c r="BI351" s="1274"/>
      <c r="BJ351" s="1274"/>
      <c r="BK351" s="1274"/>
      <c r="BL351" s="1274"/>
      <c r="BM351" s="1274"/>
      <c r="BN351" s="1334"/>
      <c r="BO351" s="1335"/>
      <c r="BP351" s="1274"/>
      <c r="BQ351" s="2851"/>
      <c r="BT351" t="str">
        <f t="shared" si="234"/>
        <v>Spanish AVG Account Services &amp; Tech chat Chat</v>
      </c>
    </row>
    <row r="352" spans="1:80">
      <c r="A352" s="116" t="s">
        <v>146</v>
      </c>
      <c r="B352" s="117" t="s">
        <v>640</v>
      </c>
      <c r="C352" s="117" t="s">
        <v>100</v>
      </c>
      <c r="D352" s="1194" t="s">
        <v>645</v>
      </c>
      <c r="E352" s="118" t="s">
        <v>603</v>
      </c>
      <c r="F352" s="119">
        <v>10</v>
      </c>
      <c r="G352" s="552">
        <v>7383</v>
      </c>
      <c r="H352" s="550">
        <v>3686</v>
      </c>
      <c r="I352" s="550">
        <v>5093</v>
      </c>
      <c r="J352" s="550">
        <v>5125</v>
      </c>
      <c r="K352" s="550">
        <v>4301</v>
      </c>
      <c r="L352" s="550">
        <v>4285</v>
      </c>
      <c r="M352" s="550">
        <v>3681</v>
      </c>
      <c r="N352" s="550">
        <v>3991</v>
      </c>
      <c r="O352" s="550">
        <v>4537</v>
      </c>
      <c r="P352" s="550">
        <v>3878</v>
      </c>
      <c r="Q352" s="550">
        <v>3717</v>
      </c>
      <c r="R352" s="551">
        <v>3282</v>
      </c>
      <c r="S352" s="552">
        <v>4266</v>
      </c>
      <c r="T352" s="550">
        <v>4034</v>
      </c>
      <c r="U352" s="550">
        <v>5627</v>
      </c>
      <c r="V352" s="550">
        <v>3934</v>
      </c>
      <c r="W352" s="550">
        <v>3143</v>
      </c>
      <c r="X352" s="550">
        <v>3104</v>
      </c>
      <c r="Y352" s="550">
        <v>2968</v>
      </c>
      <c r="Z352" s="550">
        <v>3140</v>
      </c>
      <c r="AA352" s="550">
        <v>3366</v>
      </c>
      <c r="AB352" s="550">
        <v>3190</v>
      </c>
      <c r="AC352" s="550">
        <v>2785</v>
      </c>
      <c r="AD352" s="553">
        <v>3203</v>
      </c>
      <c r="AE352" s="563">
        <v>3252</v>
      </c>
      <c r="AF352" s="550">
        <v>2869</v>
      </c>
      <c r="AG352" s="550">
        <v>2869.2222222222222</v>
      </c>
      <c r="AH352" s="550">
        <v>3438</v>
      </c>
      <c r="AI352" s="550">
        <v>3880</v>
      </c>
      <c r="AJ352" s="550">
        <v>3330</v>
      </c>
      <c r="AK352" s="550">
        <v>3171</v>
      </c>
      <c r="AL352" s="550">
        <v>3456</v>
      </c>
      <c r="AM352" s="550">
        <v>4141</v>
      </c>
      <c r="AN352" s="550">
        <v>4125</v>
      </c>
      <c r="AO352" s="550">
        <v>3674</v>
      </c>
      <c r="AP352" s="551">
        <v>3507</v>
      </c>
      <c r="AQ352" s="552">
        <v>4121</v>
      </c>
      <c r="AR352" s="550">
        <v>4160</v>
      </c>
      <c r="AS352" s="550">
        <v>3672</v>
      </c>
      <c r="AT352" s="550">
        <v>3881</v>
      </c>
      <c r="AU352" s="550">
        <v>3247</v>
      </c>
      <c r="AV352" s="550">
        <v>1766</v>
      </c>
      <c r="AW352" s="550">
        <v>1621</v>
      </c>
      <c r="AX352" s="550">
        <v>1481</v>
      </c>
      <c r="AY352" s="550">
        <v>959</v>
      </c>
      <c r="AZ352" s="550">
        <v>817</v>
      </c>
      <c r="BA352" s="550">
        <v>520</v>
      </c>
      <c r="BB352" s="553">
        <v>527</v>
      </c>
      <c r="BC352" s="552">
        <v>632</v>
      </c>
      <c r="BD352" s="550">
        <v>452</v>
      </c>
      <c r="BE352" s="550">
        <v>987</v>
      </c>
      <c r="BF352" s="550"/>
      <c r="BG352" s="550"/>
      <c r="BH352" s="550"/>
      <c r="BI352" s="550"/>
      <c r="BJ352" s="550"/>
      <c r="BK352" s="550"/>
      <c r="BL352" s="550"/>
      <c r="BM352" s="550"/>
      <c r="BN352" s="551"/>
      <c r="BO352" s="552"/>
      <c r="BP352" s="550"/>
      <c r="BQ352" s="553"/>
      <c r="BT352" t="str">
        <f t="shared" si="234"/>
        <v>Spanish AVG + Avast Account Services &amp; Tech Cases Case</v>
      </c>
    </row>
    <row r="353" spans="1:72">
      <c r="A353" s="116" t="s">
        <v>146</v>
      </c>
      <c r="B353" s="117" t="s">
        <v>640</v>
      </c>
      <c r="C353" s="117" t="s">
        <v>100</v>
      </c>
      <c r="D353" s="1194" t="s">
        <v>646</v>
      </c>
      <c r="E353" s="118" t="s">
        <v>605</v>
      </c>
      <c r="F353" s="119"/>
      <c r="G353" s="552">
        <v>0</v>
      </c>
      <c r="H353" s="550">
        <v>0</v>
      </c>
      <c r="I353" s="550">
        <v>0</v>
      </c>
      <c r="J353" s="550">
        <v>0</v>
      </c>
      <c r="K353" s="550">
        <v>0</v>
      </c>
      <c r="L353" s="550">
        <v>0</v>
      </c>
      <c r="M353" s="550">
        <v>0</v>
      </c>
      <c r="N353" s="550">
        <v>0</v>
      </c>
      <c r="O353" s="550">
        <v>0</v>
      </c>
      <c r="P353" s="550">
        <v>0</v>
      </c>
      <c r="Q353" s="550">
        <v>0</v>
      </c>
      <c r="R353" s="551">
        <v>0</v>
      </c>
      <c r="S353" s="552">
        <v>8046</v>
      </c>
      <c r="T353" s="550">
        <v>6684</v>
      </c>
      <c r="U353" s="550">
        <v>6681</v>
      </c>
      <c r="V353" s="550">
        <v>5982</v>
      </c>
      <c r="W353" s="550">
        <v>5834</v>
      </c>
      <c r="X353" s="550">
        <v>5805</v>
      </c>
      <c r="Y353" s="550">
        <v>6232</v>
      </c>
      <c r="Z353" s="550">
        <v>6790</v>
      </c>
      <c r="AA353" s="550">
        <v>6162</v>
      </c>
      <c r="AB353" s="550">
        <v>5732</v>
      </c>
      <c r="AC353" s="550">
        <v>5023</v>
      </c>
      <c r="AD353" s="553">
        <v>4021</v>
      </c>
      <c r="AE353" s="563">
        <v>6069</v>
      </c>
      <c r="AF353" s="550">
        <v>4998</v>
      </c>
      <c r="AG353" s="550">
        <v>5759.1111111111113</v>
      </c>
      <c r="AH353" s="550">
        <v>6901</v>
      </c>
      <c r="AI353" s="550">
        <v>6604</v>
      </c>
      <c r="AJ353" s="550">
        <v>5460.9067234585918</v>
      </c>
      <c r="AK353" s="550">
        <v>6405</v>
      </c>
      <c r="AL353" s="550">
        <v>5882</v>
      </c>
      <c r="AM353" s="550">
        <v>3996</v>
      </c>
      <c r="AN353" s="550">
        <v>6032</v>
      </c>
      <c r="AO353" s="550">
        <v>5679</v>
      </c>
      <c r="AP353" s="551">
        <v>8289</v>
      </c>
      <c r="AQ353" s="552">
        <v>7374</v>
      </c>
      <c r="AR353" s="550">
        <v>7573</v>
      </c>
      <c r="AS353" s="550">
        <v>6814</v>
      </c>
      <c r="AT353" s="550">
        <v>6698</v>
      </c>
      <c r="AU353" s="550">
        <v>7773</v>
      </c>
      <c r="AV353" s="550">
        <v>4791</v>
      </c>
      <c r="AW353" s="550">
        <v>3111</v>
      </c>
      <c r="AX353" s="550">
        <v>4813</v>
      </c>
      <c r="AY353" s="550">
        <v>3082</v>
      </c>
      <c r="AZ353" s="550">
        <v>3086</v>
      </c>
      <c r="BA353" s="550">
        <v>1991</v>
      </c>
      <c r="BB353" s="553">
        <v>1381</v>
      </c>
      <c r="BC353" s="552">
        <v>1584</v>
      </c>
      <c r="BD353" s="550">
        <v>1994</v>
      </c>
      <c r="BE353" s="550">
        <v>2821</v>
      </c>
      <c r="BF353" s="550"/>
      <c r="BG353" s="550"/>
      <c r="BH353" s="550"/>
      <c r="BI353" s="550"/>
      <c r="BJ353" s="550"/>
      <c r="BK353" s="550"/>
      <c r="BL353" s="550"/>
      <c r="BM353" s="550"/>
      <c r="BN353" s="551"/>
      <c r="BO353" s="552"/>
      <c r="BP353" s="550"/>
      <c r="BQ353" s="553"/>
      <c r="BT353" t="str">
        <f t="shared" si="234"/>
        <v>Spanish AVG + Avast Account Services &amp; Tech Replies Replies</v>
      </c>
    </row>
    <row r="354" spans="1:72">
      <c r="A354" s="120" t="s">
        <v>146</v>
      </c>
      <c r="B354" s="121" t="s">
        <v>600</v>
      </c>
      <c r="C354" s="121" t="s">
        <v>100</v>
      </c>
      <c r="D354" s="1195" t="s">
        <v>647</v>
      </c>
      <c r="E354" s="122" t="s">
        <v>84</v>
      </c>
      <c r="F354" s="123">
        <v>35</v>
      </c>
      <c r="G354" s="556">
        <v>52</v>
      </c>
      <c r="H354" s="554">
        <v>34</v>
      </c>
      <c r="I354" s="554">
        <v>39</v>
      </c>
      <c r="J354" s="554">
        <v>40</v>
      </c>
      <c r="K354" s="554">
        <v>39</v>
      </c>
      <c r="L354" s="554">
        <v>27</v>
      </c>
      <c r="M354" s="554">
        <v>24</v>
      </c>
      <c r="N354" s="554">
        <v>43</v>
      </c>
      <c r="O354" s="554">
        <v>37</v>
      </c>
      <c r="P354" s="554">
        <v>34</v>
      </c>
      <c r="Q354" s="554">
        <v>30</v>
      </c>
      <c r="R354" s="555">
        <v>53</v>
      </c>
      <c r="S354" s="556">
        <v>22</v>
      </c>
      <c r="T354" s="554">
        <v>13</v>
      </c>
      <c r="U354" s="554">
        <v>35</v>
      </c>
      <c r="V354" s="554">
        <v>30</v>
      </c>
      <c r="W354" s="554">
        <v>18</v>
      </c>
      <c r="X354" s="554">
        <v>17</v>
      </c>
      <c r="Y354" s="554">
        <v>20</v>
      </c>
      <c r="Z354" s="554">
        <v>68</v>
      </c>
      <c r="AA354" s="554">
        <v>40</v>
      </c>
      <c r="AB354" s="554">
        <v>46</v>
      </c>
      <c r="AC354" s="554">
        <v>18</v>
      </c>
      <c r="AD354" s="557">
        <v>28</v>
      </c>
      <c r="AE354" s="564">
        <v>190</v>
      </c>
      <c r="AF354" s="554">
        <v>210</v>
      </c>
      <c r="AG354" s="554">
        <v>161.88888888888889</v>
      </c>
      <c r="AH354" s="554">
        <v>150</v>
      </c>
      <c r="AI354" s="554">
        <v>161</v>
      </c>
      <c r="AJ354" s="554">
        <v>152</v>
      </c>
      <c r="AK354" s="554">
        <v>200</v>
      </c>
      <c r="AL354" s="554">
        <v>538</v>
      </c>
      <c r="AM354" s="554">
        <v>257</v>
      </c>
      <c r="AN354" s="1197">
        <v>134</v>
      </c>
      <c r="AO354" s="554">
        <v>149</v>
      </c>
      <c r="AP354" s="555">
        <v>454</v>
      </c>
      <c r="AQ354" s="556">
        <v>144</v>
      </c>
      <c r="AR354" s="554">
        <v>171</v>
      </c>
      <c r="AS354" s="554">
        <v>327</v>
      </c>
      <c r="AT354" s="554">
        <v>191</v>
      </c>
      <c r="AU354" s="554">
        <v>220</v>
      </c>
      <c r="AV354" s="554">
        <v>190</v>
      </c>
      <c r="AW354" s="554">
        <v>185</v>
      </c>
      <c r="AX354" s="554">
        <v>196</v>
      </c>
      <c r="AY354" s="554">
        <v>145</v>
      </c>
      <c r="AZ354" s="554">
        <v>100</v>
      </c>
      <c r="BA354" s="554">
        <v>168</v>
      </c>
      <c r="BB354" s="557">
        <v>85</v>
      </c>
      <c r="BC354" s="556">
        <v>123</v>
      </c>
      <c r="BD354" s="554">
        <v>139</v>
      </c>
      <c r="BE354" s="554"/>
      <c r="BF354" s="554"/>
      <c r="BG354" s="554"/>
      <c r="BH354" s="554"/>
      <c r="BI354" s="554"/>
      <c r="BJ354" s="554"/>
      <c r="BK354" s="554"/>
      <c r="BL354" s="554"/>
      <c r="BM354" s="554"/>
      <c r="BN354" s="555"/>
      <c r="BO354" s="556"/>
      <c r="BP354" s="554"/>
      <c r="BQ354" s="557"/>
      <c r="BT354" t="str">
        <f t="shared" si="234"/>
        <v>Spanish Avast Account Services &amp; Tech remote Remote</v>
      </c>
    </row>
    <row r="355" spans="1:72">
      <c r="A355" s="2302" t="s">
        <v>226</v>
      </c>
      <c r="B355" s="2303" t="s">
        <v>640</v>
      </c>
      <c r="C355" s="2303" t="s">
        <v>630</v>
      </c>
      <c r="D355" s="2304" t="s">
        <v>641</v>
      </c>
      <c r="E355" s="2305" t="s">
        <v>603</v>
      </c>
      <c r="F355" s="2306"/>
      <c r="G355" s="546"/>
      <c r="H355" s="546"/>
      <c r="I355" s="546"/>
      <c r="J355" s="546"/>
      <c r="K355" s="546"/>
      <c r="L355" s="546"/>
      <c r="M355" s="546"/>
      <c r="N355" s="546"/>
      <c r="O355" s="546"/>
      <c r="P355" s="546"/>
      <c r="Q355" s="546"/>
      <c r="R355" s="546"/>
      <c r="S355" s="546"/>
      <c r="T355" s="546"/>
      <c r="U355" s="546"/>
      <c r="V355" s="546"/>
      <c r="W355" s="546"/>
      <c r="X355" s="546"/>
      <c r="Y355" s="546"/>
      <c r="Z355" s="546"/>
      <c r="AA355" s="546"/>
      <c r="AB355" s="546"/>
      <c r="AC355" s="546"/>
      <c r="AD355" s="546"/>
      <c r="AE355" s="546"/>
      <c r="AF355" s="546"/>
      <c r="AG355" s="546"/>
      <c r="AH355" s="546"/>
      <c r="AI355" s="546"/>
      <c r="AJ355" s="546"/>
      <c r="AK355" s="546">
        <v>1139</v>
      </c>
      <c r="AL355" s="546">
        <v>1500</v>
      </c>
      <c r="AM355" s="546">
        <v>1538</v>
      </c>
      <c r="AN355" s="2307">
        <v>1518</v>
      </c>
      <c r="AO355" s="546">
        <v>1694</v>
      </c>
      <c r="AP355" s="547">
        <v>1508</v>
      </c>
      <c r="AQ355" s="548">
        <v>2041</v>
      </c>
      <c r="AR355" s="546">
        <v>1741</v>
      </c>
      <c r="AS355" s="546">
        <v>1602</v>
      </c>
      <c r="AT355" s="546">
        <v>1749</v>
      </c>
      <c r="AU355" s="546">
        <v>1267</v>
      </c>
      <c r="AV355" s="546">
        <v>455</v>
      </c>
      <c r="AW355" s="546">
        <v>487</v>
      </c>
      <c r="AX355" s="546">
        <v>515</v>
      </c>
      <c r="AY355" s="546">
        <v>444</v>
      </c>
      <c r="AZ355" s="546">
        <v>495</v>
      </c>
      <c r="BA355" s="546">
        <v>326</v>
      </c>
      <c r="BB355" s="549">
        <v>349</v>
      </c>
      <c r="BC355" s="548">
        <v>500</v>
      </c>
      <c r="BD355" s="546">
        <v>414</v>
      </c>
      <c r="BE355" s="546">
        <v>606</v>
      </c>
      <c r="BF355" s="546"/>
      <c r="BG355" s="546"/>
      <c r="BH355" s="546"/>
      <c r="BI355" s="546"/>
      <c r="BJ355" s="546"/>
      <c r="BK355" s="546"/>
      <c r="BL355" s="546"/>
      <c r="BM355" s="546"/>
      <c r="BN355" s="547"/>
      <c r="BO355" s="548"/>
      <c r="BP355" s="546"/>
      <c r="BQ355" s="549"/>
      <c r="BT355" t="str">
        <f t="shared" si="234"/>
        <v>Czech AVG + Avast Account Services &amp; Tech Email cases Case</v>
      </c>
    </row>
    <row r="356" spans="1:72">
      <c r="A356" s="116" t="s">
        <v>226</v>
      </c>
      <c r="B356" s="2308" t="s">
        <v>640</v>
      </c>
      <c r="C356" s="2308" t="s">
        <v>630</v>
      </c>
      <c r="D356" s="1194" t="s">
        <v>641</v>
      </c>
      <c r="E356" s="118" t="s">
        <v>605</v>
      </c>
      <c r="F356" s="2309"/>
      <c r="G356" s="550"/>
      <c r="H356" s="550"/>
      <c r="I356" s="550"/>
      <c r="J356" s="550"/>
      <c r="K356" s="550"/>
      <c r="L356" s="550"/>
      <c r="M356" s="550"/>
      <c r="N356" s="550"/>
      <c r="O356" s="550"/>
      <c r="P356" s="550"/>
      <c r="Q356" s="550"/>
      <c r="R356" s="550"/>
      <c r="S356" s="550"/>
      <c r="T356" s="550"/>
      <c r="U356" s="550"/>
      <c r="V356" s="550"/>
      <c r="W356" s="550"/>
      <c r="X356" s="550"/>
      <c r="Y356" s="550"/>
      <c r="Z356" s="550"/>
      <c r="AA356" s="550"/>
      <c r="AB356" s="550"/>
      <c r="AC356" s="550"/>
      <c r="AD356" s="550"/>
      <c r="AE356" s="550"/>
      <c r="AF356" s="550"/>
      <c r="AG356" s="550"/>
      <c r="AH356" s="550"/>
      <c r="AI356" s="550"/>
      <c r="AJ356" s="550"/>
      <c r="AK356" s="550">
        <v>1138</v>
      </c>
      <c r="AL356" s="550">
        <v>2065</v>
      </c>
      <c r="AM356" s="550">
        <v>2367</v>
      </c>
      <c r="AN356" s="1196">
        <v>1730</v>
      </c>
      <c r="AO356" s="550">
        <v>2156</v>
      </c>
      <c r="AP356" s="551">
        <v>2646</v>
      </c>
      <c r="AQ356" s="552">
        <v>2835</v>
      </c>
      <c r="AR356" s="550">
        <v>2668</v>
      </c>
      <c r="AS356" s="550">
        <v>2536</v>
      </c>
      <c r="AT356" s="550">
        <v>2361</v>
      </c>
      <c r="AU356" s="550">
        <v>2487</v>
      </c>
      <c r="AV356" s="550">
        <v>1180</v>
      </c>
      <c r="AW356" s="550">
        <v>1066</v>
      </c>
      <c r="AX356" s="550">
        <v>1341</v>
      </c>
      <c r="AY356" s="550">
        <v>1081</v>
      </c>
      <c r="AZ356" s="550">
        <v>1705</v>
      </c>
      <c r="BA356" s="550">
        <v>1234</v>
      </c>
      <c r="BB356" s="553">
        <v>804</v>
      </c>
      <c r="BC356" s="552">
        <v>1402</v>
      </c>
      <c r="BD356" s="550">
        <v>1253</v>
      </c>
      <c r="BE356" s="550">
        <v>1272</v>
      </c>
      <c r="BF356" s="550"/>
      <c r="BG356" s="550"/>
      <c r="BH356" s="550"/>
      <c r="BI356" s="550"/>
      <c r="BJ356" s="550"/>
      <c r="BK356" s="550"/>
      <c r="BL356" s="550"/>
      <c r="BM356" s="550"/>
      <c r="BN356" s="551"/>
      <c r="BO356" s="552"/>
      <c r="BP356" s="550"/>
      <c r="BQ356" s="553"/>
      <c r="BT356" t="str">
        <f t="shared" si="234"/>
        <v>Czech AVG + Avast Account Services &amp; Tech Email cases Replies</v>
      </c>
    </row>
    <row r="357" spans="1:72">
      <c r="A357" s="2163" t="s">
        <v>139</v>
      </c>
      <c r="B357" s="2164" t="s">
        <v>640</v>
      </c>
      <c r="C357" s="2164" t="s">
        <v>630</v>
      </c>
      <c r="D357" s="2165" t="s">
        <v>641</v>
      </c>
      <c r="E357" s="2166" t="s">
        <v>603</v>
      </c>
      <c r="F357" s="2167"/>
      <c r="G357" s="805"/>
      <c r="H357" s="803"/>
      <c r="I357" s="803"/>
      <c r="J357" s="803"/>
      <c r="K357" s="803"/>
      <c r="L357" s="803"/>
      <c r="M357" s="803"/>
      <c r="N357" s="803"/>
      <c r="O357" s="803"/>
      <c r="P357" s="803"/>
      <c r="Q357" s="803"/>
      <c r="R357" s="804"/>
      <c r="S357" s="805"/>
      <c r="T357" s="803"/>
      <c r="U357" s="803"/>
      <c r="V357" s="803"/>
      <c r="W357" s="803"/>
      <c r="X357" s="803"/>
      <c r="Y357" s="803"/>
      <c r="Z357" s="803"/>
      <c r="AA357" s="803"/>
      <c r="AB357" s="803"/>
      <c r="AC357" s="803"/>
      <c r="AD357" s="804"/>
      <c r="AE357" s="805"/>
      <c r="AF357" s="803"/>
      <c r="AG357" s="803"/>
      <c r="AH357" s="803"/>
      <c r="AI357" s="803"/>
      <c r="AJ357" s="803"/>
      <c r="AK357" s="803">
        <v>338</v>
      </c>
      <c r="AL357" s="803">
        <v>411</v>
      </c>
      <c r="AM357" s="803">
        <v>406</v>
      </c>
      <c r="AN357" s="2168">
        <v>501</v>
      </c>
      <c r="AO357" s="803">
        <v>314</v>
      </c>
      <c r="AP357" s="804">
        <v>219</v>
      </c>
      <c r="AQ357" s="805">
        <v>309</v>
      </c>
      <c r="AR357" s="803">
        <v>270</v>
      </c>
      <c r="AS357" s="803">
        <v>207</v>
      </c>
      <c r="AT357" s="803">
        <v>157</v>
      </c>
      <c r="AU357" s="803">
        <v>105</v>
      </c>
      <c r="AV357" s="803">
        <v>70</v>
      </c>
      <c r="AW357" s="803">
        <v>90</v>
      </c>
      <c r="AX357" s="803">
        <v>51</v>
      </c>
      <c r="AY357" s="803">
        <v>36</v>
      </c>
      <c r="AZ357" s="803">
        <v>32</v>
      </c>
      <c r="BA357" s="803">
        <v>31</v>
      </c>
      <c r="BB357" s="987">
        <v>29</v>
      </c>
      <c r="BC357" s="552">
        <v>17</v>
      </c>
      <c r="BD357" s="550">
        <v>17</v>
      </c>
      <c r="BE357" s="550">
        <v>17</v>
      </c>
      <c r="BF357" s="550"/>
      <c r="BG357" s="550"/>
      <c r="BH357" s="550"/>
      <c r="BI357" s="550"/>
      <c r="BJ357" s="550"/>
      <c r="BK357" s="550"/>
      <c r="BL357" s="550"/>
      <c r="BM357" s="550"/>
      <c r="BN357" s="551"/>
      <c r="BO357" s="552"/>
      <c r="BP357" s="550"/>
      <c r="BQ357" s="553"/>
      <c r="BT357" t="str">
        <f t="shared" si="234"/>
        <v>Italian AVG + Avast Account Services &amp; Tech Email cases Case</v>
      </c>
    </row>
    <row r="358" spans="1:72">
      <c r="A358" s="2163" t="s">
        <v>139</v>
      </c>
      <c r="B358" s="2164" t="s">
        <v>640</v>
      </c>
      <c r="C358" s="2164" t="s">
        <v>630</v>
      </c>
      <c r="D358" s="2165" t="s">
        <v>641</v>
      </c>
      <c r="E358" s="2166" t="s">
        <v>605</v>
      </c>
      <c r="F358" s="2167"/>
      <c r="G358" s="805"/>
      <c r="H358" s="803"/>
      <c r="I358" s="803"/>
      <c r="J358" s="803"/>
      <c r="K358" s="803"/>
      <c r="L358" s="803"/>
      <c r="M358" s="803"/>
      <c r="N358" s="803"/>
      <c r="O358" s="803"/>
      <c r="P358" s="803"/>
      <c r="Q358" s="803"/>
      <c r="R358" s="804"/>
      <c r="S358" s="805"/>
      <c r="T358" s="803"/>
      <c r="U358" s="803"/>
      <c r="V358" s="803"/>
      <c r="W358" s="803"/>
      <c r="X358" s="803"/>
      <c r="Y358" s="803"/>
      <c r="Z358" s="803"/>
      <c r="AA358" s="803"/>
      <c r="AB358" s="803"/>
      <c r="AC358" s="803"/>
      <c r="AD358" s="804"/>
      <c r="AE358" s="805"/>
      <c r="AF358" s="803"/>
      <c r="AG358" s="803"/>
      <c r="AH358" s="803"/>
      <c r="AI358" s="803"/>
      <c r="AJ358" s="803"/>
      <c r="AK358" s="803">
        <v>274</v>
      </c>
      <c r="AL358" s="803">
        <v>269</v>
      </c>
      <c r="AM358" s="803">
        <v>267</v>
      </c>
      <c r="AN358" s="2168">
        <v>300</v>
      </c>
      <c r="AO358" s="803">
        <v>263</v>
      </c>
      <c r="AP358" s="804">
        <v>599</v>
      </c>
      <c r="AQ358" s="805">
        <v>417</v>
      </c>
      <c r="AR358" s="803">
        <v>358</v>
      </c>
      <c r="AS358" s="803">
        <v>324</v>
      </c>
      <c r="AT358" s="803">
        <v>128</v>
      </c>
      <c r="AU358" s="803">
        <v>191</v>
      </c>
      <c r="AV358" s="803">
        <v>99</v>
      </c>
      <c r="AW358" s="803">
        <v>61</v>
      </c>
      <c r="AX358" s="803">
        <v>39</v>
      </c>
      <c r="AY358" s="803">
        <v>15</v>
      </c>
      <c r="AZ358" s="803">
        <v>17</v>
      </c>
      <c r="BA358" s="803">
        <v>82</v>
      </c>
      <c r="BB358" s="987">
        <v>23</v>
      </c>
      <c r="BC358" s="805">
        <v>25</v>
      </c>
      <c r="BD358" s="803">
        <v>38</v>
      </c>
      <c r="BE358" s="803">
        <v>28.9</v>
      </c>
      <c r="BF358" s="803"/>
      <c r="BG358" s="803"/>
      <c r="BH358" s="803"/>
      <c r="BI358" s="803"/>
      <c r="BJ358" s="803"/>
      <c r="BK358" s="803"/>
      <c r="BL358" s="803"/>
      <c r="BM358" s="803"/>
      <c r="BN358" s="804"/>
      <c r="BO358" s="805"/>
      <c r="BP358" s="803"/>
      <c r="BQ358" s="987"/>
      <c r="BT358" t="str">
        <f t="shared" si="234"/>
        <v>Italian AVG + Avast Account Services &amp; Tech Email cases Replies</v>
      </c>
    </row>
    <row r="359" spans="1:72">
      <c r="A359" s="2163" t="s">
        <v>227</v>
      </c>
      <c r="B359" s="2164" t="s">
        <v>640</v>
      </c>
      <c r="C359" s="2164" t="s">
        <v>630</v>
      </c>
      <c r="D359" s="2165" t="s">
        <v>641</v>
      </c>
      <c r="E359" s="2166" t="s">
        <v>603</v>
      </c>
      <c r="F359" s="2167"/>
      <c r="G359" s="805"/>
      <c r="H359" s="803"/>
      <c r="I359" s="803"/>
      <c r="J359" s="803"/>
      <c r="K359" s="803"/>
      <c r="L359" s="803"/>
      <c r="M359" s="803"/>
      <c r="N359" s="803"/>
      <c r="O359" s="803"/>
      <c r="P359" s="803"/>
      <c r="Q359" s="803"/>
      <c r="R359" s="804"/>
      <c r="S359" s="805"/>
      <c r="T359" s="803"/>
      <c r="U359" s="803"/>
      <c r="V359" s="803"/>
      <c r="W359" s="803"/>
      <c r="X359" s="803"/>
      <c r="Y359" s="803"/>
      <c r="Z359" s="803"/>
      <c r="AA359" s="803"/>
      <c r="AB359" s="803"/>
      <c r="AC359" s="803"/>
      <c r="AD359" s="804"/>
      <c r="AE359" s="805"/>
      <c r="AF359" s="803"/>
      <c r="AG359" s="803"/>
      <c r="AH359" s="803"/>
      <c r="AI359" s="803"/>
      <c r="AJ359" s="803"/>
      <c r="AK359" s="803">
        <v>242</v>
      </c>
      <c r="AL359" s="803">
        <v>308</v>
      </c>
      <c r="AM359" s="803">
        <v>272</v>
      </c>
      <c r="AN359" s="2168">
        <v>349</v>
      </c>
      <c r="AO359" s="803">
        <v>411</v>
      </c>
      <c r="AP359" s="804">
        <v>273</v>
      </c>
      <c r="AQ359" s="805">
        <v>483</v>
      </c>
      <c r="AR359" s="803">
        <v>336</v>
      </c>
      <c r="AS359" s="803">
        <v>338</v>
      </c>
      <c r="AT359" s="803">
        <v>630</v>
      </c>
      <c r="AU359" s="803">
        <v>355</v>
      </c>
      <c r="AV359" s="803">
        <v>219</v>
      </c>
      <c r="AW359" s="803">
        <v>185</v>
      </c>
      <c r="AX359" s="803">
        <v>224</v>
      </c>
      <c r="AY359" s="803">
        <v>129</v>
      </c>
      <c r="AZ359" s="803">
        <v>212</v>
      </c>
      <c r="BA359" s="803">
        <v>149</v>
      </c>
      <c r="BB359" s="987">
        <v>142</v>
      </c>
      <c r="BC359" s="805">
        <v>142</v>
      </c>
      <c r="BD359" s="803">
        <v>177</v>
      </c>
      <c r="BE359" s="803">
        <v>236</v>
      </c>
      <c r="BF359" s="803"/>
      <c r="BG359" s="803"/>
      <c r="BH359" s="803"/>
      <c r="BI359" s="803"/>
      <c r="BJ359" s="803"/>
      <c r="BK359" s="803"/>
      <c r="BL359" s="803"/>
      <c r="BM359" s="803"/>
      <c r="BN359" s="804"/>
      <c r="BO359" s="805"/>
      <c r="BP359" s="803"/>
      <c r="BQ359" s="987"/>
      <c r="BT359" t="str">
        <f t="shared" si="234"/>
        <v>Other AVG + Avast Account Services &amp; Tech Email cases Case</v>
      </c>
    </row>
    <row r="360" spans="1:72">
      <c r="A360" s="120" t="s">
        <v>227</v>
      </c>
      <c r="B360" s="121" t="s">
        <v>640</v>
      </c>
      <c r="C360" s="121" t="s">
        <v>630</v>
      </c>
      <c r="D360" s="1195" t="s">
        <v>641</v>
      </c>
      <c r="E360" s="122" t="s">
        <v>605</v>
      </c>
      <c r="F360" s="123"/>
      <c r="G360" s="556"/>
      <c r="H360" s="554"/>
      <c r="I360" s="554"/>
      <c r="J360" s="554"/>
      <c r="K360" s="554"/>
      <c r="L360" s="554"/>
      <c r="M360" s="554"/>
      <c r="N360" s="554"/>
      <c r="O360" s="554"/>
      <c r="P360" s="554"/>
      <c r="Q360" s="554"/>
      <c r="R360" s="555"/>
      <c r="S360" s="556"/>
      <c r="T360" s="554"/>
      <c r="U360" s="554"/>
      <c r="V360" s="554"/>
      <c r="W360" s="554"/>
      <c r="X360" s="554"/>
      <c r="Y360" s="554"/>
      <c r="Z360" s="554"/>
      <c r="AA360" s="554"/>
      <c r="AB360" s="554"/>
      <c r="AC360" s="554"/>
      <c r="AD360" s="555"/>
      <c r="AE360" s="556"/>
      <c r="AF360" s="554"/>
      <c r="AG360" s="554"/>
      <c r="AH360" s="554"/>
      <c r="AI360" s="554"/>
      <c r="AJ360" s="554"/>
      <c r="AK360" s="554">
        <v>355</v>
      </c>
      <c r="AL360" s="554">
        <v>404</v>
      </c>
      <c r="AM360" s="554">
        <v>422</v>
      </c>
      <c r="AN360" s="1197">
        <v>442</v>
      </c>
      <c r="AO360" s="554">
        <v>592</v>
      </c>
      <c r="AP360" s="555">
        <v>354</v>
      </c>
      <c r="AQ360" s="556">
        <v>540</v>
      </c>
      <c r="AR360" s="554">
        <v>448</v>
      </c>
      <c r="AS360" s="554">
        <v>510</v>
      </c>
      <c r="AT360" s="554">
        <v>643</v>
      </c>
      <c r="AU360" s="554">
        <v>957</v>
      </c>
      <c r="AV360" s="554">
        <v>751</v>
      </c>
      <c r="AW360" s="554">
        <v>577</v>
      </c>
      <c r="AX360" s="554">
        <v>542</v>
      </c>
      <c r="AY360" s="554">
        <v>405</v>
      </c>
      <c r="AZ360" s="554">
        <v>572</v>
      </c>
      <c r="BA360" s="554">
        <v>355</v>
      </c>
      <c r="BB360" s="557">
        <v>220</v>
      </c>
      <c r="BC360" s="556">
        <v>206</v>
      </c>
      <c r="BD360" s="554">
        <v>297</v>
      </c>
      <c r="BE360" s="554">
        <v>311</v>
      </c>
      <c r="BF360" s="554"/>
      <c r="BG360" s="554"/>
      <c r="BH360" s="554"/>
      <c r="BI360" s="554"/>
      <c r="BJ360" s="554"/>
      <c r="BK360" s="554"/>
      <c r="BL360" s="554"/>
      <c r="BM360" s="554"/>
      <c r="BN360" s="555"/>
      <c r="BO360" s="556"/>
      <c r="BP360" s="554"/>
      <c r="BQ360" s="557"/>
      <c r="BT360" t="str">
        <f t="shared" si="234"/>
        <v>Other AVG + Avast Account Services &amp; Tech Email cases Replies</v>
      </c>
    </row>
    <row r="361" spans="1:72">
      <c r="A361" s="2419" t="s">
        <v>208</v>
      </c>
      <c r="B361" s="2420" t="s">
        <v>640</v>
      </c>
      <c r="C361" s="2420" t="s">
        <v>630</v>
      </c>
      <c r="D361" s="2421" t="s">
        <v>648</v>
      </c>
      <c r="E361" s="2422" t="s">
        <v>22</v>
      </c>
      <c r="F361" s="2306"/>
      <c r="G361" s="546"/>
      <c r="H361" s="546"/>
      <c r="I361" s="546"/>
      <c r="J361" s="546"/>
      <c r="K361" s="546"/>
      <c r="L361" s="546"/>
      <c r="M361" s="546"/>
      <c r="N361" s="546"/>
      <c r="O361" s="546"/>
      <c r="P361" s="546"/>
      <c r="Q361" s="546"/>
      <c r="R361" s="546"/>
      <c r="S361" s="546"/>
      <c r="T361" s="546"/>
      <c r="U361" s="546"/>
      <c r="V361" s="546"/>
      <c r="W361" s="546"/>
      <c r="X361" s="546"/>
      <c r="Y361" s="546"/>
      <c r="Z361" s="546"/>
      <c r="AA361" s="546"/>
      <c r="AB361" s="546"/>
      <c r="AC361" s="546"/>
      <c r="AD361" s="546"/>
      <c r="AE361" s="546"/>
      <c r="AF361" s="546"/>
      <c r="AG361" s="546"/>
      <c r="AH361" s="546"/>
      <c r="AI361" s="546"/>
      <c r="AJ361" s="546"/>
      <c r="AK361" s="546"/>
      <c r="AL361" s="546"/>
      <c r="AM361" s="546"/>
      <c r="AN361" s="2307"/>
      <c r="AO361" s="546"/>
      <c r="AP361" s="547"/>
      <c r="AQ361" s="548"/>
      <c r="AR361" s="546"/>
      <c r="AS361" s="546"/>
      <c r="AT361" s="546"/>
      <c r="AU361" s="546"/>
      <c r="AV361" s="546"/>
      <c r="AW361" s="546"/>
      <c r="AX361" s="546"/>
      <c r="AY361" s="546"/>
      <c r="AZ361" s="546"/>
      <c r="BA361" s="546"/>
      <c r="BB361" s="549"/>
      <c r="BC361" s="548"/>
      <c r="BD361" s="546"/>
      <c r="BE361" s="546"/>
      <c r="BF361" s="546"/>
      <c r="BG361" s="546"/>
      <c r="BH361" s="546"/>
      <c r="BI361" s="546"/>
      <c r="BJ361" s="546"/>
      <c r="BK361" s="546"/>
      <c r="BL361" s="546"/>
      <c r="BM361" s="546"/>
      <c r="BN361" s="547"/>
      <c r="BO361" s="548"/>
      <c r="BP361" s="546"/>
      <c r="BQ361" s="549"/>
      <c r="BT361" t="str">
        <f t="shared" si="234"/>
        <v>English New Chat MT from Email Chat</v>
      </c>
    </row>
    <row r="362" spans="1:72">
      <c r="A362" s="2326" t="s">
        <v>137</v>
      </c>
      <c r="B362" s="2423" t="s">
        <v>640</v>
      </c>
      <c r="C362" s="2423" t="s">
        <v>630</v>
      </c>
      <c r="D362" s="2328" t="s">
        <v>648</v>
      </c>
      <c r="E362" s="2329" t="s">
        <v>22</v>
      </c>
      <c r="F362" s="2309"/>
      <c r="G362" s="550"/>
      <c r="H362" s="550"/>
      <c r="I362" s="550"/>
      <c r="J362" s="550"/>
      <c r="K362" s="550"/>
      <c r="L362" s="550"/>
      <c r="M362" s="550"/>
      <c r="N362" s="550"/>
      <c r="O362" s="550"/>
      <c r="P362" s="550"/>
      <c r="Q362" s="550"/>
      <c r="R362" s="550"/>
      <c r="S362" s="550"/>
      <c r="T362" s="550"/>
      <c r="U362" s="550"/>
      <c r="V362" s="550"/>
      <c r="W362" s="550"/>
      <c r="X362" s="550"/>
      <c r="Y362" s="550"/>
      <c r="Z362" s="550"/>
      <c r="AA362" s="550"/>
      <c r="AB362" s="550"/>
      <c r="AC362" s="550"/>
      <c r="AD362" s="550"/>
      <c r="AE362" s="550"/>
      <c r="AF362" s="550"/>
      <c r="AG362" s="550"/>
      <c r="AH362" s="550"/>
      <c r="AI362" s="550"/>
      <c r="AJ362" s="550"/>
      <c r="AK362" s="550"/>
      <c r="AL362" s="550"/>
      <c r="AM362" s="550"/>
      <c r="AN362" s="1196"/>
      <c r="AO362" s="550"/>
      <c r="AP362" s="551"/>
      <c r="AQ362" s="552"/>
      <c r="AR362" s="550"/>
      <c r="AS362" s="550"/>
      <c r="AT362" s="550"/>
      <c r="AU362" s="550"/>
      <c r="AV362" s="550"/>
      <c r="AW362" s="550"/>
      <c r="AX362" s="550"/>
      <c r="AY362" s="550">
        <v>2377</v>
      </c>
      <c r="AZ362" s="550">
        <v>2335</v>
      </c>
      <c r="BA362" s="550">
        <v>2498</v>
      </c>
      <c r="BB362" s="553">
        <v>2460</v>
      </c>
      <c r="BC362" s="552">
        <v>2522</v>
      </c>
      <c r="BD362" s="550">
        <v>2660</v>
      </c>
      <c r="BE362" s="550">
        <v>2923</v>
      </c>
      <c r="BF362" s="550"/>
      <c r="BG362" s="550"/>
      <c r="BH362" s="550"/>
      <c r="BI362" s="550"/>
      <c r="BJ362" s="550"/>
      <c r="BK362" s="550"/>
      <c r="BL362" s="550"/>
      <c r="BM362" s="550"/>
      <c r="BN362" s="551"/>
      <c r="BO362" s="552"/>
      <c r="BP362" s="550"/>
      <c r="BQ362" s="553"/>
      <c r="BT362" t="str">
        <f t="shared" si="234"/>
        <v>French New Chat MT from Email Chat</v>
      </c>
    </row>
    <row r="363" spans="1:72">
      <c r="A363" s="2326" t="s">
        <v>135</v>
      </c>
      <c r="B363" s="2423" t="s">
        <v>640</v>
      </c>
      <c r="C363" s="2423" t="s">
        <v>630</v>
      </c>
      <c r="D363" s="2328" t="s">
        <v>648</v>
      </c>
      <c r="E363" s="2329" t="s">
        <v>22</v>
      </c>
      <c r="F363" s="2309"/>
      <c r="G363" s="550"/>
      <c r="H363" s="550"/>
      <c r="I363" s="550"/>
      <c r="J363" s="550"/>
      <c r="K363" s="550"/>
      <c r="L363" s="550"/>
      <c r="M363" s="550"/>
      <c r="N363" s="550"/>
      <c r="O363" s="550"/>
      <c r="P363" s="550"/>
      <c r="Q363" s="550"/>
      <c r="R363" s="550"/>
      <c r="S363" s="550"/>
      <c r="T363" s="550"/>
      <c r="U363" s="550"/>
      <c r="V363" s="550"/>
      <c r="W363" s="550"/>
      <c r="X363" s="550"/>
      <c r="Y363" s="550"/>
      <c r="Z363" s="550"/>
      <c r="AA363" s="550"/>
      <c r="AB363" s="550"/>
      <c r="AC363" s="550"/>
      <c r="AD363" s="550"/>
      <c r="AE363" s="550"/>
      <c r="AF363" s="550"/>
      <c r="AG363" s="550"/>
      <c r="AH363" s="550"/>
      <c r="AI363" s="550"/>
      <c r="AJ363" s="550"/>
      <c r="AK363" s="550"/>
      <c r="AL363" s="550"/>
      <c r="AM363" s="550"/>
      <c r="AN363" s="1196"/>
      <c r="AO363" s="550"/>
      <c r="AP363" s="551"/>
      <c r="AQ363" s="552"/>
      <c r="AR363" s="550"/>
      <c r="AS363" s="550"/>
      <c r="AT363" s="550"/>
      <c r="AU363" s="550"/>
      <c r="AV363" s="550"/>
      <c r="AW363" s="550"/>
      <c r="AX363" s="550"/>
      <c r="AY363" s="550">
        <v>1571</v>
      </c>
      <c r="AZ363" s="550">
        <v>2238</v>
      </c>
      <c r="BA363" s="550">
        <v>2309</v>
      </c>
      <c r="BB363" s="553">
        <v>2466</v>
      </c>
      <c r="BC363" s="552">
        <v>3027</v>
      </c>
      <c r="BD363" s="550">
        <v>2363</v>
      </c>
      <c r="BE363" s="550">
        <v>2457</v>
      </c>
      <c r="BF363" s="550"/>
      <c r="BG363" s="550"/>
      <c r="BH363" s="550"/>
      <c r="BI363" s="550"/>
      <c r="BJ363" s="550"/>
      <c r="BK363" s="550"/>
      <c r="BL363" s="550"/>
      <c r="BM363" s="550"/>
      <c r="BN363" s="551"/>
      <c r="BO363" s="552"/>
      <c r="BP363" s="550"/>
      <c r="BQ363" s="553"/>
      <c r="BT363" t="str">
        <f t="shared" si="234"/>
        <v>German New Chat MT from Email Chat</v>
      </c>
    </row>
    <row r="364" spans="1:72">
      <c r="A364" s="2326" t="s">
        <v>145</v>
      </c>
      <c r="B364" s="2423" t="s">
        <v>640</v>
      </c>
      <c r="C364" s="2423" t="s">
        <v>630</v>
      </c>
      <c r="D364" s="2328" t="s">
        <v>648</v>
      </c>
      <c r="E364" s="2329" t="s">
        <v>22</v>
      </c>
      <c r="F364" s="2309"/>
      <c r="G364" s="550"/>
      <c r="H364" s="550"/>
      <c r="I364" s="550"/>
      <c r="J364" s="550"/>
      <c r="K364" s="550"/>
      <c r="L364" s="550"/>
      <c r="M364" s="550"/>
      <c r="N364" s="550"/>
      <c r="O364" s="550"/>
      <c r="P364" s="550"/>
      <c r="Q364" s="550"/>
      <c r="R364" s="550"/>
      <c r="S364" s="550"/>
      <c r="T364" s="550"/>
      <c r="U364" s="550"/>
      <c r="V364" s="550"/>
      <c r="W364" s="550"/>
      <c r="X364" s="550"/>
      <c r="Y364" s="550"/>
      <c r="Z364" s="550"/>
      <c r="AA364" s="550"/>
      <c r="AB364" s="550"/>
      <c r="AC364" s="550"/>
      <c r="AD364" s="550"/>
      <c r="AE364" s="550"/>
      <c r="AF364" s="550"/>
      <c r="AG364" s="550"/>
      <c r="AH364" s="550"/>
      <c r="AI364" s="550"/>
      <c r="AJ364" s="550"/>
      <c r="AK364" s="550"/>
      <c r="AL364" s="550"/>
      <c r="AM364" s="550"/>
      <c r="AN364" s="1196"/>
      <c r="AO364" s="550"/>
      <c r="AP364" s="551"/>
      <c r="AQ364" s="552"/>
      <c r="AR364" s="550"/>
      <c r="AS364" s="550"/>
      <c r="AT364" s="550"/>
      <c r="AU364" s="550"/>
      <c r="AV364" s="550"/>
      <c r="AW364" s="550"/>
      <c r="AX364" s="550"/>
      <c r="AY364" s="550">
        <v>1421</v>
      </c>
      <c r="AZ364" s="550">
        <v>1555</v>
      </c>
      <c r="BA364" s="550">
        <v>1830</v>
      </c>
      <c r="BB364" s="553">
        <v>2080</v>
      </c>
      <c r="BC364" s="552">
        <v>1945</v>
      </c>
      <c r="BD364" s="550">
        <v>2431</v>
      </c>
      <c r="BE364" s="550">
        <v>2224</v>
      </c>
      <c r="BF364" s="550"/>
      <c r="BG364" s="550"/>
      <c r="BH364" s="550"/>
      <c r="BI364" s="550"/>
      <c r="BJ364" s="550"/>
      <c r="BK364" s="550"/>
      <c r="BL364" s="550"/>
      <c r="BM364" s="550"/>
      <c r="BN364" s="551"/>
      <c r="BO364" s="552"/>
      <c r="BP364" s="550"/>
      <c r="BQ364" s="553"/>
      <c r="BT364" t="str">
        <f t="shared" ref="BT364:BT390" si="235">CONCATENATE(A364," ",D364," ",E364)</f>
        <v>Portuguese New Chat MT from Email Chat</v>
      </c>
    </row>
    <row r="365" spans="1:72">
      <c r="A365" s="2506" t="s">
        <v>146</v>
      </c>
      <c r="B365" s="2520" t="s">
        <v>640</v>
      </c>
      <c r="C365" s="2520" t="s">
        <v>630</v>
      </c>
      <c r="D365" s="2508" t="s">
        <v>648</v>
      </c>
      <c r="E365" s="2509" t="s">
        <v>22</v>
      </c>
      <c r="F365" s="2521"/>
      <c r="G365" s="803"/>
      <c r="H365" s="803"/>
      <c r="I365" s="803"/>
      <c r="J365" s="803"/>
      <c r="K365" s="803"/>
      <c r="L365" s="803"/>
      <c r="M365" s="803"/>
      <c r="N365" s="803"/>
      <c r="O365" s="803"/>
      <c r="P365" s="803"/>
      <c r="Q365" s="803"/>
      <c r="R365" s="803"/>
      <c r="S365" s="803"/>
      <c r="T365" s="803"/>
      <c r="U365" s="803"/>
      <c r="V365" s="803"/>
      <c r="W365" s="803"/>
      <c r="X365" s="803"/>
      <c r="Y365" s="803"/>
      <c r="Z365" s="803"/>
      <c r="AA365" s="803"/>
      <c r="AB365" s="803"/>
      <c r="AC365" s="803"/>
      <c r="AD365" s="803"/>
      <c r="AE365" s="803"/>
      <c r="AF365" s="803"/>
      <c r="AG365" s="803"/>
      <c r="AH365" s="803"/>
      <c r="AI365" s="803"/>
      <c r="AJ365" s="803"/>
      <c r="AK365" s="803"/>
      <c r="AL365" s="803"/>
      <c r="AM365" s="803"/>
      <c r="AN365" s="2168"/>
      <c r="AO365" s="803"/>
      <c r="AP365" s="804"/>
      <c r="AQ365" s="805"/>
      <c r="AR365" s="803"/>
      <c r="AS365" s="803"/>
      <c r="AT365" s="803"/>
      <c r="AU365" s="803"/>
      <c r="AV365" s="803"/>
      <c r="AW365" s="803"/>
      <c r="AX365" s="803"/>
      <c r="AY365" s="803">
        <v>1631</v>
      </c>
      <c r="AZ365" s="803">
        <v>1508</v>
      </c>
      <c r="BA365" s="803">
        <v>1866</v>
      </c>
      <c r="BB365" s="987">
        <v>2099</v>
      </c>
      <c r="BC365" s="805">
        <v>2564</v>
      </c>
      <c r="BD365" s="803">
        <v>2150</v>
      </c>
      <c r="BE365" s="803">
        <v>1908</v>
      </c>
      <c r="BF365" s="803"/>
      <c r="BG365" s="803"/>
      <c r="BH365" s="803"/>
      <c r="BI365" s="803"/>
      <c r="BJ365" s="803"/>
      <c r="BK365" s="803"/>
      <c r="BL365" s="803"/>
      <c r="BM365" s="803"/>
      <c r="BN365" s="804"/>
      <c r="BO365" s="805"/>
      <c r="BP365" s="803"/>
      <c r="BQ365" s="987"/>
      <c r="BT365" t="str">
        <f t="shared" si="235"/>
        <v>Spanish New Chat MT from Email Chat</v>
      </c>
    </row>
    <row r="366" spans="1:72">
      <c r="A366" s="2506" t="s">
        <v>226</v>
      </c>
      <c r="B366" s="2520" t="s">
        <v>640</v>
      </c>
      <c r="C366" s="2520" t="s">
        <v>630</v>
      </c>
      <c r="D366" s="2508" t="s">
        <v>648</v>
      </c>
      <c r="E366" s="2509" t="s">
        <v>22</v>
      </c>
      <c r="F366" s="2521"/>
      <c r="G366" s="803"/>
      <c r="H366" s="803"/>
      <c r="I366" s="803"/>
      <c r="J366" s="803"/>
      <c r="K366" s="803"/>
      <c r="L366" s="803"/>
      <c r="M366" s="803"/>
      <c r="N366" s="803"/>
      <c r="O366" s="803"/>
      <c r="P366" s="803"/>
      <c r="Q366" s="803"/>
      <c r="R366" s="803"/>
      <c r="S366" s="803"/>
      <c r="T366" s="803"/>
      <c r="U366" s="803"/>
      <c r="V366" s="803"/>
      <c r="W366" s="803"/>
      <c r="X366" s="803"/>
      <c r="Y366" s="803"/>
      <c r="Z366" s="803"/>
      <c r="AA366" s="803"/>
      <c r="AB366" s="803"/>
      <c r="AC366" s="803"/>
      <c r="AD366" s="803"/>
      <c r="AE366" s="803"/>
      <c r="AF366" s="803"/>
      <c r="AG366" s="803"/>
      <c r="AH366" s="803"/>
      <c r="AI366" s="803"/>
      <c r="AJ366" s="803"/>
      <c r="AK366" s="803"/>
      <c r="AL366" s="803"/>
      <c r="AM366" s="803"/>
      <c r="AN366" s="2168"/>
      <c r="AO366" s="803"/>
      <c r="AP366" s="804"/>
      <c r="AQ366" s="805"/>
      <c r="AR366" s="803"/>
      <c r="AS366" s="803"/>
      <c r="AT366" s="803"/>
      <c r="AU366" s="803"/>
      <c r="AV366" s="803"/>
      <c r="AW366" s="803"/>
      <c r="AX366" s="803"/>
      <c r="AY366" s="803">
        <v>655</v>
      </c>
      <c r="AZ366" s="803">
        <v>762</v>
      </c>
      <c r="BA366" s="803">
        <v>879</v>
      </c>
      <c r="BB366" s="987">
        <v>885</v>
      </c>
      <c r="BC366" s="805">
        <v>1636</v>
      </c>
      <c r="BD366" s="803">
        <v>1169</v>
      </c>
      <c r="BE366" s="803">
        <v>895</v>
      </c>
      <c r="BF366" s="803"/>
      <c r="BG366" s="803"/>
      <c r="BH366" s="803"/>
      <c r="BI366" s="803"/>
      <c r="BJ366" s="803"/>
      <c r="BK366" s="803"/>
      <c r="BL366" s="803"/>
      <c r="BM366" s="803"/>
      <c r="BN366" s="804"/>
      <c r="BO366" s="805"/>
      <c r="BP366" s="803"/>
      <c r="BQ366" s="987"/>
      <c r="BT366" t="str">
        <f t="shared" si="235"/>
        <v>Czech New Chat MT from Email Chat</v>
      </c>
    </row>
    <row r="367" spans="1:72">
      <c r="A367" s="2506" t="s">
        <v>139</v>
      </c>
      <c r="B367" s="2520" t="s">
        <v>640</v>
      </c>
      <c r="C367" s="2520" t="s">
        <v>630</v>
      </c>
      <c r="D367" s="2508" t="s">
        <v>648</v>
      </c>
      <c r="E367" s="2509" t="s">
        <v>22</v>
      </c>
      <c r="F367" s="2521"/>
      <c r="G367" s="803"/>
      <c r="H367" s="803"/>
      <c r="I367" s="803"/>
      <c r="J367" s="803"/>
      <c r="K367" s="803"/>
      <c r="L367" s="803"/>
      <c r="M367" s="803"/>
      <c r="N367" s="803"/>
      <c r="O367" s="803"/>
      <c r="P367" s="803"/>
      <c r="Q367" s="803"/>
      <c r="R367" s="803"/>
      <c r="S367" s="803"/>
      <c r="T367" s="803"/>
      <c r="U367" s="803"/>
      <c r="V367" s="803"/>
      <c r="W367" s="803"/>
      <c r="X367" s="803"/>
      <c r="Y367" s="803"/>
      <c r="Z367" s="803"/>
      <c r="AA367" s="803"/>
      <c r="AB367" s="803"/>
      <c r="AC367" s="803"/>
      <c r="AD367" s="803"/>
      <c r="AE367" s="803"/>
      <c r="AF367" s="803"/>
      <c r="AG367" s="803"/>
      <c r="AH367" s="803"/>
      <c r="AI367" s="803"/>
      <c r="AJ367" s="803"/>
      <c r="AK367" s="803"/>
      <c r="AL367" s="803"/>
      <c r="AM367" s="803"/>
      <c r="AN367" s="2168"/>
      <c r="AO367" s="803"/>
      <c r="AP367" s="804"/>
      <c r="AQ367" s="805"/>
      <c r="AR367" s="803"/>
      <c r="AS367" s="803"/>
      <c r="AT367" s="803"/>
      <c r="AU367" s="803"/>
      <c r="AV367" s="803"/>
      <c r="AW367" s="803"/>
      <c r="AX367" s="803"/>
      <c r="AY367" s="803"/>
      <c r="AZ367" s="803"/>
      <c r="BA367" s="803"/>
      <c r="BB367" s="987"/>
      <c r="BC367" s="805"/>
      <c r="BD367" s="803"/>
      <c r="BE367" s="803"/>
      <c r="BF367" s="803"/>
      <c r="BG367" s="803"/>
      <c r="BH367" s="803"/>
      <c r="BI367" s="803"/>
      <c r="BJ367" s="803"/>
      <c r="BK367" s="803"/>
      <c r="BL367" s="803"/>
      <c r="BM367" s="803"/>
      <c r="BN367" s="804"/>
      <c r="BO367" s="805"/>
      <c r="BP367" s="803"/>
      <c r="BQ367" s="987"/>
      <c r="BT367" t="str">
        <f t="shared" si="235"/>
        <v>Italian New Chat MT from Email Chat</v>
      </c>
    </row>
    <row r="368" spans="1:72">
      <c r="A368" s="2506" t="s">
        <v>218</v>
      </c>
      <c r="B368" s="2520" t="s">
        <v>640</v>
      </c>
      <c r="C368" s="2520" t="s">
        <v>630</v>
      </c>
      <c r="D368" s="2508" t="s">
        <v>648</v>
      </c>
      <c r="E368" s="2509" t="s">
        <v>22</v>
      </c>
      <c r="F368" s="2521"/>
      <c r="G368" s="803"/>
      <c r="H368" s="803"/>
      <c r="I368" s="803"/>
      <c r="J368" s="803"/>
      <c r="K368" s="803"/>
      <c r="L368" s="803"/>
      <c r="M368" s="803"/>
      <c r="N368" s="803"/>
      <c r="O368" s="803"/>
      <c r="P368" s="803"/>
      <c r="Q368" s="803"/>
      <c r="R368" s="803"/>
      <c r="S368" s="803"/>
      <c r="T368" s="803"/>
      <c r="U368" s="803"/>
      <c r="V368" s="803"/>
      <c r="W368" s="803"/>
      <c r="X368" s="803"/>
      <c r="Y368" s="803"/>
      <c r="Z368" s="803"/>
      <c r="AA368" s="803"/>
      <c r="AB368" s="803"/>
      <c r="AC368" s="803"/>
      <c r="AD368" s="803"/>
      <c r="AE368" s="803"/>
      <c r="AF368" s="803"/>
      <c r="AG368" s="803"/>
      <c r="AH368" s="803"/>
      <c r="AI368" s="803"/>
      <c r="AJ368" s="803"/>
      <c r="AK368" s="803"/>
      <c r="AL368" s="803"/>
      <c r="AM368" s="803"/>
      <c r="AN368" s="2168"/>
      <c r="AO368" s="803"/>
      <c r="AP368" s="804"/>
      <c r="AQ368" s="805"/>
      <c r="AR368" s="803"/>
      <c r="AS368" s="803"/>
      <c r="AT368" s="803"/>
      <c r="AU368" s="803"/>
      <c r="AV368" s="803"/>
      <c r="AW368" s="803"/>
      <c r="AX368" s="803"/>
      <c r="AY368" s="803"/>
      <c r="AZ368" s="803"/>
      <c r="BA368" s="803">
        <v>396</v>
      </c>
      <c r="BB368" s="987">
        <v>308</v>
      </c>
      <c r="BC368" s="805">
        <v>461</v>
      </c>
      <c r="BD368" s="803">
        <v>485</v>
      </c>
      <c r="BE368" s="803">
        <v>494</v>
      </c>
      <c r="BF368" s="803"/>
      <c r="BG368" s="803"/>
      <c r="BH368" s="803"/>
      <c r="BI368" s="803"/>
      <c r="BJ368" s="803"/>
      <c r="BK368" s="803"/>
      <c r="BL368" s="803"/>
      <c r="BM368" s="803"/>
      <c r="BN368" s="804"/>
      <c r="BO368" s="805"/>
      <c r="BP368" s="803"/>
      <c r="BQ368" s="987"/>
      <c r="BT368" t="str">
        <f t="shared" si="235"/>
        <v>Japanese New Chat MT from Email Chat</v>
      </c>
    </row>
    <row r="369" spans="1:72">
      <c r="A369" s="2337" t="s">
        <v>227</v>
      </c>
      <c r="B369" s="2424" t="s">
        <v>640</v>
      </c>
      <c r="C369" s="2424" t="s">
        <v>630</v>
      </c>
      <c r="D369" s="2339" t="s">
        <v>648</v>
      </c>
      <c r="E369" s="2340" t="s">
        <v>22</v>
      </c>
      <c r="F369" s="2425"/>
      <c r="G369" s="554"/>
      <c r="H369" s="554"/>
      <c r="I369" s="554"/>
      <c r="J369" s="554"/>
      <c r="K369" s="554"/>
      <c r="L369" s="554"/>
      <c r="M369" s="554"/>
      <c r="N369" s="554"/>
      <c r="O369" s="554"/>
      <c r="P369" s="554"/>
      <c r="Q369" s="554"/>
      <c r="R369" s="554"/>
      <c r="S369" s="554"/>
      <c r="T369" s="554"/>
      <c r="U369" s="554"/>
      <c r="V369" s="554"/>
      <c r="W369" s="554"/>
      <c r="X369" s="554"/>
      <c r="Y369" s="554"/>
      <c r="Z369" s="554"/>
      <c r="AA369" s="554"/>
      <c r="AB369" s="554"/>
      <c r="AC369" s="554"/>
      <c r="AD369" s="554"/>
      <c r="AE369" s="554"/>
      <c r="AF369" s="554"/>
      <c r="AG369" s="554"/>
      <c r="AH369" s="554"/>
      <c r="AI369" s="554"/>
      <c r="AJ369" s="554"/>
      <c r="AK369" s="554"/>
      <c r="AL369" s="554"/>
      <c r="AM369" s="554"/>
      <c r="AN369" s="1197"/>
      <c r="AO369" s="554"/>
      <c r="AP369" s="555"/>
      <c r="AQ369" s="556"/>
      <c r="AR369" s="554"/>
      <c r="AS369" s="554"/>
      <c r="AT369" s="554"/>
      <c r="AU369" s="554"/>
      <c r="AV369" s="554"/>
      <c r="AW369" s="554"/>
      <c r="AX369" s="554"/>
      <c r="AY369" s="554"/>
      <c r="AZ369" s="554"/>
      <c r="BA369" s="554"/>
      <c r="BB369" s="557"/>
      <c r="BC369" s="556"/>
      <c r="BD369" s="554"/>
      <c r="BE369" s="554"/>
      <c r="BF369" s="554"/>
      <c r="BG369" s="554"/>
      <c r="BH369" s="554"/>
      <c r="BI369" s="554"/>
      <c r="BJ369" s="554"/>
      <c r="BK369" s="554"/>
      <c r="BL369" s="554"/>
      <c r="BM369" s="554"/>
      <c r="BN369" s="555"/>
      <c r="BO369" s="556"/>
      <c r="BP369" s="554"/>
      <c r="BQ369" s="557"/>
      <c r="BT369" t="str">
        <f t="shared" si="235"/>
        <v>Other New Chat MT from Email Chat</v>
      </c>
    </row>
    <row r="370" spans="1:72">
      <c r="A370" s="112" t="s">
        <v>208</v>
      </c>
      <c r="B370" s="113" t="s">
        <v>153</v>
      </c>
      <c r="C370" s="113" t="s">
        <v>649</v>
      </c>
      <c r="D370" s="1193" t="s">
        <v>650</v>
      </c>
      <c r="E370" s="114" t="s">
        <v>16</v>
      </c>
      <c r="F370" s="115"/>
      <c r="G370" s="558"/>
      <c r="H370" s="559"/>
      <c r="I370" s="559"/>
      <c r="J370" s="559"/>
      <c r="K370" s="559"/>
      <c r="L370" s="559"/>
      <c r="M370" s="559"/>
      <c r="N370" s="559">
        <v>769</v>
      </c>
      <c r="O370" s="559">
        <v>896</v>
      </c>
      <c r="P370" s="559">
        <v>1036</v>
      </c>
      <c r="Q370" s="559">
        <v>950</v>
      </c>
      <c r="R370" s="560">
        <v>921</v>
      </c>
      <c r="S370" s="558">
        <v>939</v>
      </c>
      <c r="T370" s="559">
        <v>940</v>
      </c>
      <c r="U370" s="559">
        <v>1066</v>
      </c>
      <c r="V370" s="559">
        <v>764</v>
      </c>
      <c r="W370" s="559">
        <v>639</v>
      </c>
      <c r="X370" s="559">
        <v>750</v>
      </c>
      <c r="Y370" s="559">
        <v>596</v>
      </c>
      <c r="Z370" s="559">
        <v>712</v>
      </c>
      <c r="AA370" s="559">
        <v>790</v>
      </c>
      <c r="AB370" s="559">
        <v>585</v>
      </c>
      <c r="AC370" s="559">
        <v>543</v>
      </c>
      <c r="AD370" s="560">
        <v>490</v>
      </c>
      <c r="AE370" s="558">
        <v>641</v>
      </c>
      <c r="AF370" s="559">
        <v>618</v>
      </c>
      <c r="AG370" s="559">
        <v>608</v>
      </c>
      <c r="AH370" s="2297">
        <v>764</v>
      </c>
      <c r="AI370" s="2297">
        <v>639</v>
      </c>
      <c r="AJ370" s="2297">
        <v>750</v>
      </c>
      <c r="AK370" s="2297">
        <v>596</v>
      </c>
      <c r="AL370" s="559">
        <v>729</v>
      </c>
      <c r="AM370" s="559">
        <v>759</v>
      </c>
      <c r="AN370" s="559">
        <v>769</v>
      </c>
      <c r="AO370" s="559">
        <v>632</v>
      </c>
      <c r="AP370" s="560">
        <v>435</v>
      </c>
      <c r="AQ370" s="558">
        <v>593</v>
      </c>
      <c r="AR370" s="559">
        <v>597</v>
      </c>
      <c r="AS370" s="559">
        <v>590</v>
      </c>
      <c r="AT370" s="559">
        <v>979</v>
      </c>
      <c r="AU370" s="559">
        <v>970</v>
      </c>
      <c r="AV370" s="559">
        <v>986</v>
      </c>
      <c r="AW370" s="559">
        <v>924</v>
      </c>
      <c r="AX370" s="559">
        <v>966</v>
      </c>
      <c r="AY370" s="559">
        <v>790</v>
      </c>
      <c r="AZ370" s="559">
        <v>659</v>
      </c>
      <c r="BA370" s="559">
        <v>478</v>
      </c>
      <c r="BB370" s="562">
        <v>379</v>
      </c>
      <c r="BC370" s="558">
        <v>442</v>
      </c>
      <c r="BD370" s="559">
        <v>321</v>
      </c>
      <c r="BE370" s="559">
        <v>431</v>
      </c>
      <c r="BF370" s="559"/>
      <c r="BG370" s="559"/>
      <c r="BH370" s="559"/>
      <c r="BI370" s="559"/>
      <c r="BJ370" s="559"/>
      <c r="BK370" s="559"/>
      <c r="BL370" s="559"/>
      <c r="BM370" s="559"/>
      <c r="BN370" s="560"/>
      <c r="BO370" s="558"/>
      <c r="BP370" s="559"/>
      <c r="BQ370" s="562"/>
      <c r="BT370" t="str">
        <f t="shared" si="235"/>
        <v>English SMB Calls Offered Inbound</v>
      </c>
    </row>
    <row r="371" spans="1:72">
      <c r="A371" s="116" t="s">
        <v>208</v>
      </c>
      <c r="B371" s="117" t="s">
        <v>153</v>
      </c>
      <c r="C371" s="117" t="s">
        <v>649</v>
      </c>
      <c r="D371" s="1194" t="s">
        <v>651</v>
      </c>
      <c r="E371" s="118" t="s">
        <v>22</v>
      </c>
      <c r="F371" s="119"/>
      <c r="G371" s="552"/>
      <c r="H371" s="550"/>
      <c r="I371" s="550"/>
      <c r="J371" s="550"/>
      <c r="K371" s="550"/>
      <c r="L371" s="550"/>
      <c r="M371" s="550"/>
      <c r="N371" s="550">
        <v>897</v>
      </c>
      <c r="O371" s="550">
        <v>987</v>
      </c>
      <c r="P371" s="550">
        <v>948</v>
      </c>
      <c r="Q371" s="550">
        <v>883</v>
      </c>
      <c r="R371" s="551">
        <v>802</v>
      </c>
      <c r="S371" s="552">
        <v>783</v>
      </c>
      <c r="T371" s="550">
        <v>727</v>
      </c>
      <c r="U371" s="550">
        <v>903</v>
      </c>
      <c r="V371" s="550">
        <v>679</v>
      </c>
      <c r="W371" s="550">
        <v>566</v>
      </c>
      <c r="X371" s="550">
        <v>497</v>
      </c>
      <c r="Y371" s="550">
        <v>372</v>
      </c>
      <c r="Z371" s="550">
        <v>425</v>
      </c>
      <c r="AA371" s="550">
        <v>538</v>
      </c>
      <c r="AB371" s="550">
        <v>365</v>
      </c>
      <c r="AC371" s="550">
        <v>338</v>
      </c>
      <c r="AD371" s="551">
        <v>317</v>
      </c>
      <c r="AE371" s="552">
        <v>566</v>
      </c>
      <c r="AF371" s="550">
        <v>517</v>
      </c>
      <c r="AG371" s="550">
        <v>532</v>
      </c>
      <c r="AH371" s="2298">
        <v>548</v>
      </c>
      <c r="AI371" s="2298">
        <v>576</v>
      </c>
      <c r="AJ371" s="2298">
        <v>612</v>
      </c>
      <c r="AK371" s="2298">
        <v>638</v>
      </c>
      <c r="AL371" s="550">
        <v>658</v>
      </c>
      <c r="AM371" s="550">
        <v>678</v>
      </c>
      <c r="AN371" s="550">
        <v>702</v>
      </c>
      <c r="AO371" s="550">
        <v>739</v>
      </c>
      <c r="AP371" s="551">
        <v>703</v>
      </c>
      <c r="AQ371" s="552">
        <v>823</v>
      </c>
      <c r="AR371" s="550">
        <v>848</v>
      </c>
      <c r="AS371" s="550">
        <v>802</v>
      </c>
      <c r="AT371" s="550">
        <v>664</v>
      </c>
      <c r="AU371" s="550">
        <v>655</v>
      </c>
      <c r="AV371" s="550">
        <v>653</v>
      </c>
      <c r="AW371" s="550">
        <v>757</v>
      </c>
      <c r="AX371" s="550">
        <v>667</v>
      </c>
      <c r="AY371" s="550">
        <v>668</v>
      </c>
      <c r="AZ371" s="550">
        <v>1177</v>
      </c>
      <c r="BA371" s="550">
        <v>795</v>
      </c>
      <c r="BB371" s="553">
        <v>533</v>
      </c>
      <c r="BC371" s="552">
        <v>729</v>
      </c>
      <c r="BD371" s="550">
        <v>708</v>
      </c>
      <c r="BE371" s="550">
        <v>748</v>
      </c>
      <c r="BF371" s="550"/>
      <c r="BG371" s="550"/>
      <c r="BH371" s="550"/>
      <c r="BI371" s="550"/>
      <c r="BJ371" s="550"/>
      <c r="BK371" s="550"/>
      <c r="BL371" s="550"/>
      <c r="BM371" s="550"/>
      <c r="BN371" s="551"/>
      <c r="BO371" s="552"/>
      <c r="BP371" s="550"/>
      <c r="BQ371" s="553"/>
      <c r="BT371" t="str">
        <f t="shared" si="235"/>
        <v>English SMB Chats Offered Chat</v>
      </c>
    </row>
    <row r="372" spans="1:72">
      <c r="A372" s="116" t="s">
        <v>208</v>
      </c>
      <c r="B372" s="117" t="s">
        <v>153</v>
      </c>
      <c r="C372" s="117" t="s">
        <v>649</v>
      </c>
      <c r="D372" s="1194" t="s">
        <v>652</v>
      </c>
      <c r="E372" s="118" t="s">
        <v>603</v>
      </c>
      <c r="F372" s="119"/>
      <c r="G372" s="552"/>
      <c r="H372" s="550"/>
      <c r="I372" s="550"/>
      <c r="J372" s="550"/>
      <c r="K372" s="550"/>
      <c r="L372" s="550"/>
      <c r="M372" s="550"/>
      <c r="N372" s="550">
        <v>5687</v>
      </c>
      <c r="O372" s="550">
        <v>6194</v>
      </c>
      <c r="P372" s="550">
        <v>6617</v>
      </c>
      <c r="Q372" s="550">
        <v>6201</v>
      </c>
      <c r="R372" s="551">
        <v>4909</v>
      </c>
      <c r="S372" s="552">
        <v>5693</v>
      </c>
      <c r="T372" s="550">
        <v>5158</v>
      </c>
      <c r="U372" s="550">
        <v>6428</v>
      </c>
      <c r="V372" s="550">
        <v>4963</v>
      </c>
      <c r="W372" s="550">
        <v>3720</v>
      </c>
      <c r="X372" s="550">
        <v>3053</v>
      </c>
      <c r="Y372" s="550">
        <v>2455</v>
      </c>
      <c r="Z372" s="550">
        <v>3728</v>
      </c>
      <c r="AA372" s="550">
        <v>4577</v>
      </c>
      <c r="AB372" s="550">
        <v>3656</v>
      </c>
      <c r="AC372" s="550">
        <v>2875</v>
      </c>
      <c r="AD372" s="551">
        <v>2641</v>
      </c>
      <c r="AE372" s="552">
        <v>3328</v>
      </c>
      <c r="AF372" s="550">
        <v>2942</v>
      </c>
      <c r="AG372" s="550">
        <v>4405</v>
      </c>
      <c r="AH372" s="2298">
        <v>4963</v>
      </c>
      <c r="AI372" s="2298">
        <v>3720</v>
      </c>
      <c r="AJ372" s="2298">
        <v>3053</v>
      </c>
      <c r="AK372" s="2298">
        <v>2455</v>
      </c>
      <c r="AL372" s="550">
        <v>3084</v>
      </c>
      <c r="AM372" s="550">
        <v>2740</v>
      </c>
      <c r="AN372" s="550">
        <v>2995</v>
      </c>
      <c r="AO372" s="550">
        <v>3107</v>
      </c>
      <c r="AP372" s="551">
        <v>2246</v>
      </c>
      <c r="AQ372" s="552">
        <v>3482</v>
      </c>
      <c r="AR372" s="550">
        <v>3358</v>
      </c>
      <c r="AS372" s="550">
        <v>2932</v>
      </c>
      <c r="AT372" s="550">
        <v>2922</v>
      </c>
      <c r="AU372" s="550">
        <v>2579</v>
      </c>
      <c r="AV372" s="550">
        <v>2418</v>
      </c>
      <c r="AW372" s="550">
        <v>2558</v>
      </c>
      <c r="AX372" s="550">
        <v>2450</v>
      </c>
      <c r="AY372" s="550">
        <v>2538</v>
      </c>
      <c r="AZ372" s="550">
        <v>2915</v>
      </c>
      <c r="BA372" s="550">
        <v>2665</v>
      </c>
      <c r="BB372" s="553">
        <v>2124</v>
      </c>
      <c r="BC372" s="552">
        <v>2305</v>
      </c>
      <c r="BD372" s="550"/>
      <c r="BE372" s="550">
        <v>3222</v>
      </c>
      <c r="BF372" s="550"/>
      <c r="BG372" s="550"/>
      <c r="BH372" s="550"/>
      <c r="BI372" s="550"/>
      <c r="BJ372" s="550"/>
      <c r="BK372" s="550"/>
      <c r="BL372" s="550"/>
      <c r="BM372" s="550"/>
      <c r="BN372" s="551"/>
      <c r="BO372" s="552"/>
      <c r="BP372" s="550"/>
      <c r="BQ372" s="553"/>
      <c r="BT372" t="str">
        <f t="shared" si="235"/>
        <v>English SMB Offline Tickets (Emails) Case</v>
      </c>
    </row>
    <row r="373" spans="1:72">
      <c r="A373" s="116" t="s">
        <v>208</v>
      </c>
      <c r="B373" s="117" t="s">
        <v>153</v>
      </c>
      <c r="C373" s="117" t="s">
        <v>619</v>
      </c>
      <c r="D373" s="1194" t="s">
        <v>653</v>
      </c>
      <c r="E373" s="118" t="s">
        <v>84</v>
      </c>
      <c r="F373" s="119"/>
      <c r="G373" s="552"/>
      <c r="H373" s="550"/>
      <c r="I373" s="550"/>
      <c r="J373" s="550"/>
      <c r="K373" s="550"/>
      <c r="L373" s="550"/>
      <c r="M373" s="550"/>
      <c r="N373" s="550">
        <v>342</v>
      </c>
      <c r="O373" s="550">
        <v>418</v>
      </c>
      <c r="P373" s="550">
        <v>432</v>
      </c>
      <c r="Q373" s="550">
        <v>408</v>
      </c>
      <c r="R373" s="551">
        <v>279</v>
      </c>
      <c r="S373" s="552">
        <v>295</v>
      </c>
      <c r="T373" s="550">
        <v>336</v>
      </c>
      <c r="U373" s="550">
        <v>395</v>
      </c>
      <c r="V373" s="550">
        <v>262</v>
      </c>
      <c r="W373" s="550">
        <v>280</v>
      </c>
      <c r="X373" s="550">
        <v>300</v>
      </c>
      <c r="Y373" s="550">
        <v>320</v>
      </c>
      <c r="Z373" s="550">
        <v>400</v>
      </c>
      <c r="AA373" s="550">
        <v>480</v>
      </c>
      <c r="AB373" s="550">
        <v>560</v>
      </c>
      <c r="AC373" s="550">
        <v>600</v>
      </c>
      <c r="AD373" s="551">
        <v>720</v>
      </c>
      <c r="AE373" s="552">
        <v>224</v>
      </c>
      <c r="AF373" s="550">
        <v>224</v>
      </c>
      <c r="AG373" s="550">
        <v>228</v>
      </c>
      <c r="AH373" s="2298">
        <v>262</v>
      </c>
      <c r="AI373" s="2298">
        <v>280</v>
      </c>
      <c r="AJ373" s="2298">
        <v>300</v>
      </c>
      <c r="AK373" s="2298">
        <v>320</v>
      </c>
      <c r="AL373" s="550"/>
      <c r="AM373" s="550"/>
      <c r="AN373" s="550"/>
      <c r="AO373" s="550"/>
      <c r="AP373" s="551"/>
      <c r="AQ373" s="552"/>
      <c r="AR373" s="550"/>
      <c r="AS373" s="550"/>
      <c r="AT373" s="550"/>
      <c r="AU373" s="550"/>
      <c r="AV373" s="550"/>
      <c r="AW373" s="550"/>
      <c r="AX373" s="550"/>
      <c r="AY373" s="550"/>
      <c r="AZ373" s="550"/>
      <c r="BA373" s="550"/>
      <c r="BB373" s="553"/>
      <c r="BC373" s="552"/>
      <c r="BD373" s="550"/>
      <c r="BE373" s="550"/>
      <c r="BF373" s="550"/>
      <c r="BG373" s="550"/>
      <c r="BH373" s="550"/>
      <c r="BI373" s="550"/>
      <c r="BJ373" s="550"/>
      <c r="BK373" s="550"/>
      <c r="BL373" s="550"/>
      <c r="BM373" s="550"/>
      <c r="BN373" s="551"/>
      <c r="BO373" s="552"/>
      <c r="BP373" s="550"/>
      <c r="BQ373" s="553"/>
      <c r="BT373" t="str">
        <f t="shared" si="235"/>
        <v>English LMI Sessions SMB Remote</v>
      </c>
    </row>
    <row r="374" spans="1:72">
      <c r="A374" s="116" t="s">
        <v>208</v>
      </c>
      <c r="B374" s="117" t="s">
        <v>154</v>
      </c>
      <c r="C374" s="117" t="s">
        <v>649</v>
      </c>
      <c r="D374" s="1194" t="s">
        <v>654</v>
      </c>
      <c r="E374" s="118" t="s">
        <v>603</v>
      </c>
      <c r="F374" s="119"/>
      <c r="G374" s="552"/>
      <c r="H374" s="550"/>
      <c r="I374" s="550"/>
      <c r="J374" s="550"/>
      <c r="K374" s="550"/>
      <c r="L374" s="550"/>
      <c r="M374" s="550"/>
      <c r="N374" s="550">
        <v>6122</v>
      </c>
      <c r="O374" s="550">
        <v>5846</v>
      </c>
      <c r="P374" s="550">
        <v>5350</v>
      </c>
      <c r="Q374" s="550">
        <v>5377</v>
      </c>
      <c r="R374" s="551">
        <v>5423</v>
      </c>
      <c r="S374" s="552">
        <v>5642</v>
      </c>
      <c r="T374" s="550">
        <v>5272</v>
      </c>
      <c r="U374" s="550">
        <v>6996</v>
      </c>
      <c r="V374" s="550">
        <v>6775</v>
      </c>
      <c r="W374" s="550">
        <v>6485</v>
      </c>
      <c r="X374" s="550">
        <v>6061</v>
      </c>
      <c r="Y374" s="550">
        <v>5957</v>
      </c>
      <c r="Z374" s="550">
        <v>6595</v>
      </c>
      <c r="AA374" s="550">
        <v>5480</v>
      </c>
      <c r="AB374" s="550">
        <v>5350</v>
      </c>
      <c r="AC374" s="550">
        <v>5377</v>
      </c>
      <c r="AD374" s="551">
        <v>5423</v>
      </c>
      <c r="AE374" s="552">
        <v>5642</v>
      </c>
      <c r="AF374" s="550">
        <v>5272</v>
      </c>
      <c r="AG374" s="550">
        <v>6996</v>
      </c>
      <c r="AH374" s="2298">
        <v>6775</v>
      </c>
      <c r="AI374" s="2298">
        <v>6485</v>
      </c>
      <c r="AJ374" s="2298">
        <v>6061</v>
      </c>
      <c r="AK374" s="2298">
        <v>5957</v>
      </c>
      <c r="AL374" s="550">
        <v>3769</v>
      </c>
      <c r="AM374" s="550">
        <v>4806</v>
      </c>
      <c r="AN374" s="550">
        <v>4817</v>
      </c>
      <c r="AO374" s="550">
        <v>10919</v>
      </c>
      <c r="AP374" s="551">
        <v>5587</v>
      </c>
      <c r="AQ374" s="552">
        <v>6025</v>
      </c>
      <c r="AR374" s="550">
        <v>5246</v>
      </c>
      <c r="AS374" s="550">
        <v>6668</v>
      </c>
      <c r="AT374" s="550">
        <v>3294</v>
      </c>
      <c r="AU374" s="550">
        <v>3290</v>
      </c>
      <c r="AV374" s="550">
        <v>3091</v>
      </c>
      <c r="AW374" s="550">
        <v>4106</v>
      </c>
      <c r="AX374" s="550">
        <v>2864</v>
      </c>
      <c r="AY374" s="550">
        <v>4921</v>
      </c>
      <c r="AZ374" s="550">
        <v>2464</v>
      </c>
      <c r="BA374" s="550">
        <v>2545</v>
      </c>
      <c r="BB374" s="553">
        <v>4045</v>
      </c>
      <c r="BC374" s="552">
        <v>3241</v>
      </c>
      <c r="BD374" s="550"/>
      <c r="BE374" s="550">
        <v>2872</v>
      </c>
      <c r="BF374" s="550"/>
      <c r="BG374" s="550"/>
      <c r="BH374" s="550"/>
      <c r="BI374" s="550"/>
      <c r="BJ374" s="550"/>
      <c r="BK374" s="550"/>
      <c r="BL374" s="550"/>
      <c r="BM374" s="550"/>
      <c r="BN374" s="551"/>
      <c r="BO374" s="552"/>
      <c r="BP374" s="550"/>
      <c r="BQ374" s="553"/>
      <c r="BT374" t="str">
        <f t="shared" si="235"/>
        <v>English HMA Offline tickets (Emails) Case</v>
      </c>
    </row>
    <row r="375" spans="1:72">
      <c r="A375" s="116" t="s">
        <v>208</v>
      </c>
      <c r="B375" s="117" t="s">
        <v>155</v>
      </c>
      <c r="C375" s="117" t="s">
        <v>649</v>
      </c>
      <c r="D375" s="1194" t="s">
        <v>655</v>
      </c>
      <c r="E375" s="118" t="s">
        <v>603</v>
      </c>
      <c r="F375" s="119"/>
      <c r="G375" s="552"/>
      <c r="H375" s="550"/>
      <c r="I375" s="550"/>
      <c r="J375" s="550"/>
      <c r="K375" s="550"/>
      <c r="L375" s="550"/>
      <c r="M375" s="550"/>
      <c r="N375" s="550">
        <v>14607</v>
      </c>
      <c r="O375" s="550">
        <v>14746</v>
      </c>
      <c r="P375" s="550">
        <v>14173</v>
      </c>
      <c r="Q375" s="550">
        <v>15132</v>
      </c>
      <c r="R375" s="551">
        <v>16324</v>
      </c>
      <c r="S375" s="552">
        <v>15765</v>
      </c>
      <c r="T375" s="550">
        <v>14122</v>
      </c>
      <c r="U375" s="550">
        <v>18441</v>
      </c>
      <c r="V375" s="550">
        <v>16370</v>
      </c>
      <c r="W375" s="550">
        <v>16473</v>
      </c>
      <c r="X375" s="550">
        <v>21766</v>
      </c>
      <c r="Y375" s="550">
        <v>16929</v>
      </c>
      <c r="Z375" s="550">
        <v>18249</v>
      </c>
      <c r="AA375" s="550">
        <v>19240</v>
      </c>
      <c r="AB375" s="550">
        <v>14173</v>
      </c>
      <c r="AC375" s="550">
        <v>15132</v>
      </c>
      <c r="AD375" s="551">
        <v>16324</v>
      </c>
      <c r="AE375" s="552">
        <v>15765</v>
      </c>
      <c r="AF375" s="550">
        <v>14122</v>
      </c>
      <c r="AG375" s="550">
        <v>18441</v>
      </c>
      <c r="AH375" s="2298">
        <v>16370</v>
      </c>
      <c r="AI375" s="2298">
        <v>16473</v>
      </c>
      <c r="AJ375" s="2298">
        <v>21766</v>
      </c>
      <c r="AK375" s="2298">
        <v>16929</v>
      </c>
      <c r="AL375" s="550">
        <v>15583</v>
      </c>
      <c r="AM375" s="550">
        <v>21100</v>
      </c>
      <c r="AN375" s="550">
        <v>24000</v>
      </c>
      <c r="AO375" s="550">
        <v>25000</v>
      </c>
      <c r="AP375" s="551">
        <v>20700</v>
      </c>
      <c r="AQ375" s="552">
        <v>21400</v>
      </c>
      <c r="AR375" s="550">
        <v>24100</v>
      </c>
      <c r="AS375" s="550">
        <v>18900</v>
      </c>
      <c r="AT375" s="550">
        <v>16336</v>
      </c>
      <c r="AU375" s="550">
        <v>15210</v>
      </c>
      <c r="AV375" s="550">
        <v>17543</v>
      </c>
      <c r="AW375" s="550">
        <v>17684</v>
      </c>
      <c r="AX375" s="550">
        <v>19225</v>
      </c>
      <c r="AY375" s="550">
        <v>19431</v>
      </c>
      <c r="AZ375" s="550">
        <v>29046</v>
      </c>
      <c r="BA375" s="550">
        <v>29190</v>
      </c>
      <c r="BB375" s="553">
        <v>27519</v>
      </c>
      <c r="BC375" s="552">
        <v>19652</v>
      </c>
      <c r="BD375" s="550"/>
      <c r="BE375" s="550">
        <v>19410</v>
      </c>
      <c r="BF375" s="550"/>
      <c r="BG375" s="550"/>
      <c r="BH375" s="550"/>
      <c r="BI375" s="550"/>
      <c r="BJ375" s="550"/>
      <c r="BK375" s="550"/>
      <c r="BL375" s="550"/>
      <c r="BM375" s="550"/>
      <c r="BN375" s="551"/>
      <c r="BO375" s="552"/>
      <c r="BP375" s="550"/>
      <c r="BQ375" s="553"/>
      <c r="BT375" t="str">
        <f t="shared" si="235"/>
        <v>English CCleaner Offline tickets (Emails) Case</v>
      </c>
    </row>
    <row r="376" spans="1:72">
      <c r="A376" s="120" t="s">
        <v>208</v>
      </c>
      <c r="B376" s="121" t="s">
        <v>155</v>
      </c>
      <c r="C376" s="121" t="s">
        <v>649</v>
      </c>
      <c r="D376" s="1195" t="s">
        <v>656</v>
      </c>
      <c r="E376" s="122" t="s">
        <v>22</v>
      </c>
      <c r="F376" s="123"/>
      <c r="G376" s="556"/>
      <c r="H376" s="554"/>
      <c r="I376" s="554"/>
      <c r="J376" s="554"/>
      <c r="K376" s="554"/>
      <c r="L376" s="554"/>
      <c r="M376" s="554"/>
      <c r="N376" s="554">
        <v>301</v>
      </c>
      <c r="O376" s="554">
        <v>262</v>
      </c>
      <c r="P376" s="554">
        <v>156</v>
      </c>
      <c r="Q376" s="554">
        <v>197</v>
      </c>
      <c r="R376" s="555">
        <v>171</v>
      </c>
      <c r="S376" s="556">
        <v>181</v>
      </c>
      <c r="T376" s="554">
        <v>165</v>
      </c>
      <c r="U376" s="554">
        <v>230</v>
      </c>
      <c r="V376" s="554">
        <v>371</v>
      </c>
      <c r="W376" s="554">
        <v>299</v>
      </c>
      <c r="X376" s="554">
        <v>403</v>
      </c>
      <c r="Y376" s="554">
        <v>394</v>
      </c>
      <c r="Z376" s="554">
        <v>483</v>
      </c>
      <c r="AA376" s="554">
        <v>462</v>
      </c>
      <c r="AB376" s="554">
        <v>156</v>
      </c>
      <c r="AC376" s="554">
        <v>197</v>
      </c>
      <c r="AD376" s="555">
        <v>171</v>
      </c>
      <c r="AE376" s="556">
        <v>181</v>
      </c>
      <c r="AF376" s="554">
        <v>165</v>
      </c>
      <c r="AG376" s="554">
        <v>230</v>
      </c>
      <c r="AH376" s="2299">
        <v>371</v>
      </c>
      <c r="AI376" s="2299">
        <v>299</v>
      </c>
      <c r="AJ376" s="2299">
        <v>403</v>
      </c>
      <c r="AK376" s="2299">
        <v>394</v>
      </c>
      <c r="AL376" s="554">
        <v>555</v>
      </c>
      <c r="AM376" s="554">
        <v>507</v>
      </c>
      <c r="AN376" s="554">
        <v>653</v>
      </c>
      <c r="AO376" s="554">
        <v>537</v>
      </c>
      <c r="AP376" s="555">
        <v>358</v>
      </c>
      <c r="AQ376" s="556">
        <v>534</v>
      </c>
      <c r="AR376" s="554">
        <v>715</v>
      </c>
      <c r="AS376" s="554">
        <v>512</v>
      </c>
      <c r="AT376" s="554">
        <v>555</v>
      </c>
      <c r="AU376" s="554">
        <v>464</v>
      </c>
      <c r="AV376" s="554">
        <v>367</v>
      </c>
      <c r="AW376" s="554">
        <v>303</v>
      </c>
      <c r="AX376" s="554">
        <v>333</v>
      </c>
      <c r="AY376" s="554">
        <v>481</v>
      </c>
      <c r="AZ376" s="554">
        <v>520</v>
      </c>
      <c r="BA376" s="554">
        <v>483</v>
      </c>
      <c r="BB376" s="557">
        <v>310</v>
      </c>
      <c r="BC376" s="556">
        <v>465</v>
      </c>
      <c r="BD376" s="554">
        <v>422</v>
      </c>
      <c r="BE376" s="554">
        <v>408</v>
      </c>
      <c r="BF376" s="554"/>
      <c r="BG376" s="554"/>
      <c r="BH376" s="554"/>
      <c r="BI376" s="554"/>
      <c r="BJ376" s="554"/>
      <c r="BK376" s="554"/>
      <c r="BL376" s="554"/>
      <c r="BM376" s="554"/>
      <c r="BN376" s="555"/>
      <c r="BO376" s="556"/>
      <c r="BP376" s="554"/>
      <c r="BQ376" s="557"/>
      <c r="BT376" t="str">
        <f t="shared" si="235"/>
        <v>English CCleaner Chats Offered Chat</v>
      </c>
    </row>
    <row r="377" spans="1:72">
      <c r="A377" s="112" t="s">
        <v>208</v>
      </c>
      <c r="B377" s="113"/>
      <c r="C377" s="113" t="s">
        <v>199</v>
      </c>
      <c r="D377" s="1193" t="s">
        <v>199</v>
      </c>
      <c r="E377" s="114" t="s">
        <v>45</v>
      </c>
      <c r="F377" s="115"/>
      <c r="G377" s="558">
        <f t="shared" ref="G377:P380" si="236">SUMIF($C$299:$C$376,$C377,G$299:G$376)</f>
        <v>0</v>
      </c>
      <c r="H377" s="559">
        <f t="shared" si="236"/>
        <v>0</v>
      </c>
      <c r="I377" s="559">
        <f t="shared" si="236"/>
        <v>0</v>
      </c>
      <c r="J377" s="559">
        <f t="shared" si="236"/>
        <v>0</v>
      </c>
      <c r="K377" s="559">
        <f t="shared" si="236"/>
        <v>0</v>
      </c>
      <c r="L377" s="559">
        <f t="shared" si="236"/>
        <v>6117</v>
      </c>
      <c r="M377" s="559">
        <f t="shared" si="236"/>
        <v>5387</v>
      </c>
      <c r="N377" s="559">
        <f t="shared" si="236"/>
        <v>6793</v>
      </c>
      <c r="O377" s="559">
        <f t="shared" si="236"/>
        <v>6885</v>
      </c>
      <c r="P377" s="559">
        <f t="shared" si="236"/>
        <v>9342</v>
      </c>
      <c r="Q377" s="559">
        <f t="shared" ref="Q377:Z380" si="237">SUMIF($C$299:$C$376,$C377,Q$299:Q$376)</f>
        <v>13875</v>
      </c>
      <c r="R377" s="560">
        <f t="shared" si="237"/>
        <v>15577</v>
      </c>
      <c r="S377" s="558">
        <f t="shared" si="237"/>
        <v>12440.5</v>
      </c>
      <c r="T377" s="559">
        <f t="shared" si="237"/>
        <v>11542</v>
      </c>
      <c r="U377" s="559">
        <f t="shared" si="237"/>
        <v>18074</v>
      </c>
      <c r="V377" s="559">
        <f t="shared" si="237"/>
        <v>18405</v>
      </c>
      <c r="W377" s="559">
        <f t="shared" si="237"/>
        <v>17743</v>
      </c>
      <c r="X377" s="559">
        <f t="shared" si="237"/>
        <v>17885.747002545195</v>
      </c>
      <c r="Y377" s="559">
        <f t="shared" si="237"/>
        <v>18140</v>
      </c>
      <c r="Z377" s="559">
        <f t="shared" si="237"/>
        <v>21119</v>
      </c>
      <c r="AA377" s="559">
        <f t="shared" ref="AA377:AJ380" si="238">SUMIF($C$299:$C$376,$C377,AA$299:AA$376)</f>
        <v>20664</v>
      </c>
      <c r="AB377" s="559">
        <f t="shared" si="238"/>
        <v>20111</v>
      </c>
      <c r="AC377" s="559">
        <f t="shared" si="238"/>
        <v>21632</v>
      </c>
      <c r="AD377" s="562">
        <f t="shared" si="238"/>
        <v>21955</v>
      </c>
      <c r="AE377" s="561">
        <f t="shared" si="238"/>
        <v>24460</v>
      </c>
      <c r="AF377" s="559">
        <f t="shared" si="238"/>
        <v>23566</v>
      </c>
      <c r="AG377" s="559">
        <f t="shared" si="238"/>
        <v>26164</v>
      </c>
      <c r="AH377" s="559">
        <f t="shared" si="238"/>
        <v>26104</v>
      </c>
      <c r="AI377" s="559">
        <f t="shared" si="238"/>
        <v>25421</v>
      </c>
      <c r="AJ377" s="559">
        <f t="shared" si="238"/>
        <v>22494</v>
      </c>
      <c r="AK377" s="559">
        <f t="shared" ref="AK377:AT380" si="239">SUMIF($C$299:$C$376,$C377,AK$299:AK$376)</f>
        <v>23202</v>
      </c>
      <c r="AL377" s="559">
        <f t="shared" si="239"/>
        <v>21862</v>
      </c>
      <c r="AM377" s="559">
        <f t="shared" si="239"/>
        <v>20038</v>
      </c>
      <c r="AN377" s="559">
        <f t="shared" si="239"/>
        <v>21483</v>
      </c>
      <c r="AO377" s="559">
        <f t="shared" si="239"/>
        <v>19568</v>
      </c>
      <c r="AP377" s="560">
        <f t="shared" si="239"/>
        <v>18399</v>
      </c>
      <c r="AQ377" s="558">
        <f t="shared" si="239"/>
        <v>20807</v>
      </c>
      <c r="AR377" s="559">
        <f t="shared" si="239"/>
        <v>20514</v>
      </c>
      <c r="AS377" s="559">
        <f t="shared" si="239"/>
        <v>21767</v>
      </c>
      <c r="AT377" s="559">
        <f t="shared" si="239"/>
        <v>19744</v>
      </c>
      <c r="AU377" s="559">
        <f t="shared" ref="AU377:BD380" si="240">SUMIF($C$299:$C$376,$C377,AU$299:AU$376)</f>
        <v>16248</v>
      </c>
      <c r="AV377" s="559">
        <f t="shared" si="240"/>
        <v>19828</v>
      </c>
      <c r="AW377" s="559">
        <f t="shared" si="240"/>
        <v>15868</v>
      </c>
      <c r="AX377" s="559">
        <f t="shared" si="240"/>
        <v>14690</v>
      </c>
      <c r="AY377" s="559">
        <f t="shared" si="240"/>
        <v>14227</v>
      </c>
      <c r="AZ377" s="559">
        <f t="shared" si="240"/>
        <v>14810</v>
      </c>
      <c r="BA377" s="559">
        <f t="shared" si="240"/>
        <v>15141</v>
      </c>
      <c r="BB377" s="562">
        <f t="shared" si="240"/>
        <v>16451</v>
      </c>
      <c r="BC377" s="548">
        <f t="shared" si="240"/>
        <v>18054</v>
      </c>
      <c r="BD377" s="546">
        <f t="shared" si="240"/>
        <v>17683</v>
      </c>
      <c r="BE377" s="546">
        <f t="shared" ref="BE377:BQ380" si="241">SUMIF($C$299:$C$376,$C377,BE$299:BE$376)</f>
        <v>13764</v>
      </c>
      <c r="BF377" s="546">
        <f t="shared" si="241"/>
        <v>0</v>
      </c>
      <c r="BG377" s="546">
        <f t="shared" si="241"/>
        <v>0</v>
      </c>
      <c r="BH377" s="546">
        <f t="shared" si="241"/>
        <v>0</v>
      </c>
      <c r="BI377" s="546">
        <f t="shared" si="241"/>
        <v>0</v>
      </c>
      <c r="BJ377" s="546">
        <f t="shared" si="241"/>
        <v>0</v>
      </c>
      <c r="BK377" s="546">
        <f t="shared" si="241"/>
        <v>0</v>
      </c>
      <c r="BL377" s="546">
        <f t="shared" si="241"/>
        <v>0</v>
      </c>
      <c r="BM377" s="546">
        <f t="shared" si="241"/>
        <v>0</v>
      </c>
      <c r="BN377" s="547">
        <f t="shared" si="241"/>
        <v>0</v>
      </c>
      <c r="BO377" s="548">
        <f t="shared" si="241"/>
        <v>0</v>
      </c>
      <c r="BP377" s="546">
        <f t="shared" si="241"/>
        <v>0</v>
      </c>
      <c r="BQ377" s="549">
        <f t="shared" si="241"/>
        <v>0</v>
      </c>
      <c r="BT377" t="str">
        <f t="shared" si="235"/>
        <v>English PTS TOTAL</v>
      </c>
    </row>
    <row r="378" spans="1:72">
      <c r="A378" s="116" t="s">
        <v>208</v>
      </c>
      <c r="B378" s="117"/>
      <c r="C378" s="117" t="s">
        <v>100</v>
      </c>
      <c r="D378" s="1194" t="s">
        <v>100</v>
      </c>
      <c r="E378" s="118" t="s">
        <v>45</v>
      </c>
      <c r="F378" s="119"/>
      <c r="G378" s="552">
        <f t="shared" si="236"/>
        <v>160128.19354838709</v>
      </c>
      <c r="H378" s="550">
        <f t="shared" si="236"/>
        <v>139939.76848874596</v>
      </c>
      <c r="I378" s="550">
        <f t="shared" si="236"/>
        <v>171002.66970998928</v>
      </c>
      <c r="J378" s="550">
        <f t="shared" si="236"/>
        <v>140868.46823229565</v>
      </c>
      <c r="K378" s="550">
        <f t="shared" si="236"/>
        <v>144767.06215250198</v>
      </c>
      <c r="L378" s="550">
        <f t="shared" si="236"/>
        <v>145224.33333333331</v>
      </c>
      <c r="M378" s="550">
        <f t="shared" si="236"/>
        <v>142821.26689107961</v>
      </c>
      <c r="N378" s="550">
        <f t="shared" si="236"/>
        <v>157743.47115170417</v>
      </c>
      <c r="O378" s="550">
        <f t="shared" si="236"/>
        <v>153616.33802816903</v>
      </c>
      <c r="P378" s="550">
        <f t="shared" si="236"/>
        <v>156610.49221789883</v>
      </c>
      <c r="Q378" s="550">
        <f t="shared" si="237"/>
        <v>189513.6578873634</v>
      </c>
      <c r="R378" s="551">
        <f t="shared" si="237"/>
        <v>149185.40310077521</v>
      </c>
      <c r="S378" s="552">
        <f t="shared" si="237"/>
        <v>203926.90705509315</v>
      </c>
      <c r="T378" s="550">
        <f t="shared" si="237"/>
        <v>155798.93526134253</v>
      </c>
      <c r="U378" s="550">
        <f t="shared" si="237"/>
        <v>146137.29560847717</v>
      </c>
      <c r="V378" s="550">
        <f t="shared" si="237"/>
        <v>133686.45073078736</v>
      </c>
      <c r="W378" s="550">
        <f t="shared" si="237"/>
        <v>124655.87886403619</v>
      </c>
      <c r="X378" s="550">
        <f t="shared" si="237"/>
        <v>114418.52000679293</v>
      </c>
      <c r="Y378" s="550">
        <f t="shared" si="237"/>
        <v>107651.29819770617</v>
      </c>
      <c r="Z378" s="550">
        <f t="shared" si="237"/>
        <v>113978.87739619793</v>
      </c>
      <c r="AA378" s="550">
        <f t="shared" si="238"/>
        <v>111979.5993072414</v>
      </c>
      <c r="AB378" s="550">
        <f t="shared" si="238"/>
        <v>108979.65693544396</v>
      </c>
      <c r="AC378" s="550">
        <f t="shared" si="238"/>
        <v>113673.55302018778</v>
      </c>
      <c r="AD378" s="553">
        <f t="shared" si="238"/>
        <v>103694.22324179641</v>
      </c>
      <c r="AE378" s="563">
        <f t="shared" si="238"/>
        <v>118157.92511842257</v>
      </c>
      <c r="AF378" s="550">
        <f t="shared" si="238"/>
        <v>103406.43110570719</v>
      </c>
      <c r="AG378" s="550">
        <f t="shared" si="238"/>
        <v>113220.22930998243</v>
      </c>
      <c r="AH378" s="550">
        <f t="shared" si="238"/>
        <v>98626</v>
      </c>
      <c r="AI378" s="550">
        <f t="shared" si="238"/>
        <v>84266</v>
      </c>
      <c r="AJ378" s="550">
        <f t="shared" si="238"/>
        <v>75420.03431077789</v>
      </c>
      <c r="AK378" s="550">
        <f t="shared" si="239"/>
        <v>116637.82079157192</v>
      </c>
      <c r="AL378" s="550">
        <f t="shared" si="239"/>
        <v>123258.20000000001</v>
      </c>
      <c r="AM378" s="550">
        <f t="shared" si="239"/>
        <v>137354.95238095237</v>
      </c>
      <c r="AN378" s="550">
        <f t="shared" si="239"/>
        <v>102766</v>
      </c>
      <c r="AO378" s="550">
        <f t="shared" si="239"/>
        <v>107045</v>
      </c>
      <c r="AP378" s="551">
        <f t="shared" si="239"/>
        <v>105282</v>
      </c>
      <c r="AQ378" s="552">
        <f t="shared" si="239"/>
        <v>123681</v>
      </c>
      <c r="AR378" s="550">
        <f t="shared" si="239"/>
        <v>114123</v>
      </c>
      <c r="AS378" s="550">
        <f t="shared" si="239"/>
        <v>108200</v>
      </c>
      <c r="AT378" s="550">
        <f t="shared" si="239"/>
        <v>120221</v>
      </c>
      <c r="AU378" s="550">
        <f t="shared" si="240"/>
        <v>92046</v>
      </c>
      <c r="AV378" s="550">
        <f t="shared" si="240"/>
        <v>61675</v>
      </c>
      <c r="AW378" s="550">
        <f t="shared" si="240"/>
        <v>56971</v>
      </c>
      <c r="AX378" s="550">
        <f t="shared" si="240"/>
        <v>58851</v>
      </c>
      <c r="AY378" s="550">
        <f t="shared" si="240"/>
        <v>48023</v>
      </c>
      <c r="AZ378" s="550">
        <f t="shared" si="240"/>
        <v>41071</v>
      </c>
      <c r="BA378" s="550">
        <f t="shared" si="240"/>
        <v>31087</v>
      </c>
      <c r="BB378" s="553">
        <f t="shared" si="240"/>
        <v>27181</v>
      </c>
      <c r="BC378" s="552">
        <f t="shared" si="240"/>
        <v>29572</v>
      </c>
      <c r="BD378" s="550">
        <f t="shared" si="240"/>
        <v>37851</v>
      </c>
      <c r="BE378" s="550">
        <f t="shared" si="241"/>
        <v>45787</v>
      </c>
      <c r="BF378" s="550">
        <f t="shared" si="241"/>
        <v>0</v>
      </c>
      <c r="BG378" s="550">
        <f t="shared" si="241"/>
        <v>0</v>
      </c>
      <c r="BH378" s="550">
        <f t="shared" si="241"/>
        <v>0</v>
      </c>
      <c r="BI378" s="550">
        <f t="shared" si="241"/>
        <v>0</v>
      </c>
      <c r="BJ378" s="550">
        <f t="shared" si="241"/>
        <v>0</v>
      </c>
      <c r="BK378" s="550">
        <f t="shared" si="241"/>
        <v>0</v>
      </c>
      <c r="BL378" s="550">
        <f t="shared" si="241"/>
        <v>0</v>
      </c>
      <c r="BM378" s="550">
        <f t="shared" si="241"/>
        <v>0</v>
      </c>
      <c r="BN378" s="551">
        <f t="shared" si="241"/>
        <v>0</v>
      </c>
      <c r="BO378" s="552">
        <f t="shared" si="241"/>
        <v>0</v>
      </c>
      <c r="BP378" s="550">
        <f t="shared" si="241"/>
        <v>0</v>
      </c>
      <c r="BQ378" s="553">
        <f t="shared" si="241"/>
        <v>0</v>
      </c>
      <c r="BT378" t="str">
        <f t="shared" si="235"/>
        <v>English Account Services TOTAL</v>
      </c>
    </row>
    <row r="379" spans="1:72">
      <c r="A379" s="116" t="s">
        <v>208</v>
      </c>
      <c r="B379" s="117"/>
      <c r="C379" s="117" t="s">
        <v>38</v>
      </c>
      <c r="D379" s="1194" t="s">
        <v>38</v>
      </c>
      <c r="E379" s="118" t="s">
        <v>45</v>
      </c>
      <c r="F379" s="119"/>
      <c r="G379" s="552">
        <f t="shared" si="236"/>
        <v>11924.387096774193</v>
      </c>
      <c r="H379" s="550">
        <f t="shared" si="236"/>
        <v>10025.774919614149</v>
      </c>
      <c r="I379" s="550">
        <f t="shared" si="236"/>
        <v>15590.747404224849</v>
      </c>
      <c r="J379" s="550">
        <f t="shared" si="236"/>
        <v>17350.629892590572</v>
      </c>
      <c r="K379" s="550">
        <f t="shared" si="236"/>
        <v>17048.766481334391</v>
      </c>
      <c r="L379" s="550">
        <f t="shared" si="236"/>
        <v>17589.870967741936</v>
      </c>
      <c r="M379" s="550">
        <f t="shared" si="236"/>
        <v>13486.372445299352</v>
      </c>
      <c r="N379" s="550">
        <f t="shared" si="236"/>
        <v>16829.189574515483</v>
      </c>
      <c r="O379" s="550">
        <f t="shared" si="236"/>
        <v>33129.825955734406</v>
      </c>
      <c r="P379" s="550">
        <f t="shared" si="236"/>
        <v>39781.039396887158</v>
      </c>
      <c r="Q379" s="550">
        <f t="shared" si="237"/>
        <v>62093.277108433736</v>
      </c>
      <c r="R379" s="551">
        <f t="shared" si="237"/>
        <v>98955.733850129196</v>
      </c>
      <c r="S379" s="552">
        <f t="shared" si="237"/>
        <v>115021.54280618312</v>
      </c>
      <c r="T379" s="550">
        <f t="shared" si="237"/>
        <v>94862.086229769164</v>
      </c>
      <c r="U379" s="550">
        <f t="shared" si="237"/>
        <v>120670.38300196634</v>
      </c>
      <c r="V379" s="550">
        <f t="shared" si="237"/>
        <v>106550.10301744461</v>
      </c>
      <c r="W379" s="550">
        <f t="shared" si="237"/>
        <v>96160.934405629552</v>
      </c>
      <c r="X379" s="550">
        <f t="shared" si="237"/>
        <v>87483.29340008265</v>
      </c>
      <c r="Y379" s="550">
        <f t="shared" si="237"/>
        <v>76614.645548880391</v>
      </c>
      <c r="Z379" s="550">
        <f t="shared" si="237"/>
        <v>86778.292322396475</v>
      </c>
      <c r="AA379" s="550">
        <f t="shared" si="238"/>
        <v>78030.725308386274</v>
      </c>
      <c r="AB379" s="550">
        <f t="shared" si="238"/>
        <v>84637.549956512812</v>
      </c>
      <c r="AC379" s="550">
        <f t="shared" si="238"/>
        <v>78715.381401667968</v>
      </c>
      <c r="AD379" s="553">
        <f t="shared" si="238"/>
        <v>81989.422110339423</v>
      </c>
      <c r="AE379" s="563">
        <f t="shared" si="238"/>
        <v>86195.276918999632</v>
      </c>
      <c r="AF379" s="550">
        <f t="shared" si="238"/>
        <v>81245.556756900682</v>
      </c>
      <c r="AG379" s="550">
        <f t="shared" si="238"/>
        <v>94257.193358455552</v>
      </c>
      <c r="AH379" s="550">
        <f t="shared" si="238"/>
        <v>88574</v>
      </c>
      <c r="AI379" s="550">
        <f t="shared" si="238"/>
        <v>102828</v>
      </c>
      <c r="AJ379" s="550">
        <f t="shared" si="238"/>
        <v>85451.934050059543</v>
      </c>
      <c r="AK379" s="550">
        <f t="shared" si="239"/>
        <v>83291.037854384616</v>
      </c>
      <c r="AL379" s="550">
        <f t="shared" si="239"/>
        <v>86045.5</v>
      </c>
      <c r="AM379" s="550">
        <f t="shared" si="239"/>
        <v>75434</v>
      </c>
      <c r="AN379" s="550">
        <f t="shared" si="239"/>
        <v>81075</v>
      </c>
      <c r="AO379" s="550">
        <f t="shared" si="239"/>
        <v>73113</v>
      </c>
      <c r="AP379" s="551">
        <f t="shared" si="239"/>
        <v>75782</v>
      </c>
      <c r="AQ379" s="552">
        <f t="shared" si="239"/>
        <v>83334</v>
      </c>
      <c r="AR379" s="550">
        <f t="shared" si="239"/>
        <v>72372</v>
      </c>
      <c r="AS379" s="550">
        <f t="shared" si="239"/>
        <v>70881</v>
      </c>
      <c r="AT379" s="550">
        <f t="shared" si="239"/>
        <v>64405</v>
      </c>
      <c r="AU379" s="550">
        <f t="shared" si="240"/>
        <v>60768</v>
      </c>
      <c r="AV379" s="550">
        <f t="shared" si="240"/>
        <v>55650</v>
      </c>
      <c r="AW379" s="550">
        <f t="shared" si="240"/>
        <v>60559</v>
      </c>
      <c r="AX379" s="550">
        <f t="shared" si="240"/>
        <v>63024</v>
      </c>
      <c r="AY379" s="550">
        <f t="shared" si="240"/>
        <v>61345</v>
      </c>
      <c r="AZ379" s="550">
        <f t="shared" si="240"/>
        <v>67635</v>
      </c>
      <c r="BA379" s="550">
        <f t="shared" si="240"/>
        <v>62938</v>
      </c>
      <c r="BB379" s="553">
        <f t="shared" si="240"/>
        <v>68086</v>
      </c>
      <c r="BC379" s="552">
        <f t="shared" si="240"/>
        <v>54894</v>
      </c>
      <c r="BD379" s="550">
        <f t="shared" si="240"/>
        <v>58040</v>
      </c>
      <c r="BE379" s="550">
        <f t="shared" si="241"/>
        <v>123059</v>
      </c>
      <c r="BF379" s="550">
        <f t="shared" si="241"/>
        <v>0</v>
      </c>
      <c r="BG379" s="550">
        <f t="shared" si="241"/>
        <v>0</v>
      </c>
      <c r="BH379" s="550">
        <f t="shared" si="241"/>
        <v>0</v>
      </c>
      <c r="BI379" s="550">
        <f t="shared" si="241"/>
        <v>0</v>
      </c>
      <c r="BJ379" s="550">
        <f t="shared" si="241"/>
        <v>0</v>
      </c>
      <c r="BK379" s="550">
        <f t="shared" si="241"/>
        <v>0</v>
      </c>
      <c r="BL379" s="550">
        <f t="shared" si="241"/>
        <v>0</v>
      </c>
      <c r="BM379" s="550">
        <f t="shared" si="241"/>
        <v>0</v>
      </c>
      <c r="BN379" s="551">
        <f t="shared" si="241"/>
        <v>0</v>
      </c>
      <c r="BO379" s="552">
        <f t="shared" si="241"/>
        <v>0</v>
      </c>
      <c r="BP379" s="550">
        <f t="shared" si="241"/>
        <v>0</v>
      </c>
      <c r="BQ379" s="553">
        <f t="shared" si="241"/>
        <v>0</v>
      </c>
      <c r="BT379" t="str">
        <f t="shared" si="235"/>
        <v>English Retention TOTAL</v>
      </c>
    </row>
    <row r="380" spans="1:72">
      <c r="A380" s="116" t="s">
        <v>208</v>
      </c>
      <c r="B380" s="117"/>
      <c r="C380" s="117" t="s">
        <v>619</v>
      </c>
      <c r="D380" s="1194" t="s">
        <v>619</v>
      </c>
      <c r="E380" s="118" t="s">
        <v>45</v>
      </c>
      <c r="F380" s="119"/>
      <c r="G380" s="552">
        <f t="shared" si="236"/>
        <v>16755</v>
      </c>
      <c r="H380" s="550">
        <f t="shared" si="236"/>
        <v>18176</v>
      </c>
      <c r="I380" s="550">
        <f t="shared" si="236"/>
        <v>18362</v>
      </c>
      <c r="J380" s="550">
        <f t="shared" si="236"/>
        <v>14209</v>
      </c>
      <c r="K380" s="550">
        <f t="shared" si="236"/>
        <v>14789</v>
      </c>
      <c r="L380" s="550">
        <f t="shared" si="236"/>
        <v>14198</v>
      </c>
      <c r="M380" s="550">
        <f t="shared" si="236"/>
        <v>11935</v>
      </c>
      <c r="N380" s="550">
        <f t="shared" si="236"/>
        <v>13485</v>
      </c>
      <c r="O380" s="550">
        <f t="shared" si="236"/>
        <v>13787</v>
      </c>
      <c r="P380" s="550">
        <f t="shared" si="236"/>
        <v>13870</v>
      </c>
      <c r="Q380" s="550">
        <f t="shared" si="237"/>
        <v>14142</v>
      </c>
      <c r="R380" s="551">
        <f t="shared" si="237"/>
        <v>28709.152454780364</v>
      </c>
      <c r="S380" s="552">
        <f t="shared" si="237"/>
        <v>32525.721363456203</v>
      </c>
      <c r="T380" s="550">
        <f t="shared" si="237"/>
        <v>26608.313743698593</v>
      </c>
      <c r="U380" s="550">
        <f t="shared" si="237"/>
        <v>30713.894253878087</v>
      </c>
      <c r="V380" s="550">
        <f t="shared" si="237"/>
        <v>29798.106789250352</v>
      </c>
      <c r="W380" s="550">
        <f t="shared" si="237"/>
        <v>30607.598140236238</v>
      </c>
      <c r="X380" s="550">
        <f t="shared" si="237"/>
        <v>35814.552735229088</v>
      </c>
      <c r="Y380" s="550">
        <f t="shared" si="237"/>
        <v>32091.258874931729</v>
      </c>
      <c r="Z380" s="550">
        <f t="shared" si="237"/>
        <v>33983.139110633696</v>
      </c>
      <c r="AA380" s="550">
        <f t="shared" si="238"/>
        <v>31429.590047442944</v>
      </c>
      <c r="AB380" s="550">
        <f t="shared" si="238"/>
        <v>30698.710002730484</v>
      </c>
      <c r="AC380" s="550">
        <f t="shared" si="238"/>
        <v>31569.366505339291</v>
      </c>
      <c r="AD380" s="553">
        <f t="shared" si="238"/>
        <v>28304.226880400518</v>
      </c>
      <c r="AE380" s="563">
        <f t="shared" si="238"/>
        <v>29676.648748433483</v>
      </c>
      <c r="AF380" s="550">
        <f t="shared" si="238"/>
        <v>31705.237030436849</v>
      </c>
      <c r="AG380" s="550">
        <f t="shared" si="238"/>
        <v>30727.168650729331</v>
      </c>
      <c r="AH380" s="550">
        <f t="shared" si="238"/>
        <v>30280</v>
      </c>
      <c r="AI380" s="550">
        <f t="shared" si="238"/>
        <v>23502</v>
      </c>
      <c r="AJ380" s="550">
        <f t="shared" si="238"/>
        <v>21610.698651586241</v>
      </c>
      <c r="AK380" s="550">
        <f t="shared" si="239"/>
        <v>44346.936497604765</v>
      </c>
      <c r="AL380" s="550">
        <f t="shared" si="239"/>
        <v>63472.800000000003</v>
      </c>
      <c r="AM380" s="550">
        <f t="shared" si="239"/>
        <v>60090.428571428572</v>
      </c>
      <c r="AN380" s="550">
        <f t="shared" si="239"/>
        <v>41928</v>
      </c>
      <c r="AO380" s="550">
        <f t="shared" si="239"/>
        <v>43805</v>
      </c>
      <c r="AP380" s="551">
        <f t="shared" si="239"/>
        <v>43664</v>
      </c>
      <c r="AQ380" s="552">
        <f t="shared" si="239"/>
        <v>48949</v>
      </c>
      <c r="AR380" s="550">
        <f t="shared" si="239"/>
        <v>43975</v>
      </c>
      <c r="AS380" s="550">
        <f t="shared" si="239"/>
        <v>43773</v>
      </c>
      <c r="AT380" s="550">
        <f t="shared" si="239"/>
        <v>41569</v>
      </c>
      <c r="AU380" s="550">
        <f t="shared" si="240"/>
        <v>40158</v>
      </c>
      <c r="AV380" s="550">
        <f t="shared" si="240"/>
        <v>43050</v>
      </c>
      <c r="AW380" s="550">
        <f t="shared" si="240"/>
        <v>43334</v>
      </c>
      <c r="AX380" s="550">
        <f t="shared" si="240"/>
        <v>49497</v>
      </c>
      <c r="AY380" s="550">
        <f t="shared" si="240"/>
        <v>41457</v>
      </c>
      <c r="AZ380" s="550">
        <f t="shared" si="240"/>
        <v>38368</v>
      </c>
      <c r="BA380" s="550">
        <f t="shared" si="240"/>
        <v>32500</v>
      </c>
      <c r="BB380" s="553">
        <f t="shared" si="240"/>
        <v>29489</v>
      </c>
      <c r="BC380" s="552">
        <f t="shared" si="240"/>
        <v>35442</v>
      </c>
      <c r="BD380" s="550">
        <f t="shared" si="240"/>
        <v>30606</v>
      </c>
      <c r="BE380" s="550">
        <f t="shared" si="241"/>
        <v>26185</v>
      </c>
      <c r="BF380" s="550">
        <f t="shared" si="241"/>
        <v>0</v>
      </c>
      <c r="BG380" s="550">
        <f t="shared" si="241"/>
        <v>0</v>
      </c>
      <c r="BH380" s="550">
        <f t="shared" si="241"/>
        <v>0</v>
      </c>
      <c r="BI380" s="550">
        <f t="shared" si="241"/>
        <v>0</v>
      </c>
      <c r="BJ380" s="550">
        <f t="shared" si="241"/>
        <v>0</v>
      </c>
      <c r="BK380" s="550">
        <f t="shared" si="241"/>
        <v>0</v>
      </c>
      <c r="BL380" s="550">
        <f t="shared" si="241"/>
        <v>0</v>
      </c>
      <c r="BM380" s="550">
        <f t="shared" si="241"/>
        <v>0</v>
      </c>
      <c r="BN380" s="551">
        <f t="shared" si="241"/>
        <v>0</v>
      </c>
      <c r="BO380" s="552">
        <f t="shared" si="241"/>
        <v>0</v>
      </c>
      <c r="BP380" s="550">
        <f t="shared" si="241"/>
        <v>0</v>
      </c>
      <c r="BQ380" s="553">
        <f t="shared" si="241"/>
        <v>0</v>
      </c>
      <c r="BT380" t="str">
        <f t="shared" si="235"/>
        <v>English Tech TOTAL</v>
      </c>
    </row>
    <row r="381" spans="1:72">
      <c r="A381" s="116" t="s">
        <v>208</v>
      </c>
      <c r="B381" s="117"/>
      <c r="C381" s="117" t="s">
        <v>16</v>
      </c>
      <c r="D381" s="1194" t="s">
        <v>657</v>
      </c>
      <c r="E381" s="118" t="s">
        <v>45</v>
      </c>
      <c r="F381" s="119"/>
      <c r="G381" s="552">
        <f t="shared" ref="G381:P384" si="242">SUMIF($E$299:$E$376,$C381,G$299:G$376)</f>
        <v>46632</v>
      </c>
      <c r="H381" s="550">
        <f t="shared" si="242"/>
        <v>42651</v>
      </c>
      <c r="I381" s="550">
        <f t="shared" si="242"/>
        <v>47964</v>
      </c>
      <c r="J381" s="550">
        <f t="shared" si="242"/>
        <v>45141</v>
      </c>
      <c r="K381" s="550">
        <f t="shared" si="242"/>
        <v>46879</v>
      </c>
      <c r="L381" s="550">
        <f t="shared" si="242"/>
        <v>56466</v>
      </c>
      <c r="M381" s="550">
        <f t="shared" si="242"/>
        <v>45665</v>
      </c>
      <c r="N381" s="550">
        <f t="shared" si="242"/>
        <v>49730</v>
      </c>
      <c r="O381" s="550">
        <f t="shared" si="242"/>
        <v>50361</v>
      </c>
      <c r="P381" s="550">
        <f t="shared" si="242"/>
        <v>54677</v>
      </c>
      <c r="Q381" s="550">
        <f t="shared" ref="Q381:Z384" si="243">SUMIF($E$299:$E$376,$C381,Q$299:Q$376)</f>
        <v>60119</v>
      </c>
      <c r="R381" s="551">
        <f t="shared" si="243"/>
        <v>57356</v>
      </c>
      <c r="S381" s="552">
        <f t="shared" si="243"/>
        <v>67586.5</v>
      </c>
      <c r="T381" s="550">
        <f t="shared" si="243"/>
        <v>52582.5</v>
      </c>
      <c r="U381" s="550">
        <f t="shared" si="243"/>
        <v>66441</v>
      </c>
      <c r="V381" s="550">
        <f t="shared" si="243"/>
        <v>59814</v>
      </c>
      <c r="W381" s="550">
        <f t="shared" si="243"/>
        <v>57761</v>
      </c>
      <c r="X381" s="550">
        <f t="shared" si="243"/>
        <v>58381.5</v>
      </c>
      <c r="Y381" s="550">
        <f t="shared" si="243"/>
        <v>53088</v>
      </c>
      <c r="Z381" s="550">
        <f t="shared" si="243"/>
        <v>56825</v>
      </c>
      <c r="AA381" s="550">
        <f t="shared" ref="AA381:AJ384" si="244">SUMIF($E$299:$E$376,$C381,AA$299:AA$376)</f>
        <v>50919</v>
      </c>
      <c r="AB381" s="550">
        <f t="shared" si="244"/>
        <v>47815</v>
      </c>
      <c r="AC381" s="550">
        <f t="shared" si="244"/>
        <v>55155</v>
      </c>
      <c r="AD381" s="553">
        <f t="shared" si="244"/>
        <v>52887</v>
      </c>
      <c r="AE381" s="563">
        <f t="shared" si="244"/>
        <v>59003</v>
      </c>
      <c r="AF381" s="550">
        <f t="shared" si="244"/>
        <v>57509</v>
      </c>
      <c r="AG381" s="550">
        <f t="shared" si="244"/>
        <v>68403.222222222234</v>
      </c>
      <c r="AH381" s="550">
        <f t="shared" si="244"/>
        <v>61937</v>
      </c>
      <c r="AI381" s="550">
        <f t="shared" si="244"/>
        <v>67510</v>
      </c>
      <c r="AJ381" s="550">
        <f t="shared" si="244"/>
        <v>58664</v>
      </c>
      <c r="AK381" s="550">
        <f t="shared" ref="AK381:AT384" si="245">SUMIF($E$299:$E$376,$C381,AK$299:AK$376)</f>
        <v>57488</v>
      </c>
      <c r="AL381" s="550">
        <f t="shared" si="245"/>
        <v>55762</v>
      </c>
      <c r="AM381" s="550">
        <f t="shared" si="245"/>
        <v>57683</v>
      </c>
      <c r="AN381" s="550">
        <f t="shared" si="245"/>
        <v>57580</v>
      </c>
      <c r="AO381" s="550">
        <f t="shared" si="245"/>
        <v>55316</v>
      </c>
      <c r="AP381" s="551">
        <f t="shared" si="245"/>
        <v>55936</v>
      </c>
      <c r="AQ381" s="552">
        <f t="shared" si="245"/>
        <v>68491</v>
      </c>
      <c r="AR381" s="550">
        <f t="shared" si="245"/>
        <v>63014</v>
      </c>
      <c r="AS381" s="550">
        <f t="shared" si="245"/>
        <v>64237</v>
      </c>
      <c r="AT381" s="550">
        <f t="shared" si="245"/>
        <v>61022</v>
      </c>
      <c r="AU381" s="550">
        <f t="shared" ref="AU381:BD384" si="246">SUMIF($E$299:$E$376,$C381,AU$299:AU$376)</f>
        <v>55751</v>
      </c>
      <c r="AV381" s="550">
        <f t="shared" si="246"/>
        <v>53197</v>
      </c>
      <c r="AW381" s="550">
        <f t="shared" si="246"/>
        <v>54229</v>
      </c>
      <c r="AX381" s="550">
        <f t="shared" si="246"/>
        <v>53484</v>
      </c>
      <c r="AY381" s="550">
        <f t="shared" si="246"/>
        <v>46586</v>
      </c>
      <c r="AZ381" s="550">
        <f t="shared" si="246"/>
        <v>48057</v>
      </c>
      <c r="BA381" s="550">
        <f t="shared" si="246"/>
        <v>44725</v>
      </c>
      <c r="BB381" s="553">
        <f t="shared" si="246"/>
        <v>46499</v>
      </c>
      <c r="BC381" s="552">
        <f t="shared" si="246"/>
        <v>46854</v>
      </c>
      <c r="BD381" s="550">
        <f t="shared" si="246"/>
        <v>45874</v>
      </c>
      <c r="BE381" s="550">
        <f t="shared" ref="BE381:BQ384" si="247">SUMIF($E$299:$E$376,$C381,BE$299:BE$376)</f>
        <v>67173</v>
      </c>
      <c r="BF381" s="550">
        <f t="shared" si="247"/>
        <v>0</v>
      </c>
      <c r="BG381" s="550">
        <f t="shared" si="247"/>
        <v>0</v>
      </c>
      <c r="BH381" s="550">
        <f t="shared" si="247"/>
        <v>0</v>
      </c>
      <c r="BI381" s="550">
        <f t="shared" si="247"/>
        <v>0</v>
      </c>
      <c r="BJ381" s="550">
        <f t="shared" si="247"/>
        <v>0</v>
      </c>
      <c r="BK381" s="550">
        <f t="shared" si="247"/>
        <v>0</v>
      </c>
      <c r="BL381" s="550">
        <f t="shared" si="247"/>
        <v>0</v>
      </c>
      <c r="BM381" s="550">
        <f t="shared" si="247"/>
        <v>0</v>
      </c>
      <c r="BN381" s="551">
        <f t="shared" si="247"/>
        <v>0</v>
      </c>
      <c r="BO381" s="552">
        <f t="shared" si="247"/>
        <v>0</v>
      </c>
      <c r="BP381" s="550">
        <f t="shared" si="247"/>
        <v>0</v>
      </c>
      <c r="BQ381" s="553">
        <f t="shared" si="247"/>
        <v>0</v>
      </c>
      <c r="BT381" t="str">
        <f t="shared" si="235"/>
        <v>English ALL Avast-AVG Inbound TOTAL</v>
      </c>
    </row>
    <row r="382" spans="1:72">
      <c r="A382" s="116" t="s">
        <v>208</v>
      </c>
      <c r="B382" s="117"/>
      <c r="C382" s="117" t="s">
        <v>22</v>
      </c>
      <c r="D382" s="1194" t="s">
        <v>658</v>
      </c>
      <c r="E382" s="118" t="s">
        <v>45</v>
      </c>
      <c r="F382" s="119"/>
      <c r="G382" s="552">
        <f t="shared" si="242"/>
        <v>19625</v>
      </c>
      <c r="H382" s="550">
        <f t="shared" si="242"/>
        <v>18080</v>
      </c>
      <c r="I382" s="550">
        <f t="shared" si="242"/>
        <v>20037</v>
      </c>
      <c r="J382" s="550">
        <f t="shared" si="242"/>
        <v>17250</v>
      </c>
      <c r="K382" s="550">
        <f t="shared" si="242"/>
        <v>16888</v>
      </c>
      <c r="L382" s="550">
        <f t="shared" si="242"/>
        <v>16712</v>
      </c>
      <c r="M382" s="550">
        <f t="shared" si="242"/>
        <v>13363</v>
      </c>
      <c r="N382" s="550">
        <f t="shared" si="242"/>
        <v>22436</v>
      </c>
      <c r="O382" s="550">
        <f t="shared" si="242"/>
        <v>22499</v>
      </c>
      <c r="P382" s="550">
        <f t="shared" si="242"/>
        <v>32357</v>
      </c>
      <c r="Q382" s="550">
        <f t="shared" si="243"/>
        <v>46142</v>
      </c>
      <c r="R382" s="551">
        <f t="shared" si="243"/>
        <v>64588</v>
      </c>
      <c r="S382" s="552">
        <f t="shared" si="243"/>
        <v>78924</v>
      </c>
      <c r="T382" s="550">
        <f t="shared" si="243"/>
        <v>67437</v>
      </c>
      <c r="U382" s="550">
        <f t="shared" si="243"/>
        <v>89280</v>
      </c>
      <c r="V382" s="550">
        <f t="shared" si="243"/>
        <v>84994</v>
      </c>
      <c r="W382" s="550">
        <f t="shared" si="243"/>
        <v>81301</v>
      </c>
      <c r="X382" s="550">
        <f t="shared" si="243"/>
        <v>80143.604110600892</v>
      </c>
      <c r="Y382" s="550">
        <f t="shared" si="243"/>
        <v>70851</v>
      </c>
      <c r="Z382" s="550">
        <f t="shared" si="243"/>
        <v>81198</v>
      </c>
      <c r="AA382" s="550">
        <f t="shared" si="244"/>
        <v>74997</v>
      </c>
      <c r="AB382" s="550">
        <f t="shared" si="244"/>
        <v>82109</v>
      </c>
      <c r="AC382" s="550">
        <f t="shared" si="244"/>
        <v>75689</v>
      </c>
      <c r="AD382" s="553">
        <f t="shared" si="244"/>
        <v>74572</v>
      </c>
      <c r="AE382" s="563">
        <f t="shared" si="244"/>
        <v>78045</v>
      </c>
      <c r="AF382" s="550">
        <f t="shared" si="244"/>
        <v>72709</v>
      </c>
      <c r="AG382" s="550">
        <f t="shared" si="244"/>
        <v>80190.888888888891</v>
      </c>
      <c r="AH382" s="550">
        <f t="shared" si="244"/>
        <v>74178</v>
      </c>
      <c r="AI382" s="550">
        <f t="shared" si="244"/>
        <v>82212</v>
      </c>
      <c r="AJ382" s="550">
        <f t="shared" si="244"/>
        <v>69942</v>
      </c>
      <c r="AK382" s="550">
        <f t="shared" si="245"/>
        <v>71180</v>
      </c>
      <c r="AL382" s="550">
        <f t="shared" si="245"/>
        <v>75276</v>
      </c>
      <c r="AM382" s="550">
        <f t="shared" si="245"/>
        <v>76393</v>
      </c>
      <c r="AN382" s="550">
        <f t="shared" si="245"/>
        <v>78869</v>
      </c>
      <c r="AO382" s="550">
        <f t="shared" si="245"/>
        <v>69889</v>
      </c>
      <c r="AP382" s="551">
        <f t="shared" si="245"/>
        <v>67266</v>
      </c>
      <c r="AQ382" s="552">
        <f t="shared" si="245"/>
        <v>72142</v>
      </c>
      <c r="AR382" s="550">
        <f t="shared" si="245"/>
        <v>61681</v>
      </c>
      <c r="AS382" s="550">
        <f t="shared" si="245"/>
        <v>59489</v>
      </c>
      <c r="AT382" s="550">
        <f t="shared" si="245"/>
        <v>54650</v>
      </c>
      <c r="AU382" s="550">
        <f t="shared" si="246"/>
        <v>49525</v>
      </c>
      <c r="AV382" s="550">
        <f t="shared" si="246"/>
        <v>42359</v>
      </c>
      <c r="AW382" s="550">
        <f t="shared" si="246"/>
        <v>49710</v>
      </c>
      <c r="AX382" s="550">
        <f t="shared" si="246"/>
        <v>56970</v>
      </c>
      <c r="AY382" s="550">
        <f t="shared" si="246"/>
        <v>59926</v>
      </c>
      <c r="AZ382" s="550">
        <f t="shared" si="246"/>
        <v>66391</v>
      </c>
      <c r="BA382" s="550">
        <f t="shared" si="246"/>
        <v>63465</v>
      </c>
      <c r="BB382" s="553">
        <f t="shared" si="246"/>
        <v>67366</v>
      </c>
      <c r="BC382" s="552">
        <f t="shared" si="246"/>
        <v>60753</v>
      </c>
      <c r="BD382" s="550">
        <f t="shared" si="246"/>
        <v>60295</v>
      </c>
      <c r="BE382" s="550">
        <f t="shared" si="247"/>
        <v>109256</v>
      </c>
      <c r="BF382" s="550">
        <f t="shared" si="247"/>
        <v>0</v>
      </c>
      <c r="BG382" s="550">
        <f t="shared" si="247"/>
        <v>0</v>
      </c>
      <c r="BH382" s="550">
        <f t="shared" si="247"/>
        <v>0</v>
      </c>
      <c r="BI382" s="550">
        <f t="shared" si="247"/>
        <v>0</v>
      </c>
      <c r="BJ382" s="550">
        <f t="shared" si="247"/>
        <v>0</v>
      </c>
      <c r="BK382" s="550">
        <f t="shared" si="247"/>
        <v>0</v>
      </c>
      <c r="BL382" s="550">
        <f t="shared" si="247"/>
        <v>0</v>
      </c>
      <c r="BM382" s="550">
        <f t="shared" si="247"/>
        <v>0</v>
      </c>
      <c r="BN382" s="551">
        <f t="shared" si="247"/>
        <v>0</v>
      </c>
      <c r="BO382" s="552">
        <f t="shared" si="247"/>
        <v>0</v>
      </c>
      <c r="BP382" s="550">
        <f t="shared" si="247"/>
        <v>0</v>
      </c>
      <c r="BQ382" s="553">
        <f t="shared" si="247"/>
        <v>0</v>
      </c>
      <c r="BT382" t="str">
        <f t="shared" si="235"/>
        <v>English ALL Avast-AVG Chat TOTAL</v>
      </c>
    </row>
    <row r="383" spans="1:72">
      <c r="A383" s="116" t="s">
        <v>208</v>
      </c>
      <c r="B383" s="117"/>
      <c r="C383" s="117" t="s">
        <v>603</v>
      </c>
      <c r="D383" s="1194" t="s">
        <v>659</v>
      </c>
      <c r="E383" s="118" t="s">
        <v>45</v>
      </c>
      <c r="F383" s="119"/>
      <c r="G383" s="552">
        <f t="shared" si="242"/>
        <v>54612</v>
      </c>
      <c r="H383" s="550">
        <f t="shared" si="242"/>
        <v>43375</v>
      </c>
      <c r="I383" s="550">
        <f t="shared" si="242"/>
        <v>55864</v>
      </c>
      <c r="J383" s="550">
        <f t="shared" si="242"/>
        <v>51214</v>
      </c>
      <c r="K383" s="550">
        <f t="shared" si="242"/>
        <v>50440</v>
      </c>
      <c r="L383" s="550">
        <f t="shared" si="242"/>
        <v>45809</v>
      </c>
      <c r="M383" s="550">
        <f t="shared" si="242"/>
        <v>46071</v>
      </c>
      <c r="N383" s="550">
        <f t="shared" si="242"/>
        <v>75720</v>
      </c>
      <c r="O383" s="550">
        <f t="shared" si="242"/>
        <v>79025</v>
      </c>
      <c r="P383" s="550">
        <f t="shared" si="242"/>
        <v>75854</v>
      </c>
      <c r="Q383" s="550">
        <f t="shared" si="243"/>
        <v>85337</v>
      </c>
      <c r="R383" s="551">
        <f t="shared" si="243"/>
        <v>84983</v>
      </c>
      <c r="S383" s="552">
        <f t="shared" si="243"/>
        <v>103993</v>
      </c>
      <c r="T383" s="550">
        <f t="shared" si="243"/>
        <v>78021</v>
      </c>
      <c r="U383" s="550">
        <f t="shared" si="243"/>
        <v>84715</v>
      </c>
      <c r="V383" s="550">
        <f t="shared" si="243"/>
        <v>75133</v>
      </c>
      <c r="W383" s="550">
        <f t="shared" si="243"/>
        <v>66462</v>
      </c>
      <c r="X383" s="550">
        <f t="shared" si="243"/>
        <v>66553.25</v>
      </c>
      <c r="Y383" s="550">
        <f t="shared" si="243"/>
        <v>59452</v>
      </c>
      <c r="Z383" s="550">
        <f t="shared" si="243"/>
        <v>64576</v>
      </c>
      <c r="AA383" s="550">
        <f t="shared" si="244"/>
        <v>65318</v>
      </c>
      <c r="AB383" s="550">
        <f t="shared" si="244"/>
        <v>58063</v>
      </c>
      <c r="AC383" s="550">
        <f t="shared" si="244"/>
        <v>58162</v>
      </c>
      <c r="AD383" s="553">
        <f t="shared" si="244"/>
        <v>56581</v>
      </c>
      <c r="AE383" s="563">
        <f t="shared" si="244"/>
        <v>59538</v>
      </c>
      <c r="AF383" s="550">
        <f t="shared" si="244"/>
        <v>53473</v>
      </c>
      <c r="AG383" s="550">
        <f t="shared" si="244"/>
        <v>62216.333333333328</v>
      </c>
      <c r="AH383" s="550">
        <f t="shared" si="244"/>
        <v>57681</v>
      </c>
      <c r="AI383" s="550">
        <f t="shared" si="244"/>
        <v>52181</v>
      </c>
      <c r="AJ383" s="550">
        <f t="shared" si="244"/>
        <v>53800</v>
      </c>
      <c r="AK383" s="550">
        <f t="shared" si="245"/>
        <v>74293</v>
      </c>
      <c r="AL383" s="550">
        <f t="shared" si="245"/>
        <v>84103</v>
      </c>
      <c r="AM383" s="550">
        <f t="shared" si="245"/>
        <v>84786.380952380947</v>
      </c>
      <c r="AN383" s="550">
        <f t="shared" si="245"/>
        <v>71112</v>
      </c>
      <c r="AO383" s="550">
        <f t="shared" si="245"/>
        <v>78416</v>
      </c>
      <c r="AP383" s="551">
        <f t="shared" si="245"/>
        <v>66881</v>
      </c>
      <c r="AQ383" s="552">
        <f t="shared" si="245"/>
        <v>77235</v>
      </c>
      <c r="AR383" s="550">
        <f t="shared" si="245"/>
        <v>75953</v>
      </c>
      <c r="AS383" s="550">
        <f t="shared" si="245"/>
        <v>69298</v>
      </c>
      <c r="AT383" s="550">
        <f t="shared" si="245"/>
        <v>71925</v>
      </c>
      <c r="AU383" s="550">
        <f t="shared" si="246"/>
        <v>59497</v>
      </c>
      <c r="AV383" s="550">
        <f t="shared" si="246"/>
        <v>48824</v>
      </c>
      <c r="AW383" s="550">
        <f t="shared" si="246"/>
        <v>47207</v>
      </c>
      <c r="AX383" s="550">
        <f t="shared" si="246"/>
        <v>46258</v>
      </c>
      <c r="AY383" s="550">
        <f t="shared" si="246"/>
        <v>43462</v>
      </c>
      <c r="AZ383" s="550">
        <f t="shared" si="246"/>
        <v>47272</v>
      </c>
      <c r="BA383" s="550">
        <f t="shared" si="246"/>
        <v>43459</v>
      </c>
      <c r="BB383" s="553">
        <f t="shared" si="246"/>
        <v>42712</v>
      </c>
      <c r="BC383" s="552">
        <f t="shared" si="246"/>
        <v>35637</v>
      </c>
      <c r="BD383" s="550">
        <f t="shared" si="246"/>
        <v>11879</v>
      </c>
      <c r="BE383" s="550">
        <f t="shared" si="247"/>
        <v>42728</v>
      </c>
      <c r="BF383" s="550">
        <f t="shared" si="247"/>
        <v>0</v>
      </c>
      <c r="BG383" s="550">
        <f t="shared" si="247"/>
        <v>0</v>
      </c>
      <c r="BH383" s="550">
        <f t="shared" si="247"/>
        <v>0</v>
      </c>
      <c r="BI383" s="550">
        <f t="shared" si="247"/>
        <v>0</v>
      </c>
      <c r="BJ383" s="550">
        <f t="shared" si="247"/>
        <v>0</v>
      </c>
      <c r="BK383" s="550">
        <f t="shared" si="247"/>
        <v>0</v>
      </c>
      <c r="BL383" s="550">
        <f t="shared" si="247"/>
        <v>0</v>
      </c>
      <c r="BM383" s="550">
        <f t="shared" si="247"/>
        <v>0</v>
      </c>
      <c r="BN383" s="551">
        <f t="shared" si="247"/>
        <v>0</v>
      </c>
      <c r="BO383" s="552">
        <f t="shared" si="247"/>
        <v>0</v>
      </c>
      <c r="BP383" s="550">
        <f t="shared" si="247"/>
        <v>0</v>
      </c>
      <c r="BQ383" s="553">
        <f t="shared" si="247"/>
        <v>0</v>
      </c>
      <c r="BT383" t="str">
        <f t="shared" si="235"/>
        <v>English ALL Avast-AVG Cases TOTAL</v>
      </c>
    </row>
    <row r="384" spans="1:72">
      <c r="A384" s="116" t="s">
        <v>208</v>
      </c>
      <c r="B384" s="117"/>
      <c r="C384" s="117" t="s">
        <v>605</v>
      </c>
      <c r="D384" s="1194" t="s">
        <v>660</v>
      </c>
      <c r="E384" s="118" t="s">
        <v>45</v>
      </c>
      <c r="F384" s="119"/>
      <c r="G384" s="552">
        <f t="shared" si="242"/>
        <v>64986.580645161295</v>
      </c>
      <c r="H384" s="550">
        <f t="shared" si="242"/>
        <v>61328.543408360121</v>
      </c>
      <c r="I384" s="550">
        <f t="shared" si="242"/>
        <v>78575.417114214113</v>
      </c>
      <c r="J384" s="550">
        <f t="shared" si="242"/>
        <v>56968.098124886223</v>
      </c>
      <c r="K384" s="550">
        <f t="shared" si="242"/>
        <v>60244.828633836383</v>
      </c>
      <c r="L384" s="550">
        <f t="shared" si="242"/>
        <v>59838.204301075268</v>
      </c>
      <c r="M384" s="550">
        <f t="shared" si="242"/>
        <v>64682.639336378932</v>
      </c>
      <c r="N384" s="550">
        <f t="shared" si="242"/>
        <v>70301.660726219648</v>
      </c>
      <c r="O384" s="550">
        <f t="shared" si="242"/>
        <v>78365.163983903418</v>
      </c>
      <c r="P384" s="550">
        <f t="shared" si="242"/>
        <v>78311.531614785985</v>
      </c>
      <c r="Q384" s="550">
        <f t="shared" si="243"/>
        <v>109448.93499579713</v>
      </c>
      <c r="R384" s="551">
        <f t="shared" si="243"/>
        <v>106445.28940568474</v>
      </c>
      <c r="S384" s="552">
        <f t="shared" si="243"/>
        <v>135761.67122473248</v>
      </c>
      <c r="T384" s="550">
        <f t="shared" si="243"/>
        <v>110100.83523481031</v>
      </c>
      <c r="U384" s="550">
        <f t="shared" si="243"/>
        <v>99069.572864321599</v>
      </c>
      <c r="V384" s="550">
        <f t="shared" si="243"/>
        <v>87389.660537482327</v>
      </c>
      <c r="W384" s="550">
        <f t="shared" si="243"/>
        <v>82207.411409901979</v>
      </c>
      <c r="X384" s="550">
        <f t="shared" si="243"/>
        <v>73367.401029450091</v>
      </c>
      <c r="Y384" s="550">
        <f t="shared" si="243"/>
        <v>68110.202621518285</v>
      </c>
      <c r="Z384" s="550">
        <f t="shared" si="243"/>
        <v>71249.308829228103</v>
      </c>
      <c r="AA384" s="550">
        <f t="shared" si="244"/>
        <v>69381.914663070609</v>
      </c>
      <c r="AB384" s="550">
        <f t="shared" si="244"/>
        <v>68285.916894687252</v>
      </c>
      <c r="AC384" s="550">
        <f t="shared" si="244"/>
        <v>68824.300927195043</v>
      </c>
      <c r="AD384" s="553">
        <f t="shared" si="244"/>
        <v>64564.872232536349</v>
      </c>
      <c r="AE384" s="563">
        <f t="shared" si="244"/>
        <v>74145.850785855699</v>
      </c>
      <c r="AF384" s="550">
        <f t="shared" si="244"/>
        <v>67498.224893044709</v>
      </c>
      <c r="AG384" s="550">
        <f t="shared" si="244"/>
        <v>72507.257985833989</v>
      </c>
      <c r="AH384" s="550">
        <f t="shared" si="244"/>
        <v>65668</v>
      </c>
      <c r="AI384" s="550">
        <f t="shared" si="244"/>
        <v>49416</v>
      </c>
      <c r="AJ384" s="550">
        <f t="shared" si="244"/>
        <v>44402.667012423655</v>
      </c>
      <c r="AK384" s="550">
        <f t="shared" si="245"/>
        <v>84787.795143561292</v>
      </c>
      <c r="AL384" s="550">
        <f t="shared" si="245"/>
        <v>97684.5</v>
      </c>
      <c r="AM384" s="550">
        <f t="shared" si="245"/>
        <v>100589</v>
      </c>
      <c r="AN384" s="550">
        <f t="shared" si="245"/>
        <v>68601</v>
      </c>
      <c r="AO384" s="550">
        <f t="shared" si="245"/>
        <v>77602</v>
      </c>
      <c r="AP384" s="551">
        <f t="shared" si="245"/>
        <v>79746</v>
      </c>
      <c r="AQ384" s="552">
        <f t="shared" si="245"/>
        <v>89211</v>
      </c>
      <c r="AR384" s="550">
        <f t="shared" si="245"/>
        <v>81981</v>
      </c>
      <c r="AS384" s="550">
        <f t="shared" si="245"/>
        <v>76472</v>
      </c>
      <c r="AT384" s="550">
        <f t="shared" si="245"/>
        <v>79742</v>
      </c>
      <c r="AU384" s="550">
        <f t="shared" si="246"/>
        <v>68738</v>
      </c>
      <c r="AV384" s="550">
        <f t="shared" si="246"/>
        <v>53863</v>
      </c>
      <c r="AW384" s="550">
        <f t="shared" si="246"/>
        <v>45287</v>
      </c>
      <c r="AX384" s="550">
        <f t="shared" si="246"/>
        <v>49267</v>
      </c>
      <c r="AY384" s="550">
        <f t="shared" si="246"/>
        <v>44376</v>
      </c>
      <c r="AZ384" s="550">
        <f t="shared" si="246"/>
        <v>39308</v>
      </c>
      <c r="BA384" s="550">
        <f t="shared" si="246"/>
        <v>28690</v>
      </c>
      <c r="BB384" s="553">
        <f t="shared" si="246"/>
        <v>22779</v>
      </c>
      <c r="BC384" s="552">
        <f t="shared" si="246"/>
        <v>26159</v>
      </c>
      <c r="BD384" s="550">
        <f t="shared" si="246"/>
        <v>31457</v>
      </c>
      <c r="BE384" s="550">
        <f t="shared" si="247"/>
        <v>30100.9</v>
      </c>
      <c r="BF384" s="550">
        <f t="shared" si="247"/>
        <v>0</v>
      </c>
      <c r="BG384" s="550">
        <f t="shared" si="247"/>
        <v>0</v>
      </c>
      <c r="BH384" s="550">
        <f t="shared" si="247"/>
        <v>0</v>
      </c>
      <c r="BI384" s="550">
        <f t="shared" si="247"/>
        <v>0</v>
      </c>
      <c r="BJ384" s="550">
        <f t="shared" si="247"/>
        <v>0</v>
      </c>
      <c r="BK384" s="550">
        <f t="shared" si="247"/>
        <v>0</v>
      </c>
      <c r="BL384" s="550">
        <f t="shared" si="247"/>
        <v>0</v>
      </c>
      <c r="BM384" s="550">
        <f t="shared" si="247"/>
        <v>0</v>
      </c>
      <c r="BN384" s="551">
        <f t="shared" si="247"/>
        <v>0</v>
      </c>
      <c r="BO384" s="552">
        <f t="shared" si="247"/>
        <v>0</v>
      </c>
      <c r="BP384" s="550">
        <f t="shared" si="247"/>
        <v>0</v>
      </c>
      <c r="BQ384" s="553">
        <f t="shared" si="247"/>
        <v>0</v>
      </c>
      <c r="BT384" t="str">
        <f t="shared" si="235"/>
        <v>English ALL Avast-AVG Replies TOTAL</v>
      </c>
    </row>
    <row r="385" spans="1:72">
      <c r="A385" s="116" t="s">
        <v>137</v>
      </c>
      <c r="B385" s="117"/>
      <c r="C385" s="117" t="s">
        <v>662</v>
      </c>
      <c r="D385" s="1194" t="s">
        <v>663</v>
      </c>
      <c r="E385" s="118" t="s">
        <v>45</v>
      </c>
      <c r="F385" s="119"/>
      <c r="G385" s="552">
        <f t="shared" ref="G385:P389" si="248">SUMIF($A$299:$A$354,$A385,G$299:G$354)</f>
        <v>13056</v>
      </c>
      <c r="H385" s="550">
        <f t="shared" si="248"/>
        <v>9303</v>
      </c>
      <c r="I385" s="550">
        <f t="shared" si="248"/>
        <v>11892</v>
      </c>
      <c r="J385" s="550">
        <f t="shared" si="248"/>
        <v>6765</v>
      </c>
      <c r="K385" s="550">
        <f t="shared" si="248"/>
        <v>4812</v>
      </c>
      <c r="L385" s="550">
        <f t="shared" si="248"/>
        <v>4983</v>
      </c>
      <c r="M385" s="550">
        <f t="shared" si="248"/>
        <v>4921</v>
      </c>
      <c r="N385" s="550">
        <f t="shared" si="248"/>
        <v>7744</v>
      </c>
      <c r="O385" s="550">
        <f t="shared" si="248"/>
        <v>10900</v>
      </c>
      <c r="P385" s="550">
        <f t="shared" si="248"/>
        <v>10545</v>
      </c>
      <c r="Q385" s="550">
        <f t="shared" ref="Q385:Z389" si="249">SUMIF($A$299:$A$354,$A385,Q$299:Q$354)</f>
        <v>10918</v>
      </c>
      <c r="R385" s="551">
        <f t="shared" si="249"/>
        <v>10522</v>
      </c>
      <c r="S385" s="552">
        <f t="shared" si="249"/>
        <v>13169</v>
      </c>
      <c r="T385" s="550">
        <f t="shared" si="249"/>
        <v>14597</v>
      </c>
      <c r="U385" s="550">
        <f t="shared" si="249"/>
        <v>12906</v>
      </c>
      <c r="V385" s="550">
        <f t="shared" si="249"/>
        <v>11043</v>
      </c>
      <c r="W385" s="550">
        <f t="shared" si="249"/>
        <v>10547</v>
      </c>
      <c r="X385" s="550">
        <f t="shared" si="249"/>
        <v>10006</v>
      </c>
      <c r="Y385" s="550">
        <f t="shared" si="249"/>
        <v>8420</v>
      </c>
      <c r="Z385" s="550">
        <f t="shared" si="249"/>
        <v>11104</v>
      </c>
      <c r="AA385" s="550">
        <f t="shared" ref="AA385:AJ389" si="250">SUMIF($A$299:$A$354,$A385,AA$299:AA$354)</f>
        <v>13015</v>
      </c>
      <c r="AB385" s="550">
        <f t="shared" si="250"/>
        <v>9782</v>
      </c>
      <c r="AC385" s="550">
        <f t="shared" si="250"/>
        <v>10438</v>
      </c>
      <c r="AD385" s="553">
        <f t="shared" si="250"/>
        <v>7655</v>
      </c>
      <c r="AE385" s="563">
        <f t="shared" si="250"/>
        <v>9517</v>
      </c>
      <c r="AF385" s="550">
        <f t="shared" si="250"/>
        <v>8096</v>
      </c>
      <c r="AG385" s="550">
        <f t="shared" si="250"/>
        <v>8552.5555555555566</v>
      </c>
      <c r="AH385" s="550">
        <f t="shared" si="250"/>
        <v>7109</v>
      </c>
      <c r="AI385" s="550">
        <f t="shared" si="250"/>
        <v>5173</v>
      </c>
      <c r="AJ385" s="550">
        <f t="shared" si="250"/>
        <v>4400.2734348561762</v>
      </c>
      <c r="AK385" s="550">
        <f t="shared" ref="AK385:AT389" si="251">SUMIF($A$299:$A$354,$A385,AK$299:AK$354)</f>
        <v>12349</v>
      </c>
      <c r="AL385" s="550">
        <f t="shared" si="251"/>
        <v>13375</v>
      </c>
      <c r="AM385" s="550">
        <f t="shared" si="251"/>
        <v>13823</v>
      </c>
      <c r="AN385" s="550">
        <f t="shared" si="251"/>
        <v>17707</v>
      </c>
      <c r="AO385" s="550">
        <f t="shared" si="251"/>
        <v>15778</v>
      </c>
      <c r="AP385" s="551">
        <f t="shared" si="251"/>
        <v>18784</v>
      </c>
      <c r="AQ385" s="552">
        <f t="shared" si="251"/>
        <v>21376</v>
      </c>
      <c r="AR385" s="550">
        <f t="shared" si="251"/>
        <v>18663</v>
      </c>
      <c r="AS385" s="550">
        <f t="shared" si="251"/>
        <v>17008</v>
      </c>
      <c r="AT385" s="550">
        <f t="shared" si="251"/>
        <v>17706</v>
      </c>
      <c r="AU385" s="550">
        <f t="shared" ref="AU385:BJ389" si="252">SUMIF($A$299:$A$354,$A385,AU$299:AU$354)</f>
        <v>16454</v>
      </c>
      <c r="AV385" s="550">
        <f t="shared" si="252"/>
        <v>8382</v>
      </c>
      <c r="AW385" s="550">
        <f t="shared" si="252"/>
        <v>7216</v>
      </c>
      <c r="AX385" s="550">
        <f t="shared" si="252"/>
        <v>8870</v>
      </c>
      <c r="AY385" s="550">
        <f t="shared" si="252"/>
        <v>8184</v>
      </c>
      <c r="AZ385" s="550">
        <f t="shared" si="252"/>
        <v>8876</v>
      </c>
      <c r="BA385" s="550">
        <f t="shared" si="252"/>
        <v>7272</v>
      </c>
      <c r="BB385" s="553">
        <f t="shared" si="252"/>
        <v>6061</v>
      </c>
      <c r="BC385" s="552">
        <f t="shared" si="252"/>
        <v>6748</v>
      </c>
      <c r="BD385" s="550">
        <f t="shared" si="252"/>
        <v>6663</v>
      </c>
      <c r="BE385" s="550">
        <f t="shared" si="252"/>
        <v>9305</v>
      </c>
      <c r="BF385" s="550">
        <f t="shared" si="252"/>
        <v>0</v>
      </c>
      <c r="BG385" s="550">
        <f t="shared" si="252"/>
        <v>0</v>
      </c>
      <c r="BH385" s="550">
        <f t="shared" si="252"/>
        <v>0</v>
      </c>
      <c r="BI385" s="550">
        <f t="shared" si="252"/>
        <v>0</v>
      </c>
      <c r="BJ385" s="550">
        <f t="shared" si="252"/>
        <v>0</v>
      </c>
      <c r="BK385" s="550">
        <f t="shared" ref="BF385:BQ389" si="253">SUMIF($A$299:$A$354,$A385,BK$299:BK$354)</f>
        <v>0</v>
      </c>
      <c r="BL385" s="550">
        <f t="shared" si="253"/>
        <v>0</v>
      </c>
      <c r="BM385" s="550">
        <f t="shared" si="253"/>
        <v>0</v>
      </c>
      <c r="BN385" s="551">
        <f t="shared" si="253"/>
        <v>0</v>
      </c>
      <c r="BO385" s="552">
        <f t="shared" si="253"/>
        <v>0</v>
      </c>
      <c r="BP385" s="550">
        <f t="shared" si="253"/>
        <v>0</v>
      </c>
      <c r="BQ385" s="553">
        <f t="shared" si="253"/>
        <v>0</v>
      </c>
      <c r="BT385" t="str">
        <f t="shared" si="235"/>
        <v>French ALL Avast-AVG TOTAL</v>
      </c>
    </row>
    <row r="386" spans="1:72">
      <c r="A386" s="116" t="s">
        <v>135</v>
      </c>
      <c r="B386" s="117"/>
      <c r="C386" s="117" t="s">
        <v>662</v>
      </c>
      <c r="D386" s="1194" t="s">
        <v>663</v>
      </c>
      <c r="E386" s="118" t="s">
        <v>45</v>
      </c>
      <c r="F386" s="119"/>
      <c r="G386" s="552">
        <f t="shared" si="248"/>
        <v>18040</v>
      </c>
      <c r="H386" s="550">
        <f t="shared" si="248"/>
        <v>12716</v>
      </c>
      <c r="I386" s="550">
        <f t="shared" si="248"/>
        <v>14971</v>
      </c>
      <c r="J386" s="550">
        <f t="shared" si="248"/>
        <v>8362</v>
      </c>
      <c r="K386" s="550">
        <f t="shared" si="248"/>
        <v>7004</v>
      </c>
      <c r="L386" s="550">
        <f t="shared" si="248"/>
        <v>7782</v>
      </c>
      <c r="M386" s="550">
        <f t="shared" si="248"/>
        <v>8155</v>
      </c>
      <c r="N386" s="550">
        <f t="shared" si="248"/>
        <v>10406</v>
      </c>
      <c r="O386" s="550">
        <f t="shared" si="248"/>
        <v>11420</v>
      </c>
      <c r="P386" s="550">
        <f t="shared" si="248"/>
        <v>11252</v>
      </c>
      <c r="Q386" s="550">
        <f t="shared" si="249"/>
        <v>12342</v>
      </c>
      <c r="R386" s="551">
        <f t="shared" si="249"/>
        <v>12236</v>
      </c>
      <c r="S386" s="552">
        <f t="shared" si="249"/>
        <v>15536</v>
      </c>
      <c r="T386" s="550">
        <f t="shared" si="249"/>
        <v>16188</v>
      </c>
      <c r="U386" s="550">
        <f t="shared" si="249"/>
        <v>15593</v>
      </c>
      <c r="V386" s="550">
        <f t="shared" si="249"/>
        <v>13911</v>
      </c>
      <c r="W386" s="550">
        <f t="shared" si="249"/>
        <v>13521</v>
      </c>
      <c r="X386" s="550">
        <f t="shared" si="249"/>
        <v>12334</v>
      </c>
      <c r="Y386" s="550">
        <f t="shared" si="249"/>
        <v>13175</v>
      </c>
      <c r="Z386" s="550">
        <f t="shared" si="249"/>
        <v>15322</v>
      </c>
      <c r="AA386" s="550">
        <f t="shared" si="250"/>
        <v>17197</v>
      </c>
      <c r="AB386" s="550">
        <f t="shared" si="250"/>
        <v>15973</v>
      </c>
      <c r="AC386" s="550">
        <f t="shared" si="250"/>
        <v>17015</v>
      </c>
      <c r="AD386" s="553">
        <f t="shared" si="250"/>
        <v>13651</v>
      </c>
      <c r="AE386" s="563">
        <f t="shared" si="250"/>
        <v>15240</v>
      </c>
      <c r="AF386" s="550">
        <f t="shared" si="250"/>
        <v>15213</v>
      </c>
      <c r="AG386" s="550">
        <f t="shared" si="250"/>
        <v>16943.222222222223</v>
      </c>
      <c r="AH386" s="550">
        <f t="shared" si="250"/>
        <v>13143</v>
      </c>
      <c r="AI386" s="550">
        <f t="shared" si="250"/>
        <v>11270</v>
      </c>
      <c r="AJ386" s="550">
        <f t="shared" si="250"/>
        <v>8912.4605752961088</v>
      </c>
      <c r="AK386" s="550">
        <f t="shared" si="251"/>
        <v>17102</v>
      </c>
      <c r="AL386" s="550">
        <f t="shared" si="251"/>
        <v>15563</v>
      </c>
      <c r="AM386" s="550">
        <f t="shared" si="251"/>
        <v>18290</v>
      </c>
      <c r="AN386" s="550">
        <f t="shared" si="251"/>
        <v>16831</v>
      </c>
      <c r="AO386" s="550">
        <f t="shared" si="251"/>
        <v>26756</v>
      </c>
      <c r="AP386" s="551">
        <f t="shared" si="251"/>
        <v>21251</v>
      </c>
      <c r="AQ386" s="552">
        <f t="shared" si="251"/>
        <v>25433</v>
      </c>
      <c r="AR386" s="550">
        <f t="shared" si="251"/>
        <v>23742</v>
      </c>
      <c r="AS386" s="550">
        <f t="shared" si="251"/>
        <v>20748</v>
      </c>
      <c r="AT386" s="550">
        <f t="shared" si="251"/>
        <v>20208</v>
      </c>
      <c r="AU386" s="550">
        <f t="shared" si="252"/>
        <v>16747</v>
      </c>
      <c r="AV386" s="550">
        <f t="shared" si="252"/>
        <v>9826</v>
      </c>
      <c r="AW386" s="550">
        <f t="shared" si="252"/>
        <v>11920</v>
      </c>
      <c r="AX386" s="550">
        <f t="shared" si="252"/>
        <v>10951</v>
      </c>
      <c r="AY386" s="550">
        <f t="shared" si="252"/>
        <v>7904</v>
      </c>
      <c r="AZ386" s="550">
        <f t="shared" si="252"/>
        <v>6082</v>
      </c>
      <c r="BA386" s="550">
        <f t="shared" si="252"/>
        <v>3567</v>
      </c>
      <c r="BB386" s="553">
        <f t="shared" si="252"/>
        <v>2977</v>
      </c>
      <c r="BC386" s="552">
        <f t="shared" si="252"/>
        <v>4095</v>
      </c>
      <c r="BD386" s="550">
        <f t="shared" si="252"/>
        <v>3319</v>
      </c>
      <c r="BE386" s="550">
        <f t="shared" si="252"/>
        <v>5371</v>
      </c>
      <c r="BF386" s="550">
        <f t="shared" si="253"/>
        <v>0</v>
      </c>
      <c r="BG386" s="550">
        <f t="shared" si="253"/>
        <v>0</v>
      </c>
      <c r="BH386" s="550">
        <f t="shared" si="253"/>
        <v>0</v>
      </c>
      <c r="BI386" s="550">
        <f t="shared" si="253"/>
        <v>0</v>
      </c>
      <c r="BJ386" s="550">
        <f t="shared" si="253"/>
        <v>0</v>
      </c>
      <c r="BK386" s="550">
        <f t="shared" si="253"/>
        <v>0</v>
      </c>
      <c r="BL386" s="550">
        <f t="shared" si="253"/>
        <v>0</v>
      </c>
      <c r="BM386" s="550">
        <f t="shared" si="253"/>
        <v>0</v>
      </c>
      <c r="BN386" s="551">
        <f t="shared" si="253"/>
        <v>0</v>
      </c>
      <c r="BO386" s="552">
        <f t="shared" si="253"/>
        <v>0</v>
      </c>
      <c r="BP386" s="550">
        <f t="shared" si="253"/>
        <v>0</v>
      </c>
      <c r="BQ386" s="553">
        <f t="shared" si="253"/>
        <v>0</v>
      </c>
      <c r="BT386" t="str">
        <f t="shared" si="235"/>
        <v>German ALL Avast-AVG TOTAL</v>
      </c>
    </row>
    <row r="387" spans="1:72">
      <c r="A387" s="116" t="s">
        <v>145</v>
      </c>
      <c r="B387" s="117"/>
      <c r="C387" s="117" t="s">
        <v>662</v>
      </c>
      <c r="D387" s="1194" t="s">
        <v>663</v>
      </c>
      <c r="E387" s="118" t="s">
        <v>45</v>
      </c>
      <c r="F387" s="119"/>
      <c r="G387" s="552">
        <f t="shared" si="248"/>
        <v>3251</v>
      </c>
      <c r="H387" s="550">
        <f t="shared" si="248"/>
        <v>3726</v>
      </c>
      <c r="I387" s="550">
        <f t="shared" si="248"/>
        <v>4707</v>
      </c>
      <c r="J387" s="550">
        <f t="shared" si="248"/>
        <v>4888</v>
      </c>
      <c r="K387" s="550">
        <f t="shared" si="248"/>
        <v>4384</v>
      </c>
      <c r="L387" s="550">
        <f t="shared" si="248"/>
        <v>4372</v>
      </c>
      <c r="M387" s="550">
        <f t="shared" si="248"/>
        <v>4152</v>
      </c>
      <c r="N387" s="550">
        <f t="shared" si="248"/>
        <v>4543</v>
      </c>
      <c r="O387" s="550">
        <f t="shared" si="248"/>
        <v>4811</v>
      </c>
      <c r="P387" s="550">
        <f t="shared" si="248"/>
        <v>4368</v>
      </c>
      <c r="Q387" s="550">
        <f t="shared" si="249"/>
        <v>4029</v>
      </c>
      <c r="R387" s="551">
        <f t="shared" si="249"/>
        <v>4143</v>
      </c>
      <c r="S387" s="552">
        <f t="shared" si="249"/>
        <v>9588</v>
      </c>
      <c r="T387" s="550">
        <f t="shared" si="249"/>
        <v>9918</v>
      </c>
      <c r="U387" s="550">
        <f t="shared" si="249"/>
        <v>10413</v>
      </c>
      <c r="V387" s="550">
        <f t="shared" si="249"/>
        <v>9157</v>
      </c>
      <c r="W387" s="550">
        <f t="shared" si="249"/>
        <v>9199</v>
      </c>
      <c r="X387" s="550">
        <f t="shared" si="249"/>
        <v>9418</v>
      </c>
      <c r="Y387" s="550">
        <f t="shared" si="249"/>
        <v>8703</v>
      </c>
      <c r="Z387" s="550">
        <f t="shared" si="249"/>
        <v>9170</v>
      </c>
      <c r="AA387" s="550">
        <f t="shared" si="250"/>
        <v>7633</v>
      </c>
      <c r="AB387" s="550">
        <f t="shared" si="250"/>
        <v>6714</v>
      </c>
      <c r="AC387" s="550">
        <f t="shared" si="250"/>
        <v>6341</v>
      </c>
      <c r="AD387" s="553">
        <f t="shared" si="250"/>
        <v>6938</v>
      </c>
      <c r="AE387" s="563">
        <f t="shared" si="250"/>
        <v>10071</v>
      </c>
      <c r="AF387" s="550">
        <f t="shared" si="250"/>
        <v>9142</v>
      </c>
      <c r="AG387" s="550">
        <f t="shared" si="250"/>
        <v>11215.111111111111</v>
      </c>
      <c r="AH387" s="550">
        <f t="shared" si="250"/>
        <v>10400</v>
      </c>
      <c r="AI387" s="550">
        <f t="shared" si="250"/>
        <v>10197</v>
      </c>
      <c r="AJ387" s="550">
        <f t="shared" si="250"/>
        <v>8681.1036817910208</v>
      </c>
      <c r="AK387" s="550">
        <f t="shared" si="251"/>
        <v>8539</v>
      </c>
      <c r="AL387" s="550">
        <f t="shared" si="251"/>
        <v>7831</v>
      </c>
      <c r="AM387" s="550">
        <f t="shared" si="251"/>
        <v>6320</v>
      </c>
      <c r="AN387" s="550">
        <f t="shared" si="251"/>
        <v>7421</v>
      </c>
      <c r="AO387" s="550">
        <f t="shared" si="251"/>
        <v>7598</v>
      </c>
      <c r="AP387" s="551">
        <f t="shared" si="251"/>
        <v>8037</v>
      </c>
      <c r="AQ387" s="552">
        <f t="shared" si="251"/>
        <v>9322</v>
      </c>
      <c r="AR387" s="550">
        <f t="shared" si="251"/>
        <v>8597</v>
      </c>
      <c r="AS387" s="550">
        <f t="shared" si="251"/>
        <v>8393</v>
      </c>
      <c r="AT387" s="550">
        <f t="shared" si="251"/>
        <v>8038</v>
      </c>
      <c r="AU387" s="550">
        <f t="shared" si="252"/>
        <v>7864</v>
      </c>
      <c r="AV387" s="550">
        <f t="shared" si="252"/>
        <v>6073</v>
      </c>
      <c r="AW387" s="550">
        <f t="shared" si="252"/>
        <v>6322</v>
      </c>
      <c r="AX387" s="550">
        <f t="shared" si="252"/>
        <v>7149</v>
      </c>
      <c r="AY387" s="550">
        <f t="shared" si="252"/>
        <v>5536</v>
      </c>
      <c r="AZ387" s="550">
        <f t="shared" si="252"/>
        <v>5830</v>
      </c>
      <c r="BA387" s="550">
        <f t="shared" si="252"/>
        <v>4065</v>
      </c>
      <c r="BB387" s="553">
        <f t="shared" si="252"/>
        <v>3184</v>
      </c>
      <c r="BC387" s="552">
        <f t="shared" si="252"/>
        <v>3422</v>
      </c>
      <c r="BD387" s="550">
        <f t="shared" si="252"/>
        <v>5041</v>
      </c>
      <c r="BE387" s="550">
        <f t="shared" si="252"/>
        <v>4491</v>
      </c>
      <c r="BF387" s="550">
        <f t="shared" si="253"/>
        <v>0</v>
      </c>
      <c r="BG387" s="550">
        <f t="shared" si="253"/>
        <v>0</v>
      </c>
      <c r="BH387" s="550">
        <f t="shared" si="253"/>
        <v>0</v>
      </c>
      <c r="BI387" s="550">
        <f t="shared" si="253"/>
        <v>0</v>
      </c>
      <c r="BJ387" s="550">
        <f t="shared" si="253"/>
        <v>0</v>
      </c>
      <c r="BK387" s="550">
        <f t="shared" si="253"/>
        <v>0</v>
      </c>
      <c r="BL387" s="550">
        <f t="shared" si="253"/>
        <v>0</v>
      </c>
      <c r="BM387" s="550">
        <f t="shared" si="253"/>
        <v>0</v>
      </c>
      <c r="BN387" s="551">
        <f t="shared" si="253"/>
        <v>0</v>
      </c>
      <c r="BO387" s="552">
        <f t="shared" si="253"/>
        <v>0</v>
      </c>
      <c r="BP387" s="550">
        <f t="shared" si="253"/>
        <v>0</v>
      </c>
      <c r="BQ387" s="553">
        <f t="shared" si="253"/>
        <v>0</v>
      </c>
      <c r="BT387" t="str">
        <f t="shared" si="235"/>
        <v>Portuguese ALL Avast-AVG TOTAL</v>
      </c>
    </row>
    <row r="388" spans="1:72">
      <c r="A388" s="116" t="s">
        <v>146</v>
      </c>
      <c r="B388" s="117"/>
      <c r="C388" s="117" t="s">
        <v>662</v>
      </c>
      <c r="D388" s="1194" t="s">
        <v>663</v>
      </c>
      <c r="E388" s="118" t="s">
        <v>45</v>
      </c>
      <c r="F388" s="119"/>
      <c r="G388" s="552">
        <f t="shared" si="248"/>
        <v>8284</v>
      </c>
      <c r="H388" s="550">
        <f t="shared" si="248"/>
        <v>4333</v>
      </c>
      <c r="I388" s="550">
        <f t="shared" si="248"/>
        <v>5960</v>
      </c>
      <c r="J388" s="550">
        <f t="shared" si="248"/>
        <v>5853</v>
      </c>
      <c r="K388" s="550">
        <f t="shared" si="248"/>
        <v>5064</v>
      </c>
      <c r="L388" s="550">
        <f t="shared" si="248"/>
        <v>5057</v>
      </c>
      <c r="M388" s="550">
        <f t="shared" si="248"/>
        <v>4267</v>
      </c>
      <c r="N388" s="550">
        <f t="shared" si="248"/>
        <v>4679</v>
      </c>
      <c r="O388" s="550">
        <f t="shared" si="248"/>
        <v>5186</v>
      </c>
      <c r="P388" s="550">
        <f t="shared" si="248"/>
        <v>4558</v>
      </c>
      <c r="Q388" s="550">
        <f t="shared" si="249"/>
        <v>4388</v>
      </c>
      <c r="R388" s="551">
        <f t="shared" si="249"/>
        <v>4014</v>
      </c>
      <c r="S388" s="552">
        <f t="shared" si="249"/>
        <v>13072</v>
      </c>
      <c r="T388" s="550">
        <f t="shared" si="249"/>
        <v>11317</v>
      </c>
      <c r="U388" s="550">
        <f t="shared" si="249"/>
        <v>13080</v>
      </c>
      <c r="V388" s="550">
        <f t="shared" si="249"/>
        <v>10600</v>
      </c>
      <c r="W388" s="550">
        <f t="shared" si="249"/>
        <v>9586</v>
      </c>
      <c r="X388" s="550">
        <f t="shared" si="249"/>
        <v>9443</v>
      </c>
      <c r="Y388" s="550">
        <f t="shared" si="249"/>
        <v>9676</v>
      </c>
      <c r="Z388" s="550">
        <f t="shared" si="249"/>
        <v>10541</v>
      </c>
      <c r="AA388" s="550">
        <f t="shared" si="250"/>
        <v>10138</v>
      </c>
      <c r="AB388" s="550">
        <f t="shared" si="250"/>
        <v>9561</v>
      </c>
      <c r="AC388" s="550">
        <f t="shared" si="250"/>
        <v>8385</v>
      </c>
      <c r="AD388" s="553">
        <f t="shared" si="250"/>
        <v>7745</v>
      </c>
      <c r="AE388" s="563">
        <f t="shared" si="250"/>
        <v>10038</v>
      </c>
      <c r="AF388" s="550">
        <f t="shared" si="250"/>
        <v>8486</v>
      </c>
      <c r="AG388" s="550">
        <f t="shared" si="250"/>
        <v>9413.6666666666661</v>
      </c>
      <c r="AH388" s="550">
        <f t="shared" si="250"/>
        <v>10967</v>
      </c>
      <c r="AI388" s="550">
        <f t="shared" si="250"/>
        <v>11138</v>
      </c>
      <c r="AJ388" s="550">
        <f t="shared" si="250"/>
        <v>9396.9067234585928</v>
      </c>
      <c r="AK388" s="550">
        <f t="shared" si="251"/>
        <v>10249</v>
      </c>
      <c r="AL388" s="550">
        <f t="shared" si="251"/>
        <v>10362</v>
      </c>
      <c r="AM388" s="550">
        <f t="shared" si="251"/>
        <v>8885</v>
      </c>
      <c r="AN388" s="550">
        <f t="shared" si="251"/>
        <v>10856</v>
      </c>
      <c r="AO388" s="550">
        <f t="shared" si="251"/>
        <v>10116</v>
      </c>
      <c r="AP388" s="551">
        <f t="shared" si="251"/>
        <v>12647</v>
      </c>
      <c r="AQ388" s="552">
        <f t="shared" si="251"/>
        <v>12296</v>
      </c>
      <c r="AR388" s="550">
        <f t="shared" si="251"/>
        <v>12513</v>
      </c>
      <c r="AS388" s="550">
        <f t="shared" si="251"/>
        <v>11363</v>
      </c>
      <c r="AT388" s="550">
        <f t="shared" si="251"/>
        <v>11284</v>
      </c>
      <c r="AU388" s="550">
        <f t="shared" si="252"/>
        <v>11240</v>
      </c>
      <c r="AV388" s="550">
        <f t="shared" si="252"/>
        <v>6747</v>
      </c>
      <c r="AW388" s="550">
        <f t="shared" si="252"/>
        <v>6840</v>
      </c>
      <c r="AX388" s="550">
        <f t="shared" si="252"/>
        <v>8473</v>
      </c>
      <c r="AY388" s="550">
        <f t="shared" si="252"/>
        <v>4186</v>
      </c>
      <c r="AZ388" s="550">
        <f t="shared" si="252"/>
        <v>4003</v>
      </c>
      <c r="BA388" s="550">
        <f t="shared" si="252"/>
        <v>2679</v>
      </c>
      <c r="BB388" s="553">
        <f t="shared" si="252"/>
        <v>1993</v>
      </c>
      <c r="BC388" s="552">
        <f t="shared" si="252"/>
        <v>2339</v>
      </c>
      <c r="BD388" s="550">
        <f t="shared" si="252"/>
        <v>2585</v>
      </c>
      <c r="BE388" s="550">
        <f t="shared" si="252"/>
        <v>3808</v>
      </c>
      <c r="BF388" s="550">
        <f t="shared" si="253"/>
        <v>0</v>
      </c>
      <c r="BG388" s="550">
        <f t="shared" si="253"/>
        <v>0</v>
      </c>
      <c r="BH388" s="550">
        <f t="shared" si="253"/>
        <v>0</v>
      </c>
      <c r="BI388" s="550">
        <f t="shared" si="253"/>
        <v>0</v>
      </c>
      <c r="BJ388" s="550">
        <f t="shared" si="253"/>
        <v>0</v>
      </c>
      <c r="BK388" s="550">
        <f t="shared" si="253"/>
        <v>0</v>
      </c>
      <c r="BL388" s="550">
        <f t="shared" si="253"/>
        <v>0</v>
      </c>
      <c r="BM388" s="550">
        <f t="shared" si="253"/>
        <v>0</v>
      </c>
      <c r="BN388" s="551">
        <f t="shared" si="253"/>
        <v>0</v>
      </c>
      <c r="BO388" s="552">
        <f t="shared" si="253"/>
        <v>0</v>
      </c>
      <c r="BP388" s="550">
        <f t="shared" si="253"/>
        <v>0</v>
      </c>
      <c r="BQ388" s="553">
        <f t="shared" si="253"/>
        <v>0</v>
      </c>
      <c r="BT388" t="str">
        <f t="shared" si="235"/>
        <v>Spanish ALL Avast-AVG TOTAL</v>
      </c>
    </row>
    <row r="389" spans="1:72">
      <c r="A389" s="116" t="s">
        <v>218</v>
      </c>
      <c r="B389" s="117"/>
      <c r="C389" s="117" t="s">
        <v>662</v>
      </c>
      <c r="D389" s="1194" t="s">
        <v>663</v>
      </c>
      <c r="E389" s="118" t="s">
        <v>45</v>
      </c>
      <c r="F389" s="119"/>
      <c r="G389" s="552">
        <f t="shared" si="248"/>
        <v>3138</v>
      </c>
      <c r="H389" s="550">
        <f t="shared" si="248"/>
        <v>3128</v>
      </c>
      <c r="I389" s="550">
        <f t="shared" si="248"/>
        <v>3533</v>
      </c>
      <c r="J389" s="550">
        <f t="shared" si="248"/>
        <v>3463</v>
      </c>
      <c r="K389" s="550">
        <f t="shared" si="248"/>
        <v>3570</v>
      </c>
      <c r="L389" s="550">
        <f t="shared" si="248"/>
        <v>3552</v>
      </c>
      <c r="M389" s="550">
        <f t="shared" si="248"/>
        <v>2992</v>
      </c>
      <c r="N389" s="550">
        <f t="shared" si="248"/>
        <v>3795</v>
      </c>
      <c r="O389" s="550">
        <f t="shared" si="248"/>
        <v>4755</v>
      </c>
      <c r="P389" s="550">
        <f t="shared" si="248"/>
        <v>4149</v>
      </c>
      <c r="Q389" s="550">
        <f t="shared" si="249"/>
        <v>4026</v>
      </c>
      <c r="R389" s="551">
        <f t="shared" si="249"/>
        <v>3758</v>
      </c>
      <c r="S389" s="552">
        <f t="shared" si="249"/>
        <v>4009</v>
      </c>
      <c r="T389" s="550">
        <f t="shared" si="249"/>
        <v>3368</v>
      </c>
      <c r="U389" s="550">
        <f t="shared" si="249"/>
        <v>4218</v>
      </c>
      <c r="V389" s="550">
        <f t="shared" si="249"/>
        <v>3924</v>
      </c>
      <c r="W389" s="550">
        <f t="shared" si="249"/>
        <v>3512</v>
      </c>
      <c r="X389" s="550">
        <f t="shared" si="249"/>
        <v>3443</v>
      </c>
      <c r="Y389" s="550">
        <f t="shared" si="249"/>
        <v>2632</v>
      </c>
      <c r="Z389" s="550">
        <f t="shared" si="249"/>
        <v>3054</v>
      </c>
      <c r="AA389" s="550">
        <f t="shared" si="250"/>
        <v>3198</v>
      </c>
      <c r="AB389" s="550">
        <f t="shared" si="250"/>
        <v>2709</v>
      </c>
      <c r="AC389" s="550">
        <f t="shared" si="250"/>
        <v>2676</v>
      </c>
      <c r="AD389" s="553">
        <f t="shared" si="250"/>
        <v>2067</v>
      </c>
      <c r="AE389" s="563">
        <f t="shared" si="250"/>
        <v>1906</v>
      </c>
      <c r="AF389" s="550">
        <f t="shared" si="250"/>
        <v>1861</v>
      </c>
      <c r="AG389" s="550">
        <f t="shared" si="250"/>
        <v>1784.2222222222222</v>
      </c>
      <c r="AH389" s="550">
        <f t="shared" si="250"/>
        <v>1928</v>
      </c>
      <c r="AI389" s="550">
        <f t="shared" si="250"/>
        <v>1897</v>
      </c>
      <c r="AJ389" s="550">
        <f t="shared" si="250"/>
        <v>1650.5771939936153</v>
      </c>
      <c r="AK389" s="550">
        <f t="shared" si="251"/>
        <v>2018</v>
      </c>
      <c r="AL389" s="550">
        <f t="shared" si="251"/>
        <v>1775</v>
      </c>
      <c r="AM389" s="550">
        <f t="shared" si="251"/>
        <v>1909</v>
      </c>
      <c r="AN389" s="550">
        <f t="shared" si="251"/>
        <v>1918</v>
      </c>
      <c r="AO389" s="550">
        <f t="shared" si="251"/>
        <v>2144</v>
      </c>
      <c r="AP389" s="551">
        <f t="shared" si="251"/>
        <v>1864</v>
      </c>
      <c r="AQ389" s="552">
        <f t="shared" si="251"/>
        <v>1969</v>
      </c>
      <c r="AR389" s="550">
        <f t="shared" si="251"/>
        <v>1796</v>
      </c>
      <c r="AS389" s="550">
        <f t="shared" si="251"/>
        <v>2054</v>
      </c>
      <c r="AT389" s="550">
        <f t="shared" si="251"/>
        <v>1790</v>
      </c>
      <c r="AU389" s="550">
        <f t="shared" si="252"/>
        <v>1948</v>
      </c>
      <c r="AV389" s="550">
        <f t="shared" si="252"/>
        <v>1808</v>
      </c>
      <c r="AW389" s="550">
        <f t="shared" si="252"/>
        <v>1942</v>
      </c>
      <c r="AX389" s="550">
        <f t="shared" si="252"/>
        <v>1942</v>
      </c>
      <c r="AY389" s="550">
        <f t="shared" si="252"/>
        <v>1546</v>
      </c>
      <c r="AZ389" s="550">
        <f t="shared" si="252"/>
        <v>1084</v>
      </c>
      <c r="BA389" s="550">
        <f t="shared" si="252"/>
        <v>656</v>
      </c>
      <c r="BB389" s="553">
        <f t="shared" si="252"/>
        <v>721</v>
      </c>
      <c r="BC389" s="552">
        <f t="shared" si="252"/>
        <v>638</v>
      </c>
      <c r="BD389" s="550">
        <f t="shared" si="252"/>
        <v>526</v>
      </c>
      <c r="BE389" s="550">
        <f t="shared" si="252"/>
        <v>1079</v>
      </c>
      <c r="BF389" s="550">
        <f t="shared" si="253"/>
        <v>0</v>
      </c>
      <c r="BG389" s="550">
        <f t="shared" si="253"/>
        <v>0</v>
      </c>
      <c r="BH389" s="550">
        <f t="shared" si="253"/>
        <v>0</v>
      </c>
      <c r="BI389" s="550">
        <f t="shared" si="253"/>
        <v>0</v>
      </c>
      <c r="BJ389" s="550">
        <f t="shared" si="253"/>
        <v>0</v>
      </c>
      <c r="BK389" s="550">
        <f t="shared" si="253"/>
        <v>0</v>
      </c>
      <c r="BL389" s="550">
        <f t="shared" si="253"/>
        <v>0</v>
      </c>
      <c r="BM389" s="550">
        <f t="shared" si="253"/>
        <v>0</v>
      </c>
      <c r="BN389" s="551">
        <f t="shared" si="253"/>
        <v>0</v>
      </c>
      <c r="BO389" s="552">
        <f t="shared" si="253"/>
        <v>0</v>
      </c>
      <c r="BP389" s="550">
        <f t="shared" si="253"/>
        <v>0</v>
      </c>
      <c r="BQ389" s="553">
        <f t="shared" si="253"/>
        <v>0</v>
      </c>
      <c r="BT389" t="str">
        <f t="shared" si="235"/>
        <v>Japanese ALL Avast-AVG TOTAL</v>
      </c>
    </row>
    <row r="390" spans="1:72">
      <c r="A390" s="120" t="s">
        <v>662</v>
      </c>
      <c r="B390" s="121"/>
      <c r="C390" s="121" t="s">
        <v>662</v>
      </c>
      <c r="D390" s="1195" t="s">
        <v>664</v>
      </c>
      <c r="E390" s="122" t="s">
        <v>45</v>
      </c>
      <c r="F390" s="123"/>
      <c r="G390" s="556">
        <f t="shared" ref="G390:AL390" si="254">SUM(G299:G354)</f>
        <v>188807.58064516127</v>
      </c>
      <c r="H390" s="554">
        <f t="shared" si="254"/>
        <v>168141.54340836013</v>
      </c>
      <c r="I390" s="554">
        <f t="shared" si="254"/>
        <v>204955.41711421413</v>
      </c>
      <c r="J390" s="554">
        <f t="shared" si="254"/>
        <v>172428.09812488622</v>
      </c>
      <c r="K390" s="554">
        <f t="shared" si="254"/>
        <v>176604.82863383638</v>
      </c>
      <c r="L390" s="554">
        <f t="shared" si="254"/>
        <v>183129.20430107525</v>
      </c>
      <c r="M390" s="554">
        <f t="shared" si="254"/>
        <v>173629.63933637895</v>
      </c>
      <c r="N390" s="554">
        <f t="shared" si="254"/>
        <v>194508.66072621965</v>
      </c>
      <c r="O390" s="554">
        <f t="shared" si="254"/>
        <v>207000.16398390345</v>
      </c>
      <c r="P390" s="554">
        <f t="shared" si="254"/>
        <v>219171.53161478598</v>
      </c>
      <c r="Q390" s="554">
        <f t="shared" si="254"/>
        <v>279215.93499579711</v>
      </c>
      <c r="R390" s="555">
        <f t="shared" si="254"/>
        <v>292148.2894056848</v>
      </c>
      <c r="S390" s="556">
        <f t="shared" si="254"/>
        <v>363619.67122473248</v>
      </c>
      <c r="T390" s="554">
        <f t="shared" si="254"/>
        <v>288475.33523481025</v>
      </c>
      <c r="U390" s="554">
        <f t="shared" si="254"/>
        <v>315200.57286432164</v>
      </c>
      <c r="V390" s="554">
        <f t="shared" si="254"/>
        <v>288177.66053748236</v>
      </c>
      <c r="W390" s="554">
        <f t="shared" si="254"/>
        <v>268887.41140990198</v>
      </c>
      <c r="X390" s="554">
        <f t="shared" si="254"/>
        <v>255302.11314464986</v>
      </c>
      <c r="Y390" s="554">
        <f t="shared" si="254"/>
        <v>234177.20262151829</v>
      </c>
      <c r="Z390" s="554">
        <f t="shared" si="254"/>
        <v>255459.3088292281</v>
      </c>
      <c r="AA390" s="554">
        <f t="shared" si="254"/>
        <v>241623.91466307058</v>
      </c>
      <c r="AB390" s="554">
        <f t="shared" si="254"/>
        <v>243866.91689468725</v>
      </c>
      <c r="AC390" s="554">
        <f t="shared" si="254"/>
        <v>244990.300927195</v>
      </c>
      <c r="AD390" s="557">
        <f t="shared" si="254"/>
        <v>235222.87223253638</v>
      </c>
      <c r="AE390" s="564">
        <f t="shared" si="254"/>
        <v>258265.85078585567</v>
      </c>
      <c r="AF390" s="554">
        <f t="shared" si="254"/>
        <v>239699.22489304471</v>
      </c>
      <c r="AG390" s="554">
        <f t="shared" si="254"/>
        <v>264140.59131916735</v>
      </c>
      <c r="AH390" s="554">
        <f t="shared" si="254"/>
        <v>243322</v>
      </c>
      <c r="AI390" s="554">
        <f t="shared" si="254"/>
        <v>235737</v>
      </c>
      <c r="AJ390" s="554">
        <f t="shared" si="254"/>
        <v>204676.66701242366</v>
      </c>
      <c r="AK390" s="554">
        <f t="shared" si="254"/>
        <v>267157.79514356132</v>
      </c>
      <c r="AL390" s="554">
        <f t="shared" si="254"/>
        <v>294638.5</v>
      </c>
      <c r="AM390" s="554">
        <f t="shared" ref="AM390:BE390" si="255">SUM(AM299:AM354)</f>
        <v>292917.38095238095</v>
      </c>
      <c r="AN390" s="554">
        <f t="shared" si="255"/>
        <v>247252</v>
      </c>
      <c r="AO390" s="554">
        <f t="shared" si="255"/>
        <v>243531</v>
      </c>
      <c r="AP390" s="555">
        <f t="shared" si="255"/>
        <v>243127</v>
      </c>
      <c r="AQ390" s="556">
        <f t="shared" si="255"/>
        <v>276771</v>
      </c>
      <c r="AR390" s="554">
        <f t="shared" si="255"/>
        <v>250984</v>
      </c>
      <c r="AS390" s="554">
        <f t="shared" si="255"/>
        <v>244621</v>
      </c>
      <c r="AT390" s="554">
        <f t="shared" si="255"/>
        <v>245939</v>
      </c>
      <c r="AU390" s="554">
        <f t="shared" si="255"/>
        <v>209220</v>
      </c>
      <c r="AV390" s="554">
        <f t="shared" si="255"/>
        <v>180203</v>
      </c>
      <c r="AW390" s="554">
        <f t="shared" si="255"/>
        <v>176732</v>
      </c>
      <c r="AX390" s="554">
        <f t="shared" si="255"/>
        <v>186062</v>
      </c>
      <c r="AY390" s="554">
        <f t="shared" si="255"/>
        <v>165052</v>
      </c>
      <c r="AZ390" s="554">
        <f t="shared" si="255"/>
        <v>161884</v>
      </c>
      <c r="BA390" s="554">
        <f t="shared" si="255"/>
        <v>141666</v>
      </c>
      <c r="BB390" s="557">
        <f t="shared" si="255"/>
        <v>141207</v>
      </c>
      <c r="BC390" s="556">
        <f t="shared" si="255"/>
        <v>137962</v>
      </c>
      <c r="BD390" s="554">
        <f t="shared" si="255"/>
        <v>144180</v>
      </c>
      <c r="BE390" s="554">
        <f t="shared" si="255"/>
        <v>208795</v>
      </c>
      <c r="BF390" s="554">
        <f t="shared" ref="BF390:BQ390" si="256">SUM(BF299:BF354)</f>
        <v>0</v>
      </c>
      <c r="BG390" s="554">
        <f t="shared" si="256"/>
        <v>0</v>
      </c>
      <c r="BH390" s="554">
        <f t="shared" si="256"/>
        <v>0</v>
      </c>
      <c r="BI390" s="554">
        <f t="shared" si="256"/>
        <v>0</v>
      </c>
      <c r="BJ390" s="554">
        <f t="shared" si="256"/>
        <v>0</v>
      </c>
      <c r="BK390" s="554">
        <f t="shared" si="256"/>
        <v>0</v>
      </c>
      <c r="BL390" s="554">
        <f t="shared" si="256"/>
        <v>0</v>
      </c>
      <c r="BM390" s="554">
        <f t="shared" si="256"/>
        <v>0</v>
      </c>
      <c r="BN390" s="555">
        <f t="shared" si="256"/>
        <v>0</v>
      </c>
      <c r="BO390" s="556">
        <f t="shared" si="256"/>
        <v>0</v>
      </c>
      <c r="BP390" s="554">
        <f t="shared" si="256"/>
        <v>0</v>
      </c>
      <c r="BQ390" s="557">
        <f t="shared" si="256"/>
        <v>0</v>
      </c>
      <c r="BT390" t="str">
        <f t="shared" si="235"/>
        <v>ALL ALL Avast/AVG Volumes TOTAL</v>
      </c>
    </row>
    <row r="399" spans="1:72">
      <c r="BD399" s="21" t="s">
        <v>751</v>
      </c>
      <c r="BE399" s="21" t="s">
        <v>752</v>
      </c>
      <c r="BF399" s="21" t="s">
        <v>753</v>
      </c>
      <c r="BG399" s="21" t="s">
        <v>754</v>
      </c>
    </row>
    <row r="400" spans="1:72">
      <c r="BB400" s="2825" t="s">
        <v>755</v>
      </c>
      <c r="BC400" s="414"/>
      <c r="BD400" s="414" t="s">
        <v>756</v>
      </c>
      <c r="BE400" s="414" t="s">
        <v>757</v>
      </c>
      <c r="BF400" s="414" t="s">
        <v>758</v>
      </c>
      <c r="BG400" s="414" t="s">
        <v>759</v>
      </c>
    </row>
    <row r="401" spans="8:59">
      <c r="BB401" s="127" t="s">
        <v>760</v>
      </c>
      <c r="BC401" s="21"/>
      <c r="BD401" s="22">
        <f>SUM('NLOK ALL FORECASTS'!BF170:BH170)</f>
        <v>67100</v>
      </c>
      <c r="BE401" s="22">
        <f>SUM('NLOK ALL FORECASTS'!BI170:BK170)</f>
        <v>73000</v>
      </c>
      <c r="BF401" s="22">
        <f>SUM('NLOK ALL FORECASTS'!BL170:BN170)</f>
        <v>76300</v>
      </c>
      <c r="BG401" s="22">
        <f>SUM('NLOK ALL FORECASTS'!BO170:BQ170)</f>
        <v>79200</v>
      </c>
    </row>
    <row r="402" spans="8:59">
      <c r="BB402" s="127" t="s">
        <v>761</v>
      </c>
      <c r="BC402" s="21"/>
      <c r="BD402" s="22">
        <f>SUM('NLOK ALL FORECASTS'!BF171:BH171)</f>
        <v>51000</v>
      </c>
      <c r="BE402" s="22">
        <f>SUM('NLOK ALL FORECASTS'!BI171:BK171)</f>
        <v>63000</v>
      </c>
      <c r="BF402" s="22">
        <f>SUM('NLOK ALL FORECASTS'!BL171:BN171)</f>
        <v>63000</v>
      </c>
      <c r="BG402" s="22">
        <f>SUM('NLOK ALL FORECASTS'!BO171:BQ171)</f>
        <v>63000</v>
      </c>
    </row>
    <row r="403" spans="8:59">
      <c r="H403" s="21"/>
      <c r="BB403" s="127" t="s">
        <v>762</v>
      </c>
      <c r="BC403" s="21"/>
      <c r="BD403" s="22">
        <f>SUM('NLOK ALL FORECASTS'!BF147:BH154)</f>
        <v>795124.00513478811</v>
      </c>
      <c r="BE403" s="22">
        <f>SUM('NLOK ALL FORECASTS'!BI147:BK154)</f>
        <v>720770</v>
      </c>
      <c r="BF403" s="22">
        <f>SUM('NLOK ALL FORECASTS'!BL147:BN154)</f>
        <v>816300</v>
      </c>
      <c r="BG403" s="22">
        <f>SUM('NLOK ALL FORECASTS'!BO147:BQ154)</f>
        <v>860600</v>
      </c>
    </row>
    <row r="404" spans="8:59">
      <c r="H404" s="21"/>
      <c r="BB404" s="127" t="s">
        <v>763</v>
      </c>
      <c r="BC404" s="21"/>
      <c r="BD404" s="22">
        <f>SUM('NLOK ALL FORECASTS'!BF155:BH158)</f>
        <v>52004.390243902439</v>
      </c>
      <c r="BE404" s="22">
        <f>SUM('NLOK ALL FORECASTS'!BI155:BK158)</f>
        <v>52900</v>
      </c>
      <c r="BF404" s="22">
        <f>SUM('NLOK ALL FORECASTS'!BL155:BN158)</f>
        <v>51100</v>
      </c>
      <c r="BG404" s="22">
        <f>SUM('NLOK ALL FORECASTS'!BO155:BQ158)</f>
        <v>53800</v>
      </c>
    </row>
    <row r="405" spans="8:59">
      <c r="BB405" s="127" t="s">
        <v>764</v>
      </c>
      <c r="BC405" s="22"/>
      <c r="BD405" s="2826">
        <f>SUM(BF202:BH213,BF221:BH224,BF230:BH230,BF232:BH232,BF238:BH252,BF254:BH256,BF258:BH272)</f>
        <v>141896.31578947368</v>
      </c>
      <c r="BE405" s="2826">
        <f>SUM(BI202:BK213,BI221:BK224,BI230:BK230,BI232:BK232,BI238:BK252,BI254:BK256,BI258:BK272)</f>
        <v>106575</v>
      </c>
      <c r="BF405" s="22">
        <f>SUM(BL202:BN213,BL221:BN224,BL230:BN230,BL232:BN232,BL238:BN252,BL254:BN256,BL258:BN272)</f>
        <v>130950</v>
      </c>
      <c r="BG405" s="22">
        <f>SUM(BO202:BQ213,BO221:BQ224,BO230:BQ230,BO232:BQ232,BO238:BQ252,BO254:BQ256,BO258:BQ272)</f>
        <v>134275</v>
      </c>
    </row>
    <row r="406" spans="8:59">
      <c r="H406" s="21"/>
      <c r="BB406" s="127" t="s">
        <v>765</v>
      </c>
      <c r="BC406" s="21"/>
      <c r="BD406" s="22">
        <f>SUM(BF234:BH237)</f>
        <v>52277.92682926829</v>
      </c>
      <c r="BE406" s="22">
        <f>SUM(BI234:BK237)</f>
        <v>48800</v>
      </c>
      <c r="BF406" s="22">
        <f>SUM(BL234:BN237)</f>
        <v>50800</v>
      </c>
      <c r="BG406" s="22">
        <f>SUM(BO234:BQ237)</f>
        <v>53800</v>
      </c>
    </row>
    <row r="407" spans="8:59">
      <c r="BB407" s="127" t="s">
        <v>766</v>
      </c>
      <c r="BC407" s="21"/>
      <c r="BD407" s="22">
        <f>SUM('NLOK ALL FORECASTS'!BF178:BH179,'NLOK ALL FORECASTS'!BF203:BH205)</f>
        <v>49250</v>
      </c>
      <c r="BE407" s="22">
        <f>SUM('NLOK ALL FORECASTS'!BI178:BK179,'NLOK ALL FORECASTS'!BI203:BK205)</f>
        <v>47000</v>
      </c>
      <c r="BF407" s="22">
        <f>SUM('NLOK ALL FORECASTS'!BL178:BN179,'NLOK ALL FORECASTS'!BL203:BN205)</f>
        <v>49750</v>
      </c>
      <c r="BG407" s="22">
        <f>SUM('NLOK ALL FORECASTS'!BO178:BQ179,'NLOK ALL FORECASTS'!BO203:BQ205)</f>
        <v>52000</v>
      </c>
    </row>
    <row r="408" spans="8:59">
      <c r="BB408" s="127" t="s">
        <v>767</v>
      </c>
      <c r="BC408" s="21"/>
      <c r="BD408" s="22">
        <f>SUM('NLOK ALL FORECASTS'!BF173:BH174)</f>
        <v>254021.30937098846</v>
      </c>
      <c r="BE408" s="22">
        <f>SUM('NLOK ALL FORECASTS'!BI173:BK174)</f>
        <v>237900</v>
      </c>
      <c r="BF408" s="22">
        <f>SUM('NLOK ALL FORECASTS'!BL173:BN174)</f>
        <v>271300</v>
      </c>
      <c r="BG408" s="22">
        <f>SUM('NLOK ALL FORECASTS'!BO173:BQ174)</f>
        <v>314500</v>
      </c>
    </row>
    <row r="409" spans="8:59">
      <c r="BB409" s="127" t="s">
        <v>768</v>
      </c>
      <c r="BC409" s="21"/>
      <c r="BD409" s="22">
        <f>SUM(BF279:BH279)</f>
        <v>1275</v>
      </c>
      <c r="BE409" s="22">
        <f>SUM(BI279:BK279)</f>
        <v>1075</v>
      </c>
      <c r="BF409" s="22">
        <f>SUM(BL279:BN279)</f>
        <v>1425</v>
      </c>
      <c r="BG409" s="22">
        <f>SUM(BO279:BQ279)</f>
        <v>1650</v>
      </c>
    </row>
    <row r="410" spans="8:59">
      <c r="BB410" s="127" t="s">
        <v>769</v>
      </c>
      <c r="BC410" s="21"/>
      <c r="BD410" s="22">
        <f>SUM(BF274:BH274)</f>
        <v>2100</v>
      </c>
      <c r="BE410" s="22">
        <f>SUM(BI274:BK274)</f>
        <v>2100</v>
      </c>
      <c r="BF410" s="22">
        <f>SUM(BL274:BN274)</f>
        <v>2100</v>
      </c>
      <c r="BG410" s="22">
        <f>SUM(BO274:BQ274)</f>
        <v>2100</v>
      </c>
    </row>
    <row r="411" spans="8:59">
      <c r="BB411" s="127" t="s">
        <v>770</v>
      </c>
      <c r="BC411" s="21"/>
      <c r="BD411" s="22">
        <f>SUM(BF215:BH218)</f>
        <v>191910.52631578947</v>
      </c>
      <c r="BE411" s="22">
        <f>SUM(BI215:BK218)</f>
        <v>182100</v>
      </c>
      <c r="BF411" s="22">
        <f>SUM(BL215:BN218)</f>
        <v>193100</v>
      </c>
      <c r="BG411" s="22">
        <f>SUM(BO215:BQ218)</f>
        <v>203500</v>
      </c>
    </row>
    <row r="413" spans="8:59">
      <c r="BB413" s="647"/>
    </row>
  </sheetData>
  <sheetProtection algorithmName="SHA-512" hashValue="Vg/98qu4MmltBzC+qAlPC1LXGNuAQl22ZbM0w6ZXxictcfr2kXwefoxsfabXsY0o+sr0Ywe4b8FsBzyopOMt2A==" saltValue="xXdGA59wlGmVkr/0a2w8NA==" spinCount="100000" sheet="1" objects="1" scenarios="1"/>
  <autoFilter ref="A201:F294" xr:uid="{7895BD9A-0B0B-4F72-85E3-2C70FEE26714}"/>
  <mergeCells count="20">
    <mergeCell ref="AN331:AN332"/>
    <mergeCell ref="AN312:AN313"/>
    <mergeCell ref="AN299:AN300"/>
    <mergeCell ref="AN345:AN346"/>
    <mergeCell ref="AN318:AN319"/>
    <mergeCell ref="AM335:AM336"/>
    <mergeCell ref="AL335:AL336"/>
    <mergeCell ref="AM345:AM346"/>
    <mergeCell ref="AL345:AL346"/>
    <mergeCell ref="AN335:AN336"/>
    <mergeCell ref="AL299:AL300"/>
    <mergeCell ref="AM312:AM313"/>
    <mergeCell ref="AL312:AL313"/>
    <mergeCell ref="AM331:AM332"/>
    <mergeCell ref="AL331:AL332"/>
    <mergeCell ref="BV1:BZ1"/>
    <mergeCell ref="BV19:BZ19"/>
    <mergeCell ref="CC19:CG19"/>
    <mergeCell ref="CK19:CO19"/>
    <mergeCell ref="AM299:AM300"/>
  </mergeCells>
  <phoneticPr fontId="32" type="noConversion"/>
  <pageMargins left="0.7" right="0.7" top="0.75" bottom="0.75" header="0.3" footer="0.3"/>
  <pageSetup orientation="portrait" r:id="rId1"/>
  <ignoredErrors>
    <ignoredError sqref="BY21:BY32 CF21:CF32 BA224" formula="1"/>
    <ignoredError sqref="BS73:BS74 BR289:BS294 BS205:BS218 BR205:BR212 BS221:BS235 BR215:BR229 AD294:AS294 BR234:BR257 BS240:BS257 AE390:BE396 BF390:BQ390 BR282:BS287 BR273:BS281 BD408:BD411 BD401:BD404 BD406 BD405:BE405 BD407:BE407 BE406 BE404 BE411 BE401 BE402 BE403 BE408 BE409 BE410 BG401:BG411 BR296:BS298 BS295" formulaRange="1"/>
    <ignoredError sqref="BF410 BF409 BF408 BF407 BF406 BF405 BF404 BF403 BF402 BF401 BF411" formula="1" formulaRange="1"/>
  </ignoredErrors>
  <extLst>
    <ext xmlns:x14="http://schemas.microsoft.com/office/spreadsheetml/2009/9/main" uri="{78C0D931-6437-407d-A8EE-F0AAD7539E65}">
      <x14:conditionalFormattings>
        <x14:conditionalFormatting xmlns:xm="http://schemas.microsoft.com/office/excel/2006/main">
          <x14:cfRule type="cellIs" priority="1" operator="notEqual" id="{B6CB0D92-3903-4B0D-82B7-3D43CE7CD57A}">
            <xm:f>'V1 control'!G2</xm:f>
            <x14:dxf>
              <fill>
                <patternFill>
                  <bgColor rgb="FFFFFF00"/>
                </patternFill>
              </fill>
            </x14:dxf>
          </x14:cfRule>
          <xm:sqref>BE202:BQ294</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751EE-1ED7-4C17-9F47-FF5CACC73A7E}">
  <sheetPr codeName="Sheet17">
    <tabColor rgb="FF00B0F0"/>
  </sheetPr>
  <dimension ref="A1:CO531"/>
  <sheetViews>
    <sheetView showGridLines="0" zoomScale="160" zoomScaleNormal="160" workbookViewId="0">
      <pane xSplit="6" ySplit="1" topLeftCell="BH147" activePane="bottomRight" state="frozen"/>
      <selection activeCell="BH231" sqref="BH231"/>
      <selection pane="topRight" activeCell="BH231" sqref="BH231"/>
      <selection pane="bottomLeft" activeCell="BH231" sqref="BH231"/>
      <selection pane="bottomRight" activeCell="BH231" sqref="BH231"/>
    </sheetView>
  </sheetViews>
  <sheetFormatPr baseColWidth="10" defaultColWidth="8.83203125" defaultRowHeight="15" outlineLevelRow="1"/>
  <cols>
    <col min="1" max="1" width="11.6640625" customWidth="1"/>
    <col min="2" max="2" width="22.6640625" customWidth="1"/>
    <col min="3" max="3" width="13.83203125" customWidth="1"/>
    <col min="4" max="4" width="35.33203125" customWidth="1"/>
    <col min="5" max="5" width="11.6640625" customWidth="1"/>
    <col min="6" max="6" width="7.33203125" customWidth="1"/>
    <col min="7" max="41" width="8.83203125" customWidth="1"/>
    <col min="42" max="42" width="8.5" customWidth="1"/>
    <col min="43" max="69" width="8.83203125" customWidth="1"/>
    <col min="70" max="72" width="14.5" style="21" customWidth="1"/>
    <col min="73" max="73" width="11.5" customWidth="1"/>
    <col min="74" max="74" width="13.83203125" bestFit="1" customWidth="1"/>
    <col min="75" max="75" width="13.5" bestFit="1" customWidth="1"/>
    <col min="76" max="76" width="15.5" bestFit="1" customWidth="1"/>
    <col min="77" max="77" width="14" bestFit="1" customWidth="1"/>
    <col min="78" max="78" width="16.5" bestFit="1" customWidth="1"/>
    <col min="79" max="80" width="12.6640625" customWidth="1"/>
    <col min="81" max="85" width="14.33203125" customWidth="1"/>
    <col min="86" max="93" width="12.6640625" customWidth="1"/>
  </cols>
  <sheetData>
    <row r="1" spans="1:93">
      <c r="A1" s="2173" t="s">
        <v>206</v>
      </c>
      <c r="B1" s="2174" t="s">
        <v>595</v>
      </c>
      <c r="C1" s="1170" t="s">
        <v>596</v>
      </c>
      <c r="D1" s="1170" t="s">
        <v>5</v>
      </c>
      <c r="E1" s="2175" t="s">
        <v>6</v>
      </c>
      <c r="F1" s="2176" t="s">
        <v>597</v>
      </c>
      <c r="G1" s="1">
        <v>44197</v>
      </c>
      <c r="H1" s="2">
        <v>44228</v>
      </c>
      <c r="I1" s="2">
        <v>44256</v>
      </c>
      <c r="J1" s="2">
        <v>44287</v>
      </c>
      <c r="K1" s="2">
        <v>44317</v>
      </c>
      <c r="L1" s="2">
        <v>44348</v>
      </c>
      <c r="M1" s="2">
        <v>44378</v>
      </c>
      <c r="N1" s="2">
        <v>44409</v>
      </c>
      <c r="O1" s="2">
        <v>44440</v>
      </c>
      <c r="P1" s="2">
        <v>44470</v>
      </c>
      <c r="Q1" s="2">
        <v>44501</v>
      </c>
      <c r="R1" s="2">
        <v>44531</v>
      </c>
      <c r="S1" s="2">
        <v>44562</v>
      </c>
      <c r="T1" s="2">
        <v>44593</v>
      </c>
      <c r="U1" s="2">
        <v>44621</v>
      </c>
      <c r="V1" s="2">
        <v>44652</v>
      </c>
      <c r="W1" s="2">
        <v>44682</v>
      </c>
      <c r="X1" s="2">
        <v>44713</v>
      </c>
      <c r="Y1" s="2">
        <v>44743</v>
      </c>
      <c r="Z1" s="2">
        <v>44774</v>
      </c>
      <c r="AA1" s="2">
        <v>44805</v>
      </c>
      <c r="AB1" s="2">
        <v>44835</v>
      </c>
      <c r="AC1" s="2">
        <v>44866</v>
      </c>
      <c r="AD1" s="27">
        <v>44896</v>
      </c>
      <c r="AE1" s="32">
        <v>44927</v>
      </c>
      <c r="AF1" s="2">
        <v>44958</v>
      </c>
      <c r="AG1" s="2">
        <v>44986</v>
      </c>
      <c r="AH1" s="2">
        <v>45017</v>
      </c>
      <c r="AI1" s="2">
        <v>45047</v>
      </c>
      <c r="AJ1" s="2">
        <v>45078</v>
      </c>
      <c r="AK1" s="2">
        <v>45108</v>
      </c>
      <c r="AL1" s="2">
        <v>45139</v>
      </c>
      <c r="AM1" s="2">
        <v>45170</v>
      </c>
      <c r="AN1" s="2">
        <v>45200</v>
      </c>
      <c r="AO1" s="2">
        <v>45231</v>
      </c>
      <c r="AP1" s="27">
        <v>45261</v>
      </c>
      <c r="AQ1" s="777">
        <v>45292</v>
      </c>
      <c r="AR1" s="2">
        <v>45323</v>
      </c>
      <c r="AS1" s="2">
        <v>45352</v>
      </c>
      <c r="AT1" s="2">
        <v>45383</v>
      </c>
      <c r="AU1" s="2">
        <v>45413</v>
      </c>
      <c r="AV1" s="2">
        <v>45444</v>
      </c>
      <c r="AW1" s="2">
        <v>45474</v>
      </c>
      <c r="AX1" s="2">
        <v>45505</v>
      </c>
      <c r="AY1" s="2">
        <v>45536</v>
      </c>
      <c r="AZ1" s="2">
        <v>45566</v>
      </c>
      <c r="BA1" s="2">
        <v>45597</v>
      </c>
      <c r="BB1" s="2">
        <v>45627</v>
      </c>
      <c r="BC1" s="2">
        <v>45658</v>
      </c>
      <c r="BD1" s="2">
        <v>45689</v>
      </c>
      <c r="BE1" s="2">
        <v>45717</v>
      </c>
      <c r="BF1" s="2">
        <v>45748</v>
      </c>
      <c r="BG1" s="2">
        <v>45778</v>
      </c>
      <c r="BH1" s="2">
        <v>45809</v>
      </c>
      <c r="BI1" s="2">
        <v>45839</v>
      </c>
      <c r="BJ1" s="2">
        <v>45870</v>
      </c>
      <c r="BK1" s="3">
        <v>45901</v>
      </c>
      <c r="BL1" s="777">
        <v>45931</v>
      </c>
      <c r="BM1" s="2">
        <v>45962</v>
      </c>
      <c r="BN1" s="2">
        <v>45992</v>
      </c>
      <c r="BO1" s="2">
        <v>46023</v>
      </c>
      <c r="BP1" s="2">
        <v>46054</v>
      </c>
      <c r="BQ1" s="2">
        <v>46082</v>
      </c>
      <c r="BY1" s="21"/>
      <c r="CF1" s="21"/>
      <c r="CN1" s="21" t="s">
        <v>605</v>
      </c>
    </row>
    <row r="2" spans="1:93" ht="16" thickBot="1">
      <c r="A2" s="2177" t="s">
        <v>208</v>
      </c>
      <c r="B2" s="2178" t="s">
        <v>33</v>
      </c>
      <c r="C2" s="1171" t="s">
        <v>665</v>
      </c>
      <c r="D2" s="1171" t="s">
        <v>101</v>
      </c>
      <c r="E2" s="1171" t="s">
        <v>16</v>
      </c>
      <c r="F2" s="2179"/>
      <c r="G2" s="453"/>
      <c r="H2" s="453"/>
      <c r="I2" s="453"/>
      <c r="J2" s="453"/>
      <c r="K2" s="453"/>
      <c r="L2" s="453"/>
      <c r="M2" s="453"/>
      <c r="N2" s="453"/>
      <c r="O2" s="453"/>
      <c r="P2" s="453"/>
      <c r="Q2" s="453"/>
      <c r="R2" s="454"/>
      <c r="S2" s="455"/>
      <c r="T2" s="453"/>
      <c r="U2" s="453"/>
      <c r="V2" s="453"/>
      <c r="W2" s="453"/>
      <c r="X2" s="453"/>
      <c r="Y2" s="453"/>
      <c r="Z2" s="453"/>
      <c r="AA2" s="453"/>
      <c r="AB2" s="453"/>
      <c r="AC2" s="453"/>
      <c r="AD2" s="454"/>
      <c r="AE2" s="455"/>
      <c r="AF2" s="453"/>
      <c r="AG2" s="453"/>
      <c r="AH2" s="453">
        <v>162739.54751309997</v>
      </c>
      <c r="AI2" s="453">
        <v>122933.89438637569</v>
      </c>
      <c r="AJ2" s="453">
        <v>123820</v>
      </c>
      <c r="AK2" s="456">
        <v>127530</v>
      </c>
      <c r="AL2" s="456">
        <v>130080</v>
      </c>
      <c r="AM2" s="456">
        <v>128550.16852847947</v>
      </c>
      <c r="AN2" s="456">
        <v>134060.91319621771</v>
      </c>
      <c r="AO2" s="456">
        <v>130656.75620785645</v>
      </c>
      <c r="AP2" s="783">
        <v>120628.57750490645</v>
      </c>
      <c r="AQ2" s="784">
        <v>143212.3415157191</v>
      </c>
      <c r="AR2" s="456">
        <v>130903.34428176323</v>
      </c>
      <c r="AS2" s="456">
        <v>136705.88548169605</v>
      </c>
      <c r="AT2" s="456"/>
      <c r="AU2" s="456"/>
      <c r="AV2" s="456"/>
      <c r="AW2" s="456"/>
      <c r="AX2" s="456"/>
      <c r="AY2" s="456"/>
      <c r="AZ2" s="456"/>
      <c r="BA2" s="456"/>
      <c r="BB2" s="457"/>
      <c r="BC2" s="453"/>
      <c r="BD2" s="453"/>
      <c r="BE2" s="453"/>
      <c r="BF2" s="456"/>
      <c r="BG2" s="456"/>
      <c r="BH2" s="456"/>
      <c r="BI2" s="456"/>
      <c r="BJ2" s="456"/>
      <c r="BK2" s="457"/>
      <c r="BL2" s="784"/>
      <c r="BM2" s="456"/>
      <c r="BN2" s="783"/>
      <c r="BO2" s="783"/>
      <c r="BP2" s="783"/>
      <c r="BQ2" s="457"/>
      <c r="BU2" s="21"/>
      <c r="BV2" s="21"/>
      <c r="BW2" s="63" t="s">
        <v>22</v>
      </c>
      <c r="BX2" s="63" t="s">
        <v>16</v>
      </c>
      <c r="BY2" s="63" t="s">
        <v>52</v>
      </c>
      <c r="BZ2" s="63" t="s">
        <v>84</v>
      </c>
      <c r="CB2" s="21"/>
      <c r="CC2" s="21"/>
      <c r="CD2" s="63" t="s">
        <v>22</v>
      </c>
      <c r="CE2" s="63" t="s">
        <v>16</v>
      </c>
      <c r="CF2" s="63" t="s">
        <v>52</v>
      </c>
      <c r="CG2" s="63" t="s">
        <v>84</v>
      </c>
      <c r="CJ2" s="21"/>
      <c r="CK2" s="21"/>
      <c r="CL2" s="63" t="s">
        <v>22</v>
      </c>
      <c r="CM2" s="63" t="s">
        <v>16</v>
      </c>
      <c r="CN2" s="63" t="s">
        <v>603</v>
      </c>
      <c r="CO2" s="63" t="s">
        <v>84</v>
      </c>
    </row>
    <row r="3" spans="1:93" ht="16" thickBot="1">
      <c r="A3" s="2180" t="s">
        <v>208</v>
      </c>
      <c r="B3" s="2181" t="s">
        <v>33</v>
      </c>
      <c r="C3" s="1172" t="s">
        <v>665</v>
      </c>
      <c r="D3" s="1172" t="s">
        <v>102</v>
      </c>
      <c r="E3" s="1172" t="s">
        <v>16</v>
      </c>
      <c r="F3" s="2182"/>
      <c r="G3" s="408"/>
      <c r="H3" s="408"/>
      <c r="I3" s="408"/>
      <c r="J3" s="408"/>
      <c r="K3" s="408"/>
      <c r="L3" s="408"/>
      <c r="M3" s="408"/>
      <c r="N3" s="408"/>
      <c r="O3" s="408"/>
      <c r="P3" s="408"/>
      <c r="Q3" s="408"/>
      <c r="R3" s="458"/>
      <c r="S3" s="459"/>
      <c r="T3" s="408"/>
      <c r="U3" s="408"/>
      <c r="V3" s="408"/>
      <c r="W3" s="408"/>
      <c r="X3" s="408"/>
      <c r="Y3" s="408"/>
      <c r="Z3" s="408"/>
      <c r="AA3" s="408"/>
      <c r="AB3" s="408"/>
      <c r="AC3" s="408"/>
      <c r="AD3" s="458"/>
      <c r="AE3" s="459"/>
      <c r="AF3" s="408"/>
      <c r="AG3" s="408"/>
      <c r="AH3" s="408">
        <v>38051.361296440104</v>
      </c>
      <c r="AI3" s="408">
        <v>76183.820457874986</v>
      </c>
      <c r="AJ3" s="408">
        <v>76730</v>
      </c>
      <c r="AK3" s="409">
        <v>79030</v>
      </c>
      <c r="AL3" s="409">
        <v>80610</v>
      </c>
      <c r="AM3" s="409">
        <v>79664.302574055793</v>
      </c>
      <c r="AN3" s="409">
        <v>83079.386627576925</v>
      </c>
      <c r="AO3" s="409">
        <v>80969.783851985718</v>
      </c>
      <c r="AP3" s="778">
        <v>74755.18396772712</v>
      </c>
      <c r="AQ3" s="779">
        <v>88750.652274093954</v>
      </c>
      <c r="AR3" s="409">
        <v>81122.597863478135</v>
      </c>
      <c r="AS3" s="409">
        <v>84718.512230151755</v>
      </c>
      <c r="AT3" s="409"/>
      <c r="AU3" s="409"/>
      <c r="AV3" s="409"/>
      <c r="AW3" s="409"/>
      <c r="AX3" s="409"/>
      <c r="AY3" s="409"/>
      <c r="AZ3" s="409"/>
      <c r="BA3" s="409"/>
      <c r="BB3" s="410"/>
      <c r="BC3" s="408"/>
      <c r="BD3" s="408"/>
      <c r="BE3" s="408"/>
      <c r="BF3" s="409"/>
      <c r="BG3" s="409"/>
      <c r="BH3" s="409"/>
      <c r="BI3" s="409"/>
      <c r="BJ3" s="409"/>
      <c r="BK3" s="410"/>
      <c r="BL3" s="779"/>
      <c r="BM3" s="409"/>
      <c r="BN3" s="778"/>
      <c r="BO3" s="778"/>
      <c r="BP3" s="778"/>
      <c r="BQ3" s="410"/>
      <c r="BU3" s="21"/>
      <c r="BV3" s="2956" t="s">
        <v>771</v>
      </c>
      <c r="BW3" s="2956"/>
      <c r="BX3" s="2956"/>
      <c r="BY3" s="2956"/>
      <c r="BZ3" s="2956"/>
      <c r="CB3" s="21"/>
      <c r="CC3" s="2959" t="s">
        <v>772</v>
      </c>
      <c r="CD3" s="2959"/>
      <c r="CE3" s="2959"/>
      <c r="CF3" s="2959"/>
      <c r="CG3" s="2959"/>
      <c r="CJ3" s="21"/>
      <c r="CK3" s="2959" t="s">
        <v>706</v>
      </c>
      <c r="CL3" s="2959"/>
      <c r="CM3" s="2959"/>
      <c r="CN3" s="2959"/>
      <c r="CO3" s="2959"/>
    </row>
    <row r="4" spans="1:93" ht="16" thickBot="1">
      <c r="A4" s="2180" t="s">
        <v>208</v>
      </c>
      <c r="B4" s="2181" t="s">
        <v>33</v>
      </c>
      <c r="C4" s="1172" t="s">
        <v>665</v>
      </c>
      <c r="D4" s="1172" t="s">
        <v>104</v>
      </c>
      <c r="E4" s="1172" t="s">
        <v>16</v>
      </c>
      <c r="F4" s="2182"/>
      <c r="G4" s="408"/>
      <c r="H4" s="408"/>
      <c r="I4" s="408"/>
      <c r="J4" s="408"/>
      <c r="K4" s="408"/>
      <c r="L4" s="408"/>
      <c r="M4" s="408"/>
      <c r="N4" s="408"/>
      <c r="O4" s="408"/>
      <c r="P4" s="408"/>
      <c r="Q4" s="408"/>
      <c r="R4" s="458"/>
      <c r="S4" s="459"/>
      <c r="T4" s="408"/>
      <c r="U4" s="408"/>
      <c r="V4" s="408"/>
      <c r="W4" s="408"/>
      <c r="X4" s="408"/>
      <c r="Y4" s="408"/>
      <c r="Z4" s="408"/>
      <c r="AA4" s="408"/>
      <c r="AB4" s="408"/>
      <c r="AC4" s="408"/>
      <c r="AD4" s="458"/>
      <c r="AE4" s="459"/>
      <c r="AF4" s="408"/>
      <c r="AG4" s="408"/>
      <c r="AH4" s="408">
        <v>45038.800387449199</v>
      </c>
      <c r="AI4" s="408">
        <v>35637.233680686208</v>
      </c>
      <c r="AJ4" s="408">
        <v>35890</v>
      </c>
      <c r="AK4" s="409">
        <v>36970</v>
      </c>
      <c r="AL4" s="409">
        <v>37710</v>
      </c>
      <c r="AM4" s="409">
        <v>37265.33205840367</v>
      </c>
      <c r="AN4" s="409">
        <v>38862.838559430515</v>
      </c>
      <c r="AO4" s="409">
        <v>37876.009510489101</v>
      </c>
      <c r="AP4" s="778">
        <v>34968.946738154802</v>
      </c>
      <c r="AQ4" s="779">
        <v>41515.740683470474</v>
      </c>
      <c r="AR4" s="409">
        <v>37947.492780880479</v>
      </c>
      <c r="AS4" s="409">
        <v>39629.588005439909</v>
      </c>
      <c r="AT4" s="409"/>
      <c r="AU4" s="409"/>
      <c r="AV4" s="409"/>
      <c r="AW4" s="409"/>
      <c r="AX4" s="409"/>
      <c r="AY4" s="409"/>
      <c r="AZ4" s="409"/>
      <c r="BA4" s="409"/>
      <c r="BB4" s="410"/>
      <c r="BC4" s="408"/>
      <c r="BD4" s="408"/>
      <c r="BE4" s="408"/>
      <c r="BF4" s="409"/>
      <c r="BG4" s="409"/>
      <c r="BH4" s="409"/>
      <c r="BI4" s="409"/>
      <c r="BJ4" s="409"/>
      <c r="BK4" s="410"/>
      <c r="BL4" s="779"/>
      <c r="BM4" s="409"/>
      <c r="BN4" s="778"/>
      <c r="BO4" s="778"/>
      <c r="BP4" s="778"/>
      <c r="BQ4" s="410"/>
      <c r="BU4" s="51"/>
      <c r="BV4" s="66" t="s">
        <v>699</v>
      </c>
      <c r="BW4" s="67" t="s">
        <v>700</v>
      </c>
      <c r="BX4" s="67" t="s">
        <v>701</v>
      </c>
      <c r="BY4" s="67" t="s">
        <v>702</v>
      </c>
      <c r="BZ4" s="68" t="s">
        <v>703</v>
      </c>
      <c r="CB4" s="51"/>
      <c r="CC4" s="66" t="s">
        <v>699</v>
      </c>
      <c r="CD4" s="67" t="s">
        <v>700</v>
      </c>
      <c r="CE4" s="67" t="s">
        <v>701</v>
      </c>
      <c r="CF4" s="67" t="s">
        <v>702</v>
      </c>
      <c r="CG4" s="68" t="s">
        <v>703</v>
      </c>
      <c r="CH4" s="415"/>
      <c r="CJ4" s="51"/>
      <c r="CK4" s="66" t="s">
        <v>699</v>
      </c>
      <c r="CL4" s="67" t="s">
        <v>700</v>
      </c>
      <c r="CM4" s="67" t="s">
        <v>701</v>
      </c>
      <c r="CN4" s="67" t="s">
        <v>702</v>
      </c>
      <c r="CO4" s="68" t="s">
        <v>703</v>
      </c>
    </row>
    <row r="5" spans="1:93">
      <c r="A5" s="2180" t="s">
        <v>208</v>
      </c>
      <c r="B5" s="2181" t="s">
        <v>33</v>
      </c>
      <c r="C5" s="1172" t="s">
        <v>665</v>
      </c>
      <c r="D5" s="1172" t="s">
        <v>105</v>
      </c>
      <c r="E5" s="1172" t="s">
        <v>16</v>
      </c>
      <c r="F5" s="2182"/>
      <c r="G5" s="408"/>
      <c r="H5" s="408"/>
      <c r="I5" s="408"/>
      <c r="J5" s="408"/>
      <c r="K5" s="408"/>
      <c r="L5" s="408"/>
      <c r="M5" s="408"/>
      <c r="N5" s="408"/>
      <c r="O5" s="408"/>
      <c r="P5" s="408"/>
      <c r="Q5" s="408"/>
      <c r="R5" s="458"/>
      <c r="S5" s="459"/>
      <c r="T5" s="408"/>
      <c r="U5" s="408"/>
      <c r="V5" s="408"/>
      <c r="W5" s="408"/>
      <c r="X5" s="408"/>
      <c r="Y5" s="408"/>
      <c r="Z5" s="408"/>
      <c r="AA5" s="408"/>
      <c r="AB5" s="408"/>
      <c r="AC5" s="408"/>
      <c r="AD5" s="458"/>
      <c r="AE5" s="459"/>
      <c r="AF5" s="408"/>
      <c r="AG5" s="408"/>
      <c r="AH5" s="408">
        <v>15266.24274352913</v>
      </c>
      <c r="AI5" s="408">
        <v>14628.124857365956</v>
      </c>
      <c r="AJ5" s="408">
        <v>14730</v>
      </c>
      <c r="AK5" s="409">
        <v>15170</v>
      </c>
      <c r="AL5" s="409">
        <v>15470</v>
      </c>
      <c r="AM5" s="409">
        <v>15296.415403223704</v>
      </c>
      <c r="AN5" s="409">
        <v>15952.148807417174</v>
      </c>
      <c r="AO5" s="409">
        <v>15547.082054196819</v>
      </c>
      <c r="AP5" s="778">
        <v>14353.811061758559</v>
      </c>
      <c r="AQ5" s="779">
        <v>17041.093697263088</v>
      </c>
      <c r="AR5" s="409">
        <v>15576.424011933135</v>
      </c>
      <c r="AS5" s="409">
        <v>16266.878809499805</v>
      </c>
      <c r="AT5" s="409"/>
      <c r="AU5" s="409"/>
      <c r="AV5" s="409"/>
      <c r="AW5" s="409"/>
      <c r="AX5" s="409"/>
      <c r="AY5" s="409"/>
      <c r="AZ5" s="409"/>
      <c r="BA5" s="409"/>
      <c r="BB5" s="410"/>
      <c r="BC5" s="408"/>
      <c r="BD5" s="408"/>
      <c r="BE5" s="408"/>
      <c r="BF5" s="409"/>
      <c r="BG5" s="409"/>
      <c r="BH5" s="409"/>
      <c r="BI5" s="409"/>
      <c r="BJ5" s="409"/>
      <c r="BK5" s="410"/>
      <c r="BL5" s="779"/>
      <c r="BM5" s="409"/>
      <c r="BN5" s="778"/>
      <c r="BO5" s="778"/>
      <c r="BP5" s="778"/>
      <c r="BQ5" s="410"/>
      <c r="BU5" s="52">
        <v>45017</v>
      </c>
      <c r="BV5" s="53">
        <f t="shared" ref="BV5:BV16" si="0">SUM(BW5:BZ5)</f>
        <v>577353.36636880238</v>
      </c>
      <c r="BW5" s="64">
        <f>SUMIF($E$147:$E$200,BW$2,$AH$147:$AH$200)</f>
        <v>119064.94364830809</v>
      </c>
      <c r="BX5" s="64">
        <f>SUMIF($E$147:$E$200,BX$2,$AH$147:$AH$200)</f>
        <v>457388.42272049433</v>
      </c>
      <c r="BY5" s="64">
        <f>SUMIF($E$147:$E$200,BY$2,$AH$147:$AH$200)</f>
        <v>900</v>
      </c>
      <c r="BZ5" s="65">
        <f>SUMIF($E$147:$E$200,BZ$2,$AH$147:$AH$200)</f>
        <v>0</v>
      </c>
      <c r="CB5" s="52">
        <v>45017</v>
      </c>
      <c r="CC5" s="53">
        <f t="shared" ref="CC5:CC16" si="1">SUM(CD5:CG5)</f>
        <v>589155.56204648991</v>
      </c>
      <c r="CD5" s="64">
        <f>SUMIF($E$47:$E$92,CD$2,$AH$47:$AH$92)</f>
        <v>121018.83922830809</v>
      </c>
      <c r="CE5" s="64">
        <f>SUMIF($E$47:$E$92,CE$2,$AH$47:$AH$92)</f>
        <v>454563.84781818185</v>
      </c>
      <c r="CF5" s="64">
        <f>SUMIF($E$47:$E$92,CF$2,$AH$47:$AH$92)</f>
        <v>13222.875</v>
      </c>
      <c r="CG5" s="65">
        <f>SUMIF($E$47:$E$92,CG$2,$AH$47:$AH$92)</f>
        <v>350</v>
      </c>
      <c r="CH5" s="22"/>
      <c r="CJ5" s="52">
        <v>45017</v>
      </c>
      <c r="CK5" s="53">
        <f>CC5-BV5</f>
        <v>11802.19567768753</v>
      </c>
      <c r="CL5" s="64">
        <f t="shared" ref="CL5:CO16" si="2">CD5-BW5</f>
        <v>1953.8955799999967</v>
      </c>
      <c r="CM5" s="64">
        <f t="shared" si="2"/>
        <v>-2824.5749023124808</v>
      </c>
      <c r="CN5" s="64">
        <f t="shared" si="2"/>
        <v>12322.875</v>
      </c>
      <c r="CO5" s="65">
        <f t="shared" si="2"/>
        <v>350</v>
      </c>
    </row>
    <row r="6" spans="1:93">
      <c r="A6" s="2180" t="s">
        <v>208</v>
      </c>
      <c r="B6" s="2181" t="s">
        <v>33</v>
      </c>
      <c r="C6" s="1172" t="s">
        <v>665</v>
      </c>
      <c r="D6" s="1172" t="s">
        <v>101</v>
      </c>
      <c r="E6" s="1172" t="s">
        <v>22</v>
      </c>
      <c r="F6" s="2182"/>
      <c r="G6" s="408"/>
      <c r="H6" s="408"/>
      <c r="I6" s="408"/>
      <c r="J6" s="408"/>
      <c r="K6" s="408"/>
      <c r="L6" s="408"/>
      <c r="M6" s="408"/>
      <c r="N6" s="408"/>
      <c r="O6" s="408"/>
      <c r="P6" s="408"/>
      <c r="Q6" s="408"/>
      <c r="R6" s="458"/>
      <c r="S6" s="459"/>
      <c r="T6" s="408"/>
      <c r="U6" s="408"/>
      <c r="V6" s="408"/>
      <c r="W6" s="408"/>
      <c r="X6" s="408"/>
      <c r="Y6" s="408"/>
      <c r="Z6" s="408"/>
      <c r="AA6" s="408"/>
      <c r="AB6" s="408"/>
      <c r="AC6" s="408"/>
      <c r="AD6" s="458"/>
      <c r="AE6" s="459"/>
      <c r="AF6" s="408"/>
      <c r="AG6" s="408"/>
      <c r="AH6" s="408">
        <v>3535.2181834691337</v>
      </c>
      <c r="AI6" s="408">
        <v>3295.0161753774078</v>
      </c>
      <c r="AJ6" s="408">
        <v>2990</v>
      </c>
      <c r="AK6" s="409">
        <v>2930</v>
      </c>
      <c r="AL6" s="409">
        <v>3020</v>
      </c>
      <c r="AM6" s="409">
        <v>2935.8507793188905</v>
      </c>
      <c r="AN6" s="409">
        <v>3141.3603338712128</v>
      </c>
      <c r="AO6" s="409">
        <v>3361.2555572421984</v>
      </c>
      <c r="AP6" s="778">
        <v>3226.8053349525103</v>
      </c>
      <c r="AQ6" s="779">
        <v>3614.0219751468112</v>
      </c>
      <c r="AR6" s="409">
        <v>3035.7784591233212</v>
      </c>
      <c r="AS6" s="409">
        <v>3347.2770296184108</v>
      </c>
      <c r="AT6" s="409"/>
      <c r="AU6" s="409"/>
      <c r="AV6" s="409"/>
      <c r="AW6" s="409"/>
      <c r="AX6" s="409"/>
      <c r="AY6" s="409"/>
      <c r="AZ6" s="409"/>
      <c r="BA6" s="409"/>
      <c r="BB6" s="410"/>
      <c r="BC6" s="408"/>
      <c r="BD6" s="408"/>
      <c r="BE6" s="408"/>
      <c r="BF6" s="409"/>
      <c r="BG6" s="409"/>
      <c r="BH6" s="409"/>
      <c r="BI6" s="409"/>
      <c r="BJ6" s="409"/>
      <c r="BK6" s="410"/>
      <c r="BL6" s="779"/>
      <c r="BM6" s="409"/>
      <c r="BN6" s="778"/>
      <c r="BO6" s="778"/>
      <c r="BP6" s="778"/>
      <c r="BQ6" s="410"/>
      <c r="BU6" s="52">
        <v>45047</v>
      </c>
      <c r="BV6" s="56">
        <f t="shared" si="0"/>
        <v>554898.2091498333</v>
      </c>
      <c r="BW6" s="22">
        <f>SUMIF($E$147:$E$200,BW$2,$AI$147:$AI$200)</f>
        <v>121633.1144563499</v>
      </c>
      <c r="BX6" s="22">
        <f>SUMIF($E$147:$E$200,BX$2,$AI$147:$AI$200)</f>
        <v>432365.09469348344</v>
      </c>
      <c r="BY6" s="22">
        <f>SUMIF($E$147:$E$200,BY$2,$AI$147:$AI$200)</f>
        <v>900</v>
      </c>
      <c r="BZ6" s="23">
        <f>SUMIF($E$147:$E$200,BZ$2,$AI$147:$AI$200)</f>
        <v>0</v>
      </c>
      <c r="CB6" s="52">
        <v>45047</v>
      </c>
      <c r="CC6" s="56">
        <f t="shared" si="1"/>
        <v>569267.83435554989</v>
      </c>
      <c r="CD6" s="22">
        <f>SUMIF($E$47:$E$92,CD$2,$AI$47:$AI$92)</f>
        <v>123766.8343555499</v>
      </c>
      <c r="CE6" s="22">
        <f>SUMIF($E$47:$E$92,CE$2,$AI$47:$AI$92)</f>
        <v>430504</v>
      </c>
      <c r="CF6" s="22">
        <f>SUMIF($E$47:$E$92,CF$2,$AI$47:$AI$92)</f>
        <v>14647</v>
      </c>
      <c r="CG6" s="23">
        <f>SUMIF($E$47:$E$92,CG$2,$AI$47:$AI$92)</f>
        <v>350</v>
      </c>
      <c r="CH6" s="22"/>
      <c r="CJ6" s="52">
        <v>45047</v>
      </c>
      <c r="CK6" s="56">
        <f t="shared" ref="CK6:CK16" si="3">CC6-BV6</f>
        <v>14369.625205716584</v>
      </c>
      <c r="CL6" s="22">
        <f t="shared" si="2"/>
        <v>2133.7198992000049</v>
      </c>
      <c r="CM6" s="22">
        <f t="shared" si="2"/>
        <v>-1861.0946934834355</v>
      </c>
      <c r="CN6" s="22">
        <f t="shared" si="2"/>
        <v>13747</v>
      </c>
      <c r="CO6" s="23">
        <f t="shared" si="2"/>
        <v>350</v>
      </c>
    </row>
    <row r="7" spans="1:93">
      <c r="A7" s="2180" t="s">
        <v>208</v>
      </c>
      <c r="B7" s="2181" t="s">
        <v>33</v>
      </c>
      <c r="C7" s="1172" t="s">
        <v>665</v>
      </c>
      <c r="D7" s="1172" t="s">
        <v>102</v>
      </c>
      <c r="E7" s="1172" t="s">
        <v>22</v>
      </c>
      <c r="F7" s="2182"/>
      <c r="G7" s="408"/>
      <c r="H7" s="408"/>
      <c r="I7" s="408"/>
      <c r="J7" s="408"/>
      <c r="K7" s="408"/>
      <c r="L7" s="408"/>
      <c r="M7" s="408"/>
      <c r="N7" s="408"/>
      <c r="O7" s="408"/>
      <c r="P7" s="408"/>
      <c r="Q7" s="408"/>
      <c r="R7" s="458"/>
      <c r="S7" s="459"/>
      <c r="T7" s="408"/>
      <c r="U7" s="408"/>
      <c r="V7" s="408"/>
      <c r="W7" s="408"/>
      <c r="X7" s="408"/>
      <c r="Y7" s="408"/>
      <c r="Z7" s="408"/>
      <c r="AA7" s="408"/>
      <c r="AB7" s="408"/>
      <c r="AC7" s="408"/>
      <c r="AD7" s="458"/>
      <c r="AE7" s="459"/>
      <c r="AF7" s="408"/>
      <c r="AG7" s="408"/>
      <c r="AH7" s="408">
        <v>46805.101918034605</v>
      </c>
      <c r="AI7" s="408">
        <v>47950.383969896931</v>
      </c>
      <c r="AJ7" s="408">
        <v>43630</v>
      </c>
      <c r="AK7" s="409">
        <v>42760</v>
      </c>
      <c r="AL7" s="409">
        <v>44040</v>
      </c>
      <c r="AM7" s="409">
        <v>42723.666487172166</v>
      </c>
      <c r="AN7" s="409">
        <v>45714.323141274217</v>
      </c>
      <c r="AO7" s="409">
        <v>48914.325761163418</v>
      </c>
      <c r="AP7" s="778">
        <v>46957.752730716878</v>
      </c>
      <c r="AQ7" s="779">
        <v>52592.683058402901</v>
      </c>
      <c r="AR7" s="409">
        <v>44177.853769058434</v>
      </c>
      <c r="AS7" s="409">
        <v>48710.904675736529</v>
      </c>
      <c r="AT7" s="409"/>
      <c r="AU7" s="409"/>
      <c r="AV7" s="409"/>
      <c r="AW7" s="409"/>
      <c r="AX7" s="409"/>
      <c r="AY7" s="409"/>
      <c r="AZ7" s="409"/>
      <c r="BA7" s="409"/>
      <c r="BB7" s="410"/>
      <c r="BC7" s="408"/>
      <c r="BD7" s="408"/>
      <c r="BE7" s="408"/>
      <c r="BF7" s="409"/>
      <c r="BG7" s="409"/>
      <c r="BH7" s="409"/>
      <c r="BI7" s="409"/>
      <c r="BJ7" s="409"/>
      <c r="BK7" s="410"/>
      <c r="BL7" s="779"/>
      <c r="BM7" s="409"/>
      <c r="BN7" s="778"/>
      <c r="BO7" s="778"/>
      <c r="BP7" s="778"/>
      <c r="BQ7" s="410"/>
      <c r="BU7" s="52">
        <v>45078</v>
      </c>
      <c r="BV7" s="56">
        <f t="shared" si="0"/>
        <v>530346.81524185115</v>
      </c>
      <c r="BW7" s="22">
        <f>SUMIF($E$147:$E$200,BW$2,$AJ$147:$AJ$200)</f>
        <v>108058.99411436547</v>
      </c>
      <c r="BX7" s="22">
        <f>SUMIF($E$147:$E$200,BX$2,$AJ$147:$AJ$200)</f>
        <v>421387.82112748572</v>
      </c>
      <c r="BY7" s="22">
        <f>SUMIF($E$147:$E$200,BY$2,$AJ$147:$AJ$200)</f>
        <v>900</v>
      </c>
      <c r="BZ7" s="23">
        <f>SUMIF($E$147:$E$200,BZ$2,$AJ$147:$AJ$200)</f>
        <v>0</v>
      </c>
      <c r="CB7" s="52">
        <v>45078</v>
      </c>
      <c r="CC7" s="56">
        <f t="shared" si="1"/>
        <v>546436.4977380198</v>
      </c>
      <c r="CD7" s="22">
        <f>SUMIF($E$47:$E$92,CD$2,$AJ$47:$AJ$92)</f>
        <v>109980.59362189387</v>
      </c>
      <c r="CE7" s="22">
        <f>SUMIF($E$47:$E$92,CE$2,$AJ$47:$AJ$92)</f>
        <v>419338.90411612589</v>
      </c>
      <c r="CF7" s="22">
        <f>SUMIF($E$47:$E$92,CF$2,$AJ$47:$AJ$92)</f>
        <v>16767</v>
      </c>
      <c r="CG7" s="23">
        <f>SUMIF($E$47:$E$92,CG$2,$AJ$47:$AJ$92)</f>
        <v>350</v>
      </c>
      <c r="CH7" s="22"/>
      <c r="CJ7" s="52">
        <v>45078</v>
      </c>
      <c r="CK7" s="56">
        <f t="shared" si="3"/>
        <v>16089.682496168651</v>
      </c>
      <c r="CL7" s="22">
        <f t="shared" si="2"/>
        <v>1921.5995075284009</v>
      </c>
      <c r="CM7" s="22">
        <f t="shared" si="2"/>
        <v>-2048.9170113598229</v>
      </c>
      <c r="CN7" s="22">
        <f t="shared" si="2"/>
        <v>15867</v>
      </c>
      <c r="CO7" s="23">
        <f t="shared" si="2"/>
        <v>350</v>
      </c>
    </row>
    <row r="8" spans="1:93">
      <c r="A8" s="2180" t="s">
        <v>208</v>
      </c>
      <c r="B8" s="2181" t="s">
        <v>33</v>
      </c>
      <c r="C8" s="1172" t="s">
        <v>665</v>
      </c>
      <c r="D8" s="1172" t="s">
        <v>104</v>
      </c>
      <c r="E8" s="1172" t="s">
        <v>22</v>
      </c>
      <c r="F8" s="2182"/>
      <c r="G8" s="408"/>
      <c r="H8" s="408"/>
      <c r="I8" s="408"/>
      <c r="J8" s="408"/>
      <c r="K8" s="408"/>
      <c r="L8" s="408"/>
      <c r="M8" s="408"/>
      <c r="N8" s="408"/>
      <c r="O8" s="408"/>
      <c r="P8" s="408"/>
      <c r="Q8" s="408"/>
      <c r="R8" s="458"/>
      <c r="S8" s="459"/>
      <c r="T8" s="408"/>
      <c r="U8" s="408"/>
      <c r="V8" s="408"/>
      <c r="W8" s="408"/>
      <c r="X8" s="408"/>
      <c r="Y8" s="408"/>
      <c r="Z8" s="408"/>
      <c r="AA8" s="408"/>
      <c r="AB8" s="408"/>
      <c r="AC8" s="408"/>
      <c r="AD8" s="458"/>
      <c r="AE8" s="459"/>
      <c r="AF8" s="408"/>
      <c r="AG8" s="408"/>
      <c r="AH8" s="408">
        <v>10607.852385771695</v>
      </c>
      <c r="AI8" s="408">
        <v>10683.082444233907</v>
      </c>
      <c r="AJ8" s="408">
        <v>9720</v>
      </c>
      <c r="AK8" s="409">
        <v>9520</v>
      </c>
      <c r="AL8" s="409">
        <v>9810</v>
      </c>
      <c r="AM8" s="409">
        <v>9518.598468136408</v>
      </c>
      <c r="AN8" s="409">
        <v>10184.900360905956</v>
      </c>
      <c r="AO8" s="409">
        <v>10897.843386169374</v>
      </c>
      <c r="AP8" s="778">
        <v>10461.929650722599</v>
      </c>
      <c r="AQ8" s="779">
        <v>11717.36120880931</v>
      </c>
      <c r="AR8" s="409">
        <v>9842.5834153998203</v>
      </c>
      <c r="AS8" s="409">
        <v>10852.522284509891</v>
      </c>
      <c r="AT8" s="409"/>
      <c r="AU8" s="409"/>
      <c r="AV8" s="409"/>
      <c r="AW8" s="409"/>
      <c r="AX8" s="409"/>
      <c r="AY8" s="409"/>
      <c r="AZ8" s="409"/>
      <c r="BA8" s="409"/>
      <c r="BB8" s="410"/>
      <c r="BC8" s="408"/>
      <c r="BD8" s="408"/>
      <c r="BE8" s="408"/>
      <c r="BF8" s="409"/>
      <c r="BG8" s="409"/>
      <c r="BH8" s="409"/>
      <c r="BI8" s="409"/>
      <c r="BJ8" s="409"/>
      <c r="BK8" s="410"/>
      <c r="BL8" s="779"/>
      <c r="BM8" s="409"/>
      <c r="BN8" s="778"/>
      <c r="BO8" s="778"/>
      <c r="BP8" s="778"/>
      <c r="BQ8" s="410"/>
      <c r="BU8" s="52">
        <v>45108</v>
      </c>
      <c r="BV8" s="56">
        <f t="shared" si="0"/>
        <v>513049.38112553593</v>
      </c>
      <c r="BW8" s="22">
        <f>SUMIF($E$147:$E$200,BW$2,$AK$147:$AK$200)</f>
        <v>102144.13717527642</v>
      </c>
      <c r="BX8" s="22">
        <f>SUMIF($E$147:$E$200,BX$2,$AK$147:$AK$200)</f>
        <v>410005.24395025952</v>
      </c>
      <c r="BY8" s="22">
        <f>SUMIF($E$147:$E$200,BY$2,$AK$147:$AK$200)</f>
        <v>900</v>
      </c>
      <c r="BZ8" s="23">
        <f>SUMIF($E$147:$E$200,BZ$2,$AK$147:$AK$200)</f>
        <v>0</v>
      </c>
      <c r="CB8" s="52">
        <v>45108</v>
      </c>
      <c r="CC8" s="56">
        <f t="shared" si="1"/>
        <v>530254.2579962851</v>
      </c>
      <c r="CD8" s="22">
        <f>SUMIF($E$47:$E$92,CD$2,$AK$47:$AK$92)</f>
        <v>103836.04675667554</v>
      </c>
      <c r="CE8" s="22">
        <f>SUMIF($E$47:$E$92,CE$2,$AK$47:$AK$92)</f>
        <v>408620.21123960963</v>
      </c>
      <c r="CF8" s="22">
        <f>SUMIF($E$47:$E$92,CF$2,$AK$47:$AK$92)</f>
        <v>17448</v>
      </c>
      <c r="CG8" s="23">
        <f>SUMIF($E$47:$E$92,CG$2,$AK$47:$AK$92)</f>
        <v>350</v>
      </c>
      <c r="CH8" s="22"/>
      <c r="CJ8" s="52">
        <v>45108</v>
      </c>
      <c r="CK8" s="56">
        <f t="shared" si="3"/>
        <v>17204.876870749169</v>
      </c>
      <c r="CL8" s="22">
        <f t="shared" si="2"/>
        <v>1691.9095813991153</v>
      </c>
      <c r="CM8" s="22">
        <f t="shared" si="2"/>
        <v>-1385.032710649888</v>
      </c>
      <c r="CN8" s="22">
        <f t="shared" si="2"/>
        <v>16548</v>
      </c>
      <c r="CO8" s="23">
        <f t="shared" si="2"/>
        <v>350</v>
      </c>
    </row>
    <row r="9" spans="1:93">
      <c r="A9" s="2180" t="s">
        <v>208</v>
      </c>
      <c r="B9" s="2181" t="s">
        <v>33</v>
      </c>
      <c r="C9" s="1172" t="s">
        <v>665</v>
      </c>
      <c r="D9" s="1172" t="s">
        <v>105</v>
      </c>
      <c r="E9" s="1172" t="s">
        <v>22</v>
      </c>
      <c r="F9" s="2182"/>
      <c r="G9" s="408"/>
      <c r="H9" s="408"/>
      <c r="I9" s="408"/>
      <c r="J9" s="408"/>
      <c r="K9" s="408"/>
      <c r="L9" s="408"/>
      <c r="M9" s="408"/>
      <c r="N9" s="408"/>
      <c r="O9" s="408"/>
      <c r="P9" s="408"/>
      <c r="Q9" s="408"/>
      <c r="R9" s="458"/>
      <c r="S9" s="459"/>
      <c r="T9" s="408"/>
      <c r="U9" s="408"/>
      <c r="V9" s="408"/>
      <c r="W9" s="408"/>
      <c r="X9" s="408"/>
      <c r="Y9" s="408"/>
      <c r="Z9" s="408"/>
      <c r="AA9" s="408"/>
      <c r="AB9" s="408"/>
      <c r="AC9" s="408"/>
      <c r="AD9" s="458"/>
      <c r="AE9" s="459"/>
      <c r="AF9" s="408"/>
      <c r="AG9" s="408"/>
      <c r="AH9" s="408">
        <v>4224.2395701757378</v>
      </c>
      <c r="AI9" s="408">
        <v>3895.6535885174344</v>
      </c>
      <c r="AJ9" s="408">
        <v>3540</v>
      </c>
      <c r="AK9" s="409">
        <v>3470</v>
      </c>
      <c r="AL9" s="409">
        <v>3570</v>
      </c>
      <c r="AM9" s="409">
        <v>3471.0171407566322</v>
      </c>
      <c r="AN9" s="409">
        <v>3713.9883406095964</v>
      </c>
      <c r="AO9" s="409">
        <v>3973.9675244522687</v>
      </c>
      <c r="AP9" s="778">
        <v>3815.0088234741779</v>
      </c>
      <c r="AQ9" s="779">
        <v>4272.8098822910788</v>
      </c>
      <c r="AR9" s="409">
        <v>3589.1603011245061</v>
      </c>
      <c r="AS9" s="409">
        <v>3957.4408980560993</v>
      </c>
      <c r="AT9" s="409"/>
      <c r="AU9" s="409"/>
      <c r="AV9" s="409"/>
      <c r="AW9" s="409"/>
      <c r="AX9" s="409"/>
      <c r="AY9" s="409"/>
      <c r="AZ9" s="409"/>
      <c r="BA9" s="409"/>
      <c r="BB9" s="410"/>
      <c r="BC9" s="408"/>
      <c r="BD9" s="408"/>
      <c r="BE9" s="408"/>
      <c r="BF9" s="409"/>
      <c r="BG9" s="409"/>
      <c r="BH9" s="409"/>
      <c r="BI9" s="409"/>
      <c r="BJ9" s="409"/>
      <c r="BK9" s="410"/>
      <c r="BL9" s="779"/>
      <c r="BM9" s="409"/>
      <c r="BN9" s="778"/>
      <c r="BO9" s="778"/>
      <c r="BP9" s="778"/>
      <c r="BQ9" s="410"/>
      <c r="BU9" s="52">
        <v>45139</v>
      </c>
      <c r="BV9" s="56">
        <f t="shared" si="0"/>
        <v>532879.63760034647</v>
      </c>
      <c r="BW9" s="22">
        <f>SUMIF($E$147:$E$200,BW$2,$AL$147:$AL$200)</f>
        <v>106261.43138006216</v>
      </c>
      <c r="BX9" s="22">
        <f>SUMIF($E$147:$E$200,BX$2,$AL$147:$AL$200)</f>
        <v>425718.20622028428</v>
      </c>
      <c r="BY9" s="22">
        <f>SUMIF($E$147:$E$200,BY$2,$AL$147:$AL$200)</f>
        <v>900</v>
      </c>
      <c r="BZ9" s="23">
        <f>SUMIF($E$147:$E$200,BZ$2,$AL$147:$AL$200)</f>
        <v>0</v>
      </c>
      <c r="CB9" s="52">
        <v>45139</v>
      </c>
      <c r="CC9" s="56">
        <f t="shared" si="1"/>
        <v>551566.30684446404</v>
      </c>
      <c r="CD9" s="22">
        <f>SUMIF($E$47:$E$92,CD$2,$AL$47:$AL$92)</f>
        <v>107689.43138006217</v>
      </c>
      <c r="CE9" s="22">
        <f>SUMIF($E$47:$E$92,CE$2,$AL$47:$AL$92)</f>
        <v>424258.87546440185</v>
      </c>
      <c r="CF9" s="22">
        <f>SUMIF($E$47:$E$92,CF$2,$AL$47:$AL$92)</f>
        <v>19268</v>
      </c>
      <c r="CG9" s="23">
        <f>SUMIF($E$47:$E$92,CG$2,$AL$47:$AL$92)</f>
        <v>350</v>
      </c>
      <c r="CH9" s="22"/>
      <c r="CJ9" s="52">
        <v>45139</v>
      </c>
      <c r="CK9" s="56">
        <f t="shared" si="3"/>
        <v>18686.669244117569</v>
      </c>
      <c r="CL9" s="22">
        <f t="shared" si="2"/>
        <v>1428.0000000000146</v>
      </c>
      <c r="CM9" s="22">
        <f t="shared" si="2"/>
        <v>-1459.3307558824308</v>
      </c>
      <c r="CN9" s="22">
        <f t="shared" si="2"/>
        <v>18368</v>
      </c>
      <c r="CO9" s="23">
        <f t="shared" si="2"/>
        <v>350</v>
      </c>
    </row>
    <row r="10" spans="1:93">
      <c r="A10" s="2180" t="s">
        <v>208</v>
      </c>
      <c r="B10" s="2181" t="s">
        <v>33</v>
      </c>
      <c r="C10" s="1172" t="s">
        <v>122</v>
      </c>
      <c r="D10" s="1172" t="s">
        <v>666</v>
      </c>
      <c r="E10" s="1172" t="s">
        <v>16</v>
      </c>
      <c r="F10" s="2182"/>
      <c r="G10" s="408"/>
      <c r="H10" s="408"/>
      <c r="I10" s="408"/>
      <c r="J10" s="408"/>
      <c r="K10" s="408"/>
      <c r="L10" s="408"/>
      <c r="M10" s="408"/>
      <c r="N10" s="408"/>
      <c r="O10" s="408"/>
      <c r="P10" s="408"/>
      <c r="Q10" s="408"/>
      <c r="R10" s="458"/>
      <c r="S10" s="459"/>
      <c r="T10" s="408"/>
      <c r="U10" s="408"/>
      <c r="V10" s="408"/>
      <c r="W10" s="408"/>
      <c r="X10" s="408"/>
      <c r="Y10" s="408"/>
      <c r="Z10" s="408"/>
      <c r="AA10" s="408"/>
      <c r="AB10" s="408"/>
      <c r="AC10" s="408"/>
      <c r="AD10" s="458"/>
      <c r="AE10" s="459"/>
      <c r="AF10" s="408"/>
      <c r="AG10" s="408"/>
      <c r="AH10" s="408">
        <v>2402.1631949554421</v>
      </c>
      <c r="AI10" s="408">
        <v>2122.6335276869399</v>
      </c>
      <c r="AJ10" s="408">
        <v>2098.7800413074533</v>
      </c>
      <c r="AK10" s="409">
        <v>2308.6580454381988</v>
      </c>
      <c r="AL10" s="409">
        <v>2216.3117236206708</v>
      </c>
      <c r="AM10" s="409">
        <v>2158.6344194048606</v>
      </c>
      <c r="AN10" s="409">
        <v>2331.3251729572494</v>
      </c>
      <c r="AO10" s="409">
        <v>2308.0119212276768</v>
      </c>
      <c r="AP10" s="778">
        <v>2541.376889050739</v>
      </c>
      <c r="AQ10" s="779">
        <v>2947.9971912988572</v>
      </c>
      <c r="AR10" s="409">
        <v>3183.8369666027652</v>
      </c>
      <c r="AS10" s="409">
        <v>3334.9636066942235</v>
      </c>
      <c r="AT10" s="409"/>
      <c r="AU10" s="409"/>
      <c r="AV10" s="409"/>
      <c r="AW10" s="409"/>
      <c r="AX10" s="409"/>
      <c r="AY10" s="409"/>
      <c r="AZ10" s="409"/>
      <c r="BA10" s="409"/>
      <c r="BB10" s="410"/>
      <c r="BC10" s="408"/>
      <c r="BD10" s="408"/>
      <c r="BE10" s="408"/>
      <c r="BF10" s="409"/>
      <c r="BG10" s="409"/>
      <c r="BH10" s="409"/>
      <c r="BI10" s="409"/>
      <c r="BJ10" s="409"/>
      <c r="BK10" s="410"/>
      <c r="BL10" s="779"/>
      <c r="BM10" s="409"/>
      <c r="BN10" s="778"/>
      <c r="BO10" s="778"/>
      <c r="BP10" s="778"/>
      <c r="BQ10" s="410"/>
      <c r="BU10" s="52">
        <v>45170</v>
      </c>
      <c r="BV10" s="56">
        <f t="shared" si="0"/>
        <v>501148.27531916217</v>
      </c>
      <c r="BW10" s="22">
        <f>SUMIF($E$147:$E$200,BW$2,$AM$147:$AM$200)</f>
        <v>102530.05350664396</v>
      </c>
      <c r="BX10" s="22">
        <f>SUMIF($E$147:$E$200,BX$2,$AM$147:$AM$200)</f>
        <v>397718.2218125182</v>
      </c>
      <c r="BY10" s="22">
        <f>SUMIF($E$147:$E$200,BY$2,$AM$147:$AM$200)</f>
        <v>900</v>
      </c>
      <c r="BZ10" s="23">
        <f>SUMIF($E$147:$E$200,BZ$2,$AM$147:$AM$200)</f>
        <v>0</v>
      </c>
      <c r="CB10" s="52">
        <v>45170</v>
      </c>
      <c r="CC10" s="56">
        <f t="shared" si="1"/>
        <v>516799.24467061</v>
      </c>
      <c r="CD10" s="22">
        <f>SUMIF($E$47:$E$92,CD$2,$AM$47:$AM$92)</f>
        <v>104152.38740084395</v>
      </c>
      <c r="CE10" s="22">
        <f>SUMIF($E$47:$E$92,CE$2,$AM$47:$AM$92)</f>
        <v>396146.13536976604</v>
      </c>
      <c r="CF10" s="22">
        <f>SUMIF($E$47:$E$92,CF$2,$AM$47:$AM$92)</f>
        <v>16040.7219</v>
      </c>
      <c r="CG10" s="23">
        <f>SUMIF($E$47:$E$92,CG$2,$AM$47:$AM$92)</f>
        <v>460</v>
      </c>
      <c r="CH10" s="22"/>
      <c r="CJ10" s="52">
        <v>45170</v>
      </c>
      <c r="CK10" s="56">
        <f t="shared" si="3"/>
        <v>15650.969351447828</v>
      </c>
      <c r="CL10" s="22">
        <f t="shared" si="2"/>
        <v>1622.3338941999828</v>
      </c>
      <c r="CM10" s="22">
        <f t="shared" si="2"/>
        <v>-1572.0864427521592</v>
      </c>
      <c r="CN10" s="22">
        <f t="shared" si="2"/>
        <v>15140.7219</v>
      </c>
      <c r="CO10" s="23">
        <f t="shared" si="2"/>
        <v>460</v>
      </c>
    </row>
    <row r="11" spans="1:93">
      <c r="A11" s="2180" t="s">
        <v>208</v>
      </c>
      <c r="B11" s="2181" t="s">
        <v>33</v>
      </c>
      <c r="C11" s="1172" t="s">
        <v>122</v>
      </c>
      <c r="D11" s="1172" t="s">
        <v>667</v>
      </c>
      <c r="E11" s="1172" t="s">
        <v>16</v>
      </c>
      <c r="F11" s="2182"/>
      <c r="G11" s="408"/>
      <c r="H11" s="408"/>
      <c r="I11" s="408"/>
      <c r="J11" s="408"/>
      <c r="K11" s="408"/>
      <c r="L11" s="408"/>
      <c r="M11" s="408"/>
      <c r="N11" s="408"/>
      <c r="O11" s="408"/>
      <c r="P11" s="408"/>
      <c r="Q11" s="408"/>
      <c r="R11" s="458"/>
      <c r="S11" s="459"/>
      <c r="T11" s="408"/>
      <c r="U11" s="408"/>
      <c r="V11" s="408"/>
      <c r="W11" s="408"/>
      <c r="X11" s="408"/>
      <c r="Y11" s="408"/>
      <c r="Z11" s="408"/>
      <c r="AA11" s="408"/>
      <c r="AB11" s="408"/>
      <c r="AC11" s="408"/>
      <c r="AD11" s="458"/>
      <c r="AE11" s="459"/>
      <c r="AF11" s="408"/>
      <c r="AG11" s="408"/>
      <c r="AH11" s="408">
        <v>12490.752154817374</v>
      </c>
      <c r="AI11" s="408">
        <v>10555.493622571277</v>
      </c>
      <c r="AJ11" s="408">
        <v>10587.069680654986</v>
      </c>
      <c r="AK11" s="409">
        <v>11010.552467881185</v>
      </c>
      <c r="AL11" s="409">
        <v>10198.562463138867</v>
      </c>
      <c r="AM11" s="409">
        <v>10153.066554456647</v>
      </c>
      <c r="AN11" s="409">
        <v>11387.192110238979</v>
      </c>
      <c r="AO11" s="409">
        <v>12719.49358713694</v>
      </c>
      <c r="AP11" s="778">
        <v>12023.805088782803</v>
      </c>
      <c r="AQ11" s="779">
        <v>13074.806638927739</v>
      </c>
      <c r="AR11" s="409">
        <v>12551.814373370629</v>
      </c>
      <c r="AS11" s="409">
        <v>13681.477666973986</v>
      </c>
      <c r="AT11" s="409"/>
      <c r="AU11" s="409"/>
      <c r="AV11" s="409"/>
      <c r="AW11" s="409"/>
      <c r="AX11" s="409"/>
      <c r="AY11" s="409"/>
      <c r="AZ11" s="409"/>
      <c r="BA11" s="409"/>
      <c r="BB11" s="410"/>
      <c r="BC11" s="408"/>
      <c r="BD11" s="408"/>
      <c r="BE11" s="408"/>
      <c r="BF11" s="409"/>
      <c r="BG11" s="409"/>
      <c r="BH11" s="409"/>
      <c r="BI11" s="409"/>
      <c r="BJ11" s="409"/>
      <c r="BK11" s="410"/>
      <c r="BL11" s="779"/>
      <c r="BM11" s="409"/>
      <c r="BN11" s="778"/>
      <c r="BO11" s="778"/>
      <c r="BP11" s="778"/>
      <c r="BQ11" s="410"/>
      <c r="BU11" s="52">
        <v>45200</v>
      </c>
      <c r="BV11" s="56">
        <f t="shared" si="0"/>
        <v>524633.35050339799</v>
      </c>
      <c r="BW11" s="22">
        <f>SUMIF($E$147:$E$200,BW$2,$AN$147:$AN$200)</f>
        <v>105585.48152277691</v>
      </c>
      <c r="BX11" s="22">
        <f>SUMIF($E$147:$E$200,BX$2,$AN$147:$AN$200)</f>
        <v>418147.8689806211</v>
      </c>
      <c r="BY11" s="22">
        <f>SUMIF($E$147:$E$200,BY$2,$AN$147:$AN$200)</f>
        <v>900</v>
      </c>
      <c r="BZ11" s="23">
        <f>SUMIF($E$147:$E$200,BZ$2,$AN$147:$AN$200)</f>
        <v>0</v>
      </c>
      <c r="CB11" s="52">
        <v>45200</v>
      </c>
      <c r="CC11" s="56">
        <f t="shared" si="1"/>
        <v>541056.74701605819</v>
      </c>
      <c r="CD11" s="22">
        <f>SUMIF($E$47:$E$92,CD$2,$AN$47:$AN$92)</f>
        <v>107073.08312277691</v>
      </c>
      <c r="CE11" s="22">
        <f>SUMIF($E$47:$E$92,CE$2,$AN$47:$AN$92)</f>
        <v>416574.49867928127</v>
      </c>
      <c r="CF11" s="22">
        <f>SUMIF($E$47:$E$92,CF$2,$AN$47:$AN$92)</f>
        <v>16949.165214000001</v>
      </c>
      <c r="CG11" s="23">
        <f>SUMIF($E$47:$E$92,CG$2,$AN$47:$AN$92)</f>
        <v>460</v>
      </c>
      <c r="CH11" s="22"/>
      <c r="CJ11" s="52">
        <v>45200</v>
      </c>
      <c r="CK11" s="56">
        <f t="shared" si="3"/>
        <v>16423.396512660198</v>
      </c>
      <c r="CL11" s="22">
        <f t="shared" si="2"/>
        <v>1487.6015999999945</v>
      </c>
      <c r="CM11" s="22">
        <f t="shared" si="2"/>
        <v>-1573.3703013398335</v>
      </c>
      <c r="CN11" s="22">
        <f t="shared" si="2"/>
        <v>16049.165214000001</v>
      </c>
      <c r="CO11" s="23">
        <f t="shared" si="2"/>
        <v>460</v>
      </c>
    </row>
    <row r="12" spans="1:93">
      <c r="A12" s="2180" t="s">
        <v>208</v>
      </c>
      <c r="B12" s="2181" t="s">
        <v>33</v>
      </c>
      <c r="C12" s="1172" t="s">
        <v>122</v>
      </c>
      <c r="D12" s="1172" t="s">
        <v>668</v>
      </c>
      <c r="E12" s="1172" t="s">
        <v>22</v>
      </c>
      <c r="F12" s="2182"/>
      <c r="G12" s="408"/>
      <c r="H12" s="408"/>
      <c r="I12" s="408"/>
      <c r="J12" s="408"/>
      <c r="K12" s="408"/>
      <c r="L12" s="408"/>
      <c r="M12" s="408"/>
      <c r="N12" s="408"/>
      <c r="O12" s="408"/>
      <c r="P12" s="408"/>
      <c r="Q12" s="408"/>
      <c r="R12" s="458"/>
      <c r="S12" s="459"/>
      <c r="T12" s="408"/>
      <c r="U12" s="408"/>
      <c r="V12" s="408"/>
      <c r="W12" s="408"/>
      <c r="X12" s="408"/>
      <c r="Y12" s="408"/>
      <c r="Z12" s="408"/>
      <c r="AA12" s="408"/>
      <c r="AB12" s="408"/>
      <c r="AC12" s="408"/>
      <c r="AD12" s="458"/>
      <c r="AE12" s="459"/>
      <c r="AF12" s="408"/>
      <c r="AG12" s="408"/>
      <c r="AH12" s="408">
        <v>1203.4359832093551</v>
      </c>
      <c r="AI12" s="408">
        <v>1186.9630952262612</v>
      </c>
      <c r="AJ12" s="408">
        <v>1210.7023571307864</v>
      </c>
      <c r="AK12" s="409">
        <v>1151.9782829066735</v>
      </c>
      <c r="AL12" s="409">
        <v>1139.8013770021478</v>
      </c>
      <c r="AM12" s="409">
        <v>1071.4132943820189</v>
      </c>
      <c r="AN12" s="409">
        <v>1199.9828897078612</v>
      </c>
      <c r="AO12" s="409">
        <v>1235.9823763990971</v>
      </c>
      <c r="AP12" s="778">
        <v>1260.7020239270792</v>
      </c>
      <c r="AQ12" s="779">
        <v>1323.7371251234331</v>
      </c>
      <c r="AR12" s="409">
        <v>1220.3672055724749</v>
      </c>
      <c r="AS12" s="409">
        <v>1244.7745496839243</v>
      </c>
      <c r="AT12" s="409"/>
      <c r="AU12" s="409"/>
      <c r="AV12" s="409"/>
      <c r="AW12" s="409"/>
      <c r="AX12" s="409"/>
      <c r="AY12" s="409"/>
      <c r="AZ12" s="409"/>
      <c r="BA12" s="409"/>
      <c r="BB12" s="410"/>
      <c r="BC12" s="408"/>
      <c r="BD12" s="408"/>
      <c r="BE12" s="408"/>
      <c r="BF12" s="409"/>
      <c r="BG12" s="409"/>
      <c r="BH12" s="409"/>
      <c r="BI12" s="409"/>
      <c r="BJ12" s="409"/>
      <c r="BK12" s="410"/>
      <c r="BL12" s="779"/>
      <c r="BM12" s="409"/>
      <c r="BN12" s="778"/>
      <c r="BO12" s="778"/>
      <c r="BP12" s="778"/>
      <c r="BQ12" s="410"/>
      <c r="BU12" s="52">
        <v>45231</v>
      </c>
      <c r="BV12" s="56">
        <f t="shared" si="0"/>
        <v>538933.51628186053</v>
      </c>
      <c r="BW12" s="22">
        <f>SUMIF($E$147:$E$200,BW$2,$AO$147:$AO$200)</f>
        <v>106267.97103098198</v>
      </c>
      <c r="BX12" s="22">
        <f>SUMIF($E$147:$E$200,BX$2,$AO$147:$AO$200)</f>
        <v>431765.54525087855</v>
      </c>
      <c r="BY12" s="22">
        <f>SUMIF($E$147:$E$200,BY$2,$AO$147:$AO$200)</f>
        <v>900</v>
      </c>
      <c r="BZ12" s="23">
        <f>SUMIF($E$147:$E$200,BZ$2,$AO$147:$AO$200)</f>
        <v>0</v>
      </c>
      <c r="CB12" s="52">
        <v>45231</v>
      </c>
      <c r="CC12" s="56">
        <f t="shared" si="1"/>
        <v>557102.74958082149</v>
      </c>
      <c r="CD12" s="22">
        <f>SUMIF($E$47:$E$92,CD$2,$AO$47:$AO$92)</f>
        <v>107742.41614098198</v>
      </c>
      <c r="CE12" s="22">
        <f>SUMIF($E$47:$E$92,CE$2,$AO$47:$AO$92)</f>
        <v>430185.76005229953</v>
      </c>
      <c r="CF12" s="22">
        <f>SUMIF($E$47:$E$92,CF$2,$AO$47:$AO$92)</f>
        <v>18714.57338754</v>
      </c>
      <c r="CG12" s="23">
        <f>SUMIF($E$47:$E$92,CG$2,$AO$47:$AO$92)</f>
        <v>460</v>
      </c>
      <c r="CH12" s="22"/>
      <c r="CJ12" s="52">
        <v>45231</v>
      </c>
      <c r="CK12" s="56">
        <f t="shared" si="3"/>
        <v>18169.233298960957</v>
      </c>
      <c r="CL12" s="22">
        <f t="shared" si="2"/>
        <v>1474.4451100000006</v>
      </c>
      <c r="CM12" s="22">
        <f t="shared" si="2"/>
        <v>-1579.7851985790185</v>
      </c>
      <c r="CN12" s="22">
        <f t="shared" si="2"/>
        <v>17814.57338754</v>
      </c>
      <c r="CO12" s="23">
        <f t="shared" si="2"/>
        <v>460</v>
      </c>
    </row>
    <row r="13" spans="1:93">
      <c r="A13" s="2180" t="s">
        <v>208</v>
      </c>
      <c r="B13" s="2181" t="s">
        <v>33</v>
      </c>
      <c r="C13" s="1172" t="s">
        <v>122</v>
      </c>
      <c r="D13" s="1172" t="s">
        <v>669</v>
      </c>
      <c r="E13" s="1172" t="s">
        <v>84</v>
      </c>
      <c r="F13" s="2182"/>
      <c r="G13" s="408"/>
      <c r="H13" s="408"/>
      <c r="I13" s="408"/>
      <c r="J13" s="408"/>
      <c r="K13" s="408"/>
      <c r="L13" s="408"/>
      <c r="M13" s="408"/>
      <c r="N13" s="408"/>
      <c r="O13" s="408"/>
      <c r="P13" s="408"/>
      <c r="Q13" s="408"/>
      <c r="R13" s="458"/>
      <c r="S13" s="459"/>
      <c r="T13" s="408"/>
      <c r="U13" s="408"/>
      <c r="V13" s="408"/>
      <c r="W13" s="408"/>
      <c r="X13" s="408"/>
      <c r="Y13" s="408"/>
      <c r="Z13" s="408"/>
      <c r="AA13" s="408"/>
      <c r="AB13" s="408"/>
      <c r="AC13" s="408"/>
      <c r="AD13" s="458"/>
      <c r="AE13" s="459"/>
      <c r="AF13" s="408"/>
      <c r="AG13" s="408"/>
      <c r="AH13" s="408">
        <v>460</v>
      </c>
      <c r="AI13" s="408">
        <v>460</v>
      </c>
      <c r="AJ13" s="408">
        <v>460</v>
      </c>
      <c r="AK13" s="409">
        <v>460</v>
      </c>
      <c r="AL13" s="409">
        <v>460</v>
      </c>
      <c r="AM13" s="409">
        <v>460</v>
      </c>
      <c r="AN13" s="409">
        <v>460</v>
      </c>
      <c r="AO13" s="409">
        <v>460</v>
      </c>
      <c r="AP13" s="778">
        <v>460</v>
      </c>
      <c r="AQ13" s="779">
        <v>500</v>
      </c>
      <c r="AR13" s="409">
        <v>500</v>
      </c>
      <c r="AS13" s="409">
        <v>500</v>
      </c>
      <c r="AT13" s="409"/>
      <c r="AU13" s="409"/>
      <c r="AV13" s="409"/>
      <c r="AW13" s="409"/>
      <c r="AX13" s="409"/>
      <c r="AY13" s="409"/>
      <c r="AZ13" s="409"/>
      <c r="BA13" s="409"/>
      <c r="BB13" s="410"/>
      <c r="BC13" s="408"/>
      <c r="BD13" s="408"/>
      <c r="BE13" s="408"/>
      <c r="BF13" s="409"/>
      <c r="BG13" s="409"/>
      <c r="BH13" s="409"/>
      <c r="BI13" s="409"/>
      <c r="BJ13" s="409"/>
      <c r="BK13" s="410"/>
      <c r="BL13" s="779"/>
      <c r="BM13" s="409"/>
      <c r="BN13" s="778"/>
      <c r="BO13" s="778"/>
      <c r="BP13" s="778"/>
      <c r="BQ13" s="410"/>
      <c r="BU13" s="52">
        <v>45261</v>
      </c>
      <c r="BV13" s="56">
        <f t="shared" si="0"/>
        <v>548805.350379752</v>
      </c>
      <c r="BW13" s="22">
        <f>SUMIF($E$147:$E$200,BW$2,$AP$147:$AP$200)</f>
        <v>108129.45439596614</v>
      </c>
      <c r="BX13" s="22">
        <f>SUMIF($E$147:$E$200,BX$2,$AP$147:$AP$200)</f>
        <v>439775.89598378586</v>
      </c>
      <c r="BY13" s="22">
        <f>SUMIF($E$147:$E$200,BY$2,$AP$147:$AP$200)</f>
        <v>900</v>
      </c>
      <c r="BZ13" s="23">
        <f>SUMIF($E$147:$E$200,BZ$2,$AP$147:$AP$200)</f>
        <v>0</v>
      </c>
      <c r="CB13" s="52">
        <v>45261</v>
      </c>
      <c r="CC13" s="58">
        <f t="shared" si="1"/>
        <v>565584.38658894436</v>
      </c>
      <c r="CD13" s="22">
        <f>SUMIF($E$47:$E$92,CD$2,$AP$47:$AP$92)</f>
        <v>109857.51415178341</v>
      </c>
      <c r="CE13" s="22">
        <f>SUMIF($E$47:$E$92,CE$2,$AP$47:$AP$92)</f>
        <v>437609.91490947863</v>
      </c>
      <c r="CF13" s="22">
        <f>SUMIF($E$47:$E$92,CF$2,$AP$47:$AP$92)</f>
        <v>17656.957527682251</v>
      </c>
      <c r="CG13" s="23">
        <f>SUMIF($E$47:$E$92,CG$2,$AP$47:$AP$92)</f>
        <v>460</v>
      </c>
      <c r="CH13" s="22"/>
      <c r="CJ13" s="52">
        <v>45261</v>
      </c>
      <c r="CK13" s="58">
        <f t="shared" si="3"/>
        <v>16779.03620919236</v>
      </c>
      <c r="CL13" s="22">
        <f t="shared" si="2"/>
        <v>1728.059755817274</v>
      </c>
      <c r="CM13" s="22">
        <f t="shared" si="2"/>
        <v>-2165.9810743072303</v>
      </c>
      <c r="CN13" s="22">
        <f t="shared" si="2"/>
        <v>16756.957527682251</v>
      </c>
      <c r="CO13" s="23">
        <f t="shared" si="2"/>
        <v>460</v>
      </c>
    </row>
    <row r="14" spans="1:93">
      <c r="A14" s="2180" t="s">
        <v>135</v>
      </c>
      <c r="B14" s="2181" t="s">
        <v>33</v>
      </c>
      <c r="C14" s="1172" t="s">
        <v>134</v>
      </c>
      <c r="D14" s="1172" t="s">
        <v>135</v>
      </c>
      <c r="E14" s="1172" t="s">
        <v>16</v>
      </c>
      <c r="F14" s="2182"/>
      <c r="G14" s="408"/>
      <c r="H14" s="408"/>
      <c r="I14" s="408"/>
      <c r="J14" s="408"/>
      <c r="K14" s="408"/>
      <c r="L14" s="408"/>
      <c r="M14" s="408"/>
      <c r="N14" s="408"/>
      <c r="O14" s="408"/>
      <c r="P14" s="408"/>
      <c r="Q14" s="408"/>
      <c r="R14" s="458"/>
      <c r="S14" s="459"/>
      <c r="T14" s="408"/>
      <c r="U14" s="408"/>
      <c r="V14" s="408"/>
      <c r="W14" s="408"/>
      <c r="X14" s="408"/>
      <c r="Y14" s="408"/>
      <c r="Z14" s="408"/>
      <c r="AA14" s="408"/>
      <c r="AB14" s="408"/>
      <c r="AC14" s="408"/>
      <c r="AD14" s="458"/>
      <c r="AE14" s="459"/>
      <c r="AF14" s="408"/>
      <c r="AG14" s="408"/>
      <c r="AH14" s="408">
        <v>5236.2137229418258</v>
      </c>
      <c r="AI14" s="408">
        <v>5032.1373962889484</v>
      </c>
      <c r="AJ14" s="408">
        <v>4905.5404671535425</v>
      </c>
      <c r="AK14" s="409">
        <v>5102.2808646244894</v>
      </c>
      <c r="AL14" s="409">
        <v>5382.8523381438172</v>
      </c>
      <c r="AM14" s="409">
        <v>5419.9537047247668</v>
      </c>
      <c r="AN14" s="409">
        <v>5638.1604148270253</v>
      </c>
      <c r="AO14" s="409">
        <v>5958.7431782334334</v>
      </c>
      <c r="AP14" s="778">
        <v>6094.0929896636162</v>
      </c>
      <c r="AQ14" s="779">
        <v>6482.6226690931644</v>
      </c>
      <c r="AR14" s="409">
        <v>6181.8885024948577</v>
      </c>
      <c r="AS14" s="409">
        <v>6211.1224611562939</v>
      </c>
      <c r="AT14" s="409"/>
      <c r="AU14" s="409"/>
      <c r="AV14" s="409"/>
      <c r="AW14" s="409"/>
      <c r="AX14" s="409"/>
      <c r="AY14" s="409"/>
      <c r="AZ14" s="409"/>
      <c r="BA14" s="409"/>
      <c r="BB14" s="410"/>
      <c r="BC14" s="408"/>
      <c r="BD14" s="408"/>
      <c r="BE14" s="408"/>
      <c r="BF14" s="409"/>
      <c r="BG14" s="409"/>
      <c r="BH14" s="409"/>
      <c r="BI14" s="409"/>
      <c r="BJ14" s="409"/>
      <c r="BK14" s="410"/>
      <c r="BL14" s="779"/>
      <c r="BM14" s="409"/>
      <c r="BN14" s="778"/>
      <c r="BO14" s="778"/>
      <c r="BP14" s="778"/>
      <c r="BQ14" s="410"/>
      <c r="BU14" s="52">
        <v>45292</v>
      </c>
      <c r="BV14" s="56">
        <f t="shared" si="0"/>
        <v>651220</v>
      </c>
      <c r="BW14" s="22">
        <f>SUMIF($E$147:$E$200,BW$2,$AQ$147:$AQ$200)</f>
        <v>136570</v>
      </c>
      <c r="BX14" s="22">
        <f>SUMIF($E$147:$E$200,BX$2,$AQ$147:$AQ$200)</f>
        <v>501950</v>
      </c>
      <c r="BY14" s="22">
        <f>SUMIF($E$147:$E$200,BY$2,$AQ$147:$AQ$200)</f>
        <v>12700</v>
      </c>
      <c r="BZ14" s="23">
        <f>SUMIF($E$147:$E$200,BZ$2,$AQ$147:$AQ$200)</f>
        <v>0</v>
      </c>
      <c r="CB14" s="52">
        <v>45292</v>
      </c>
      <c r="CC14" s="58">
        <f t="shared" si="1"/>
        <v>650219.53472741041</v>
      </c>
      <c r="CD14" s="22">
        <f>SUMIF($E$47:$E$92,CD$2,$AQ$47:$AQ$92)</f>
        <v>134700</v>
      </c>
      <c r="CE14" s="22">
        <f>SUMIF($E$47:$E$92,CE$2,$AQ$47:$AQ$92)</f>
        <v>495869.53472741036</v>
      </c>
      <c r="CF14" s="22">
        <f>SUMIF($E$47:$E$92,CF$2,$AQ$47:$AQ$92)</f>
        <v>19150</v>
      </c>
      <c r="CG14" s="23">
        <f>SUMIF($E$47:$E$92,CG$2,$AQ$47:$AQ$92)</f>
        <v>500</v>
      </c>
      <c r="CH14" s="22"/>
      <c r="CJ14" s="52">
        <v>45292</v>
      </c>
      <c r="CK14" s="58">
        <f t="shared" si="3"/>
        <v>-1000.4652725895867</v>
      </c>
      <c r="CL14" s="22">
        <f t="shared" si="2"/>
        <v>-1870</v>
      </c>
      <c r="CM14" s="22">
        <f t="shared" si="2"/>
        <v>-6080.4652725896449</v>
      </c>
      <c r="CN14" s="22">
        <f t="shared" si="2"/>
        <v>6450</v>
      </c>
      <c r="CO14" s="23">
        <f t="shared" si="2"/>
        <v>500</v>
      </c>
    </row>
    <row r="15" spans="1:93">
      <c r="A15" s="2180" t="s">
        <v>137</v>
      </c>
      <c r="B15" s="2181" t="s">
        <v>33</v>
      </c>
      <c r="C15" s="1172" t="s">
        <v>134</v>
      </c>
      <c r="D15" s="1172" t="s">
        <v>137</v>
      </c>
      <c r="E15" s="1172" t="s">
        <v>16</v>
      </c>
      <c r="F15" s="2182"/>
      <c r="G15" s="408"/>
      <c r="H15" s="408"/>
      <c r="I15" s="408"/>
      <c r="J15" s="408"/>
      <c r="K15" s="408"/>
      <c r="L15" s="408"/>
      <c r="M15" s="408"/>
      <c r="N15" s="408"/>
      <c r="O15" s="408"/>
      <c r="P15" s="408"/>
      <c r="Q15" s="408"/>
      <c r="R15" s="458"/>
      <c r="S15" s="459"/>
      <c r="T15" s="408"/>
      <c r="U15" s="408"/>
      <c r="V15" s="408"/>
      <c r="W15" s="408"/>
      <c r="X15" s="408"/>
      <c r="Y15" s="408"/>
      <c r="Z15" s="408"/>
      <c r="AA15" s="408"/>
      <c r="AB15" s="408"/>
      <c r="AC15" s="408"/>
      <c r="AD15" s="458"/>
      <c r="AE15" s="459"/>
      <c r="AF15" s="408"/>
      <c r="AG15" s="408"/>
      <c r="AH15" s="408">
        <v>5167.0143470003204</v>
      </c>
      <c r="AI15" s="408">
        <v>4642.5905961642247</v>
      </c>
      <c r="AJ15" s="408">
        <v>4839.9346949964593</v>
      </c>
      <c r="AK15" s="409">
        <v>4980.5490636323266</v>
      </c>
      <c r="AL15" s="409">
        <v>5317.6724694135701</v>
      </c>
      <c r="AM15" s="409">
        <v>5682.0458225007833</v>
      </c>
      <c r="AN15" s="409">
        <v>5774.234759877736</v>
      </c>
      <c r="AO15" s="409">
        <v>6057.6574889132953</v>
      </c>
      <c r="AP15" s="778">
        <v>6062.5129639741945</v>
      </c>
      <c r="AQ15" s="779">
        <v>6564.2915237181824</v>
      </c>
      <c r="AR15" s="409">
        <v>5657.233017321948</v>
      </c>
      <c r="AS15" s="409">
        <v>5493.8266770738337</v>
      </c>
      <c r="AT15" s="409"/>
      <c r="AU15" s="409"/>
      <c r="AV15" s="409"/>
      <c r="AW15" s="409"/>
      <c r="AX15" s="409"/>
      <c r="AY15" s="409"/>
      <c r="AZ15" s="409"/>
      <c r="BA15" s="409"/>
      <c r="BB15" s="410"/>
      <c r="BC15" s="408"/>
      <c r="BD15" s="408"/>
      <c r="BE15" s="408"/>
      <c r="BF15" s="409"/>
      <c r="BG15" s="409"/>
      <c r="BH15" s="409"/>
      <c r="BI15" s="409"/>
      <c r="BJ15" s="409"/>
      <c r="BK15" s="410"/>
      <c r="BL15" s="779"/>
      <c r="BM15" s="409"/>
      <c r="BN15" s="778"/>
      <c r="BO15" s="778"/>
      <c r="BP15" s="778"/>
      <c r="BQ15" s="410"/>
      <c r="BU15" s="52">
        <v>45323</v>
      </c>
      <c r="BV15" s="56">
        <f t="shared" si="0"/>
        <v>590580.94256800273</v>
      </c>
      <c r="BW15" s="22">
        <f>SUMIF($E$147:$E$200,BW$2,$AR$147:$AR$200)</f>
        <v>108647.12378952079</v>
      </c>
      <c r="BX15" s="22">
        <f>SUMIF($E$147:$E$200,BX$2,$AR$147:$AR$200)</f>
        <v>470983.81877848192</v>
      </c>
      <c r="BY15" s="22">
        <f>SUMIF($E$147:$E$200,BY$2,$AR$147:$AR$200)</f>
        <v>10950</v>
      </c>
      <c r="BZ15" s="23">
        <f>SUMIF($E$147:$E$200,BZ$2,$AR$147:$AR$200)</f>
        <v>0</v>
      </c>
      <c r="CB15" s="52">
        <v>45323</v>
      </c>
      <c r="CC15" s="58">
        <f t="shared" si="1"/>
        <v>588419.92326622654</v>
      </c>
      <c r="CD15" s="22">
        <f>SUMIF($E$47:$E$92,CD$2,$AR$47:$AR$92)</f>
        <v>106965.12378952079</v>
      </c>
      <c r="CE15" s="22">
        <f>SUMIF($E$47:$E$92,CE$2,$AR$47:$AR$92)</f>
        <v>467404.79947670578</v>
      </c>
      <c r="CF15" s="22">
        <f>SUMIF($E$47:$E$92,CF$2,$AR$47:$AR$92)</f>
        <v>13550</v>
      </c>
      <c r="CG15" s="23">
        <f>SUMIF($E$47:$E$92,CG$2,$AR$47:$AR$92)</f>
        <v>500</v>
      </c>
      <c r="CH15" s="22"/>
      <c r="CJ15" s="52">
        <v>45323</v>
      </c>
      <c r="CK15" s="58">
        <f t="shared" si="3"/>
        <v>-2161.0193017761922</v>
      </c>
      <c r="CL15" s="22">
        <f t="shared" si="2"/>
        <v>-1682</v>
      </c>
      <c r="CM15" s="22">
        <f t="shared" si="2"/>
        <v>-3579.0193017761339</v>
      </c>
      <c r="CN15" s="22">
        <f t="shared" si="2"/>
        <v>2600</v>
      </c>
      <c r="CO15" s="23">
        <f t="shared" si="2"/>
        <v>500</v>
      </c>
    </row>
    <row r="16" spans="1:93" ht="16" thickBot="1">
      <c r="A16" s="2180" t="s">
        <v>138</v>
      </c>
      <c r="B16" s="2181" t="s">
        <v>33</v>
      </c>
      <c r="C16" s="1172" t="s">
        <v>134</v>
      </c>
      <c r="D16" s="1172" t="s">
        <v>138</v>
      </c>
      <c r="E16" s="1172" t="s">
        <v>16</v>
      </c>
      <c r="F16" s="2182"/>
      <c r="G16" s="408"/>
      <c r="H16" s="408"/>
      <c r="I16" s="408"/>
      <c r="J16" s="408"/>
      <c r="K16" s="408"/>
      <c r="L16" s="408"/>
      <c r="M16" s="408"/>
      <c r="N16" s="408"/>
      <c r="O16" s="408"/>
      <c r="P16" s="408"/>
      <c r="Q16" s="408"/>
      <c r="R16" s="458"/>
      <c r="S16" s="459"/>
      <c r="T16" s="408"/>
      <c r="U16" s="408"/>
      <c r="V16" s="408"/>
      <c r="W16" s="408"/>
      <c r="X16" s="408"/>
      <c r="Y16" s="408"/>
      <c r="Z16" s="408"/>
      <c r="AA16" s="408"/>
      <c r="AB16" s="408"/>
      <c r="AC16" s="408"/>
      <c r="AD16" s="458"/>
      <c r="AE16" s="459"/>
      <c r="AF16" s="408"/>
      <c r="AG16" s="408"/>
      <c r="AH16" s="408">
        <v>3427.1930422150663</v>
      </c>
      <c r="AI16" s="408">
        <v>2817.4410452541219</v>
      </c>
      <c r="AJ16" s="408">
        <v>2746.5194453069944</v>
      </c>
      <c r="AK16" s="409">
        <v>2924.4724521205512</v>
      </c>
      <c r="AL16" s="409">
        <v>3194.0769415073669</v>
      </c>
      <c r="AM16" s="409">
        <v>3022.2696192913836</v>
      </c>
      <c r="AN16" s="409">
        <v>3312.1580489333328</v>
      </c>
      <c r="AO16" s="409">
        <v>3287.5211498283138</v>
      </c>
      <c r="AP16" s="778">
        <v>3013.7166954450631</v>
      </c>
      <c r="AQ16" s="779">
        <v>3396.7634687948348</v>
      </c>
      <c r="AR16" s="409">
        <v>3289.7424370954186</v>
      </c>
      <c r="AS16" s="409">
        <v>3349.5671867058636</v>
      </c>
      <c r="AT16" s="409"/>
      <c r="AU16" s="409"/>
      <c r="AV16" s="409"/>
      <c r="AW16" s="409"/>
      <c r="AX16" s="409"/>
      <c r="AY16" s="409"/>
      <c r="AZ16" s="409"/>
      <c r="BA16" s="409"/>
      <c r="BB16" s="410"/>
      <c r="BC16" s="408"/>
      <c r="BD16" s="408"/>
      <c r="BE16" s="408"/>
      <c r="BF16" s="409"/>
      <c r="BG16" s="409"/>
      <c r="BH16" s="409"/>
      <c r="BI16" s="409"/>
      <c r="BJ16" s="409"/>
      <c r="BK16" s="410"/>
      <c r="BL16" s="779"/>
      <c r="BM16" s="409"/>
      <c r="BN16" s="778"/>
      <c r="BO16" s="778"/>
      <c r="BP16" s="778"/>
      <c r="BQ16" s="410"/>
      <c r="BU16" s="52">
        <v>45352</v>
      </c>
      <c r="BV16" s="646">
        <f t="shared" si="0"/>
        <v>603419.09148497088</v>
      </c>
      <c r="BW16" s="24">
        <f>SUMIF($E$147:$E$200,BW$2,$AS$147:$AS$200)</f>
        <v>112821.34011715311</v>
      </c>
      <c r="BX16" s="24">
        <f>SUMIF($E$147:$E$200,BX$2,$AS$147:$AS$200)</f>
        <v>480047.75136781775</v>
      </c>
      <c r="BY16" s="24">
        <f>SUMIF($E$147:$E$200,BY$2,$AS$147:$AS$200)</f>
        <v>10550</v>
      </c>
      <c r="BZ16" s="25">
        <f>SUMIF($E$147:$E$200,BZ$2,$AS$147:$AS$200)</f>
        <v>0</v>
      </c>
      <c r="CB16" s="52">
        <v>45352</v>
      </c>
      <c r="CC16" s="59">
        <f t="shared" si="1"/>
        <v>603584.04698838806</v>
      </c>
      <c r="CD16" s="24">
        <f>SUMIF($E$47:$E$92,CD$2,$AS$47:$AS$92)</f>
        <v>110786.34011715311</v>
      </c>
      <c r="CE16" s="24">
        <f>SUMIF($E$47:$E$92,CE$2,$AS$47:$AS$92)</f>
        <v>477397.70687123493</v>
      </c>
      <c r="CF16" s="24">
        <f>SUMIF($E$47:$E$92,CF$2,$AS$47:$AS$92)</f>
        <v>14900</v>
      </c>
      <c r="CG16" s="25">
        <f>SUMIF($E$47:$E$92,CG$2,$AS$47:$AS$92)</f>
        <v>500</v>
      </c>
      <c r="CH16" s="22"/>
      <c r="CJ16" s="52">
        <v>45352</v>
      </c>
      <c r="CK16" s="59">
        <f t="shared" si="3"/>
        <v>164.95550341717899</v>
      </c>
      <c r="CL16" s="24">
        <f t="shared" si="2"/>
        <v>-2035</v>
      </c>
      <c r="CM16" s="24">
        <f t="shared" si="2"/>
        <v>-2650.044496582821</v>
      </c>
      <c r="CN16" s="24">
        <f t="shared" si="2"/>
        <v>4350</v>
      </c>
      <c r="CO16" s="25">
        <f t="shared" si="2"/>
        <v>500</v>
      </c>
    </row>
    <row r="17" spans="1:93">
      <c r="A17" s="2180" t="s">
        <v>139</v>
      </c>
      <c r="B17" s="2181" t="s">
        <v>33</v>
      </c>
      <c r="C17" s="1172" t="s">
        <v>134</v>
      </c>
      <c r="D17" s="1172" t="s">
        <v>139</v>
      </c>
      <c r="E17" s="1172" t="s">
        <v>16</v>
      </c>
      <c r="F17" s="2182"/>
      <c r="G17" s="408"/>
      <c r="H17" s="408"/>
      <c r="I17" s="408"/>
      <c r="J17" s="408"/>
      <c r="K17" s="408"/>
      <c r="L17" s="408"/>
      <c r="M17" s="408"/>
      <c r="N17" s="408"/>
      <c r="O17" s="408"/>
      <c r="P17" s="408"/>
      <c r="Q17" s="408"/>
      <c r="R17" s="458"/>
      <c r="S17" s="459"/>
      <c r="T17" s="408"/>
      <c r="U17" s="408"/>
      <c r="V17" s="408"/>
      <c r="W17" s="408"/>
      <c r="X17" s="408"/>
      <c r="Y17" s="408"/>
      <c r="Z17" s="408"/>
      <c r="AA17" s="408"/>
      <c r="AB17" s="408"/>
      <c r="AC17" s="408"/>
      <c r="AD17" s="458"/>
      <c r="AE17" s="459"/>
      <c r="AF17" s="408"/>
      <c r="AG17" s="408"/>
      <c r="AH17" s="408">
        <v>1720.0226363701702</v>
      </c>
      <c r="AI17" s="408">
        <v>1654.8042791608937</v>
      </c>
      <c r="AJ17" s="408">
        <v>1534.9424478078602</v>
      </c>
      <c r="AK17" s="409">
        <v>1538.4932847265286</v>
      </c>
      <c r="AL17" s="409">
        <v>1540.3180599833895</v>
      </c>
      <c r="AM17" s="409">
        <v>1764.2557912353232</v>
      </c>
      <c r="AN17" s="409">
        <v>1910.6640415766562</v>
      </c>
      <c r="AO17" s="409">
        <v>1948.3854936220073</v>
      </c>
      <c r="AP17" s="778">
        <v>1759.9022309709376</v>
      </c>
      <c r="AQ17" s="779">
        <v>1947.4575325973035</v>
      </c>
      <c r="AR17" s="409">
        <v>1831.9271537450832</v>
      </c>
      <c r="AS17" s="409">
        <v>2011.9645442660669</v>
      </c>
      <c r="AT17" s="409"/>
      <c r="AU17" s="409"/>
      <c r="AV17" s="409"/>
      <c r="AW17" s="409"/>
      <c r="AX17" s="409"/>
      <c r="AY17" s="409"/>
      <c r="AZ17" s="409"/>
      <c r="BA17" s="409"/>
      <c r="BB17" s="410"/>
      <c r="BC17" s="408"/>
      <c r="BD17" s="408"/>
      <c r="BE17" s="408"/>
      <c r="BF17" s="409"/>
      <c r="BG17" s="409"/>
      <c r="BH17" s="409"/>
      <c r="BI17" s="409"/>
      <c r="BJ17" s="409"/>
      <c r="BK17" s="410"/>
      <c r="BL17" s="779"/>
      <c r="BM17" s="409"/>
      <c r="BN17" s="778"/>
      <c r="BO17" s="778"/>
      <c r="BP17" s="778"/>
      <c r="BQ17" s="410"/>
      <c r="BU17" s="414" t="s">
        <v>45</v>
      </c>
      <c r="BV17" s="62">
        <f>SUM(BV5:BV16)</f>
        <v>6667267.9360235166</v>
      </c>
      <c r="BW17" s="62">
        <f t="shared" ref="BW17:BZ17" si="4">SUM(BW5:BW16)</f>
        <v>1337714.0451374047</v>
      </c>
      <c r="BX17" s="62">
        <f t="shared" si="4"/>
        <v>5287253.8908861112</v>
      </c>
      <c r="BY17" s="62">
        <f t="shared" si="4"/>
        <v>42300</v>
      </c>
      <c r="BZ17" s="62">
        <f t="shared" si="4"/>
        <v>0</v>
      </c>
      <c r="CB17" s="414" t="s">
        <v>45</v>
      </c>
      <c r="CC17" s="62">
        <f>SUM(CC5:CC16)</f>
        <v>6809447.0918192677</v>
      </c>
      <c r="CD17" s="62">
        <f t="shared" ref="CD17:CG17" si="5">SUM(CD5:CD16)</f>
        <v>1347568.6100655496</v>
      </c>
      <c r="CE17" s="62">
        <f t="shared" si="5"/>
        <v>5258474.1887244955</v>
      </c>
      <c r="CF17" s="62">
        <f t="shared" si="5"/>
        <v>198314.29302922226</v>
      </c>
      <c r="CG17" s="62">
        <f t="shared" si="5"/>
        <v>5090</v>
      </c>
      <c r="CH17" s="414"/>
      <c r="CJ17" s="414" t="s">
        <v>45</v>
      </c>
      <c r="CK17" s="62">
        <f t="shared" ref="CK17:CO17" si="6">SUM(CK5:CK16)</f>
        <v>142179.15579575225</v>
      </c>
      <c r="CL17" s="62">
        <f t="shared" si="6"/>
        <v>9854.5649281447841</v>
      </c>
      <c r="CM17" s="62">
        <f t="shared" si="6"/>
        <v>-28779.7021616149</v>
      </c>
      <c r="CN17" s="62">
        <f t="shared" si="6"/>
        <v>156014.29302922226</v>
      </c>
      <c r="CO17" s="62">
        <f t="shared" si="6"/>
        <v>5090</v>
      </c>
    </row>
    <row r="18" spans="1:93">
      <c r="A18" s="2180" t="s">
        <v>140</v>
      </c>
      <c r="B18" s="2181" t="s">
        <v>33</v>
      </c>
      <c r="C18" s="1172" t="s">
        <v>134</v>
      </c>
      <c r="D18" s="1172" t="s">
        <v>140</v>
      </c>
      <c r="E18" s="1172" t="s">
        <v>16</v>
      </c>
      <c r="F18" s="2182"/>
      <c r="G18" s="408"/>
      <c r="H18" s="408"/>
      <c r="I18" s="408"/>
      <c r="J18" s="408"/>
      <c r="K18" s="408"/>
      <c r="L18" s="408"/>
      <c r="M18" s="408"/>
      <c r="N18" s="408"/>
      <c r="O18" s="408"/>
      <c r="P18" s="408"/>
      <c r="Q18" s="408"/>
      <c r="R18" s="458"/>
      <c r="S18" s="459"/>
      <c r="T18" s="408"/>
      <c r="U18" s="408"/>
      <c r="V18" s="408"/>
      <c r="W18" s="408"/>
      <c r="X18" s="408"/>
      <c r="Y18" s="408"/>
      <c r="Z18" s="408"/>
      <c r="AA18" s="408"/>
      <c r="AB18" s="408"/>
      <c r="AC18" s="408"/>
      <c r="AD18" s="458"/>
      <c r="AE18" s="459"/>
      <c r="AF18" s="408"/>
      <c r="AG18" s="408"/>
      <c r="AH18" s="408">
        <v>1488.7422965626022</v>
      </c>
      <c r="AI18" s="408">
        <v>1386.6167937466912</v>
      </c>
      <c r="AJ18" s="408">
        <v>1335.2692158495772</v>
      </c>
      <c r="AK18" s="409">
        <v>1472.1407507256552</v>
      </c>
      <c r="AL18" s="409">
        <v>1487.5660523787237</v>
      </c>
      <c r="AM18" s="409">
        <v>1377.4296393761319</v>
      </c>
      <c r="AN18" s="409">
        <v>1668.9338698968215</v>
      </c>
      <c r="AO18" s="409">
        <v>1612.1689175850297</v>
      </c>
      <c r="AP18" s="778">
        <v>1531.1291221626116</v>
      </c>
      <c r="AQ18" s="779">
        <v>1801.0245353601601</v>
      </c>
      <c r="AR18" s="409">
        <v>1654.0306945418026</v>
      </c>
      <c r="AS18" s="409">
        <v>1666.4967018209738</v>
      </c>
      <c r="AT18" s="409"/>
      <c r="AU18" s="409"/>
      <c r="AV18" s="409"/>
      <c r="AW18" s="409"/>
      <c r="AX18" s="409"/>
      <c r="AY18" s="409"/>
      <c r="AZ18" s="409"/>
      <c r="BA18" s="409"/>
      <c r="BB18" s="410"/>
      <c r="BC18" s="408"/>
      <c r="BD18" s="408"/>
      <c r="BE18" s="408"/>
      <c r="BF18" s="409"/>
      <c r="BG18" s="409"/>
      <c r="BH18" s="409"/>
      <c r="BI18" s="409"/>
      <c r="BJ18" s="409"/>
      <c r="BK18" s="410"/>
      <c r="BL18" s="779"/>
      <c r="BM18" s="409"/>
      <c r="BN18" s="778"/>
      <c r="BO18" s="778"/>
      <c r="BP18" s="778"/>
      <c r="BQ18" s="410"/>
      <c r="BU18" s="414" t="s">
        <v>773</v>
      </c>
      <c r="BV18" s="2864">
        <f>SUM(AH147:AS200)</f>
        <v>6945255.7911911048</v>
      </c>
      <c r="CB18" s="414" t="s">
        <v>773</v>
      </c>
      <c r="CC18" s="2864">
        <f>SUM(AH47:AS92)</f>
        <v>6949007.1574092638</v>
      </c>
    </row>
    <row r="19" spans="1:93">
      <c r="A19" s="2180" t="s">
        <v>141</v>
      </c>
      <c r="B19" s="2181" t="s">
        <v>33</v>
      </c>
      <c r="C19" s="1172" t="s">
        <v>134</v>
      </c>
      <c r="D19" s="1172" t="s">
        <v>141</v>
      </c>
      <c r="E19" s="1172" t="s">
        <v>16</v>
      </c>
      <c r="F19" s="2182"/>
      <c r="G19" s="408"/>
      <c r="H19" s="408"/>
      <c r="I19" s="408"/>
      <c r="J19" s="408"/>
      <c r="K19" s="408"/>
      <c r="L19" s="408"/>
      <c r="M19" s="408"/>
      <c r="N19" s="408"/>
      <c r="O19" s="408"/>
      <c r="P19" s="408"/>
      <c r="Q19" s="408"/>
      <c r="R19" s="458"/>
      <c r="S19" s="459"/>
      <c r="T19" s="408"/>
      <c r="U19" s="408"/>
      <c r="V19" s="408"/>
      <c r="W19" s="408"/>
      <c r="X19" s="408"/>
      <c r="Y19" s="408"/>
      <c r="Z19" s="408"/>
      <c r="AA19" s="408"/>
      <c r="AB19" s="408"/>
      <c r="AC19" s="408"/>
      <c r="AD19" s="458"/>
      <c r="AE19" s="459"/>
      <c r="AF19" s="408"/>
      <c r="AG19" s="408"/>
      <c r="AH19" s="408">
        <v>796.79610534067956</v>
      </c>
      <c r="AI19" s="408">
        <v>762.96459772379126</v>
      </c>
      <c r="AJ19" s="408">
        <v>768.37406470633232</v>
      </c>
      <c r="AK19" s="409">
        <v>830.94875149164307</v>
      </c>
      <c r="AL19" s="409">
        <v>781.9197367633941</v>
      </c>
      <c r="AM19" s="409">
        <v>770.81385656701775</v>
      </c>
      <c r="AN19" s="409">
        <v>849.17501356193452</v>
      </c>
      <c r="AO19" s="409">
        <v>778.08690680104883</v>
      </c>
      <c r="AP19" s="778">
        <v>742.15565376959944</v>
      </c>
      <c r="AQ19" s="779">
        <v>919.01077302422118</v>
      </c>
      <c r="AR19" s="409">
        <v>875.75967703824506</v>
      </c>
      <c r="AS19" s="409">
        <v>861.8768908965493</v>
      </c>
      <c r="AT19" s="409"/>
      <c r="AU19" s="409"/>
      <c r="AV19" s="409"/>
      <c r="AW19" s="409"/>
      <c r="AX19" s="409"/>
      <c r="AY19" s="409"/>
      <c r="AZ19" s="409"/>
      <c r="BA19" s="409"/>
      <c r="BB19" s="410"/>
      <c r="BC19" s="408"/>
      <c r="BD19" s="408"/>
      <c r="BE19" s="408"/>
      <c r="BF19" s="409"/>
      <c r="BG19" s="409"/>
      <c r="BH19" s="409"/>
      <c r="BI19" s="409"/>
      <c r="BJ19" s="409"/>
      <c r="BK19" s="410"/>
      <c r="BL19" s="779"/>
      <c r="BM19" s="409"/>
      <c r="BN19" s="778"/>
      <c r="BO19" s="778"/>
      <c r="BP19" s="778"/>
      <c r="BQ19" s="410"/>
      <c r="BU19" s="414" t="s">
        <v>774</v>
      </c>
      <c r="BV19" s="645">
        <f>BV18-BV17</f>
        <v>277987.85516758822</v>
      </c>
      <c r="CB19" s="414" t="s">
        <v>774</v>
      </c>
      <c r="CC19" s="645">
        <f>CC18-CC17</f>
        <v>139560.06558999605</v>
      </c>
    </row>
    <row r="20" spans="1:93">
      <c r="A20" s="2180" t="s">
        <v>142</v>
      </c>
      <c r="B20" s="2181" t="s">
        <v>33</v>
      </c>
      <c r="C20" s="1172" t="s">
        <v>134</v>
      </c>
      <c r="D20" s="1172" t="s">
        <v>142</v>
      </c>
      <c r="E20" s="1172" t="s">
        <v>16</v>
      </c>
      <c r="F20" s="2182"/>
      <c r="G20" s="408"/>
      <c r="H20" s="408"/>
      <c r="I20" s="408"/>
      <c r="J20" s="408"/>
      <c r="K20" s="408"/>
      <c r="L20" s="408"/>
      <c r="M20" s="408"/>
      <c r="N20" s="408"/>
      <c r="O20" s="408"/>
      <c r="P20" s="408"/>
      <c r="Q20" s="408"/>
      <c r="R20" s="458"/>
      <c r="S20" s="459"/>
      <c r="T20" s="408"/>
      <c r="U20" s="408"/>
      <c r="V20" s="408"/>
      <c r="W20" s="408"/>
      <c r="X20" s="408"/>
      <c r="Y20" s="408"/>
      <c r="Z20" s="408"/>
      <c r="AA20" s="408"/>
      <c r="AB20" s="408"/>
      <c r="AC20" s="408"/>
      <c r="AD20" s="458"/>
      <c r="AE20" s="459"/>
      <c r="AF20" s="408"/>
      <c r="AG20" s="408"/>
      <c r="AH20" s="408">
        <v>327.11330475205398</v>
      </c>
      <c r="AI20" s="408">
        <v>326.14134083358783</v>
      </c>
      <c r="AJ20" s="408">
        <v>322.56775568715176</v>
      </c>
      <c r="AK20" s="409">
        <v>329.92964323889936</v>
      </c>
      <c r="AL20" s="409">
        <v>338.70114871915689</v>
      </c>
      <c r="AM20" s="409">
        <v>354.81005993069078</v>
      </c>
      <c r="AN20" s="409">
        <v>351.06696561497546</v>
      </c>
      <c r="AO20" s="409">
        <v>377.80290081132574</v>
      </c>
      <c r="AP20" s="778">
        <v>306.96888809679086</v>
      </c>
      <c r="AQ20" s="779">
        <v>390.64252547430465</v>
      </c>
      <c r="AR20" s="409">
        <v>324.2349579947109</v>
      </c>
      <c r="AS20" s="409">
        <v>371.36728173459881</v>
      </c>
      <c r="AT20" s="409"/>
      <c r="AU20" s="409"/>
      <c r="AV20" s="409"/>
      <c r="AW20" s="409"/>
      <c r="AX20" s="409"/>
      <c r="AY20" s="409"/>
      <c r="AZ20" s="409"/>
      <c r="BA20" s="409"/>
      <c r="BB20" s="410"/>
      <c r="BC20" s="408"/>
      <c r="BD20" s="408"/>
      <c r="BE20" s="408"/>
      <c r="BF20" s="409"/>
      <c r="BG20" s="409"/>
      <c r="BH20" s="409"/>
      <c r="BI20" s="409"/>
      <c r="BJ20" s="409"/>
      <c r="BK20" s="410"/>
      <c r="BL20" s="779"/>
      <c r="BM20" s="409"/>
      <c r="BN20" s="778"/>
      <c r="BO20" s="778"/>
      <c r="BP20" s="778"/>
      <c r="BQ20" s="410"/>
    </row>
    <row r="21" spans="1:93">
      <c r="A21" s="2180" t="s">
        <v>239</v>
      </c>
      <c r="B21" s="2181" t="s">
        <v>33</v>
      </c>
      <c r="C21" s="1172" t="s">
        <v>134</v>
      </c>
      <c r="D21" s="1172" t="s">
        <v>239</v>
      </c>
      <c r="E21" s="1172" t="s">
        <v>16</v>
      </c>
      <c r="F21" s="2182"/>
      <c r="G21" s="408"/>
      <c r="H21" s="408"/>
      <c r="I21" s="408"/>
      <c r="J21" s="408"/>
      <c r="K21" s="408"/>
      <c r="L21" s="408"/>
      <c r="M21" s="408"/>
      <c r="N21" s="408"/>
      <c r="O21" s="408"/>
      <c r="P21" s="408"/>
      <c r="Q21" s="408"/>
      <c r="R21" s="458"/>
      <c r="S21" s="459"/>
      <c r="T21" s="408"/>
      <c r="U21" s="408"/>
      <c r="V21" s="408"/>
      <c r="W21" s="408"/>
      <c r="X21" s="408"/>
      <c r="Y21" s="408"/>
      <c r="Z21" s="408"/>
      <c r="AA21" s="408"/>
      <c r="AB21" s="408"/>
      <c r="AC21" s="408"/>
      <c r="AD21" s="458"/>
      <c r="AE21" s="459"/>
      <c r="AF21" s="408"/>
      <c r="AG21" s="408"/>
      <c r="AH21" s="408">
        <v>209.86508821405789</v>
      </c>
      <c r="AI21" s="408">
        <v>229.94709596655426</v>
      </c>
      <c r="AJ21" s="408">
        <v>216.59663100556966</v>
      </c>
      <c r="AK21" s="409">
        <v>226.51968665430354</v>
      </c>
      <c r="AL21" s="409">
        <v>241.40234986814406</v>
      </c>
      <c r="AM21" s="409">
        <v>238.79860210823804</v>
      </c>
      <c r="AN21" s="409">
        <v>253.39550796804485</v>
      </c>
      <c r="AO21" s="409">
        <v>266.68107301986271</v>
      </c>
      <c r="AP21" s="778">
        <v>245.91859646671389</v>
      </c>
      <c r="AQ21" s="779">
        <v>317.13860775193911</v>
      </c>
      <c r="AR21" s="409">
        <v>291.77926437098722</v>
      </c>
      <c r="AS21" s="409">
        <v>282.01517973250895</v>
      </c>
      <c r="AT21" s="409"/>
      <c r="AU21" s="409"/>
      <c r="AV21" s="409"/>
      <c r="AW21" s="409"/>
      <c r="AX21" s="409"/>
      <c r="AY21" s="409"/>
      <c r="AZ21" s="409"/>
      <c r="BA21" s="409"/>
      <c r="BB21" s="410"/>
      <c r="BC21" s="408"/>
      <c r="BD21" s="408"/>
      <c r="BE21" s="408"/>
      <c r="BF21" s="409"/>
      <c r="BG21" s="409"/>
      <c r="BH21" s="409"/>
      <c r="BI21" s="409"/>
      <c r="BJ21" s="409"/>
      <c r="BK21" s="410"/>
      <c r="BL21" s="779"/>
      <c r="BM21" s="409"/>
      <c r="BN21" s="778"/>
      <c r="BO21" s="778"/>
      <c r="BP21" s="778"/>
      <c r="BQ21" s="410"/>
    </row>
    <row r="22" spans="1:93">
      <c r="A22" s="2180" t="s">
        <v>144</v>
      </c>
      <c r="B22" s="2181" t="s">
        <v>33</v>
      </c>
      <c r="C22" s="1172" t="s">
        <v>134</v>
      </c>
      <c r="D22" s="1172" t="s">
        <v>144</v>
      </c>
      <c r="E22" s="1172" t="s">
        <v>16</v>
      </c>
      <c r="F22" s="2182"/>
      <c r="G22" s="408"/>
      <c r="H22" s="408"/>
      <c r="I22" s="408"/>
      <c r="J22" s="408"/>
      <c r="K22" s="408"/>
      <c r="L22" s="408"/>
      <c r="M22" s="408"/>
      <c r="N22" s="408"/>
      <c r="O22" s="408"/>
      <c r="P22" s="408"/>
      <c r="Q22" s="408"/>
      <c r="R22" s="458"/>
      <c r="S22" s="459"/>
      <c r="T22" s="408"/>
      <c r="U22" s="408"/>
      <c r="V22" s="408"/>
      <c r="W22" s="408"/>
      <c r="X22" s="408"/>
      <c r="Y22" s="408"/>
      <c r="Z22" s="408"/>
      <c r="AA22" s="408"/>
      <c r="AB22" s="408"/>
      <c r="AC22" s="408"/>
      <c r="AD22" s="458"/>
      <c r="AE22" s="459"/>
      <c r="AF22" s="408"/>
      <c r="AG22" s="408"/>
      <c r="AH22" s="408">
        <v>1176.3276638834529</v>
      </c>
      <c r="AI22" s="408">
        <v>1202.1254393458892</v>
      </c>
      <c r="AJ22" s="408">
        <v>1091.4542349812391</v>
      </c>
      <c r="AK22" s="409">
        <v>1183.3699610041128</v>
      </c>
      <c r="AL22" s="409">
        <v>1180.6462424763486</v>
      </c>
      <c r="AM22" s="409">
        <v>1134.9348622120881</v>
      </c>
      <c r="AN22" s="409">
        <v>1262.0181794172586</v>
      </c>
      <c r="AO22" s="409">
        <v>1422.1592565086733</v>
      </c>
      <c r="AP22" s="778">
        <v>1592.8261157486668</v>
      </c>
      <c r="AQ22" s="779">
        <v>1491.0717461117786</v>
      </c>
      <c r="AR22" s="409">
        <v>1615.6205285526428</v>
      </c>
      <c r="AS22" s="409">
        <v>1557.3046808600152</v>
      </c>
      <c r="AT22" s="409"/>
      <c r="AU22" s="409"/>
      <c r="AV22" s="409"/>
      <c r="AW22" s="409"/>
      <c r="AX22" s="409"/>
      <c r="AY22" s="409"/>
      <c r="AZ22" s="409"/>
      <c r="BA22" s="409"/>
      <c r="BB22" s="410"/>
      <c r="BC22" s="408"/>
      <c r="BD22" s="408"/>
      <c r="BE22" s="408"/>
      <c r="BF22" s="409"/>
      <c r="BG22" s="409"/>
      <c r="BH22" s="409"/>
      <c r="BI22" s="409"/>
      <c r="BJ22" s="409"/>
      <c r="BK22" s="410"/>
      <c r="BL22" s="779"/>
      <c r="BM22" s="409"/>
      <c r="BN22" s="778"/>
      <c r="BO22" s="778"/>
      <c r="BP22" s="778"/>
      <c r="BQ22" s="410"/>
    </row>
    <row r="23" spans="1:93">
      <c r="A23" s="2180" t="s">
        <v>145</v>
      </c>
      <c r="B23" s="2181" t="s">
        <v>33</v>
      </c>
      <c r="C23" s="1172" t="s">
        <v>134</v>
      </c>
      <c r="D23" s="1172" t="s">
        <v>145</v>
      </c>
      <c r="E23" s="1172" t="s">
        <v>16</v>
      </c>
      <c r="F23" s="2182"/>
      <c r="G23" s="408"/>
      <c r="H23" s="408"/>
      <c r="I23" s="408"/>
      <c r="J23" s="408"/>
      <c r="K23" s="408"/>
      <c r="L23" s="408"/>
      <c r="M23" s="408"/>
      <c r="N23" s="408"/>
      <c r="O23" s="408"/>
      <c r="P23" s="408"/>
      <c r="Q23" s="408"/>
      <c r="R23" s="458"/>
      <c r="S23" s="459"/>
      <c r="T23" s="408"/>
      <c r="U23" s="408"/>
      <c r="V23" s="408"/>
      <c r="W23" s="408"/>
      <c r="X23" s="408"/>
      <c r="Y23" s="408"/>
      <c r="Z23" s="408"/>
      <c r="AA23" s="408"/>
      <c r="AB23" s="408"/>
      <c r="AC23" s="408"/>
      <c r="AD23" s="458"/>
      <c r="AE23" s="459"/>
      <c r="AF23" s="408"/>
      <c r="AG23" s="408"/>
      <c r="AH23" s="408">
        <v>1560.2229580273104</v>
      </c>
      <c r="AI23" s="408">
        <v>1604.4478732494654</v>
      </c>
      <c r="AJ23" s="408">
        <v>1450.6598838080502</v>
      </c>
      <c r="AK23" s="409">
        <v>1453.9118642946114</v>
      </c>
      <c r="AL23" s="409">
        <v>1539.190099721553</v>
      </c>
      <c r="AM23" s="409">
        <v>1408.4358207317773</v>
      </c>
      <c r="AN23" s="409">
        <v>1474.430925981542</v>
      </c>
      <c r="AO23" s="409">
        <v>1506.7681036100973</v>
      </c>
      <c r="AP23" s="778">
        <v>1371.2059772048231</v>
      </c>
      <c r="AQ23" s="779">
        <v>1509.4007857922895</v>
      </c>
      <c r="AR23" s="409">
        <v>1752.8920759259111</v>
      </c>
      <c r="AS23" s="409">
        <v>1863.0418618228755</v>
      </c>
      <c r="AT23" s="409"/>
      <c r="AU23" s="409"/>
      <c r="AV23" s="409"/>
      <c r="AW23" s="409"/>
      <c r="AX23" s="409"/>
      <c r="AY23" s="409"/>
      <c r="AZ23" s="409"/>
      <c r="BA23" s="409"/>
      <c r="BB23" s="410"/>
      <c r="BC23" s="408"/>
      <c r="BD23" s="408"/>
      <c r="BE23" s="408"/>
      <c r="BF23" s="409"/>
      <c r="BG23" s="409"/>
      <c r="BH23" s="409"/>
      <c r="BI23" s="409"/>
      <c r="BJ23" s="409"/>
      <c r="BK23" s="410"/>
      <c r="BL23" s="779"/>
      <c r="BM23" s="409"/>
      <c r="BN23" s="778"/>
      <c r="BO23" s="778"/>
      <c r="BP23" s="778"/>
      <c r="BQ23" s="410"/>
      <c r="CD23" t="s">
        <v>677</v>
      </c>
      <c r="CE23" t="s">
        <v>678</v>
      </c>
      <c r="CF23" t="s">
        <v>692</v>
      </c>
    </row>
    <row r="24" spans="1:93">
      <c r="A24" s="2180" t="s">
        <v>146</v>
      </c>
      <c r="B24" s="2181" t="s">
        <v>33</v>
      </c>
      <c r="C24" s="1172" t="s">
        <v>134</v>
      </c>
      <c r="D24" s="1172" t="s">
        <v>146</v>
      </c>
      <c r="E24" s="1172" t="s">
        <v>16</v>
      </c>
      <c r="F24" s="2182"/>
      <c r="G24" s="408"/>
      <c r="H24" s="408"/>
      <c r="I24" s="408"/>
      <c r="J24" s="408"/>
      <c r="K24" s="408"/>
      <c r="L24" s="408"/>
      <c r="M24" s="408"/>
      <c r="N24" s="408"/>
      <c r="O24" s="408"/>
      <c r="P24" s="408"/>
      <c r="Q24" s="408"/>
      <c r="R24" s="458"/>
      <c r="S24" s="459"/>
      <c r="T24" s="408"/>
      <c r="U24" s="408"/>
      <c r="V24" s="408"/>
      <c r="W24" s="408"/>
      <c r="X24" s="408"/>
      <c r="Y24" s="408"/>
      <c r="Z24" s="408"/>
      <c r="AA24" s="408"/>
      <c r="AB24" s="408"/>
      <c r="AC24" s="408"/>
      <c r="AD24" s="458"/>
      <c r="AE24" s="459"/>
      <c r="AF24" s="408"/>
      <c r="AG24" s="408"/>
      <c r="AH24" s="408">
        <v>1728.3155181068748</v>
      </c>
      <c r="AI24" s="408">
        <v>1609.2560925984969</v>
      </c>
      <c r="AJ24" s="408">
        <v>1468.1104663887415</v>
      </c>
      <c r="AK24" s="409">
        <v>1488.2689916811235</v>
      </c>
      <c r="AL24" s="409">
        <v>1562.5358654268123</v>
      </c>
      <c r="AM24" s="409">
        <v>1674.7124187888321</v>
      </c>
      <c r="AN24" s="409">
        <v>1678.6821419182932</v>
      </c>
      <c r="AO24" s="409">
        <v>1694.2297294579632</v>
      </c>
      <c r="AP24" s="778">
        <v>1673.624690161615</v>
      </c>
      <c r="AQ24" s="779">
        <v>2067.9679852815061</v>
      </c>
      <c r="AR24" s="409">
        <v>1959.3293967203945</v>
      </c>
      <c r="AS24" s="409">
        <v>1864.3805558782665</v>
      </c>
      <c r="AT24" s="409"/>
      <c r="AU24" s="409"/>
      <c r="AV24" s="409"/>
      <c r="AW24" s="409"/>
      <c r="AX24" s="409"/>
      <c r="AY24" s="409"/>
      <c r="AZ24" s="409"/>
      <c r="BA24" s="409"/>
      <c r="BB24" s="410"/>
      <c r="BC24" s="408"/>
      <c r="BD24" s="408"/>
      <c r="BE24" s="408"/>
      <c r="BF24" s="409"/>
      <c r="BG24" s="409"/>
      <c r="BH24" s="409"/>
      <c r="BI24" s="409"/>
      <c r="BJ24" s="409"/>
      <c r="BK24" s="410"/>
      <c r="BL24" s="779"/>
      <c r="BM24" s="409"/>
      <c r="BN24" s="778"/>
      <c r="BO24" s="778"/>
      <c r="BP24" s="778"/>
      <c r="BQ24" s="410"/>
    </row>
    <row r="25" spans="1:93">
      <c r="A25" s="2180" t="s">
        <v>135</v>
      </c>
      <c r="B25" s="2181" t="s">
        <v>33</v>
      </c>
      <c r="C25" s="1172" t="s">
        <v>134</v>
      </c>
      <c r="D25" s="1172" t="s">
        <v>135</v>
      </c>
      <c r="E25" s="1172" t="s">
        <v>22</v>
      </c>
      <c r="F25" s="2182"/>
      <c r="G25" s="408"/>
      <c r="H25" s="408"/>
      <c r="I25" s="408"/>
      <c r="J25" s="408"/>
      <c r="K25" s="408"/>
      <c r="L25" s="408"/>
      <c r="M25" s="408"/>
      <c r="N25" s="408"/>
      <c r="O25" s="408"/>
      <c r="P25" s="408"/>
      <c r="Q25" s="408"/>
      <c r="R25" s="458"/>
      <c r="S25" s="459"/>
      <c r="T25" s="408"/>
      <c r="U25" s="408"/>
      <c r="V25" s="408"/>
      <c r="W25" s="408"/>
      <c r="X25" s="408"/>
      <c r="Y25" s="408"/>
      <c r="Z25" s="408"/>
      <c r="AA25" s="408"/>
      <c r="AB25" s="408"/>
      <c r="AC25" s="408"/>
      <c r="AD25" s="458"/>
      <c r="AE25" s="459"/>
      <c r="AF25" s="408"/>
      <c r="AG25" s="408"/>
      <c r="AH25" s="408">
        <v>3267.3433294193733</v>
      </c>
      <c r="AI25" s="408">
        <v>3137.7144563499032</v>
      </c>
      <c r="AJ25" s="408">
        <v>2763.4141923620973</v>
      </c>
      <c r="AK25" s="409">
        <v>2711.0546509331552</v>
      </c>
      <c r="AL25" s="409">
        <v>2807.4001540320214</v>
      </c>
      <c r="AM25" s="409">
        <v>2773.8110336219052</v>
      </c>
      <c r="AN25" s="409">
        <v>2788.6632694658128</v>
      </c>
      <c r="AO25" s="409">
        <v>3034.7653996786739</v>
      </c>
      <c r="AP25" s="778">
        <v>3010.712589246029</v>
      </c>
      <c r="AQ25" s="779">
        <v>3369.7077758410369</v>
      </c>
      <c r="AR25" s="409">
        <v>3032.4462778502448</v>
      </c>
      <c r="AS25" s="409">
        <v>3334.5014678846028</v>
      </c>
      <c r="AT25" s="409"/>
      <c r="AU25" s="409"/>
      <c r="AV25" s="409"/>
      <c r="AW25" s="409"/>
      <c r="AX25" s="409"/>
      <c r="AY25" s="409"/>
      <c r="AZ25" s="409"/>
      <c r="BA25" s="409"/>
      <c r="BB25" s="410"/>
      <c r="BC25" s="408"/>
      <c r="BD25" s="408"/>
      <c r="BE25" s="408"/>
      <c r="BF25" s="409"/>
      <c r="BG25" s="409"/>
      <c r="BH25" s="409"/>
      <c r="BI25" s="409"/>
      <c r="BJ25" s="409"/>
      <c r="BK25" s="410"/>
      <c r="BL25" s="779"/>
      <c r="BM25" s="409"/>
      <c r="BN25" s="778"/>
      <c r="BO25" s="778"/>
      <c r="BP25" s="778"/>
      <c r="BQ25" s="410"/>
    </row>
    <row r="26" spans="1:93">
      <c r="A26" s="2180" t="s">
        <v>208</v>
      </c>
      <c r="B26" s="2181" t="s">
        <v>33</v>
      </c>
      <c r="C26" s="1172" t="s">
        <v>46</v>
      </c>
      <c r="D26" s="1172" t="s">
        <v>208</v>
      </c>
      <c r="E26" s="1172" t="s">
        <v>16</v>
      </c>
      <c r="F26" s="2182"/>
      <c r="G26" s="408"/>
      <c r="H26" s="408"/>
      <c r="I26" s="408"/>
      <c r="J26" s="408"/>
      <c r="K26" s="408"/>
      <c r="L26" s="408"/>
      <c r="M26" s="408"/>
      <c r="N26" s="408"/>
      <c r="O26" s="408"/>
      <c r="P26" s="408"/>
      <c r="Q26" s="408"/>
      <c r="R26" s="458"/>
      <c r="S26" s="459"/>
      <c r="T26" s="408"/>
      <c r="U26" s="408"/>
      <c r="V26" s="408"/>
      <c r="W26" s="408"/>
      <c r="X26" s="408"/>
      <c r="Y26" s="408"/>
      <c r="Z26" s="408"/>
      <c r="AA26" s="408"/>
      <c r="AB26" s="408"/>
      <c r="AC26" s="408"/>
      <c r="AD26" s="458"/>
      <c r="AE26" s="459"/>
      <c r="AF26" s="408"/>
      <c r="AG26" s="408"/>
      <c r="AH26" s="408">
        <v>36341.167770253422</v>
      </c>
      <c r="AI26" s="408">
        <v>35977.756092550888</v>
      </c>
      <c r="AJ26" s="408">
        <v>31660.425361444781</v>
      </c>
      <c r="AK26" s="409">
        <v>32926.842375902575</v>
      </c>
      <c r="AL26" s="409">
        <v>35231.721342215758</v>
      </c>
      <c r="AM26" s="409">
        <v>31708.549207994183</v>
      </c>
      <c r="AN26" s="409">
        <v>29488.95076343459</v>
      </c>
      <c r="AO26" s="409">
        <v>31553.177316875011</v>
      </c>
      <c r="AP26" s="778">
        <v>32815.304409550015</v>
      </c>
      <c r="AQ26" s="779">
        <v>33799.763541836517</v>
      </c>
      <c r="AR26" s="409">
        <v>35151.754083509979</v>
      </c>
      <c r="AS26" s="409">
        <v>35503.271624345078</v>
      </c>
      <c r="AT26" s="409"/>
      <c r="AU26" s="409"/>
      <c r="AV26" s="409"/>
      <c r="AW26" s="409"/>
      <c r="AX26" s="409"/>
      <c r="AY26" s="409"/>
      <c r="AZ26" s="409"/>
      <c r="BA26" s="409"/>
      <c r="BB26" s="410"/>
      <c r="BC26" s="408"/>
      <c r="BD26" s="408"/>
      <c r="BE26" s="408"/>
      <c r="BF26" s="409"/>
      <c r="BG26" s="409"/>
      <c r="BH26" s="409"/>
      <c r="BI26" s="409"/>
      <c r="BJ26" s="409"/>
      <c r="BK26" s="410"/>
      <c r="BL26" s="779"/>
      <c r="BM26" s="409"/>
      <c r="BN26" s="778"/>
      <c r="BO26" s="778"/>
      <c r="BP26" s="778"/>
      <c r="BQ26" s="410"/>
    </row>
    <row r="27" spans="1:93">
      <c r="A27" s="2180" t="s">
        <v>208</v>
      </c>
      <c r="B27" s="2181" t="s">
        <v>33</v>
      </c>
      <c r="C27" s="1172" t="s">
        <v>46</v>
      </c>
      <c r="D27" s="1172" t="s">
        <v>208</v>
      </c>
      <c r="E27" s="1172" t="s">
        <v>22</v>
      </c>
      <c r="F27" s="2182"/>
      <c r="G27" s="408"/>
      <c r="H27" s="408"/>
      <c r="I27" s="408"/>
      <c r="J27" s="408"/>
      <c r="K27" s="408"/>
      <c r="L27" s="408"/>
      <c r="M27" s="408"/>
      <c r="N27" s="408"/>
      <c r="O27" s="408"/>
      <c r="P27" s="408"/>
      <c r="Q27" s="408"/>
      <c r="R27" s="458"/>
      <c r="S27" s="459"/>
      <c r="T27" s="408"/>
      <c r="U27" s="408"/>
      <c r="V27" s="408"/>
      <c r="W27" s="408"/>
      <c r="X27" s="408"/>
      <c r="Y27" s="408"/>
      <c r="Z27" s="408"/>
      <c r="AA27" s="408"/>
      <c r="AB27" s="408"/>
      <c r="AC27" s="408"/>
      <c r="AD27" s="458"/>
      <c r="AE27" s="459"/>
      <c r="AF27" s="408"/>
      <c r="AG27" s="408"/>
      <c r="AH27" s="408">
        <v>14897.911314933841</v>
      </c>
      <c r="AI27" s="408">
        <v>14747.126982293476</v>
      </c>
      <c r="AJ27" s="408">
        <v>13884.485511575347</v>
      </c>
      <c r="AK27" s="409">
        <v>13580.658802268228</v>
      </c>
      <c r="AL27" s="409">
        <v>14177.567605881188</v>
      </c>
      <c r="AM27" s="409">
        <v>14305.908297651176</v>
      </c>
      <c r="AN27" s="409">
        <v>14421.932706455056</v>
      </c>
      <c r="AO27" s="409">
        <v>14218.76577206193</v>
      </c>
      <c r="AP27" s="778">
        <v>14864.027262919046</v>
      </c>
      <c r="AQ27" s="779">
        <v>17444.226846398338</v>
      </c>
      <c r="AR27" s="409">
        <v>15072.683827097571</v>
      </c>
      <c r="AS27" s="409">
        <v>16226.804614667231</v>
      </c>
      <c r="AT27" s="409"/>
      <c r="AU27" s="409"/>
      <c r="AV27" s="409"/>
      <c r="AW27" s="409"/>
      <c r="AX27" s="409"/>
      <c r="AY27" s="409"/>
      <c r="AZ27" s="409"/>
      <c r="BA27" s="409"/>
      <c r="BB27" s="410"/>
      <c r="BC27" s="408"/>
      <c r="BD27" s="408"/>
      <c r="BE27" s="408"/>
      <c r="BF27" s="409"/>
      <c r="BG27" s="409"/>
      <c r="BH27" s="409"/>
      <c r="BI27" s="409"/>
      <c r="BJ27" s="409"/>
      <c r="BK27" s="410"/>
      <c r="BL27" s="779"/>
      <c r="BM27" s="409"/>
      <c r="BN27" s="778"/>
      <c r="BO27" s="778"/>
      <c r="BP27" s="778"/>
      <c r="BQ27" s="410"/>
    </row>
    <row r="28" spans="1:93">
      <c r="A28" s="2180" t="s">
        <v>208</v>
      </c>
      <c r="B28" s="2181" t="s">
        <v>33</v>
      </c>
      <c r="C28" s="1172" t="s">
        <v>671</v>
      </c>
      <c r="D28" s="1172" t="s">
        <v>672</v>
      </c>
      <c r="E28" s="1172" t="s">
        <v>22</v>
      </c>
      <c r="F28" s="2182"/>
      <c r="G28" s="408"/>
      <c r="H28" s="408"/>
      <c r="I28" s="408"/>
      <c r="J28" s="408"/>
      <c r="K28" s="408"/>
      <c r="L28" s="408"/>
      <c r="M28" s="408"/>
      <c r="N28" s="408"/>
      <c r="O28" s="408"/>
      <c r="P28" s="408"/>
      <c r="Q28" s="408"/>
      <c r="R28" s="458"/>
      <c r="S28" s="459"/>
      <c r="T28" s="408"/>
      <c r="U28" s="408"/>
      <c r="V28" s="408"/>
      <c r="W28" s="408"/>
      <c r="X28" s="408"/>
      <c r="Y28" s="408"/>
      <c r="Z28" s="408"/>
      <c r="AA28" s="408"/>
      <c r="AB28" s="408"/>
      <c r="AC28" s="408"/>
      <c r="AD28" s="458"/>
      <c r="AE28" s="459"/>
      <c r="AF28" s="408"/>
      <c r="AG28" s="408"/>
      <c r="AH28" s="408">
        <v>2539</v>
      </c>
      <c r="AI28" s="408">
        <v>2703</v>
      </c>
      <c r="AJ28" s="408">
        <v>2569</v>
      </c>
      <c r="AK28" s="409">
        <v>2494</v>
      </c>
      <c r="AL28" s="409">
        <v>2656</v>
      </c>
      <c r="AM28" s="409">
        <v>2490</v>
      </c>
      <c r="AN28" s="409">
        <v>2619</v>
      </c>
      <c r="AO28" s="409">
        <v>2483</v>
      </c>
      <c r="AP28" s="778">
        <v>2485</v>
      </c>
      <c r="AQ28" s="779">
        <v>2811</v>
      </c>
      <c r="AR28" s="409">
        <v>2604</v>
      </c>
      <c r="AS28" s="409">
        <v>2711</v>
      </c>
      <c r="AT28" s="409"/>
      <c r="AU28" s="409"/>
      <c r="AV28" s="409"/>
      <c r="AW28" s="409"/>
      <c r="AX28" s="409"/>
      <c r="AY28" s="409"/>
      <c r="AZ28" s="409"/>
      <c r="BA28" s="409"/>
      <c r="BB28" s="410"/>
      <c r="BC28" s="408"/>
      <c r="BD28" s="408"/>
      <c r="BE28" s="408"/>
      <c r="BF28" s="409"/>
      <c r="BG28" s="409"/>
      <c r="BH28" s="409"/>
      <c r="BI28" s="409"/>
      <c r="BJ28" s="409"/>
      <c r="BK28" s="410"/>
      <c r="BL28" s="779"/>
      <c r="BM28" s="409"/>
      <c r="BN28" s="778"/>
      <c r="BO28" s="778"/>
      <c r="BP28" s="778"/>
      <c r="BQ28" s="410"/>
    </row>
    <row r="29" spans="1:93">
      <c r="A29" s="2180" t="s">
        <v>208</v>
      </c>
      <c r="B29" s="2181" t="s">
        <v>33</v>
      </c>
      <c r="C29" s="1172" t="s">
        <v>35</v>
      </c>
      <c r="D29" s="1172" t="s">
        <v>38</v>
      </c>
      <c r="E29" s="1172" t="s">
        <v>16</v>
      </c>
      <c r="F29" s="2182"/>
      <c r="G29" s="408"/>
      <c r="H29" s="408"/>
      <c r="I29" s="408"/>
      <c r="J29" s="408"/>
      <c r="K29" s="408"/>
      <c r="L29" s="408"/>
      <c r="M29" s="408"/>
      <c r="N29" s="408"/>
      <c r="O29" s="408"/>
      <c r="P29" s="408"/>
      <c r="Q29" s="408"/>
      <c r="R29" s="458"/>
      <c r="S29" s="459"/>
      <c r="T29" s="408"/>
      <c r="U29" s="408"/>
      <c r="V29" s="408"/>
      <c r="W29" s="408"/>
      <c r="X29" s="408"/>
      <c r="Y29" s="408"/>
      <c r="Z29" s="408"/>
      <c r="AA29" s="408"/>
      <c r="AB29" s="408"/>
      <c r="AC29" s="408"/>
      <c r="AD29" s="458"/>
      <c r="AE29" s="459"/>
      <c r="AF29" s="408"/>
      <c r="AG29" s="408"/>
      <c r="AH29" s="408">
        <v>19470</v>
      </c>
      <c r="AI29" s="408">
        <v>21660</v>
      </c>
      <c r="AJ29" s="408">
        <v>22580</v>
      </c>
      <c r="AK29" s="409">
        <v>2479</v>
      </c>
      <c r="AL29" s="409">
        <v>24942</v>
      </c>
      <c r="AM29" s="409">
        <v>25015</v>
      </c>
      <c r="AN29" s="409">
        <v>23770</v>
      </c>
      <c r="AO29" s="409">
        <v>22547</v>
      </c>
      <c r="AP29" s="778">
        <v>22983</v>
      </c>
      <c r="AQ29" s="779">
        <v>26777</v>
      </c>
      <c r="AR29" s="409">
        <v>24542</v>
      </c>
      <c r="AS29" s="409">
        <v>24810</v>
      </c>
      <c r="AT29" s="409"/>
      <c r="AU29" s="409"/>
      <c r="AV29" s="409"/>
      <c r="AW29" s="409"/>
      <c r="AX29" s="409"/>
      <c r="AY29" s="409"/>
      <c r="AZ29" s="409"/>
      <c r="BA29" s="409"/>
      <c r="BB29" s="410"/>
      <c r="BC29" s="408"/>
      <c r="BD29" s="408"/>
      <c r="BE29" s="408"/>
      <c r="BF29" s="409"/>
      <c r="BG29" s="409"/>
      <c r="BH29" s="409"/>
      <c r="BI29" s="409"/>
      <c r="BJ29" s="409"/>
      <c r="BK29" s="410"/>
      <c r="BL29" s="779"/>
      <c r="BM29" s="409"/>
      <c r="BN29" s="778"/>
      <c r="BO29" s="778"/>
      <c r="BP29" s="778"/>
      <c r="BQ29" s="410"/>
    </row>
    <row r="30" spans="1:93">
      <c r="A30" s="2180" t="s">
        <v>208</v>
      </c>
      <c r="B30" s="2181" t="s">
        <v>33</v>
      </c>
      <c r="C30" s="1172" t="s">
        <v>35</v>
      </c>
      <c r="D30" s="1172" t="s">
        <v>36</v>
      </c>
      <c r="E30" s="1172" t="s">
        <v>16</v>
      </c>
      <c r="F30" s="2182"/>
      <c r="G30" s="408"/>
      <c r="H30" s="408"/>
      <c r="I30" s="408"/>
      <c r="J30" s="408"/>
      <c r="K30" s="408"/>
      <c r="L30" s="408"/>
      <c r="M30" s="408"/>
      <c r="N30" s="408"/>
      <c r="O30" s="408"/>
      <c r="P30" s="408"/>
      <c r="Q30" s="408"/>
      <c r="R30" s="458"/>
      <c r="S30" s="459"/>
      <c r="T30" s="408"/>
      <c r="U30" s="408"/>
      <c r="V30" s="408"/>
      <c r="W30" s="408"/>
      <c r="X30" s="408"/>
      <c r="Y30" s="408"/>
      <c r="Z30" s="408"/>
      <c r="AA30" s="408"/>
      <c r="AB30" s="408"/>
      <c r="AC30" s="408"/>
      <c r="AD30" s="458"/>
      <c r="AE30" s="459"/>
      <c r="AF30" s="408"/>
      <c r="AG30" s="408"/>
      <c r="AH30" s="408">
        <v>84470</v>
      </c>
      <c r="AI30" s="408">
        <v>68430</v>
      </c>
      <c r="AJ30" s="408">
        <v>55680</v>
      </c>
      <c r="AK30" s="409">
        <v>49195</v>
      </c>
      <c r="AL30" s="409">
        <v>56433</v>
      </c>
      <c r="AM30" s="409">
        <v>51306</v>
      </c>
      <c r="AN30" s="409">
        <v>59450</v>
      </c>
      <c r="AO30" s="409">
        <v>73913</v>
      </c>
      <c r="AP30" s="778">
        <v>78692</v>
      </c>
      <c r="AQ30" s="779">
        <v>86135.710962133075</v>
      </c>
      <c r="AR30" s="409">
        <v>83942.985103335188</v>
      </c>
      <c r="AS30" s="409">
        <v>87837.229204260919</v>
      </c>
      <c r="AT30" s="409"/>
      <c r="AU30" s="409"/>
      <c r="AV30" s="409"/>
      <c r="AW30" s="409"/>
      <c r="AX30" s="409"/>
      <c r="AY30" s="409"/>
      <c r="AZ30" s="409"/>
      <c r="BA30" s="409"/>
      <c r="BB30" s="410"/>
      <c r="BC30" s="408"/>
      <c r="BD30" s="408"/>
      <c r="BE30" s="408"/>
      <c r="BF30" s="409"/>
      <c r="BG30" s="409"/>
      <c r="BH30" s="409"/>
      <c r="BI30" s="409"/>
      <c r="BJ30" s="409"/>
      <c r="BK30" s="410"/>
      <c r="BL30" s="779"/>
      <c r="BM30" s="409"/>
      <c r="BN30" s="778"/>
      <c r="BO30" s="778"/>
      <c r="BP30" s="778"/>
      <c r="BQ30" s="410"/>
    </row>
    <row r="31" spans="1:93">
      <c r="A31" s="2180" t="s">
        <v>208</v>
      </c>
      <c r="B31" s="2181" t="s">
        <v>33</v>
      </c>
      <c r="C31" s="1172" t="s">
        <v>111</v>
      </c>
      <c r="D31" s="1172" t="s">
        <v>673</v>
      </c>
      <c r="E31" s="1172" t="s">
        <v>22</v>
      </c>
      <c r="F31" s="2182"/>
      <c r="G31" s="408"/>
      <c r="H31" s="408"/>
      <c r="I31" s="408"/>
      <c r="J31" s="408"/>
      <c r="K31" s="408"/>
      <c r="L31" s="408"/>
      <c r="M31" s="408"/>
      <c r="N31" s="408"/>
      <c r="O31" s="408"/>
      <c r="P31" s="408"/>
      <c r="Q31" s="408"/>
      <c r="R31" s="458"/>
      <c r="S31" s="459"/>
      <c r="T31" s="408"/>
      <c r="U31" s="408"/>
      <c r="V31" s="408"/>
      <c r="W31" s="408"/>
      <c r="X31" s="408"/>
      <c r="Y31" s="408"/>
      <c r="Z31" s="408"/>
      <c r="AA31" s="408"/>
      <c r="AB31" s="408"/>
      <c r="AC31" s="408"/>
      <c r="AD31" s="458"/>
      <c r="AE31" s="459"/>
      <c r="AF31" s="408"/>
      <c r="AG31" s="408"/>
      <c r="AH31" s="408">
        <v>11418.809631368498</v>
      </c>
      <c r="AI31" s="408">
        <v>18596.400000000001</v>
      </c>
      <c r="AJ31" s="408">
        <v>16616.616000000002</v>
      </c>
      <c r="AK31" s="409">
        <v>15686.117520000003</v>
      </c>
      <c r="AL31" s="409">
        <v>18093.006921600005</v>
      </c>
      <c r="AM31" s="409">
        <v>16468.356575520003</v>
      </c>
      <c r="AN31" s="409">
        <v>18011.774404296004</v>
      </c>
      <c r="AO31" s="409">
        <v>16715.303428124163</v>
      </c>
      <c r="AP31" s="778">
        <v>19204.527702374093</v>
      </c>
      <c r="AQ31" s="779">
        <v>20884.754087492794</v>
      </c>
      <c r="AR31" s="409">
        <v>17861.283890526196</v>
      </c>
      <c r="AS31" s="409">
        <v>19474.348085052508</v>
      </c>
      <c r="AT31" s="409"/>
      <c r="AU31" s="409"/>
      <c r="AV31" s="409"/>
      <c r="AW31" s="409"/>
      <c r="AX31" s="409"/>
      <c r="AY31" s="409"/>
      <c r="AZ31" s="409"/>
      <c r="BA31" s="409"/>
      <c r="BB31" s="410"/>
      <c r="BC31" s="408"/>
      <c r="BD31" s="408"/>
      <c r="BE31" s="408"/>
      <c r="BF31" s="409"/>
      <c r="BG31" s="409"/>
      <c r="BH31" s="409"/>
      <c r="BI31" s="409"/>
      <c r="BJ31" s="409"/>
      <c r="BK31" s="410"/>
      <c r="BL31" s="779"/>
      <c r="BM31" s="409"/>
      <c r="BN31" s="778"/>
      <c r="BO31" s="778"/>
      <c r="BP31" s="778"/>
      <c r="BQ31" s="410"/>
    </row>
    <row r="32" spans="1:93">
      <c r="A32" s="2180" t="s">
        <v>208</v>
      </c>
      <c r="B32" s="2181" t="s">
        <v>33</v>
      </c>
      <c r="C32" s="1172" t="s">
        <v>111</v>
      </c>
      <c r="D32" s="1172" t="s">
        <v>674</v>
      </c>
      <c r="E32" s="1172" t="s">
        <v>22</v>
      </c>
      <c r="F32" s="2182"/>
      <c r="G32" s="408"/>
      <c r="H32" s="408"/>
      <c r="I32" s="408"/>
      <c r="J32" s="408"/>
      <c r="K32" s="408"/>
      <c r="L32" s="408"/>
      <c r="M32" s="408"/>
      <c r="N32" s="408"/>
      <c r="O32" s="408"/>
      <c r="P32" s="408"/>
      <c r="Q32" s="408"/>
      <c r="R32" s="458"/>
      <c r="S32" s="459"/>
      <c r="T32" s="408"/>
      <c r="U32" s="408"/>
      <c r="V32" s="408"/>
      <c r="W32" s="408"/>
      <c r="X32" s="408"/>
      <c r="Y32" s="408"/>
      <c r="Z32" s="408"/>
      <c r="AA32" s="408"/>
      <c r="AB32" s="408"/>
      <c r="AC32" s="408"/>
      <c r="AD32" s="458"/>
      <c r="AE32" s="459"/>
      <c r="AF32" s="408"/>
      <c r="AG32" s="408"/>
      <c r="AH32" s="408">
        <v>14400</v>
      </c>
      <c r="AI32" s="408">
        <v>14400</v>
      </c>
      <c r="AJ32" s="408">
        <v>14400</v>
      </c>
      <c r="AK32" s="409">
        <v>14400</v>
      </c>
      <c r="AL32" s="409">
        <v>14400</v>
      </c>
      <c r="AM32" s="409">
        <v>14400</v>
      </c>
      <c r="AN32" s="409">
        <v>14400</v>
      </c>
      <c r="AO32" s="409">
        <v>14400</v>
      </c>
      <c r="AP32" s="778">
        <v>14400</v>
      </c>
      <c r="AQ32" s="779">
        <v>14400</v>
      </c>
      <c r="AR32" s="409">
        <v>14400</v>
      </c>
      <c r="AS32" s="409">
        <v>14400</v>
      </c>
      <c r="AT32" s="409"/>
      <c r="AU32" s="409"/>
      <c r="AV32" s="409"/>
      <c r="AW32" s="409"/>
      <c r="AX32" s="409"/>
      <c r="AY32" s="409"/>
      <c r="AZ32" s="409"/>
      <c r="BA32" s="409"/>
      <c r="BB32" s="410"/>
      <c r="BC32" s="408"/>
      <c r="BD32" s="408"/>
      <c r="BE32" s="408"/>
      <c r="BF32" s="409"/>
      <c r="BG32" s="409"/>
      <c r="BH32" s="409"/>
      <c r="BI32" s="409"/>
      <c r="BJ32" s="409"/>
      <c r="BK32" s="410"/>
      <c r="BL32" s="779"/>
      <c r="BM32" s="409"/>
      <c r="BN32" s="778"/>
      <c r="BO32" s="778"/>
      <c r="BP32" s="778"/>
      <c r="BQ32" s="410"/>
    </row>
    <row r="33" spans="1:78">
      <c r="A33" s="2180" t="s">
        <v>208</v>
      </c>
      <c r="B33" s="2181" t="s">
        <v>33</v>
      </c>
      <c r="C33" s="1172" t="s">
        <v>129</v>
      </c>
      <c r="D33" s="1172" t="s">
        <v>684</v>
      </c>
      <c r="E33" s="1172" t="s">
        <v>16</v>
      </c>
      <c r="F33" s="2182"/>
      <c r="G33" s="408"/>
      <c r="H33" s="408"/>
      <c r="I33" s="408"/>
      <c r="J33" s="408"/>
      <c r="K33" s="408"/>
      <c r="L33" s="408"/>
      <c r="M33" s="408"/>
      <c r="N33" s="408"/>
      <c r="O33" s="408"/>
      <c r="P33" s="408"/>
      <c r="Q33" s="408"/>
      <c r="R33" s="458"/>
      <c r="S33" s="459"/>
      <c r="T33" s="408"/>
      <c r="U33" s="408"/>
      <c r="V33" s="408"/>
      <c r="W33" s="408"/>
      <c r="X33" s="408"/>
      <c r="Y33" s="408"/>
      <c r="Z33" s="408"/>
      <c r="AA33" s="408"/>
      <c r="AB33" s="408"/>
      <c r="AC33" s="408"/>
      <c r="AD33" s="458"/>
      <c r="AE33" s="459"/>
      <c r="AF33" s="408"/>
      <c r="AG33" s="408"/>
      <c r="AH33" s="408">
        <v>21700</v>
      </c>
      <c r="AI33" s="408">
        <v>21500</v>
      </c>
      <c r="AJ33" s="408">
        <v>20882.348993830346</v>
      </c>
      <c r="AK33" s="409">
        <v>20780.849253148346</v>
      </c>
      <c r="AL33" s="409">
        <v>21469.644134881339</v>
      </c>
      <c r="AM33" s="409">
        <v>21784.819601134066</v>
      </c>
      <c r="AN33" s="409">
        <v>23812.323790887363</v>
      </c>
      <c r="AO33" s="409">
        <v>22805.217154339956</v>
      </c>
      <c r="AP33" s="778">
        <v>23282.509501027311</v>
      </c>
      <c r="AQ33" s="779">
        <v>26540.09750681178</v>
      </c>
      <c r="AR33" s="409">
        <v>23563.053910320123</v>
      </c>
      <c r="AS33" s="409">
        <v>27478.932949690035</v>
      </c>
      <c r="AT33" s="409"/>
      <c r="AU33" s="409"/>
      <c r="AV33" s="409"/>
      <c r="AW33" s="409"/>
      <c r="AX33" s="409"/>
      <c r="AY33" s="409"/>
      <c r="AZ33" s="409"/>
      <c r="BA33" s="409"/>
      <c r="BB33" s="410"/>
      <c r="BC33" s="408"/>
      <c r="BD33" s="408"/>
      <c r="BE33" s="408"/>
      <c r="BF33" s="409"/>
      <c r="BG33" s="409"/>
      <c r="BH33" s="409"/>
      <c r="BI33" s="409"/>
      <c r="BJ33" s="409"/>
      <c r="BK33" s="410"/>
      <c r="BL33" s="779"/>
      <c r="BM33" s="409"/>
      <c r="BN33" s="778"/>
      <c r="BO33" s="778"/>
      <c r="BP33" s="778"/>
      <c r="BQ33" s="410"/>
    </row>
    <row r="34" spans="1:78">
      <c r="A34" s="2180" t="s">
        <v>218</v>
      </c>
      <c r="B34" s="2181" t="s">
        <v>33</v>
      </c>
      <c r="C34" s="1172" t="s">
        <v>129</v>
      </c>
      <c r="D34" s="1172" t="s">
        <v>245</v>
      </c>
      <c r="E34" s="1172" t="s">
        <v>16</v>
      </c>
      <c r="F34" s="2182"/>
      <c r="G34" s="408"/>
      <c r="H34" s="408"/>
      <c r="I34" s="408"/>
      <c r="J34" s="408"/>
      <c r="K34" s="408"/>
      <c r="L34" s="408"/>
      <c r="M34" s="408"/>
      <c r="N34" s="408"/>
      <c r="O34" s="408"/>
      <c r="P34" s="408"/>
      <c r="Q34" s="408"/>
      <c r="R34" s="458"/>
      <c r="S34" s="459"/>
      <c r="T34" s="408"/>
      <c r="U34" s="408"/>
      <c r="V34" s="408"/>
      <c r="W34" s="408"/>
      <c r="X34" s="408"/>
      <c r="Y34" s="408"/>
      <c r="Z34" s="408"/>
      <c r="AA34" s="408"/>
      <c r="AB34" s="408"/>
      <c r="AC34" s="408"/>
      <c r="AD34" s="458"/>
      <c r="AE34" s="459"/>
      <c r="AF34" s="408"/>
      <c r="AG34" s="408"/>
      <c r="AH34" s="408"/>
      <c r="AI34" s="408"/>
      <c r="AJ34" s="408"/>
      <c r="AK34" s="409"/>
      <c r="AL34" s="409"/>
      <c r="AM34" s="409"/>
      <c r="AN34" s="409"/>
      <c r="AO34" s="409"/>
      <c r="AP34" s="778"/>
      <c r="AQ34" s="779"/>
      <c r="AR34" s="409"/>
      <c r="AS34" s="409"/>
      <c r="AT34" s="409"/>
      <c r="AU34" s="409"/>
      <c r="AV34" s="409"/>
      <c r="AW34" s="409"/>
      <c r="AX34" s="409"/>
      <c r="AY34" s="409"/>
      <c r="AZ34" s="409"/>
      <c r="BA34" s="409"/>
      <c r="BB34" s="410"/>
      <c r="BC34" s="408"/>
      <c r="BD34" s="408"/>
      <c r="BE34" s="408"/>
      <c r="BF34" s="409"/>
      <c r="BG34" s="409"/>
      <c r="BH34" s="409"/>
      <c r="BI34" s="409"/>
      <c r="BJ34" s="409"/>
      <c r="BK34" s="410"/>
      <c r="BL34" s="779"/>
      <c r="BM34" s="409"/>
      <c r="BN34" s="778"/>
      <c r="BO34" s="778"/>
      <c r="BP34" s="778"/>
      <c r="BQ34" s="410"/>
    </row>
    <row r="35" spans="1:78">
      <c r="A35" s="2180" t="s">
        <v>218</v>
      </c>
      <c r="B35" s="2181" t="s">
        <v>33</v>
      </c>
      <c r="C35" s="1172" t="s">
        <v>129</v>
      </c>
      <c r="D35" s="1172" t="s">
        <v>775</v>
      </c>
      <c r="E35" s="1172" t="s">
        <v>16</v>
      </c>
      <c r="F35" s="2182"/>
      <c r="G35" s="408"/>
      <c r="H35" s="408"/>
      <c r="I35" s="408"/>
      <c r="J35" s="408"/>
      <c r="K35" s="408"/>
      <c r="L35" s="408"/>
      <c r="M35" s="408"/>
      <c r="N35" s="408"/>
      <c r="O35" s="408"/>
      <c r="P35" s="408"/>
      <c r="Q35" s="408"/>
      <c r="R35" s="458"/>
      <c r="S35" s="459"/>
      <c r="T35" s="408"/>
      <c r="U35" s="408"/>
      <c r="V35" s="408"/>
      <c r="W35" s="408"/>
      <c r="X35" s="408"/>
      <c r="Y35" s="408"/>
      <c r="Z35" s="408"/>
      <c r="AA35" s="408"/>
      <c r="AB35" s="408"/>
      <c r="AC35" s="408"/>
      <c r="AD35" s="458"/>
      <c r="AE35" s="459"/>
      <c r="AF35" s="408"/>
      <c r="AG35" s="408"/>
      <c r="AH35" s="408"/>
      <c r="AI35" s="408"/>
      <c r="AJ35" s="408"/>
      <c r="AK35" s="409"/>
      <c r="AL35" s="409"/>
      <c r="AM35" s="409"/>
      <c r="AN35" s="409"/>
      <c r="AO35" s="409"/>
      <c r="AP35" s="778"/>
      <c r="AQ35" s="779"/>
      <c r="AR35" s="409"/>
      <c r="AS35" s="409"/>
      <c r="AT35" s="409"/>
      <c r="AU35" s="409"/>
      <c r="AV35" s="409"/>
      <c r="AW35" s="409"/>
      <c r="AX35" s="409"/>
      <c r="AY35" s="409"/>
      <c r="AZ35" s="409"/>
      <c r="BA35" s="409"/>
      <c r="BB35" s="410"/>
      <c r="BC35" s="408"/>
      <c r="BD35" s="408"/>
      <c r="BE35" s="408"/>
      <c r="BF35" s="409"/>
      <c r="BG35" s="409"/>
      <c r="BH35" s="409"/>
      <c r="BI35" s="409"/>
      <c r="BJ35" s="409"/>
      <c r="BK35" s="410"/>
      <c r="BL35" s="779"/>
      <c r="BM35" s="409"/>
      <c r="BN35" s="778"/>
      <c r="BO35" s="778"/>
      <c r="BP35" s="778"/>
      <c r="BQ35" s="410"/>
    </row>
    <row r="36" spans="1:78">
      <c r="A36" s="2180" t="s">
        <v>218</v>
      </c>
      <c r="B36" s="2181" t="s">
        <v>33</v>
      </c>
      <c r="C36" s="1172" t="s">
        <v>129</v>
      </c>
      <c r="D36" s="1172" t="s">
        <v>776</v>
      </c>
      <c r="E36" s="1172" t="s">
        <v>16</v>
      </c>
      <c r="F36" s="2182"/>
      <c r="G36" s="408"/>
      <c r="H36" s="408"/>
      <c r="I36" s="408"/>
      <c r="J36" s="408"/>
      <c r="K36" s="408"/>
      <c r="L36" s="408"/>
      <c r="M36" s="408"/>
      <c r="N36" s="408"/>
      <c r="O36" s="408"/>
      <c r="P36" s="408"/>
      <c r="Q36" s="408"/>
      <c r="R36" s="458"/>
      <c r="S36" s="459"/>
      <c r="T36" s="408"/>
      <c r="U36" s="408"/>
      <c r="V36" s="408"/>
      <c r="W36" s="408"/>
      <c r="X36" s="408"/>
      <c r="Y36" s="408"/>
      <c r="Z36" s="408"/>
      <c r="AA36" s="408"/>
      <c r="AB36" s="408"/>
      <c r="AC36" s="408"/>
      <c r="AD36" s="458"/>
      <c r="AE36" s="459"/>
      <c r="AF36" s="408"/>
      <c r="AG36" s="408"/>
      <c r="AH36" s="408"/>
      <c r="AI36" s="408"/>
      <c r="AJ36" s="408"/>
      <c r="AK36" s="409"/>
      <c r="AL36" s="409"/>
      <c r="AM36" s="409"/>
      <c r="AN36" s="409"/>
      <c r="AO36" s="409"/>
      <c r="AP36" s="778"/>
      <c r="AQ36" s="779"/>
      <c r="AR36" s="409"/>
      <c r="AS36" s="409"/>
      <c r="AT36" s="409"/>
      <c r="AU36" s="409"/>
      <c r="AV36" s="409"/>
      <c r="AW36" s="409"/>
      <c r="AX36" s="409"/>
      <c r="AY36" s="409"/>
      <c r="AZ36" s="409"/>
      <c r="BA36" s="409"/>
      <c r="BB36" s="410"/>
      <c r="BC36" s="408"/>
      <c r="BD36" s="408"/>
      <c r="BE36" s="408"/>
      <c r="BF36" s="409"/>
      <c r="BG36" s="409"/>
      <c r="BH36" s="409"/>
      <c r="BI36" s="409"/>
      <c r="BJ36" s="409"/>
      <c r="BK36" s="410"/>
      <c r="BL36" s="779"/>
      <c r="BM36" s="409"/>
      <c r="BN36" s="778"/>
      <c r="BO36" s="778"/>
      <c r="BP36" s="778"/>
      <c r="BQ36" s="410"/>
    </row>
    <row r="37" spans="1:78">
      <c r="A37" s="2180" t="s">
        <v>208</v>
      </c>
      <c r="B37" s="2181" t="s">
        <v>33</v>
      </c>
      <c r="C37" s="1172" t="s">
        <v>129</v>
      </c>
      <c r="D37" s="1172" t="s">
        <v>132</v>
      </c>
      <c r="E37" s="1172" t="s">
        <v>22</v>
      </c>
      <c r="F37" s="2182"/>
      <c r="G37" s="408"/>
      <c r="H37" s="408"/>
      <c r="I37" s="408"/>
      <c r="J37" s="408"/>
      <c r="K37" s="408"/>
      <c r="L37" s="408"/>
      <c r="M37" s="408"/>
      <c r="N37" s="408"/>
      <c r="O37" s="408"/>
      <c r="P37" s="408"/>
      <c r="Q37" s="408"/>
      <c r="R37" s="458"/>
      <c r="S37" s="459"/>
      <c r="T37" s="408"/>
      <c r="U37" s="408"/>
      <c r="V37" s="408"/>
      <c r="W37" s="408"/>
      <c r="X37" s="408"/>
      <c r="Y37" s="408"/>
      <c r="Z37" s="408"/>
      <c r="AA37" s="408"/>
      <c r="AB37" s="408"/>
      <c r="AC37" s="408"/>
      <c r="AD37" s="458"/>
      <c r="AE37" s="459"/>
      <c r="AF37" s="408"/>
      <c r="AG37" s="408"/>
      <c r="AH37" s="408">
        <v>5541.8812240042462</v>
      </c>
      <c r="AI37" s="780"/>
      <c r="AJ37" s="780"/>
      <c r="AK37" s="742"/>
      <c r="AL37" s="742"/>
      <c r="AM37" s="742"/>
      <c r="AN37" s="742"/>
      <c r="AO37" s="742"/>
      <c r="AP37" s="781"/>
      <c r="AQ37" s="782"/>
      <c r="AR37" s="742"/>
      <c r="AS37" s="742"/>
      <c r="AT37" s="409"/>
      <c r="AU37" s="409"/>
      <c r="AV37" s="409"/>
      <c r="AW37" s="409"/>
      <c r="AX37" s="409"/>
      <c r="AY37" s="409"/>
      <c r="AZ37" s="409"/>
      <c r="BA37" s="409"/>
      <c r="BB37" s="410"/>
      <c r="BC37" s="408"/>
      <c r="BD37" s="408"/>
      <c r="BE37" s="408"/>
      <c r="BF37" s="409"/>
      <c r="BG37" s="409"/>
      <c r="BH37" s="409"/>
      <c r="BI37" s="409"/>
      <c r="BJ37" s="409"/>
      <c r="BK37" s="410"/>
      <c r="BL37" s="779"/>
      <c r="BM37" s="409"/>
      <c r="BN37" s="778"/>
      <c r="BO37" s="778"/>
      <c r="BP37" s="778"/>
      <c r="BQ37" s="410"/>
    </row>
    <row r="38" spans="1:78">
      <c r="A38" s="2180"/>
      <c r="B38" s="2181"/>
      <c r="C38" s="1172"/>
      <c r="D38" s="1172"/>
      <c r="E38" s="1172"/>
      <c r="F38" s="2182"/>
      <c r="G38" s="408"/>
      <c r="H38" s="408"/>
      <c r="I38" s="408"/>
      <c r="J38" s="408"/>
      <c r="K38" s="408"/>
      <c r="L38" s="408"/>
      <c r="M38" s="408"/>
      <c r="N38" s="408"/>
      <c r="O38" s="408"/>
      <c r="P38" s="408"/>
      <c r="Q38" s="408"/>
      <c r="R38" s="458"/>
      <c r="S38" s="459"/>
      <c r="T38" s="408"/>
      <c r="U38" s="408"/>
      <c r="V38" s="408"/>
      <c r="W38" s="408"/>
      <c r="X38" s="408"/>
      <c r="Y38" s="408"/>
      <c r="Z38" s="408"/>
      <c r="AA38" s="408"/>
      <c r="AB38" s="408"/>
      <c r="AC38" s="408"/>
      <c r="AD38" s="458"/>
      <c r="AE38" s="459"/>
      <c r="AF38" s="408"/>
      <c r="AG38" s="408"/>
      <c r="AH38" s="408"/>
      <c r="AI38" s="408"/>
      <c r="AJ38" s="408"/>
      <c r="AK38" s="409"/>
      <c r="AL38" s="409"/>
      <c r="AM38" s="409"/>
      <c r="AN38" s="409"/>
      <c r="AO38" s="409"/>
      <c r="AP38" s="778"/>
      <c r="AQ38" s="779"/>
      <c r="AR38" s="409"/>
      <c r="AS38" s="409"/>
      <c r="AT38" s="409"/>
      <c r="AU38" s="409"/>
      <c r="AV38" s="409"/>
      <c r="AW38" s="409"/>
      <c r="AX38" s="409"/>
      <c r="AY38" s="409"/>
      <c r="AZ38" s="409"/>
      <c r="BA38" s="409"/>
      <c r="BB38" s="410"/>
      <c r="BC38" s="408"/>
      <c r="BD38" s="408"/>
      <c r="BE38" s="408"/>
      <c r="BF38" s="409"/>
      <c r="BG38" s="409"/>
      <c r="BH38" s="409"/>
      <c r="BI38" s="409"/>
      <c r="BJ38" s="409"/>
      <c r="BK38" s="410"/>
      <c r="BL38" s="779"/>
      <c r="BM38" s="409"/>
      <c r="BN38" s="778"/>
      <c r="BO38" s="778"/>
      <c r="BP38" s="778"/>
      <c r="BQ38" s="410"/>
      <c r="BU38" s="647"/>
      <c r="BV38" s="647"/>
      <c r="BW38" s="647"/>
      <c r="BX38" s="647"/>
      <c r="BY38" s="647"/>
      <c r="BZ38" s="647"/>
    </row>
    <row r="39" spans="1:78">
      <c r="A39" s="2180"/>
      <c r="B39" s="2181"/>
      <c r="C39" s="1172"/>
      <c r="D39" s="1172"/>
      <c r="E39" s="1172"/>
      <c r="F39" s="2182"/>
      <c r="G39" s="408"/>
      <c r="H39" s="408"/>
      <c r="I39" s="408"/>
      <c r="J39" s="408"/>
      <c r="K39" s="408"/>
      <c r="L39" s="408"/>
      <c r="M39" s="408"/>
      <c r="N39" s="408"/>
      <c r="O39" s="408"/>
      <c r="P39" s="408"/>
      <c r="Q39" s="408"/>
      <c r="R39" s="458"/>
      <c r="S39" s="459"/>
      <c r="T39" s="408"/>
      <c r="U39" s="408"/>
      <c r="V39" s="408"/>
      <c r="W39" s="408"/>
      <c r="X39" s="408"/>
      <c r="Y39" s="408"/>
      <c r="Z39" s="408"/>
      <c r="AA39" s="408"/>
      <c r="AB39" s="408"/>
      <c r="AC39" s="408"/>
      <c r="AD39" s="458"/>
      <c r="AE39" s="459"/>
      <c r="AF39" s="408"/>
      <c r="AG39" s="408"/>
      <c r="AH39" s="408"/>
      <c r="AI39" s="408"/>
      <c r="AJ39" s="408"/>
      <c r="AK39" s="409"/>
      <c r="AL39" s="409"/>
      <c r="AM39" s="409"/>
      <c r="AN39" s="409"/>
      <c r="AO39" s="409"/>
      <c r="AP39" s="778"/>
      <c r="AQ39" s="779"/>
      <c r="AR39" s="409"/>
      <c r="AS39" s="409"/>
      <c r="AT39" s="409"/>
      <c r="AU39" s="409"/>
      <c r="AV39" s="409"/>
      <c r="AW39" s="409"/>
      <c r="AX39" s="409"/>
      <c r="AY39" s="409"/>
      <c r="AZ39" s="409"/>
      <c r="BA39" s="409"/>
      <c r="BB39" s="410"/>
      <c r="BC39" s="408"/>
      <c r="BD39" s="408"/>
      <c r="BE39" s="408"/>
      <c r="BF39" s="409"/>
      <c r="BG39" s="409"/>
      <c r="BH39" s="409"/>
      <c r="BI39" s="409"/>
      <c r="BJ39" s="409"/>
      <c r="BK39" s="410"/>
      <c r="BL39" s="779"/>
      <c r="BM39" s="409"/>
      <c r="BN39" s="778"/>
      <c r="BO39" s="778"/>
      <c r="BP39" s="778"/>
      <c r="BQ39" s="410"/>
      <c r="BU39" s="647"/>
      <c r="BV39" s="647"/>
      <c r="BW39" s="647"/>
      <c r="BX39" s="647"/>
      <c r="BY39" s="647"/>
      <c r="BZ39" s="647"/>
    </row>
    <row r="40" spans="1:78">
      <c r="A40" s="2180"/>
      <c r="B40" s="2181"/>
      <c r="C40" s="1172"/>
      <c r="D40" s="1172"/>
      <c r="E40" s="1172"/>
      <c r="F40" s="2182"/>
      <c r="G40" s="408"/>
      <c r="H40" s="408"/>
      <c r="I40" s="408"/>
      <c r="J40" s="408"/>
      <c r="K40" s="408"/>
      <c r="L40" s="408"/>
      <c r="M40" s="408"/>
      <c r="N40" s="408"/>
      <c r="O40" s="408"/>
      <c r="P40" s="408"/>
      <c r="Q40" s="408"/>
      <c r="R40" s="458"/>
      <c r="S40" s="459"/>
      <c r="T40" s="408"/>
      <c r="U40" s="408"/>
      <c r="V40" s="408"/>
      <c r="W40" s="408"/>
      <c r="X40" s="408"/>
      <c r="Y40" s="408"/>
      <c r="Z40" s="408"/>
      <c r="AA40" s="408"/>
      <c r="AB40" s="408"/>
      <c r="AC40" s="408"/>
      <c r="AD40" s="458"/>
      <c r="AE40" s="459"/>
      <c r="AF40" s="408"/>
      <c r="AG40" s="408"/>
      <c r="AH40" s="408"/>
      <c r="AI40" s="408"/>
      <c r="AJ40" s="408"/>
      <c r="AK40" s="409"/>
      <c r="AL40" s="409"/>
      <c r="AM40" s="409"/>
      <c r="AN40" s="409"/>
      <c r="AO40" s="409"/>
      <c r="AP40" s="778"/>
      <c r="AQ40" s="779"/>
      <c r="AR40" s="409"/>
      <c r="AS40" s="409"/>
      <c r="AT40" s="409"/>
      <c r="AU40" s="409"/>
      <c r="AV40" s="409"/>
      <c r="AW40" s="409"/>
      <c r="AX40" s="409"/>
      <c r="AY40" s="409"/>
      <c r="AZ40" s="409"/>
      <c r="BA40" s="409"/>
      <c r="BB40" s="410"/>
      <c r="BC40" s="408"/>
      <c r="BD40" s="408"/>
      <c r="BE40" s="408"/>
      <c r="BF40" s="409"/>
      <c r="BG40" s="409"/>
      <c r="BH40" s="409"/>
      <c r="BI40" s="409"/>
      <c r="BJ40" s="409"/>
      <c r="BK40" s="410"/>
      <c r="BL40" s="779"/>
      <c r="BM40" s="409"/>
      <c r="BN40" s="778"/>
      <c r="BO40" s="778"/>
      <c r="BP40" s="778"/>
      <c r="BQ40" s="410"/>
      <c r="BU40" s="647"/>
      <c r="BV40" s="647"/>
      <c r="BW40" s="647"/>
      <c r="BX40" s="647"/>
      <c r="BY40" s="647"/>
      <c r="BZ40" s="647"/>
    </row>
    <row r="41" spans="1:78">
      <c r="A41" s="2180"/>
      <c r="B41" s="2181"/>
      <c r="C41" s="1172"/>
      <c r="D41" s="1172"/>
      <c r="E41" s="1172"/>
      <c r="F41" s="2182"/>
      <c r="G41" s="408"/>
      <c r="H41" s="408"/>
      <c r="I41" s="408"/>
      <c r="J41" s="408"/>
      <c r="K41" s="408"/>
      <c r="L41" s="408"/>
      <c r="M41" s="408"/>
      <c r="N41" s="408"/>
      <c r="O41" s="408"/>
      <c r="P41" s="408"/>
      <c r="Q41" s="408"/>
      <c r="R41" s="458"/>
      <c r="S41" s="459"/>
      <c r="T41" s="408"/>
      <c r="U41" s="408"/>
      <c r="V41" s="408"/>
      <c r="W41" s="408"/>
      <c r="X41" s="408"/>
      <c r="Y41" s="408"/>
      <c r="Z41" s="408"/>
      <c r="AA41" s="408"/>
      <c r="AB41" s="408"/>
      <c r="AC41" s="408"/>
      <c r="AD41" s="458"/>
      <c r="AE41" s="459"/>
      <c r="AF41" s="408"/>
      <c r="AG41" s="408"/>
      <c r="AH41" s="408"/>
      <c r="AI41" s="408"/>
      <c r="AJ41" s="408"/>
      <c r="AK41" s="409"/>
      <c r="AL41" s="409"/>
      <c r="AM41" s="409"/>
      <c r="AN41" s="409"/>
      <c r="AO41" s="409"/>
      <c r="AP41" s="778"/>
      <c r="AQ41" s="779"/>
      <c r="AR41" s="409"/>
      <c r="AS41" s="409"/>
      <c r="AT41" s="409"/>
      <c r="AU41" s="409"/>
      <c r="AV41" s="409"/>
      <c r="AW41" s="409"/>
      <c r="AX41" s="409"/>
      <c r="AY41" s="409"/>
      <c r="AZ41" s="409"/>
      <c r="BA41" s="409"/>
      <c r="BB41" s="410"/>
      <c r="BC41" s="408"/>
      <c r="BD41" s="408"/>
      <c r="BE41" s="408"/>
      <c r="BF41" s="409"/>
      <c r="BG41" s="409"/>
      <c r="BH41" s="409"/>
      <c r="BI41" s="409"/>
      <c r="BJ41" s="409"/>
      <c r="BK41" s="410"/>
      <c r="BL41" s="779"/>
      <c r="BM41" s="409"/>
      <c r="BN41" s="778"/>
      <c r="BO41" s="778"/>
      <c r="BP41" s="778"/>
      <c r="BQ41" s="410"/>
      <c r="BU41" s="647"/>
      <c r="BV41" s="647"/>
      <c r="BW41" s="647"/>
      <c r="BX41" s="647"/>
      <c r="BY41" s="647"/>
      <c r="BZ41" s="647"/>
    </row>
    <row r="42" spans="1:78">
      <c r="A42" s="2183"/>
      <c r="B42" s="2184"/>
      <c r="C42" s="1173"/>
      <c r="D42" s="1173"/>
      <c r="E42" s="1173"/>
      <c r="F42" s="2185"/>
      <c r="G42" s="460"/>
      <c r="H42" s="460"/>
      <c r="I42" s="460"/>
      <c r="J42" s="460"/>
      <c r="K42" s="460"/>
      <c r="L42" s="460"/>
      <c r="M42" s="460"/>
      <c r="N42" s="460"/>
      <c r="O42" s="460"/>
      <c r="P42" s="460"/>
      <c r="Q42" s="460"/>
      <c r="R42" s="461"/>
      <c r="S42" s="462"/>
      <c r="T42" s="460"/>
      <c r="U42" s="460"/>
      <c r="V42" s="460"/>
      <c r="W42" s="460"/>
      <c r="X42" s="460"/>
      <c r="Y42" s="460"/>
      <c r="Z42" s="460"/>
      <c r="AA42" s="460"/>
      <c r="AB42" s="460"/>
      <c r="AC42" s="460"/>
      <c r="AD42" s="461"/>
      <c r="AE42" s="462"/>
      <c r="AF42" s="460"/>
      <c r="AG42" s="460"/>
      <c r="AH42" s="460"/>
      <c r="AI42" s="460"/>
      <c r="AJ42" s="460"/>
      <c r="AK42" s="463"/>
      <c r="AL42" s="463"/>
      <c r="AM42" s="463"/>
      <c r="AN42" s="463"/>
      <c r="AO42" s="463"/>
      <c r="AP42" s="785"/>
      <c r="AQ42" s="786"/>
      <c r="AR42" s="463"/>
      <c r="AS42" s="463"/>
      <c r="AT42" s="463"/>
      <c r="AU42" s="463"/>
      <c r="AV42" s="463"/>
      <c r="AW42" s="463"/>
      <c r="AX42" s="463"/>
      <c r="AY42" s="463"/>
      <c r="AZ42" s="463"/>
      <c r="BA42" s="463"/>
      <c r="BB42" s="464"/>
      <c r="BC42" s="460"/>
      <c r="BD42" s="460"/>
      <c r="BE42" s="460"/>
      <c r="BF42" s="463"/>
      <c r="BG42" s="463"/>
      <c r="BH42" s="463"/>
      <c r="BI42" s="463"/>
      <c r="BJ42" s="463"/>
      <c r="BK42" s="464"/>
      <c r="BL42" s="786"/>
      <c r="BM42" s="463"/>
      <c r="BN42" s="785"/>
      <c r="BO42" s="785"/>
      <c r="BP42" s="785"/>
      <c r="BQ42" s="464"/>
      <c r="BU42" s="647"/>
      <c r="BV42" s="647"/>
      <c r="BW42" s="647"/>
      <c r="BX42" s="647"/>
      <c r="BY42" s="647"/>
      <c r="BZ42" s="647"/>
    </row>
    <row r="43" spans="1:78">
      <c r="A43" s="1169"/>
      <c r="B43" s="1169"/>
      <c r="C43" s="1169"/>
      <c r="D43" s="1169"/>
      <c r="E43" s="1169"/>
      <c r="F43" s="1169"/>
      <c r="G43" s="647"/>
      <c r="H43" s="647"/>
      <c r="I43" s="647"/>
      <c r="J43" s="647"/>
      <c r="K43" s="647"/>
      <c r="L43" s="647"/>
      <c r="M43" s="647"/>
      <c r="N43" s="647"/>
      <c r="O43" s="647"/>
      <c r="P43" s="647"/>
      <c r="Q43" s="647"/>
      <c r="R43" s="647"/>
      <c r="S43" s="647"/>
      <c r="T43" s="647"/>
      <c r="U43" s="647"/>
      <c r="V43" s="647"/>
      <c r="W43" s="647"/>
      <c r="X43" s="647"/>
      <c r="Y43" s="647"/>
      <c r="Z43" s="647"/>
      <c r="AA43" s="647"/>
      <c r="AB43" s="647"/>
      <c r="AC43" s="647"/>
      <c r="AD43" s="647"/>
      <c r="AE43" s="647"/>
      <c r="AF43" s="647"/>
      <c r="AG43" s="647"/>
      <c r="AH43" s="647"/>
      <c r="AI43" s="647"/>
      <c r="AJ43" s="647"/>
      <c r="AK43" s="647"/>
      <c r="AL43" s="647"/>
      <c r="AM43" s="647"/>
      <c r="AN43" s="647"/>
      <c r="AO43" s="647"/>
      <c r="AP43" s="647"/>
      <c r="AQ43" s="647"/>
      <c r="AR43" s="647"/>
      <c r="AS43" s="647"/>
      <c r="AT43" s="647"/>
      <c r="AU43" s="647"/>
      <c r="AV43" s="647"/>
      <c r="AW43" s="647"/>
      <c r="AX43" s="647"/>
      <c r="AY43" s="647"/>
      <c r="AZ43" s="647"/>
      <c r="BA43" s="647"/>
      <c r="BB43" s="647"/>
      <c r="BC43" s="647"/>
      <c r="BD43" s="647"/>
      <c r="BE43" s="647"/>
      <c r="BF43" s="647"/>
      <c r="BG43" s="647"/>
      <c r="BH43" s="647"/>
      <c r="BI43" s="647"/>
      <c r="BJ43" s="647"/>
      <c r="BK43" s="647"/>
      <c r="BL43" s="647"/>
      <c r="BM43" s="647"/>
      <c r="BN43" s="647"/>
      <c r="BO43" s="647"/>
      <c r="BP43" s="647"/>
      <c r="BQ43" s="647"/>
      <c r="BU43" s="647"/>
      <c r="BV43" s="647"/>
      <c r="BW43" s="647"/>
      <c r="BX43" s="647"/>
      <c r="BY43" s="647"/>
      <c r="BZ43" s="647"/>
    </row>
    <row r="44" spans="1:78">
      <c r="A44" s="1169"/>
      <c r="B44" s="1169"/>
      <c r="C44" s="1169"/>
      <c r="D44" s="1169"/>
      <c r="E44" s="1169"/>
      <c r="F44" s="1169"/>
      <c r="G44" s="647"/>
      <c r="H44" s="647"/>
      <c r="I44" s="647"/>
      <c r="J44" s="647"/>
      <c r="K44" s="647"/>
      <c r="L44" s="647"/>
      <c r="M44" s="647"/>
      <c r="N44" s="647"/>
      <c r="O44" s="647"/>
      <c r="P44" s="647"/>
      <c r="Q44" s="647"/>
      <c r="R44" s="647"/>
      <c r="S44" s="647"/>
      <c r="T44" s="647"/>
      <c r="U44" s="647"/>
      <c r="V44" s="647"/>
      <c r="W44" s="647"/>
      <c r="X44" s="647"/>
      <c r="Y44" s="647"/>
      <c r="Z44" s="647"/>
      <c r="AA44" s="647"/>
      <c r="AB44" s="647"/>
      <c r="AC44" s="647"/>
      <c r="AD44" s="647"/>
      <c r="AE44" s="647"/>
      <c r="AF44" s="647"/>
      <c r="AG44" s="647"/>
      <c r="AH44" s="647"/>
      <c r="AI44" s="647"/>
      <c r="AJ44" s="647"/>
      <c r="AK44" s="647"/>
      <c r="AL44" s="647"/>
      <c r="AM44" s="647"/>
      <c r="AN44" s="647"/>
      <c r="AO44" s="647"/>
      <c r="AP44" s="647"/>
      <c r="AQ44" s="647"/>
      <c r="AR44" s="647"/>
      <c r="AS44" s="647"/>
      <c r="AT44" s="647"/>
      <c r="AU44" s="647"/>
      <c r="AV44" s="647"/>
      <c r="AW44" s="647"/>
      <c r="AX44" s="647"/>
      <c r="AY44" s="647"/>
      <c r="AZ44" s="647"/>
      <c r="BA44" s="647"/>
      <c r="BB44" s="647"/>
      <c r="BC44" s="647"/>
      <c r="BD44" s="647"/>
      <c r="BE44" s="647"/>
      <c r="BF44" s="647"/>
      <c r="BG44" s="647"/>
      <c r="BH44" s="647"/>
      <c r="BI44" s="647"/>
      <c r="BJ44" s="647"/>
      <c r="BK44" s="647"/>
      <c r="BL44" s="647"/>
      <c r="BM44" s="647"/>
      <c r="BN44" s="647"/>
      <c r="BO44" s="647"/>
      <c r="BP44" s="647"/>
      <c r="BQ44" s="647"/>
      <c r="BU44" s="647"/>
      <c r="BV44" s="647"/>
      <c r="BW44" s="647"/>
      <c r="BX44" s="647"/>
      <c r="BY44" s="647"/>
      <c r="BZ44" s="647"/>
    </row>
    <row r="45" spans="1:78">
      <c r="A45" s="1169" t="s">
        <v>777</v>
      </c>
      <c r="B45" s="1169"/>
      <c r="C45" s="1169"/>
      <c r="D45" s="1169"/>
      <c r="E45" s="1169"/>
      <c r="F45" s="1169"/>
      <c r="G45" s="647"/>
      <c r="H45" s="647"/>
      <c r="I45" s="647"/>
      <c r="J45" s="647"/>
      <c r="K45" s="647"/>
      <c r="L45" s="647"/>
      <c r="M45" s="647"/>
      <c r="N45" s="647"/>
      <c r="O45" s="647"/>
      <c r="P45" s="647"/>
      <c r="Q45" s="647"/>
      <c r="R45" s="647"/>
      <c r="S45" s="647"/>
      <c r="T45" s="647"/>
      <c r="U45" s="647"/>
      <c r="V45" s="647"/>
      <c r="W45" s="647"/>
      <c r="X45" s="647"/>
      <c r="Y45" s="647"/>
      <c r="Z45" s="647"/>
      <c r="AA45" s="647"/>
      <c r="AB45" s="647"/>
      <c r="AC45" s="647"/>
      <c r="AD45" s="647"/>
      <c r="AE45" s="647"/>
      <c r="AF45" s="647"/>
      <c r="AG45" s="647"/>
      <c r="AH45" s="647"/>
      <c r="AI45" s="647"/>
      <c r="AJ45" s="647"/>
      <c r="AK45" s="647"/>
      <c r="AL45" s="647"/>
      <c r="AM45" s="647"/>
      <c r="AN45" s="647"/>
      <c r="AO45" s="647"/>
      <c r="AP45" s="647"/>
      <c r="AQ45" s="647"/>
      <c r="AR45" s="647"/>
      <c r="AS45" s="647"/>
      <c r="AT45" s="647"/>
      <c r="AU45" s="647"/>
      <c r="AV45" s="647"/>
      <c r="AW45" s="647"/>
      <c r="AX45" s="647"/>
      <c r="AY45" s="647"/>
      <c r="AZ45" s="647"/>
      <c r="BA45" s="647"/>
      <c r="BB45" s="647"/>
      <c r="BC45" s="647"/>
      <c r="BD45" s="647"/>
      <c r="BE45" s="647"/>
      <c r="BF45" s="647"/>
      <c r="BG45" s="647"/>
      <c r="BH45" s="647"/>
      <c r="BI45" s="647"/>
      <c r="BJ45" s="647"/>
      <c r="BK45" s="647"/>
      <c r="BL45" s="647"/>
      <c r="BM45" s="647"/>
      <c r="BN45" s="647"/>
      <c r="BO45" s="647"/>
      <c r="BP45" s="647"/>
      <c r="BQ45" s="647"/>
      <c r="BU45" s="647"/>
      <c r="BV45" s="647"/>
      <c r="BW45" s="647"/>
      <c r="BX45" s="647"/>
      <c r="BY45" s="647"/>
      <c r="BZ45" s="647"/>
    </row>
    <row r="46" spans="1:78" hidden="1" outlineLevel="1">
      <c r="A46" s="2173" t="s">
        <v>206</v>
      </c>
      <c r="B46" s="2174" t="s">
        <v>595</v>
      </c>
      <c r="C46" s="1170" t="s">
        <v>596</v>
      </c>
      <c r="D46" s="1170" t="s">
        <v>5</v>
      </c>
      <c r="E46" s="2175" t="s">
        <v>6</v>
      </c>
      <c r="F46" s="2176" t="s">
        <v>597</v>
      </c>
      <c r="G46" s="1">
        <v>44197</v>
      </c>
      <c r="H46" s="2">
        <v>44228</v>
      </c>
      <c r="I46" s="2">
        <v>44256</v>
      </c>
      <c r="J46" s="2">
        <v>44287</v>
      </c>
      <c r="K46" s="2">
        <v>44317</v>
      </c>
      <c r="L46" s="2">
        <v>44348</v>
      </c>
      <c r="M46" s="2">
        <v>44378</v>
      </c>
      <c r="N46" s="2">
        <v>44409</v>
      </c>
      <c r="O46" s="2">
        <v>44440</v>
      </c>
      <c r="P46" s="2">
        <v>44470</v>
      </c>
      <c r="Q46" s="2">
        <v>44501</v>
      </c>
      <c r="R46" s="2">
        <v>44531</v>
      </c>
      <c r="S46" s="2">
        <v>44562</v>
      </c>
      <c r="T46" s="2">
        <v>44593</v>
      </c>
      <c r="U46" s="2">
        <v>44621</v>
      </c>
      <c r="V46" s="2">
        <v>44652</v>
      </c>
      <c r="W46" s="2">
        <v>44682</v>
      </c>
      <c r="X46" s="2">
        <v>44713</v>
      </c>
      <c r="Y46" s="2">
        <v>44743</v>
      </c>
      <c r="Z46" s="2">
        <v>44774</v>
      </c>
      <c r="AA46" s="2">
        <v>44805</v>
      </c>
      <c r="AB46" s="2">
        <v>44835</v>
      </c>
      <c r="AC46" s="2">
        <v>44866</v>
      </c>
      <c r="AD46" s="27">
        <v>44896</v>
      </c>
      <c r="AE46" s="32">
        <v>44927</v>
      </c>
      <c r="AF46" s="2">
        <v>44958</v>
      </c>
      <c r="AG46" s="2">
        <v>44986</v>
      </c>
      <c r="AH46" s="2">
        <v>45017</v>
      </c>
      <c r="AI46" s="2">
        <v>45047</v>
      </c>
      <c r="AJ46" s="2">
        <v>45078</v>
      </c>
      <c r="AK46" s="2">
        <v>45108</v>
      </c>
      <c r="AL46" s="2">
        <v>45139</v>
      </c>
      <c r="AM46" s="2">
        <v>45170</v>
      </c>
      <c r="AN46" s="2">
        <v>45200</v>
      </c>
      <c r="AO46" s="2">
        <v>45231</v>
      </c>
      <c r="AP46" s="27">
        <v>45261</v>
      </c>
      <c r="AQ46" s="1206">
        <v>45292</v>
      </c>
      <c r="AR46" s="1207">
        <v>45323</v>
      </c>
      <c r="AS46" s="1207">
        <v>45352</v>
      </c>
      <c r="AT46" s="1207">
        <v>45383</v>
      </c>
      <c r="AU46" s="1207">
        <v>45413</v>
      </c>
      <c r="AV46" s="1207">
        <v>45444</v>
      </c>
      <c r="AW46" s="1207">
        <v>45474</v>
      </c>
      <c r="AX46" s="1207">
        <v>45505</v>
      </c>
      <c r="AY46" s="1207">
        <v>45536</v>
      </c>
      <c r="AZ46" s="1207">
        <v>45566</v>
      </c>
      <c r="BA46" s="1207">
        <v>45597</v>
      </c>
      <c r="BB46" s="1208">
        <v>45627</v>
      </c>
      <c r="BC46" s="1">
        <v>45658</v>
      </c>
      <c r="BD46" s="2">
        <v>45689</v>
      </c>
      <c r="BE46" s="2">
        <v>45717</v>
      </c>
      <c r="BF46" s="2">
        <v>45748</v>
      </c>
      <c r="BG46" s="2">
        <v>45778</v>
      </c>
      <c r="BH46" s="2">
        <v>45809</v>
      </c>
      <c r="BI46" s="2">
        <v>45839</v>
      </c>
      <c r="BJ46" s="2">
        <v>45870</v>
      </c>
      <c r="BK46" s="3">
        <v>45901</v>
      </c>
      <c r="BL46" s="777">
        <v>45931</v>
      </c>
      <c r="BM46" s="2">
        <v>45962</v>
      </c>
      <c r="BN46" s="27"/>
      <c r="BO46" s="27"/>
      <c r="BP46" s="27"/>
      <c r="BQ46" s="3">
        <v>45992</v>
      </c>
    </row>
    <row r="47" spans="1:78" hidden="1" outlineLevel="1">
      <c r="A47" s="2186" t="s">
        <v>208</v>
      </c>
      <c r="B47" s="2187" t="s">
        <v>33</v>
      </c>
      <c r="C47" s="1264" t="s">
        <v>665</v>
      </c>
      <c r="D47" s="1264" t="s">
        <v>101</v>
      </c>
      <c r="E47" s="1264" t="s">
        <v>16</v>
      </c>
      <c r="F47" s="2188"/>
      <c r="G47" s="1266"/>
      <c r="H47" s="1266"/>
      <c r="I47" s="1266"/>
      <c r="J47" s="1266"/>
      <c r="K47" s="1266"/>
      <c r="L47" s="1266"/>
      <c r="M47" s="1266"/>
      <c r="N47" s="1266"/>
      <c r="O47" s="1266"/>
      <c r="P47" s="1266"/>
      <c r="Q47" s="1266"/>
      <c r="R47" s="1325"/>
      <c r="S47" s="1326">
        <f t="shared" ref="S47:BQ47" si="7">IF(S147=0,"",S147*(1+S98))</f>
        <v>215130</v>
      </c>
      <c r="T47" s="1266">
        <f t="shared" si="7"/>
        <v>188700</v>
      </c>
      <c r="U47" s="1266">
        <f t="shared" si="7"/>
        <v>212060</v>
      </c>
      <c r="V47" s="1266">
        <f t="shared" si="7"/>
        <v>198378</v>
      </c>
      <c r="W47" s="1266">
        <f t="shared" si="7"/>
        <v>201080</v>
      </c>
      <c r="X47" s="1266">
        <f t="shared" si="7"/>
        <v>195070</v>
      </c>
      <c r="Y47" s="1266">
        <f t="shared" si="7"/>
        <v>200290</v>
      </c>
      <c r="Z47" s="1266">
        <f t="shared" si="7"/>
        <v>211840</v>
      </c>
      <c r="AA47" s="1266">
        <f t="shared" si="7"/>
        <v>172430</v>
      </c>
      <c r="AB47" s="1266">
        <f t="shared" si="7"/>
        <v>182620</v>
      </c>
      <c r="AC47" s="1266">
        <f t="shared" si="7"/>
        <v>179840</v>
      </c>
      <c r="AD47" s="1325">
        <f t="shared" si="7"/>
        <v>189460</v>
      </c>
      <c r="AE47" s="1326">
        <f t="shared" si="7"/>
        <v>196010</v>
      </c>
      <c r="AF47" s="1266">
        <f t="shared" si="7"/>
        <v>151260</v>
      </c>
      <c r="AG47" s="1266">
        <f t="shared" si="7"/>
        <v>134020</v>
      </c>
      <c r="AH47" s="1266">
        <f t="shared" si="7"/>
        <v>129080</v>
      </c>
      <c r="AI47" s="1266">
        <f t="shared" si="7"/>
        <v>122930</v>
      </c>
      <c r="AJ47" s="1266">
        <f t="shared" si="7"/>
        <v>126973.40697601422</v>
      </c>
      <c r="AK47" s="1327">
        <f t="shared" si="7"/>
        <v>124229.19256108854</v>
      </c>
      <c r="AL47" s="1327">
        <f t="shared" si="7"/>
        <v>126844.84474479442</v>
      </c>
      <c r="AM47" s="1327">
        <f t="shared" si="7"/>
        <v>114220.88540259273</v>
      </c>
      <c r="AN47" s="1327">
        <f t="shared" si="7"/>
        <v>121189.07924503004</v>
      </c>
      <c r="AO47" s="1327">
        <f t="shared" si="7"/>
        <v>119407.92443823048</v>
      </c>
      <c r="AP47" s="1328">
        <f t="shared" si="7"/>
        <v>120288.05520293748</v>
      </c>
      <c r="AQ47" s="1329">
        <f t="shared" ref="AQ47:AV58" si="8">IF(AQ147=0,"",AQ147*(1+AQ98))</f>
        <v>132750</v>
      </c>
      <c r="AR47" s="1328">
        <f t="shared" si="8"/>
        <v>112100</v>
      </c>
      <c r="AS47" s="1328">
        <f t="shared" si="8"/>
        <v>111900</v>
      </c>
      <c r="AT47" s="1328">
        <f t="shared" si="8"/>
        <v>104500</v>
      </c>
      <c r="AU47" s="1328">
        <f t="shared" si="8"/>
        <v>103150</v>
      </c>
      <c r="AV47" s="1328">
        <f t="shared" si="8"/>
        <v>105200</v>
      </c>
      <c r="AW47" s="1327">
        <f t="shared" si="7"/>
        <v>122100</v>
      </c>
      <c r="AX47" s="1327">
        <f t="shared" si="7"/>
        <v>114200</v>
      </c>
      <c r="AY47" s="1327">
        <f t="shared" si="7"/>
        <v>110100</v>
      </c>
      <c r="AZ47" s="1327">
        <f t="shared" si="7"/>
        <v>113900</v>
      </c>
      <c r="BA47" s="1327">
        <f t="shared" si="7"/>
        <v>115350</v>
      </c>
      <c r="BB47" s="1330">
        <f t="shared" si="7"/>
        <v>109500</v>
      </c>
      <c r="BC47" s="1331">
        <f t="shared" si="7"/>
        <v>128300</v>
      </c>
      <c r="BD47" s="1266">
        <f t="shared" si="7"/>
        <v>119800</v>
      </c>
      <c r="BE47" s="1266">
        <f t="shared" si="7"/>
        <v>125500</v>
      </c>
      <c r="BF47" s="1327">
        <f t="shared" si="7"/>
        <v>120534.53145057768</v>
      </c>
      <c r="BG47" s="1327">
        <f t="shared" si="7"/>
        <v>103600</v>
      </c>
      <c r="BH47" s="1327">
        <f t="shared" si="7"/>
        <v>103800</v>
      </c>
      <c r="BI47" s="1327">
        <f t="shared" si="7"/>
        <v>95750</v>
      </c>
      <c r="BJ47" s="1327">
        <f t="shared" si="7"/>
        <v>99900</v>
      </c>
      <c r="BK47" s="1332">
        <f t="shared" si="7"/>
        <v>94370</v>
      </c>
      <c r="BL47" s="1333">
        <f t="shared" si="7"/>
        <v>118050</v>
      </c>
      <c r="BM47" s="1327">
        <f t="shared" si="7"/>
        <v>123700</v>
      </c>
      <c r="BN47" s="1328"/>
      <c r="BO47" s="1328"/>
      <c r="BP47" s="1328"/>
      <c r="BQ47" s="1332">
        <f t="shared" si="7"/>
        <v>120600</v>
      </c>
      <c r="BR47" s="22">
        <f>SUM(AT47:BE47)</f>
        <v>1371600</v>
      </c>
      <c r="BS47" s="22"/>
      <c r="BT47" s="22"/>
      <c r="BU47" s="22">
        <f>SUM(AT47:BE47)</f>
        <v>1371600</v>
      </c>
      <c r="BV47" s="647"/>
      <c r="BX47" s="647">
        <f>SUM('VM RevGen FY25'!AS19,'VM RevGen FY25'!AS20,'VM RevGen FY25'!AS23,'VM RevGen FY25'!AS24,'VM RevGen FY25'!AS25)</f>
        <v>1749350</v>
      </c>
    </row>
    <row r="48" spans="1:78" hidden="1" outlineLevel="1">
      <c r="A48" s="2189" t="s">
        <v>208</v>
      </c>
      <c r="B48" s="2190" t="s">
        <v>33</v>
      </c>
      <c r="C48" s="1272" t="s">
        <v>665</v>
      </c>
      <c r="D48" s="1272" t="s">
        <v>102</v>
      </c>
      <c r="E48" s="1272" t="s">
        <v>16</v>
      </c>
      <c r="F48" s="2191"/>
      <c r="G48" s="1274"/>
      <c r="H48" s="1274"/>
      <c r="I48" s="1274"/>
      <c r="J48" s="1274"/>
      <c r="K48" s="1274"/>
      <c r="L48" s="1274"/>
      <c r="M48" s="1274"/>
      <c r="N48" s="1274"/>
      <c r="O48" s="1274"/>
      <c r="P48" s="1274"/>
      <c r="Q48" s="1274"/>
      <c r="R48" s="1334"/>
      <c r="S48" s="1335">
        <f t="shared" ref="S48:BQ48" si="9">IF(S148=0,"",S148*(1+S99))</f>
        <v>63640</v>
      </c>
      <c r="T48" s="1274">
        <f t="shared" si="9"/>
        <v>59550</v>
      </c>
      <c r="U48" s="1274">
        <f t="shared" si="9"/>
        <v>72520</v>
      </c>
      <c r="V48" s="1274">
        <f t="shared" si="9"/>
        <v>68015</v>
      </c>
      <c r="W48" s="1274">
        <f t="shared" si="9"/>
        <v>73830</v>
      </c>
      <c r="X48" s="1274">
        <f t="shared" si="9"/>
        <v>71630</v>
      </c>
      <c r="Y48" s="1274">
        <f t="shared" si="9"/>
        <v>72890</v>
      </c>
      <c r="Z48" s="1274">
        <f t="shared" si="9"/>
        <v>70920</v>
      </c>
      <c r="AA48" s="1274">
        <f t="shared" si="9"/>
        <v>56340</v>
      </c>
      <c r="AB48" s="1274">
        <f t="shared" si="9"/>
        <v>65530</v>
      </c>
      <c r="AC48" s="1274">
        <f t="shared" si="9"/>
        <v>64280</v>
      </c>
      <c r="AD48" s="1334">
        <f t="shared" si="9"/>
        <v>55600</v>
      </c>
      <c r="AE48" s="1335">
        <f t="shared" si="9"/>
        <v>60380</v>
      </c>
      <c r="AF48" s="1274">
        <f t="shared" si="9"/>
        <v>48490</v>
      </c>
      <c r="AG48" s="1274">
        <f t="shared" si="9"/>
        <v>93550</v>
      </c>
      <c r="AH48" s="1274">
        <f t="shared" si="9"/>
        <v>74110</v>
      </c>
      <c r="AI48" s="1274">
        <f t="shared" si="9"/>
        <v>76180</v>
      </c>
      <c r="AJ48" s="1274">
        <f t="shared" si="9"/>
        <v>73951.996170482642</v>
      </c>
      <c r="AK48" s="1336">
        <f t="shared" si="9"/>
        <v>72353.707688376278</v>
      </c>
      <c r="AL48" s="1336">
        <f t="shared" si="9"/>
        <v>73877.118809488224</v>
      </c>
      <c r="AM48" s="1336">
        <f t="shared" si="9"/>
        <v>63448.575046544203</v>
      </c>
      <c r="AN48" s="1336">
        <f t="shared" si="9"/>
        <v>64659.419891574056</v>
      </c>
      <c r="AO48" s="1336">
        <f t="shared" si="9"/>
        <v>63038.640649948509</v>
      </c>
      <c r="AP48" s="1337">
        <f t="shared" si="9"/>
        <v>63503.2852475525</v>
      </c>
      <c r="AQ48" s="1338">
        <f t="shared" si="8"/>
        <v>77400</v>
      </c>
      <c r="AR48" s="1337">
        <f t="shared" si="8"/>
        <v>81500</v>
      </c>
      <c r="AS48" s="1337">
        <f t="shared" si="8"/>
        <v>81400</v>
      </c>
      <c r="AT48" s="1337">
        <f t="shared" si="8"/>
        <v>55900</v>
      </c>
      <c r="AU48" s="1337">
        <f t="shared" si="8"/>
        <v>58300</v>
      </c>
      <c r="AV48" s="1337">
        <f t="shared" si="8"/>
        <v>60050</v>
      </c>
      <c r="AW48" s="1336">
        <f t="shared" si="9"/>
        <v>63100</v>
      </c>
      <c r="AX48" s="1336">
        <f t="shared" si="9"/>
        <v>50700</v>
      </c>
      <c r="AY48" s="1336">
        <f t="shared" si="9"/>
        <v>48000</v>
      </c>
      <c r="AZ48" s="1336">
        <f t="shared" si="9"/>
        <v>45700</v>
      </c>
      <c r="BA48" s="1336">
        <f t="shared" si="9"/>
        <v>46100</v>
      </c>
      <c r="BB48" s="1339">
        <f t="shared" si="9"/>
        <v>43300</v>
      </c>
      <c r="BC48" s="1340">
        <f t="shared" si="9"/>
        <v>50800</v>
      </c>
      <c r="BD48" s="1274">
        <f t="shared" si="9"/>
        <v>47400</v>
      </c>
      <c r="BE48" s="1274">
        <f t="shared" si="9"/>
        <v>49700</v>
      </c>
      <c r="BF48" s="1336">
        <f t="shared" si="9"/>
        <v>48973.134233795536</v>
      </c>
      <c r="BG48" s="1336">
        <f t="shared" si="9"/>
        <v>49000</v>
      </c>
      <c r="BH48" s="1336">
        <f t="shared" si="9"/>
        <v>49000</v>
      </c>
      <c r="BI48" s="1336">
        <f t="shared" si="9"/>
        <v>46500</v>
      </c>
      <c r="BJ48" s="1336">
        <f t="shared" si="9"/>
        <v>46750</v>
      </c>
      <c r="BK48" s="1341">
        <f t="shared" si="9"/>
        <v>43950</v>
      </c>
      <c r="BL48" s="1342">
        <f t="shared" si="9"/>
        <v>49250</v>
      </c>
      <c r="BM48" s="1336">
        <f t="shared" si="9"/>
        <v>51500</v>
      </c>
      <c r="BN48" s="1337"/>
      <c r="BO48" s="1337"/>
      <c r="BP48" s="1337"/>
      <c r="BQ48" s="1341">
        <f t="shared" si="9"/>
        <v>49900</v>
      </c>
      <c r="BR48" s="22">
        <f t="shared" ref="BR48:BR87" si="10">SUM(AT48:BE48)</f>
        <v>619050</v>
      </c>
      <c r="BS48" s="22"/>
      <c r="BT48" s="22"/>
      <c r="BU48" s="22">
        <f t="shared" ref="BU48:BU87" si="11">SUM(AT48:BE48)</f>
        <v>619050</v>
      </c>
      <c r="BV48" s="647"/>
      <c r="BX48" s="647">
        <f>SUM('VM Support FY25'!AT45,'VM Support FY25'!AT46,'VM Support FY25'!AT47,'VM Support FY25'!AT48,'VM Support FY25'!AT51,'VM Support FY25'!AT52,'VM Support FY25'!AT53,'VM Support FY25'!AT54,'VM Support FY25'!AT58,'VM Support FY25'!AT59,'VM Support FY25'!AT60,'VM Support FY25'!AT76,'VM Support FY25'!AT77,'VM Support FY25'!AT78,'VM Support FY25'!AT79,'VM Support FY25'!AT83,'VM Support FY25'!AT84,'VM Support FY25'!AT88,'VM Support FY25'!AT89,'VM Support FY25'!AT90,'VM Support FY25'!AT91,'VM Support FY25'!AT92,'VM Support FY25'!AT93,'VM Support FY25'!AT94,'VM Support FY25'!AT95,'VM Support FY25'!AT96,'VM Support FY25'!AT97,'VM Support FY25'!AT98,'VM Support FY25'!AT118,'VM Support FY25'!AT119,'VM Support FY25'!AT120,'VM Support FY25'!AT121,'VM Support FY25'!AT122)</f>
        <v>4662658.2799999993</v>
      </c>
    </row>
    <row r="49" spans="1:76" hidden="1" outlineLevel="1">
      <c r="A49" s="2189" t="s">
        <v>208</v>
      </c>
      <c r="B49" s="2190" t="s">
        <v>33</v>
      </c>
      <c r="C49" s="1272" t="s">
        <v>665</v>
      </c>
      <c r="D49" s="1272" t="s">
        <v>104</v>
      </c>
      <c r="E49" s="1272" t="s">
        <v>16</v>
      </c>
      <c r="F49" s="2191"/>
      <c r="G49" s="1274"/>
      <c r="H49" s="1274"/>
      <c r="I49" s="1274"/>
      <c r="J49" s="1274"/>
      <c r="K49" s="1274"/>
      <c r="L49" s="1274"/>
      <c r="M49" s="1274"/>
      <c r="N49" s="1274"/>
      <c r="O49" s="1274"/>
      <c r="P49" s="1274"/>
      <c r="Q49" s="1274"/>
      <c r="R49" s="1334"/>
      <c r="S49" s="1335">
        <f t="shared" ref="S49:BQ49" si="12">IF(S149=0,"",S149*(1+S100))</f>
        <v>37720</v>
      </c>
      <c r="T49" s="1274">
        <f t="shared" si="12"/>
        <v>32470</v>
      </c>
      <c r="U49" s="1274">
        <f t="shared" si="12"/>
        <v>27990</v>
      </c>
      <c r="V49" s="1274">
        <f t="shared" si="12"/>
        <v>31578</v>
      </c>
      <c r="W49" s="1274">
        <f t="shared" si="12"/>
        <v>31820</v>
      </c>
      <c r="X49" s="1274">
        <f t="shared" si="12"/>
        <v>30870</v>
      </c>
      <c r="Y49" s="1274">
        <f t="shared" si="12"/>
        <v>37440</v>
      </c>
      <c r="Z49" s="1274">
        <f t="shared" si="12"/>
        <v>35260</v>
      </c>
      <c r="AA49" s="1274">
        <f t="shared" si="12"/>
        <v>36600</v>
      </c>
      <c r="AB49" s="1274">
        <f t="shared" si="12"/>
        <v>46950</v>
      </c>
      <c r="AC49" s="1274">
        <f t="shared" si="12"/>
        <v>46150</v>
      </c>
      <c r="AD49" s="1334">
        <f t="shared" si="12"/>
        <v>47040</v>
      </c>
      <c r="AE49" s="1335">
        <f t="shared" si="12"/>
        <v>50260</v>
      </c>
      <c r="AF49" s="1274">
        <f t="shared" si="12"/>
        <v>47240</v>
      </c>
      <c r="AG49" s="1274">
        <f t="shared" si="12"/>
        <v>39990</v>
      </c>
      <c r="AH49" s="1274">
        <f t="shared" si="12"/>
        <v>38730</v>
      </c>
      <c r="AI49" s="1274">
        <f t="shared" si="12"/>
        <v>35630</v>
      </c>
      <c r="AJ49" s="1274">
        <f t="shared" si="12"/>
        <v>36398.242551503849</v>
      </c>
      <c r="AK49" s="1336">
        <f t="shared" si="12"/>
        <v>35611.5850594617</v>
      </c>
      <c r="AL49" s="1336">
        <f t="shared" si="12"/>
        <v>36361.388856022684</v>
      </c>
      <c r="AM49" s="1336">
        <f t="shared" si="12"/>
        <v>31407.294645505597</v>
      </c>
      <c r="AN49" s="1336">
        <f t="shared" si="12"/>
        <v>31794.535911248222</v>
      </c>
      <c r="AO49" s="1336">
        <f t="shared" si="12"/>
        <v>29921.560848832498</v>
      </c>
      <c r="AP49" s="1337">
        <f t="shared" si="12"/>
        <v>30142.106397672793</v>
      </c>
      <c r="AQ49" s="1338">
        <f t="shared" si="8"/>
        <v>36050</v>
      </c>
      <c r="AR49" s="1337">
        <f t="shared" si="8"/>
        <v>39050</v>
      </c>
      <c r="AS49" s="1337">
        <f t="shared" si="8"/>
        <v>39000</v>
      </c>
      <c r="AT49" s="1337">
        <f t="shared" si="8"/>
        <v>36550</v>
      </c>
      <c r="AU49" s="1337">
        <f t="shared" si="8"/>
        <v>28250</v>
      </c>
      <c r="AV49" s="1337">
        <f t="shared" si="8"/>
        <v>31100</v>
      </c>
      <c r="AW49" s="1336">
        <f t="shared" si="12"/>
        <v>33000</v>
      </c>
      <c r="AX49" s="1336">
        <f t="shared" si="12"/>
        <v>32600</v>
      </c>
      <c r="AY49" s="1336">
        <f t="shared" si="12"/>
        <v>32600</v>
      </c>
      <c r="AZ49" s="1336">
        <f t="shared" si="12"/>
        <v>31700</v>
      </c>
      <c r="BA49" s="1336">
        <f t="shared" si="12"/>
        <v>32000</v>
      </c>
      <c r="BB49" s="1339">
        <f t="shared" si="12"/>
        <v>30100</v>
      </c>
      <c r="BC49" s="1340">
        <f t="shared" si="12"/>
        <v>35200</v>
      </c>
      <c r="BD49" s="1274">
        <f t="shared" si="12"/>
        <v>32900</v>
      </c>
      <c r="BE49" s="1274">
        <f t="shared" si="12"/>
        <v>34500</v>
      </c>
      <c r="BF49" s="1336">
        <f t="shared" si="12"/>
        <v>33965.813134625518</v>
      </c>
      <c r="BG49" s="1336">
        <f t="shared" si="12"/>
        <v>36300</v>
      </c>
      <c r="BH49" s="1336">
        <f t="shared" si="12"/>
        <v>36300</v>
      </c>
      <c r="BI49" s="1336">
        <f t="shared" si="12"/>
        <v>39500</v>
      </c>
      <c r="BJ49" s="1336">
        <f t="shared" si="12"/>
        <v>40200</v>
      </c>
      <c r="BK49" s="1341">
        <f t="shared" si="12"/>
        <v>38300</v>
      </c>
      <c r="BL49" s="1342">
        <f t="shared" si="12"/>
        <v>33100</v>
      </c>
      <c r="BM49" s="1336">
        <f t="shared" si="12"/>
        <v>34700</v>
      </c>
      <c r="BN49" s="1337"/>
      <c r="BO49" s="1337"/>
      <c r="BP49" s="1337"/>
      <c r="BQ49" s="1341">
        <f t="shared" si="12"/>
        <v>33800</v>
      </c>
      <c r="BR49" s="22">
        <f t="shared" si="10"/>
        <v>390500</v>
      </c>
      <c r="BS49" s="22"/>
      <c r="BT49" s="22"/>
      <c r="BU49" s="22">
        <f t="shared" si="11"/>
        <v>390500</v>
      </c>
      <c r="BX49" s="647">
        <f>SUM(BX47:BX48)</f>
        <v>6412008.2799999993</v>
      </c>
    </row>
    <row r="50" spans="1:76" hidden="1" outlineLevel="1">
      <c r="A50" s="2189" t="s">
        <v>208</v>
      </c>
      <c r="B50" s="2190" t="s">
        <v>33</v>
      </c>
      <c r="C50" s="1272" t="s">
        <v>665</v>
      </c>
      <c r="D50" s="1272" t="s">
        <v>105</v>
      </c>
      <c r="E50" s="1272" t="s">
        <v>16</v>
      </c>
      <c r="F50" s="2191"/>
      <c r="G50" s="1274"/>
      <c r="H50" s="1274"/>
      <c r="I50" s="1274"/>
      <c r="J50" s="1274"/>
      <c r="K50" s="1274"/>
      <c r="L50" s="1274"/>
      <c r="M50" s="1274"/>
      <c r="N50" s="1274"/>
      <c r="O50" s="1274"/>
      <c r="P50" s="1274"/>
      <c r="Q50" s="1274"/>
      <c r="R50" s="1334"/>
      <c r="S50" s="1335">
        <f t="shared" ref="S50:BQ50" si="13">IF(S150=0,"",S150*(1+S101))</f>
        <v>29920</v>
      </c>
      <c r="T50" s="1274">
        <f t="shared" si="13"/>
        <v>30250</v>
      </c>
      <c r="U50" s="1274">
        <f t="shared" si="13"/>
        <v>34490</v>
      </c>
      <c r="V50" s="1274">
        <f t="shared" si="13"/>
        <v>25911</v>
      </c>
      <c r="W50" s="1274">
        <f t="shared" si="13"/>
        <v>21290</v>
      </c>
      <c r="X50" s="1274">
        <f t="shared" si="13"/>
        <v>20660</v>
      </c>
      <c r="Y50" s="1274">
        <f t="shared" si="13"/>
        <v>23940</v>
      </c>
      <c r="Z50" s="1274">
        <f t="shared" si="13"/>
        <v>21240</v>
      </c>
      <c r="AA50" s="1274">
        <f t="shared" si="13"/>
        <v>14880</v>
      </c>
      <c r="AB50" s="1274">
        <f t="shared" si="13"/>
        <v>16670</v>
      </c>
      <c r="AC50" s="1274">
        <f t="shared" si="13"/>
        <v>16380</v>
      </c>
      <c r="AD50" s="1334">
        <f t="shared" si="13"/>
        <v>15510</v>
      </c>
      <c r="AE50" s="1335">
        <f t="shared" si="13"/>
        <v>17050</v>
      </c>
      <c r="AF50" s="1274">
        <f t="shared" si="13"/>
        <v>17030</v>
      </c>
      <c r="AG50" s="1274">
        <f t="shared" si="13"/>
        <v>16620</v>
      </c>
      <c r="AH50" s="1274">
        <f t="shared" si="13"/>
        <v>15150</v>
      </c>
      <c r="AI50" s="1274">
        <f t="shared" si="13"/>
        <v>14620</v>
      </c>
      <c r="AJ50" s="1274">
        <f t="shared" si="13"/>
        <v>14553.258418125191</v>
      </c>
      <c r="AK50" s="1336">
        <f t="shared" si="13"/>
        <v>14238.725930683142</v>
      </c>
      <c r="AL50" s="1336">
        <f t="shared" si="13"/>
        <v>14538.52305409652</v>
      </c>
      <c r="AM50" s="1336">
        <f t="shared" si="13"/>
        <v>12350.49531403111</v>
      </c>
      <c r="AN50" s="1336">
        <f t="shared" si="13"/>
        <v>12641.305377168263</v>
      </c>
      <c r="AO50" s="1336">
        <f t="shared" si="13"/>
        <v>12068.693177896819</v>
      </c>
      <c r="AP50" s="1337">
        <f t="shared" si="13"/>
        <v>12157.648983850648</v>
      </c>
      <c r="AQ50" s="1338">
        <f t="shared" si="8"/>
        <v>15300</v>
      </c>
      <c r="AR50" s="1337">
        <f t="shared" si="8"/>
        <v>17350</v>
      </c>
      <c r="AS50" s="1337">
        <f t="shared" si="8"/>
        <v>17300</v>
      </c>
      <c r="AT50" s="1337">
        <f t="shared" si="8"/>
        <v>11250</v>
      </c>
      <c r="AU50" s="1337">
        <f t="shared" si="8"/>
        <v>11250</v>
      </c>
      <c r="AV50" s="1337">
        <f t="shared" si="8"/>
        <v>12150</v>
      </c>
      <c r="AW50" s="1336">
        <f t="shared" si="13"/>
        <v>13400</v>
      </c>
      <c r="AX50" s="1336">
        <f t="shared" si="13"/>
        <v>14100</v>
      </c>
      <c r="AY50" s="1336">
        <f t="shared" si="13"/>
        <v>14000</v>
      </c>
      <c r="AZ50" s="1336">
        <f t="shared" si="13"/>
        <v>13400</v>
      </c>
      <c r="BA50" s="1336">
        <f t="shared" si="13"/>
        <v>13500</v>
      </c>
      <c r="BB50" s="1339">
        <f t="shared" si="13"/>
        <v>12700</v>
      </c>
      <c r="BC50" s="1340">
        <f t="shared" si="13"/>
        <v>14900</v>
      </c>
      <c r="BD50" s="1274">
        <f t="shared" si="13"/>
        <v>13900</v>
      </c>
      <c r="BE50" s="1274">
        <f t="shared" si="13"/>
        <v>14600</v>
      </c>
      <c r="BF50" s="1336">
        <f t="shared" si="13"/>
        <v>14050.526315789473</v>
      </c>
      <c r="BG50" s="1336">
        <f t="shared" si="13"/>
        <v>11100</v>
      </c>
      <c r="BH50" s="1336">
        <f t="shared" si="13"/>
        <v>11200</v>
      </c>
      <c r="BI50" s="1336">
        <f t="shared" si="13"/>
        <v>9000</v>
      </c>
      <c r="BJ50" s="1336">
        <f t="shared" si="13"/>
        <v>8500</v>
      </c>
      <c r="BK50" s="1341">
        <f t="shared" si="13"/>
        <v>8000</v>
      </c>
      <c r="BL50" s="1342">
        <f t="shared" si="13"/>
        <v>13600</v>
      </c>
      <c r="BM50" s="1336">
        <f t="shared" si="13"/>
        <v>14200</v>
      </c>
      <c r="BN50" s="1337"/>
      <c r="BO50" s="1337"/>
      <c r="BP50" s="1337"/>
      <c r="BQ50" s="1341">
        <f t="shared" si="13"/>
        <v>13900</v>
      </c>
      <c r="BR50" s="22">
        <f t="shared" si="10"/>
        <v>159150</v>
      </c>
      <c r="BS50" s="22"/>
      <c r="BT50" s="22"/>
      <c r="BU50" s="22">
        <f t="shared" si="11"/>
        <v>159150</v>
      </c>
    </row>
    <row r="51" spans="1:76" hidden="1" outlineLevel="1">
      <c r="A51" s="2189" t="s">
        <v>208</v>
      </c>
      <c r="B51" s="2190" t="s">
        <v>33</v>
      </c>
      <c r="C51" s="1272" t="s">
        <v>665</v>
      </c>
      <c r="D51" s="1272" t="s">
        <v>101</v>
      </c>
      <c r="E51" s="1272" t="s">
        <v>22</v>
      </c>
      <c r="F51" s="2191"/>
      <c r="G51" s="1274"/>
      <c r="H51" s="1274"/>
      <c r="I51" s="1274"/>
      <c r="J51" s="1274"/>
      <c r="K51" s="1274"/>
      <c r="L51" s="1274"/>
      <c r="M51" s="1274"/>
      <c r="N51" s="1274"/>
      <c r="O51" s="1274"/>
      <c r="P51" s="1274"/>
      <c r="Q51" s="1274"/>
      <c r="R51" s="1334"/>
      <c r="S51" s="1335">
        <f t="shared" ref="S51:BQ51" si="14">IF(S151=0,"",S151*(1+S102))</f>
        <v>8000</v>
      </c>
      <c r="T51" s="1274">
        <f t="shared" si="14"/>
        <v>7000</v>
      </c>
      <c r="U51" s="1274">
        <f t="shared" si="14"/>
        <v>8000</v>
      </c>
      <c r="V51" s="1274">
        <f t="shared" si="14"/>
        <v>5881</v>
      </c>
      <c r="W51" s="1274">
        <f t="shared" si="14"/>
        <v>6360</v>
      </c>
      <c r="X51" s="1274">
        <f t="shared" si="14"/>
        <v>5730</v>
      </c>
      <c r="Y51" s="1274">
        <f t="shared" si="14"/>
        <v>5330</v>
      </c>
      <c r="Z51" s="1274">
        <f t="shared" si="14"/>
        <v>5260</v>
      </c>
      <c r="AA51" s="1274">
        <f t="shared" si="14"/>
        <v>4330</v>
      </c>
      <c r="AB51" s="1274">
        <f t="shared" si="14"/>
        <v>4680</v>
      </c>
      <c r="AC51" s="1274">
        <f t="shared" si="14"/>
        <v>4210</v>
      </c>
      <c r="AD51" s="1334">
        <f t="shared" si="14"/>
        <v>3740</v>
      </c>
      <c r="AE51" s="1335">
        <f t="shared" si="14"/>
        <v>3730</v>
      </c>
      <c r="AF51" s="1274">
        <f t="shared" si="14"/>
        <v>3380</v>
      </c>
      <c r="AG51" s="1274">
        <f t="shared" si="14"/>
        <v>3300</v>
      </c>
      <c r="AH51" s="1274">
        <f t="shared" si="14"/>
        <v>3270</v>
      </c>
      <c r="AI51" s="1274">
        <f t="shared" si="14"/>
        <v>3290</v>
      </c>
      <c r="AJ51" s="1274">
        <f t="shared" si="14"/>
        <v>3073.7860968427722</v>
      </c>
      <c r="AK51" s="1336">
        <f t="shared" si="14"/>
        <v>2827.6265399042559</v>
      </c>
      <c r="AL51" s="1336">
        <f t="shared" si="14"/>
        <v>2887.2579901830059</v>
      </c>
      <c r="AM51" s="1336">
        <f t="shared" si="14"/>
        <v>2701.6761335630522</v>
      </c>
      <c r="AN51" s="1336">
        <f t="shared" si="14"/>
        <v>2805.4978112245049</v>
      </c>
      <c r="AO51" s="1336">
        <f t="shared" si="14"/>
        <v>3495.113849863118</v>
      </c>
      <c r="AP51" s="1337">
        <f t="shared" si="14"/>
        <v>3390.2604343672247</v>
      </c>
      <c r="AQ51" s="1338">
        <f t="shared" si="8"/>
        <v>3750</v>
      </c>
      <c r="AR51" s="1337">
        <f t="shared" si="8"/>
        <v>2771.4738382242963</v>
      </c>
      <c r="AS51" s="1337">
        <f t="shared" si="8"/>
        <v>2869.0315585813623</v>
      </c>
      <c r="AT51" s="1337">
        <f t="shared" si="8"/>
        <v>3100</v>
      </c>
      <c r="AU51" s="1337">
        <f t="shared" si="8"/>
        <v>3000</v>
      </c>
      <c r="AV51" s="1337">
        <f t="shared" si="8"/>
        <v>2850</v>
      </c>
      <c r="AW51" s="1336">
        <f t="shared" si="14"/>
        <v>3100</v>
      </c>
      <c r="AX51" s="1336">
        <f t="shared" si="14"/>
        <v>3400</v>
      </c>
      <c r="AY51" s="1336">
        <f t="shared" si="14"/>
        <v>3200</v>
      </c>
      <c r="AZ51" s="1336">
        <f t="shared" si="14"/>
        <v>3400</v>
      </c>
      <c r="BA51" s="1336">
        <f t="shared" si="14"/>
        <v>3400</v>
      </c>
      <c r="BB51" s="1339">
        <f t="shared" si="14"/>
        <v>3200</v>
      </c>
      <c r="BC51" s="1340">
        <f t="shared" si="14"/>
        <v>4200</v>
      </c>
      <c r="BD51" s="1274">
        <f t="shared" si="14"/>
        <v>3700</v>
      </c>
      <c r="BE51" s="1274">
        <f t="shared" si="14"/>
        <v>3900</v>
      </c>
      <c r="BF51" s="1336">
        <f t="shared" si="14"/>
        <v>3000</v>
      </c>
      <c r="BG51" s="1336">
        <f t="shared" si="14"/>
        <v>2400</v>
      </c>
      <c r="BH51" s="1336">
        <f t="shared" si="14"/>
        <v>4600</v>
      </c>
      <c r="BI51" s="1336">
        <f t="shared" si="14"/>
        <v>2000</v>
      </c>
      <c r="BJ51" s="1336">
        <f t="shared" si="14"/>
        <v>2200</v>
      </c>
      <c r="BK51" s="1341">
        <f t="shared" si="14"/>
        <v>1600</v>
      </c>
      <c r="BL51" s="1342">
        <f t="shared" si="14"/>
        <v>4800</v>
      </c>
      <c r="BM51" s="1336">
        <f t="shared" si="14"/>
        <v>5050</v>
      </c>
      <c r="BN51" s="1337"/>
      <c r="BO51" s="1337"/>
      <c r="BP51" s="1337"/>
      <c r="BQ51" s="1341">
        <f t="shared" si="14"/>
        <v>5300</v>
      </c>
      <c r="BR51" s="22">
        <f t="shared" si="10"/>
        <v>40450</v>
      </c>
      <c r="BS51" s="22"/>
      <c r="BT51" s="22"/>
      <c r="BU51" s="22">
        <f t="shared" si="11"/>
        <v>40450</v>
      </c>
      <c r="BX51" s="647">
        <f>BX49-BV48</f>
        <v>6412008.2799999993</v>
      </c>
    </row>
    <row r="52" spans="1:76" hidden="1" outlineLevel="1">
      <c r="A52" s="2189" t="s">
        <v>208</v>
      </c>
      <c r="B52" s="2190" t="s">
        <v>33</v>
      </c>
      <c r="C52" s="1272" t="s">
        <v>665</v>
      </c>
      <c r="D52" s="1272" t="s">
        <v>102</v>
      </c>
      <c r="E52" s="1272" t="s">
        <v>22</v>
      </c>
      <c r="F52" s="2191"/>
      <c r="G52" s="1274"/>
      <c r="H52" s="1274"/>
      <c r="I52" s="1274"/>
      <c r="J52" s="1274"/>
      <c r="K52" s="1274"/>
      <c r="L52" s="1274"/>
      <c r="M52" s="1274"/>
      <c r="N52" s="1274"/>
      <c r="O52" s="1274"/>
      <c r="P52" s="1274"/>
      <c r="Q52" s="1274"/>
      <c r="R52" s="1334"/>
      <c r="S52" s="1335">
        <f t="shared" ref="S52:BQ52" si="15">IF(S152=0,"",S152*(1+S103))</f>
        <v>45440</v>
      </c>
      <c r="T52" s="1274">
        <f t="shared" si="15"/>
        <v>38690</v>
      </c>
      <c r="U52" s="1274">
        <f t="shared" si="15"/>
        <v>45130</v>
      </c>
      <c r="V52" s="1274">
        <f t="shared" si="15"/>
        <v>67635</v>
      </c>
      <c r="W52" s="1274">
        <f t="shared" si="15"/>
        <v>65350</v>
      </c>
      <c r="X52" s="1274">
        <f t="shared" si="15"/>
        <v>58950</v>
      </c>
      <c r="Y52" s="1274">
        <f t="shared" si="15"/>
        <v>53050</v>
      </c>
      <c r="Z52" s="1274">
        <f t="shared" si="15"/>
        <v>51180</v>
      </c>
      <c r="AA52" s="1274">
        <f t="shared" si="15"/>
        <v>50850</v>
      </c>
      <c r="AB52" s="1274">
        <f t="shared" si="15"/>
        <v>55390</v>
      </c>
      <c r="AC52" s="1274">
        <f t="shared" si="15"/>
        <v>49210</v>
      </c>
      <c r="AD52" s="1334">
        <f t="shared" si="15"/>
        <v>47070</v>
      </c>
      <c r="AE52" s="1335">
        <f t="shared" si="15"/>
        <v>49300</v>
      </c>
      <c r="AF52" s="1274">
        <f t="shared" si="15"/>
        <v>44850</v>
      </c>
      <c r="AG52" s="1274">
        <f t="shared" si="15"/>
        <v>50440</v>
      </c>
      <c r="AH52" s="1274">
        <f t="shared" si="15"/>
        <v>47230</v>
      </c>
      <c r="AI52" s="1274">
        <f t="shared" si="15"/>
        <v>47950</v>
      </c>
      <c r="AJ52" s="1274">
        <f t="shared" si="15"/>
        <v>43709.181210534516</v>
      </c>
      <c r="AK52" s="1336">
        <f t="shared" si="15"/>
        <v>40208.79688256127</v>
      </c>
      <c r="AL52" s="1336">
        <f t="shared" si="15"/>
        <v>41056.754998045639</v>
      </c>
      <c r="AM52" s="1336">
        <f t="shared" si="15"/>
        <v>37320.970809501421</v>
      </c>
      <c r="AN52" s="1336">
        <f t="shared" si="15"/>
        <v>37593.042930092728</v>
      </c>
      <c r="AO52" s="1336">
        <f t="shared" si="15"/>
        <v>37613.865310795685</v>
      </c>
      <c r="AP52" s="1337">
        <f t="shared" si="15"/>
        <v>36485.449351471812</v>
      </c>
      <c r="AQ52" s="1338">
        <f t="shared" si="8"/>
        <v>42200</v>
      </c>
      <c r="AR52" s="1337">
        <f t="shared" si="8"/>
        <v>36916.211681471912</v>
      </c>
      <c r="AS52" s="1337">
        <f t="shared" si="8"/>
        <v>38215.68685825033</v>
      </c>
      <c r="AT52" s="1337">
        <f t="shared" si="8"/>
        <v>36900</v>
      </c>
      <c r="AU52" s="1337">
        <f t="shared" si="8"/>
        <v>32450</v>
      </c>
      <c r="AV52" s="1337">
        <f t="shared" si="8"/>
        <v>39900</v>
      </c>
      <c r="AW52" s="1336">
        <f t="shared" si="15"/>
        <v>41700</v>
      </c>
      <c r="AX52" s="1336">
        <f t="shared" si="15"/>
        <v>43100</v>
      </c>
      <c r="AY52" s="1336">
        <f t="shared" si="15"/>
        <v>41300</v>
      </c>
      <c r="AZ52" s="1336">
        <f t="shared" si="15"/>
        <v>42300</v>
      </c>
      <c r="BA52" s="1336">
        <f t="shared" si="15"/>
        <v>42800</v>
      </c>
      <c r="BB52" s="1339">
        <f t="shared" si="15"/>
        <v>39900</v>
      </c>
      <c r="BC52" s="1340">
        <f t="shared" si="15"/>
        <v>52850</v>
      </c>
      <c r="BD52" s="1274">
        <f t="shared" si="15"/>
        <v>49500</v>
      </c>
      <c r="BE52" s="1274">
        <f t="shared" si="15"/>
        <v>51900</v>
      </c>
      <c r="BF52" s="1336">
        <f t="shared" si="15"/>
        <v>45000</v>
      </c>
      <c r="BG52" s="1336">
        <f t="shared" si="15"/>
        <v>46200</v>
      </c>
      <c r="BH52" s="1336">
        <f t="shared" si="15"/>
        <v>40100</v>
      </c>
      <c r="BI52" s="1336">
        <f t="shared" si="15"/>
        <v>35000</v>
      </c>
      <c r="BJ52" s="1336">
        <f t="shared" si="15"/>
        <v>36000</v>
      </c>
      <c r="BK52" s="1341">
        <f t="shared" si="15"/>
        <v>35000</v>
      </c>
      <c r="BL52" s="1342">
        <f t="shared" si="15"/>
        <v>37500</v>
      </c>
      <c r="BM52" s="1336">
        <f t="shared" si="15"/>
        <v>39650</v>
      </c>
      <c r="BN52" s="1337"/>
      <c r="BO52" s="1337"/>
      <c r="BP52" s="1337"/>
      <c r="BQ52" s="1341">
        <f t="shared" si="15"/>
        <v>41800</v>
      </c>
      <c r="BR52" s="22">
        <f t="shared" si="10"/>
        <v>514600</v>
      </c>
      <c r="BS52" s="22"/>
      <c r="BT52" s="22"/>
      <c r="BU52" s="22">
        <f t="shared" si="11"/>
        <v>514600</v>
      </c>
    </row>
    <row r="53" spans="1:76" hidden="1" outlineLevel="1">
      <c r="A53" s="2189" t="s">
        <v>208</v>
      </c>
      <c r="B53" s="2190" t="s">
        <v>33</v>
      </c>
      <c r="C53" s="1272" t="s">
        <v>665</v>
      </c>
      <c r="D53" s="1272" t="s">
        <v>104</v>
      </c>
      <c r="E53" s="1272" t="s">
        <v>22</v>
      </c>
      <c r="F53" s="2191"/>
      <c r="G53" s="1274"/>
      <c r="H53" s="1274"/>
      <c r="I53" s="1274"/>
      <c r="J53" s="1274"/>
      <c r="K53" s="1274"/>
      <c r="L53" s="1274"/>
      <c r="M53" s="1274"/>
      <c r="N53" s="1274"/>
      <c r="O53" s="1274"/>
      <c r="P53" s="1274"/>
      <c r="Q53" s="1274"/>
      <c r="R53" s="1334"/>
      <c r="S53" s="1335">
        <f t="shared" ref="S53:BQ53" si="16">IF(S153=0,"",S153*(1+S104))</f>
        <v>42030</v>
      </c>
      <c r="T53" s="1274">
        <f t="shared" si="16"/>
        <v>35740</v>
      </c>
      <c r="U53" s="1274">
        <f t="shared" si="16"/>
        <v>29540</v>
      </c>
      <c r="V53" s="1274">
        <f t="shared" si="16"/>
        <v>15684</v>
      </c>
      <c r="W53" s="1274">
        <f t="shared" si="16"/>
        <v>18060</v>
      </c>
      <c r="X53" s="1274">
        <f t="shared" si="16"/>
        <v>16290</v>
      </c>
      <c r="Y53" s="1274">
        <f t="shared" si="16"/>
        <v>19540</v>
      </c>
      <c r="Z53" s="1274">
        <f t="shared" si="16"/>
        <v>14110</v>
      </c>
      <c r="AA53" s="1274">
        <f t="shared" si="16"/>
        <v>11610</v>
      </c>
      <c r="AB53" s="1274">
        <f t="shared" si="16"/>
        <v>12640</v>
      </c>
      <c r="AC53" s="1274">
        <f t="shared" si="16"/>
        <v>14290</v>
      </c>
      <c r="AD53" s="1334">
        <f t="shared" si="16"/>
        <v>11840</v>
      </c>
      <c r="AE53" s="1335">
        <f t="shared" si="16"/>
        <v>11170</v>
      </c>
      <c r="AF53" s="1274">
        <f t="shared" si="16"/>
        <v>10160</v>
      </c>
      <c r="AG53" s="1274">
        <f t="shared" si="16"/>
        <v>10160</v>
      </c>
      <c r="AH53" s="1274">
        <f t="shared" si="16"/>
        <v>10410</v>
      </c>
      <c r="AI53" s="1274">
        <f t="shared" si="16"/>
        <v>10680</v>
      </c>
      <c r="AJ53" s="1274">
        <f t="shared" si="16"/>
        <v>9712.5666702003891</v>
      </c>
      <c r="AK53" s="1336">
        <f t="shared" si="16"/>
        <v>8934.7503118246168</v>
      </c>
      <c r="AL53" s="1336">
        <f t="shared" si="16"/>
        <v>9123.1741052265043</v>
      </c>
      <c r="AM53" s="1336">
        <f t="shared" si="16"/>
        <v>9449.8502802075109</v>
      </c>
      <c r="AN53" s="1336">
        <f t="shared" si="16"/>
        <v>12027.161573157782</v>
      </c>
      <c r="AO53" s="1336">
        <f t="shared" si="16"/>
        <v>15369.962873180113</v>
      </c>
      <c r="AP53" s="1337">
        <f t="shared" si="16"/>
        <v>14908.86398698471</v>
      </c>
      <c r="AQ53" s="1338">
        <f t="shared" si="8"/>
        <v>17200</v>
      </c>
      <c r="AR53" s="1337">
        <f t="shared" si="8"/>
        <v>14651.593672228957</v>
      </c>
      <c r="AS53" s="1337">
        <f t="shared" si="8"/>
        <v>15167.339503398875</v>
      </c>
      <c r="AT53" s="1337">
        <f t="shared" si="8"/>
        <v>15900</v>
      </c>
      <c r="AU53" s="1337">
        <f t="shared" si="8"/>
        <v>18500</v>
      </c>
      <c r="AV53" s="1337">
        <f t="shared" si="8"/>
        <v>13700</v>
      </c>
      <c r="AW53" s="1336">
        <f t="shared" si="16"/>
        <v>14600</v>
      </c>
      <c r="AX53" s="1336">
        <f t="shared" si="16"/>
        <v>8100</v>
      </c>
      <c r="AY53" s="1336">
        <f t="shared" si="16"/>
        <v>7800</v>
      </c>
      <c r="AZ53" s="1336">
        <f t="shared" si="16"/>
        <v>8100</v>
      </c>
      <c r="BA53" s="1336">
        <f t="shared" si="16"/>
        <v>8100</v>
      </c>
      <c r="BB53" s="1339">
        <f t="shared" si="16"/>
        <v>7600</v>
      </c>
      <c r="BC53" s="1340">
        <f t="shared" si="16"/>
        <v>10100</v>
      </c>
      <c r="BD53" s="1274">
        <f t="shared" si="16"/>
        <v>8900</v>
      </c>
      <c r="BE53" s="1274">
        <f t="shared" si="16"/>
        <v>9300</v>
      </c>
      <c r="BF53" s="1336">
        <f t="shared" si="16"/>
        <v>8000</v>
      </c>
      <c r="BG53" s="1336">
        <f t="shared" si="16"/>
        <v>8600</v>
      </c>
      <c r="BH53" s="1336">
        <f t="shared" si="16"/>
        <v>8400</v>
      </c>
      <c r="BI53" s="1336">
        <f t="shared" si="16"/>
        <v>9000</v>
      </c>
      <c r="BJ53" s="1336">
        <f t="shared" si="16"/>
        <v>9000</v>
      </c>
      <c r="BK53" s="1341">
        <f t="shared" si="16"/>
        <v>9000</v>
      </c>
      <c r="BL53" s="1342">
        <f t="shared" si="16"/>
        <v>7100</v>
      </c>
      <c r="BM53" s="1336">
        <f t="shared" si="16"/>
        <v>7500</v>
      </c>
      <c r="BN53" s="1337"/>
      <c r="BO53" s="1337"/>
      <c r="BP53" s="1337"/>
      <c r="BQ53" s="1341">
        <f t="shared" si="16"/>
        <v>7900</v>
      </c>
      <c r="BR53" s="22">
        <f t="shared" si="10"/>
        <v>130700</v>
      </c>
      <c r="BS53" s="22"/>
      <c r="BT53" s="22"/>
      <c r="BU53" s="22">
        <f t="shared" si="11"/>
        <v>130700</v>
      </c>
    </row>
    <row r="54" spans="1:76" hidden="1" outlineLevel="1">
      <c r="A54" s="2189" t="s">
        <v>208</v>
      </c>
      <c r="B54" s="2190" t="s">
        <v>33</v>
      </c>
      <c r="C54" s="1272" t="s">
        <v>665</v>
      </c>
      <c r="D54" s="1272" t="s">
        <v>105</v>
      </c>
      <c r="E54" s="1272" t="s">
        <v>22</v>
      </c>
      <c r="F54" s="2191"/>
      <c r="G54" s="1274"/>
      <c r="H54" s="1274"/>
      <c r="I54" s="1274"/>
      <c r="J54" s="1274"/>
      <c r="K54" s="1274"/>
      <c r="L54" s="1274"/>
      <c r="M54" s="1274"/>
      <c r="N54" s="1274"/>
      <c r="O54" s="1274"/>
      <c r="P54" s="1274"/>
      <c r="Q54" s="1274"/>
      <c r="R54" s="1334"/>
      <c r="S54" s="1335">
        <f t="shared" ref="S54:BQ54" si="17">IF(S154=0,"",S154*(1+S105))</f>
        <v>13010</v>
      </c>
      <c r="T54" s="1274">
        <f t="shared" si="17"/>
        <v>11060</v>
      </c>
      <c r="U54" s="1274">
        <f t="shared" si="17"/>
        <v>10120</v>
      </c>
      <c r="V54" s="1274">
        <f t="shared" si="17"/>
        <v>8822</v>
      </c>
      <c r="W54" s="1274">
        <f t="shared" si="17"/>
        <v>4750</v>
      </c>
      <c r="X54" s="1274">
        <f t="shared" si="17"/>
        <v>4290</v>
      </c>
      <c r="Y54" s="1274">
        <f t="shared" si="17"/>
        <v>5260</v>
      </c>
      <c r="Z54" s="1274">
        <f t="shared" si="17"/>
        <v>4110</v>
      </c>
      <c r="AA54" s="1274">
        <f t="shared" si="17"/>
        <v>3500</v>
      </c>
      <c r="AB54" s="1274">
        <f t="shared" si="17"/>
        <v>3820</v>
      </c>
      <c r="AC54" s="1274">
        <f t="shared" si="17"/>
        <v>4340</v>
      </c>
      <c r="AD54" s="1334">
        <f t="shared" si="17"/>
        <v>4300</v>
      </c>
      <c r="AE54" s="1335">
        <f t="shared" si="17"/>
        <v>4440</v>
      </c>
      <c r="AF54" s="1274">
        <f t="shared" si="17"/>
        <v>4040</v>
      </c>
      <c r="AG54" s="1274">
        <f t="shared" si="17"/>
        <v>4040</v>
      </c>
      <c r="AH54" s="1274">
        <f t="shared" si="17"/>
        <v>4240</v>
      </c>
      <c r="AI54" s="1274">
        <f t="shared" si="17"/>
        <v>3890</v>
      </c>
      <c r="AJ54" s="1274">
        <f t="shared" si="17"/>
        <v>3404.4299444256944</v>
      </c>
      <c r="AK54" s="1336">
        <f t="shared" si="17"/>
        <v>3131.7912700531256</v>
      </c>
      <c r="AL54" s="1336">
        <f t="shared" si="17"/>
        <v>3197.8372109749844</v>
      </c>
      <c r="AM54" s="1336">
        <f t="shared" si="17"/>
        <v>2853.9753798480406</v>
      </c>
      <c r="AN54" s="1336">
        <f t="shared" si="17"/>
        <v>3040.358644832203</v>
      </c>
      <c r="AO54" s="1336">
        <f t="shared" si="17"/>
        <v>2869.7431926198133</v>
      </c>
      <c r="AP54" s="1337">
        <f t="shared" si="17"/>
        <v>2783.650896841219</v>
      </c>
      <c r="AQ54" s="1338">
        <f t="shared" si="8"/>
        <v>3000</v>
      </c>
      <c r="AR54" s="1337">
        <f t="shared" si="8"/>
        <v>2510.5607070694227</v>
      </c>
      <c r="AS54" s="1337">
        <f t="shared" si="8"/>
        <v>2598.9341118700399</v>
      </c>
      <c r="AT54" s="1337">
        <f t="shared" si="8"/>
        <v>6050</v>
      </c>
      <c r="AU54" s="1337">
        <f t="shared" si="8"/>
        <v>5700</v>
      </c>
      <c r="AV54" s="1337">
        <f t="shared" si="8"/>
        <v>4400</v>
      </c>
      <c r="AW54" s="1336">
        <f t="shared" si="17"/>
        <v>5000</v>
      </c>
      <c r="AX54" s="1336">
        <f t="shared" si="17"/>
        <v>4200</v>
      </c>
      <c r="AY54" s="1336">
        <f t="shared" si="17"/>
        <v>4000</v>
      </c>
      <c r="AZ54" s="1336">
        <f t="shared" si="17"/>
        <v>4200</v>
      </c>
      <c r="BA54" s="1336">
        <f t="shared" si="17"/>
        <v>4200</v>
      </c>
      <c r="BB54" s="1339">
        <f t="shared" si="17"/>
        <v>3900</v>
      </c>
      <c r="BC54" s="1340">
        <f t="shared" si="17"/>
        <v>5300</v>
      </c>
      <c r="BD54" s="1274">
        <f t="shared" si="17"/>
        <v>4600</v>
      </c>
      <c r="BE54" s="1274">
        <f t="shared" si="17"/>
        <v>4800</v>
      </c>
      <c r="BF54" s="1336">
        <f t="shared" si="17"/>
        <v>3500</v>
      </c>
      <c r="BG54" s="1336">
        <f t="shared" si="17"/>
        <v>3800</v>
      </c>
      <c r="BH54" s="1336">
        <f t="shared" si="17"/>
        <v>3700</v>
      </c>
      <c r="BI54" s="1336">
        <f t="shared" si="17"/>
        <v>4000</v>
      </c>
      <c r="BJ54" s="1336">
        <f t="shared" si="17"/>
        <v>3500</v>
      </c>
      <c r="BK54" s="1341">
        <f t="shared" si="17"/>
        <v>3750</v>
      </c>
      <c r="BL54" s="1342">
        <f t="shared" si="17"/>
        <v>3800</v>
      </c>
      <c r="BM54" s="1336">
        <f t="shared" si="17"/>
        <v>4000</v>
      </c>
      <c r="BN54" s="1337"/>
      <c r="BO54" s="1337"/>
      <c r="BP54" s="1337"/>
      <c r="BQ54" s="1341">
        <f t="shared" si="17"/>
        <v>4200</v>
      </c>
      <c r="BR54" s="22">
        <f t="shared" si="10"/>
        <v>56350</v>
      </c>
      <c r="BS54" s="22"/>
      <c r="BT54" s="22"/>
      <c r="BU54" s="22">
        <f t="shared" si="11"/>
        <v>56350</v>
      </c>
    </row>
    <row r="55" spans="1:76" hidden="1" outlineLevel="1">
      <c r="A55" s="2189" t="s">
        <v>208</v>
      </c>
      <c r="B55" s="2190" t="s">
        <v>33</v>
      </c>
      <c r="C55" s="1272" t="s">
        <v>122</v>
      </c>
      <c r="D55" s="1272" t="s">
        <v>666</v>
      </c>
      <c r="E55" s="1272" t="s">
        <v>16</v>
      </c>
      <c r="F55" s="2191"/>
      <c r="G55" s="1274"/>
      <c r="H55" s="1274"/>
      <c r="I55" s="1274"/>
      <c r="J55" s="1274"/>
      <c r="K55" s="1274"/>
      <c r="L55" s="1274"/>
      <c r="M55" s="1274"/>
      <c r="N55" s="1274"/>
      <c r="O55" s="1274"/>
      <c r="P55" s="1274"/>
      <c r="Q55" s="1274"/>
      <c r="R55" s="1334"/>
      <c r="S55" s="1335">
        <f t="shared" ref="S55:BQ55" si="18">IF(S155=0,"",S155*(1+S106))</f>
        <v>4260</v>
      </c>
      <c r="T55" s="1274">
        <f t="shared" si="18"/>
        <v>4150</v>
      </c>
      <c r="U55" s="1274">
        <f t="shared" si="18"/>
        <v>4240</v>
      </c>
      <c r="V55" s="1274">
        <f t="shared" si="18"/>
        <v>3400</v>
      </c>
      <c r="W55" s="1274">
        <f t="shared" si="18"/>
        <v>3500</v>
      </c>
      <c r="X55" s="1274">
        <f t="shared" si="18"/>
        <v>3400</v>
      </c>
      <c r="Y55" s="1274">
        <f t="shared" si="18"/>
        <v>3400</v>
      </c>
      <c r="Z55" s="1274">
        <f t="shared" si="18"/>
        <v>2450</v>
      </c>
      <c r="AA55" s="1274">
        <f t="shared" si="18"/>
        <v>2620</v>
      </c>
      <c r="AB55" s="1274">
        <f t="shared" si="18"/>
        <v>2500</v>
      </c>
      <c r="AC55" s="1274">
        <f t="shared" si="18"/>
        <v>2450</v>
      </c>
      <c r="AD55" s="1334">
        <f t="shared" si="18"/>
        <v>2600</v>
      </c>
      <c r="AE55" s="1335">
        <f t="shared" si="18"/>
        <v>2600</v>
      </c>
      <c r="AF55" s="1274">
        <f t="shared" si="18"/>
        <v>2600</v>
      </c>
      <c r="AG55" s="1274">
        <f t="shared" si="18"/>
        <v>2550</v>
      </c>
      <c r="AH55" s="1274">
        <f t="shared" si="18"/>
        <v>2400</v>
      </c>
      <c r="AI55" s="1274">
        <f t="shared" si="18"/>
        <v>2120</v>
      </c>
      <c r="AJ55" s="1274">
        <f t="shared" si="18"/>
        <v>2100</v>
      </c>
      <c r="AK55" s="1336">
        <f t="shared" si="18"/>
        <v>2300</v>
      </c>
      <c r="AL55" s="1336">
        <f t="shared" si="18"/>
        <v>2380</v>
      </c>
      <c r="AM55" s="1336">
        <f t="shared" si="18"/>
        <v>2158.6344194048606</v>
      </c>
      <c r="AN55" s="1336">
        <f t="shared" si="18"/>
        <v>2431.3251729572494</v>
      </c>
      <c r="AO55" s="1336">
        <f t="shared" si="18"/>
        <v>2408.0119212276768</v>
      </c>
      <c r="AP55" s="1337">
        <f t="shared" si="18"/>
        <v>2641.376889050739</v>
      </c>
      <c r="AQ55" s="1338">
        <f t="shared" si="8"/>
        <v>2950</v>
      </c>
      <c r="AR55" s="1337">
        <f t="shared" si="8"/>
        <v>2900</v>
      </c>
      <c r="AS55" s="1337">
        <f t="shared" si="8"/>
        <v>3200</v>
      </c>
      <c r="AT55" s="1337">
        <f t="shared" si="8"/>
        <v>2500</v>
      </c>
      <c r="AU55" s="1337">
        <f t="shared" si="8"/>
        <v>2500</v>
      </c>
      <c r="AV55" s="1337">
        <f t="shared" si="8"/>
        <v>2500</v>
      </c>
      <c r="AW55" s="1336">
        <f t="shared" si="18"/>
        <v>2500</v>
      </c>
      <c r="AX55" s="1336">
        <f t="shared" si="18"/>
        <v>2500</v>
      </c>
      <c r="AY55" s="1336">
        <f t="shared" si="18"/>
        <v>2600</v>
      </c>
      <c r="AZ55" s="1336">
        <f t="shared" si="18"/>
        <v>2600</v>
      </c>
      <c r="BA55" s="1336">
        <f t="shared" si="18"/>
        <v>2800</v>
      </c>
      <c r="BB55" s="1339">
        <f t="shared" si="18"/>
        <v>2600</v>
      </c>
      <c r="BC55" s="1340">
        <f t="shared" si="18"/>
        <v>2800</v>
      </c>
      <c r="BD55" s="1274">
        <f t="shared" si="18"/>
        <v>2500</v>
      </c>
      <c r="BE55" s="1274">
        <f t="shared" si="18"/>
        <v>2700</v>
      </c>
      <c r="BF55" s="1336">
        <f t="shared" si="18"/>
        <v>2355.8074479993466</v>
      </c>
      <c r="BG55" s="1336">
        <f t="shared" si="18"/>
        <v>2300</v>
      </c>
      <c r="BH55" s="1336">
        <f t="shared" si="18"/>
        <v>2900</v>
      </c>
      <c r="BI55" s="1336">
        <f t="shared" si="18"/>
        <v>2900</v>
      </c>
      <c r="BJ55" s="1336">
        <f t="shared" si="18"/>
        <v>2900</v>
      </c>
      <c r="BK55" s="1341">
        <f t="shared" si="18"/>
        <v>2900</v>
      </c>
      <c r="BL55" s="1342">
        <f t="shared" si="18"/>
        <v>3000</v>
      </c>
      <c r="BM55" s="1336">
        <f t="shared" si="18"/>
        <v>2900</v>
      </c>
      <c r="BN55" s="1337"/>
      <c r="BO55" s="1337"/>
      <c r="BP55" s="1337"/>
      <c r="BQ55" s="1341">
        <f t="shared" si="18"/>
        <v>2800</v>
      </c>
      <c r="BR55" s="22">
        <f t="shared" si="10"/>
        <v>31100</v>
      </c>
      <c r="BS55" s="22"/>
      <c r="BT55" s="22"/>
      <c r="BU55" s="22">
        <f t="shared" si="11"/>
        <v>31100</v>
      </c>
    </row>
    <row r="56" spans="1:76" hidden="1" outlineLevel="1">
      <c r="A56" s="2189" t="s">
        <v>208</v>
      </c>
      <c r="B56" s="2190" t="s">
        <v>33</v>
      </c>
      <c r="C56" s="1272" t="s">
        <v>122</v>
      </c>
      <c r="D56" s="1272" t="s">
        <v>667</v>
      </c>
      <c r="E56" s="1272" t="s">
        <v>16</v>
      </c>
      <c r="F56" s="2191"/>
      <c r="G56" s="1274"/>
      <c r="H56" s="1274"/>
      <c r="I56" s="1274"/>
      <c r="J56" s="1274"/>
      <c r="K56" s="1274"/>
      <c r="L56" s="1274"/>
      <c r="M56" s="1274"/>
      <c r="N56" s="1274"/>
      <c r="O56" s="1274"/>
      <c r="P56" s="1274"/>
      <c r="Q56" s="1274"/>
      <c r="R56" s="1334"/>
      <c r="S56" s="1335">
        <f t="shared" ref="S56:BQ56" si="19">IF(S156=0,"",S156*(1+S107))</f>
        <v>14800</v>
      </c>
      <c r="T56" s="1274">
        <f t="shared" si="19"/>
        <v>14700</v>
      </c>
      <c r="U56" s="1274">
        <f t="shared" si="19"/>
        <v>15900</v>
      </c>
      <c r="V56" s="1274">
        <f t="shared" si="19"/>
        <v>13900</v>
      </c>
      <c r="W56" s="1274">
        <f t="shared" si="19"/>
        <v>15000</v>
      </c>
      <c r="X56" s="1274">
        <f t="shared" si="19"/>
        <v>14800</v>
      </c>
      <c r="Y56" s="1274">
        <f t="shared" si="19"/>
        <v>14000</v>
      </c>
      <c r="Z56" s="1274">
        <f t="shared" si="19"/>
        <v>12400</v>
      </c>
      <c r="AA56" s="1274">
        <f t="shared" si="19"/>
        <v>12600</v>
      </c>
      <c r="AB56" s="1274">
        <f t="shared" si="19"/>
        <v>12200</v>
      </c>
      <c r="AC56" s="1274">
        <f t="shared" si="19"/>
        <v>12400</v>
      </c>
      <c r="AD56" s="1334">
        <f t="shared" si="19"/>
        <v>12500</v>
      </c>
      <c r="AE56" s="1335">
        <f t="shared" si="19"/>
        <v>12400</v>
      </c>
      <c r="AF56" s="1274">
        <f t="shared" si="19"/>
        <v>11900</v>
      </c>
      <c r="AG56" s="1274">
        <f t="shared" si="19"/>
        <v>12400</v>
      </c>
      <c r="AH56" s="1274">
        <f t="shared" si="19"/>
        <v>11500</v>
      </c>
      <c r="AI56" s="1274">
        <f t="shared" si="19"/>
        <v>10710</v>
      </c>
      <c r="AJ56" s="1274">
        <f t="shared" si="19"/>
        <v>10820</v>
      </c>
      <c r="AK56" s="1336">
        <f t="shared" si="19"/>
        <v>10870</v>
      </c>
      <c r="AL56" s="1336">
        <f t="shared" si="19"/>
        <v>10550</v>
      </c>
      <c r="AM56" s="1336">
        <f t="shared" si="19"/>
        <v>10153.066554456647</v>
      </c>
      <c r="AN56" s="1336">
        <f t="shared" si="19"/>
        <v>11387.192110238979</v>
      </c>
      <c r="AO56" s="1336">
        <f t="shared" si="19"/>
        <v>12719.49358713694</v>
      </c>
      <c r="AP56" s="1337">
        <f t="shared" si="19"/>
        <v>12023.805088782803</v>
      </c>
      <c r="AQ56" s="1338">
        <f t="shared" si="8"/>
        <v>13050</v>
      </c>
      <c r="AR56" s="1337">
        <f t="shared" si="8"/>
        <v>12551.814373370629</v>
      </c>
      <c r="AS56" s="1337">
        <f t="shared" si="8"/>
        <v>13681.477666973986</v>
      </c>
      <c r="AT56" s="1337">
        <f t="shared" si="8"/>
        <v>10550</v>
      </c>
      <c r="AU56" s="1337">
        <f t="shared" si="8"/>
        <v>12250</v>
      </c>
      <c r="AV56" s="1337">
        <f t="shared" si="8"/>
        <v>12000</v>
      </c>
      <c r="AW56" s="1336">
        <f t="shared" si="19"/>
        <v>11500</v>
      </c>
      <c r="AX56" s="1336">
        <f t="shared" si="19"/>
        <v>11000</v>
      </c>
      <c r="AY56" s="1336">
        <f t="shared" si="19"/>
        <v>10800</v>
      </c>
      <c r="AZ56" s="1336">
        <f t="shared" si="19"/>
        <v>10300</v>
      </c>
      <c r="BA56" s="1336">
        <f t="shared" si="19"/>
        <v>11150</v>
      </c>
      <c r="BB56" s="1339">
        <f t="shared" si="19"/>
        <v>10700</v>
      </c>
      <c r="BC56" s="1340">
        <f t="shared" si="19"/>
        <v>12000</v>
      </c>
      <c r="BD56" s="1274">
        <f t="shared" si="19"/>
        <v>11050</v>
      </c>
      <c r="BE56" s="1274">
        <f t="shared" si="19"/>
        <v>12350</v>
      </c>
      <c r="BF56" s="1336">
        <f t="shared" si="19"/>
        <v>12368.582795903092</v>
      </c>
      <c r="BG56" s="1336">
        <f t="shared" si="19"/>
        <v>11400</v>
      </c>
      <c r="BH56" s="1336">
        <f t="shared" si="19"/>
        <v>11900</v>
      </c>
      <c r="BI56" s="1336">
        <f t="shared" si="19"/>
        <v>12400</v>
      </c>
      <c r="BJ56" s="1336">
        <f t="shared" si="19"/>
        <v>12000</v>
      </c>
      <c r="BK56" s="1341">
        <f t="shared" si="19"/>
        <v>10900</v>
      </c>
      <c r="BL56" s="1342">
        <f t="shared" si="19"/>
        <v>10900</v>
      </c>
      <c r="BM56" s="1336">
        <f t="shared" si="19"/>
        <v>11700</v>
      </c>
      <c r="BN56" s="1337"/>
      <c r="BO56" s="1337"/>
      <c r="BP56" s="1337"/>
      <c r="BQ56" s="1341">
        <f t="shared" si="19"/>
        <v>12700</v>
      </c>
      <c r="BR56" s="22">
        <f t="shared" si="10"/>
        <v>135650</v>
      </c>
      <c r="BS56" s="22"/>
      <c r="BT56" s="22"/>
      <c r="BU56" s="22">
        <f t="shared" si="11"/>
        <v>135650</v>
      </c>
    </row>
    <row r="57" spans="1:76" hidden="1" outlineLevel="1">
      <c r="A57" s="2189" t="s">
        <v>208</v>
      </c>
      <c r="B57" s="2190" t="s">
        <v>33</v>
      </c>
      <c r="C57" s="1272" t="s">
        <v>122</v>
      </c>
      <c r="D57" s="1272" t="s">
        <v>668</v>
      </c>
      <c r="E57" s="1272" t="s">
        <v>22</v>
      </c>
      <c r="F57" s="2191"/>
      <c r="G57" s="1274"/>
      <c r="H57" s="1274"/>
      <c r="I57" s="1274"/>
      <c r="J57" s="1274"/>
      <c r="K57" s="1274"/>
      <c r="L57" s="1274"/>
      <c r="M57" s="1274"/>
      <c r="N57" s="1274"/>
      <c r="O57" s="1274"/>
      <c r="P57" s="1274"/>
      <c r="Q57" s="1274"/>
      <c r="R57" s="1334"/>
      <c r="S57" s="1335">
        <f t="shared" ref="S57:BQ57" si="20">IF(S157=0,"",S157*(1+S108))</f>
        <v>2200</v>
      </c>
      <c r="T57" s="1274">
        <f t="shared" si="20"/>
        <v>2000</v>
      </c>
      <c r="U57" s="1274">
        <f t="shared" si="20"/>
        <v>2200</v>
      </c>
      <c r="V57" s="1274">
        <f t="shared" si="20"/>
        <v>1800</v>
      </c>
      <c r="W57" s="1274">
        <f t="shared" si="20"/>
        <v>1500</v>
      </c>
      <c r="X57" s="1274">
        <f t="shared" si="20"/>
        <v>1500</v>
      </c>
      <c r="Y57" s="1274">
        <f t="shared" si="20"/>
        <v>1500</v>
      </c>
      <c r="Z57" s="1274">
        <f t="shared" si="20"/>
        <v>1400</v>
      </c>
      <c r="AA57" s="1274">
        <f t="shared" si="20"/>
        <v>1550</v>
      </c>
      <c r="AB57" s="1274">
        <f t="shared" si="20"/>
        <v>1250</v>
      </c>
      <c r="AC57" s="1274">
        <f t="shared" si="20"/>
        <v>1350</v>
      </c>
      <c r="AD57" s="1334">
        <f t="shared" si="20"/>
        <v>1200</v>
      </c>
      <c r="AE57" s="1335">
        <f t="shared" si="20"/>
        <v>1250</v>
      </c>
      <c r="AF57" s="1274">
        <f t="shared" si="20"/>
        <v>1200</v>
      </c>
      <c r="AG57" s="1274">
        <f t="shared" si="20"/>
        <v>1200</v>
      </c>
      <c r="AH57" s="1274">
        <f t="shared" si="20"/>
        <v>1200</v>
      </c>
      <c r="AI57" s="1274">
        <f t="shared" si="20"/>
        <v>1210</v>
      </c>
      <c r="AJ57" s="1274">
        <f t="shared" si="20"/>
        <v>1210</v>
      </c>
      <c r="AK57" s="1336">
        <f t="shared" si="20"/>
        <v>1150</v>
      </c>
      <c r="AL57" s="1336">
        <f t="shared" si="20"/>
        <v>1140</v>
      </c>
      <c r="AM57" s="1336">
        <f t="shared" si="20"/>
        <v>1071.4132943820189</v>
      </c>
      <c r="AN57" s="1336">
        <f t="shared" si="20"/>
        <v>1399.9828897078612</v>
      </c>
      <c r="AO57" s="1336">
        <f t="shared" si="20"/>
        <v>1435.9823763990971</v>
      </c>
      <c r="AP57" s="1337">
        <f t="shared" si="20"/>
        <v>1460.7020239270792</v>
      </c>
      <c r="AQ57" s="1338">
        <f t="shared" si="8"/>
        <v>1500</v>
      </c>
      <c r="AR57" s="1337">
        <f t="shared" si="8"/>
        <v>1300</v>
      </c>
      <c r="AS57" s="1337">
        <f t="shared" si="8"/>
        <v>1350</v>
      </c>
      <c r="AT57" s="1337">
        <f t="shared" si="8"/>
        <v>1450</v>
      </c>
      <c r="AU57" s="1337">
        <f t="shared" si="8"/>
        <v>1450</v>
      </c>
      <c r="AV57" s="1337">
        <f t="shared" si="8"/>
        <v>1600</v>
      </c>
      <c r="AW57" s="1336">
        <f t="shared" si="20"/>
        <v>1400</v>
      </c>
      <c r="AX57" s="1336">
        <f t="shared" si="20"/>
        <v>1250</v>
      </c>
      <c r="AY57" s="1336">
        <f t="shared" si="20"/>
        <v>1250</v>
      </c>
      <c r="AZ57" s="1336">
        <f t="shared" si="20"/>
        <v>1400</v>
      </c>
      <c r="BA57" s="1336">
        <f t="shared" si="20"/>
        <v>1400</v>
      </c>
      <c r="BB57" s="1339">
        <f t="shared" si="20"/>
        <v>1400</v>
      </c>
      <c r="BC57" s="1340">
        <f t="shared" si="20"/>
        <v>1550</v>
      </c>
      <c r="BD57" s="1274">
        <f t="shared" si="20"/>
        <v>1300</v>
      </c>
      <c r="BE57" s="1274">
        <f t="shared" si="20"/>
        <v>1450</v>
      </c>
      <c r="BF57" s="1336">
        <f t="shared" si="20"/>
        <v>2250</v>
      </c>
      <c r="BG57" s="1336">
        <f t="shared" si="20"/>
        <v>2200</v>
      </c>
      <c r="BH57" s="1336">
        <f t="shared" si="20"/>
        <v>2200</v>
      </c>
      <c r="BI57" s="1336">
        <f t="shared" si="20"/>
        <v>2300</v>
      </c>
      <c r="BJ57" s="1336">
        <f t="shared" si="20"/>
        <v>2200</v>
      </c>
      <c r="BK57" s="1341">
        <f t="shared" si="20"/>
        <v>2300</v>
      </c>
      <c r="BL57" s="1342">
        <f t="shared" si="20"/>
        <v>2100</v>
      </c>
      <c r="BM57" s="1336">
        <f t="shared" si="20"/>
        <v>2300</v>
      </c>
      <c r="BN57" s="1337"/>
      <c r="BO57" s="1337"/>
      <c r="BP57" s="1337"/>
      <c r="BQ57" s="1341">
        <f t="shared" si="20"/>
        <v>2300</v>
      </c>
      <c r="BR57" s="22">
        <f t="shared" si="10"/>
        <v>16900</v>
      </c>
      <c r="BS57" s="22"/>
      <c r="BT57" s="22"/>
      <c r="BU57" s="22">
        <f t="shared" si="11"/>
        <v>16900</v>
      </c>
    </row>
    <row r="58" spans="1:76" hidden="1" outlineLevel="1">
      <c r="A58" s="2189" t="s">
        <v>208</v>
      </c>
      <c r="B58" s="2190" t="s">
        <v>33</v>
      </c>
      <c r="C58" s="1272" t="s">
        <v>122</v>
      </c>
      <c r="D58" s="1272" t="s">
        <v>669</v>
      </c>
      <c r="E58" s="1272" t="s">
        <v>84</v>
      </c>
      <c r="F58" s="2191"/>
      <c r="G58" s="1274"/>
      <c r="H58" s="1274"/>
      <c r="I58" s="1274"/>
      <c r="J58" s="1274"/>
      <c r="K58" s="1274"/>
      <c r="L58" s="1274"/>
      <c r="M58" s="1274"/>
      <c r="N58" s="1274"/>
      <c r="O58" s="1274"/>
      <c r="P58" s="1274"/>
      <c r="Q58" s="1274"/>
      <c r="R58" s="1334"/>
      <c r="S58" s="1335">
        <f t="shared" ref="S58:BQ58" si="21">IF(S158=0,"",S158*(1+S109))</f>
        <v>650</v>
      </c>
      <c r="T58" s="1274">
        <f t="shared" si="21"/>
        <v>600</v>
      </c>
      <c r="U58" s="1274">
        <f t="shared" si="21"/>
        <v>650</v>
      </c>
      <c r="V58" s="1274">
        <f t="shared" si="21"/>
        <v>650</v>
      </c>
      <c r="W58" s="1274">
        <f t="shared" si="21"/>
        <v>600</v>
      </c>
      <c r="X58" s="1274">
        <f t="shared" si="21"/>
        <v>600</v>
      </c>
      <c r="Y58" s="1274">
        <f t="shared" si="21"/>
        <v>500</v>
      </c>
      <c r="Z58" s="1274">
        <f t="shared" si="21"/>
        <v>500</v>
      </c>
      <c r="AA58" s="1274">
        <f t="shared" si="21"/>
        <v>500</v>
      </c>
      <c r="AB58" s="1274">
        <f t="shared" si="21"/>
        <v>500</v>
      </c>
      <c r="AC58" s="1274">
        <f t="shared" si="21"/>
        <v>500</v>
      </c>
      <c r="AD58" s="1334">
        <f t="shared" si="21"/>
        <v>500</v>
      </c>
      <c r="AE58" s="1335">
        <f t="shared" si="21"/>
        <v>500</v>
      </c>
      <c r="AF58" s="1274">
        <f t="shared" si="21"/>
        <v>500</v>
      </c>
      <c r="AG58" s="1274">
        <f t="shared" si="21"/>
        <v>500</v>
      </c>
      <c r="AH58" s="1274">
        <f t="shared" si="21"/>
        <v>350</v>
      </c>
      <c r="AI58" s="1274">
        <f t="shared" si="21"/>
        <v>350</v>
      </c>
      <c r="AJ58" s="1274">
        <f t="shared" si="21"/>
        <v>350</v>
      </c>
      <c r="AK58" s="1336">
        <f t="shared" si="21"/>
        <v>350</v>
      </c>
      <c r="AL58" s="1336">
        <f t="shared" si="21"/>
        <v>350</v>
      </c>
      <c r="AM58" s="1336">
        <f t="shared" si="21"/>
        <v>460</v>
      </c>
      <c r="AN58" s="1336">
        <f t="shared" si="21"/>
        <v>460</v>
      </c>
      <c r="AO58" s="1336">
        <f t="shared" si="21"/>
        <v>460</v>
      </c>
      <c r="AP58" s="1337">
        <f t="shared" si="21"/>
        <v>460</v>
      </c>
      <c r="AQ58" s="1338">
        <f t="shared" si="8"/>
        <v>500</v>
      </c>
      <c r="AR58" s="1337">
        <f t="shared" si="8"/>
        <v>500</v>
      </c>
      <c r="AS58" s="1337">
        <f t="shared" si="8"/>
        <v>500</v>
      </c>
      <c r="AT58" s="1337">
        <f t="shared" si="8"/>
        <v>400</v>
      </c>
      <c r="AU58" s="1337">
        <f t="shared" si="8"/>
        <v>400</v>
      </c>
      <c r="AV58" s="1337">
        <f t="shared" si="8"/>
        <v>400</v>
      </c>
      <c r="AW58" s="1336">
        <f t="shared" si="21"/>
        <v>400</v>
      </c>
      <c r="AX58" s="1336">
        <f t="shared" si="21"/>
        <v>400</v>
      </c>
      <c r="AY58" s="1336">
        <f t="shared" si="21"/>
        <v>400</v>
      </c>
      <c r="AZ58" s="1336">
        <f t="shared" si="21"/>
        <v>400</v>
      </c>
      <c r="BA58" s="1336">
        <f t="shared" si="21"/>
        <v>400</v>
      </c>
      <c r="BB58" s="1339">
        <f t="shared" si="21"/>
        <v>400</v>
      </c>
      <c r="BC58" s="1340">
        <f t="shared" si="21"/>
        <v>400</v>
      </c>
      <c r="BD58" s="1274">
        <f t="shared" si="21"/>
        <v>400</v>
      </c>
      <c r="BE58" s="1274">
        <f t="shared" si="21"/>
        <v>400</v>
      </c>
      <c r="BF58" s="1336">
        <f t="shared" si="21"/>
        <v>730</v>
      </c>
      <c r="BG58" s="1336">
        <f t="shared" si="21"/>
        <v>700</v>
      </c>
      <c r="BH58" s="1336">
        <f t="shared" si="21"/>
        <v>700</v>
      </c>
      <c r="BI58" s="1336">
        <f t="shared" si="21"/>
        <v>700</v>
      </c>
      <c r="BJ58" s="1336">
        <f t="shared" si="21"/>
        <v>700</v>
      </c>
      <c r="BK58" s="1341">
        <f t="shared" si="21"/>
        <v>700</v>
      </c>
      <c r="BL58" s="1342">
        <f t="shared" si="21"/>
        <v>700</v>
      </c>
      <c r="BM58" s="1336">
        <f t="shared" si="21"/>
        <v>700</v>
      </c>
      <c r="BN58" s="1337"/>
      <c r="BO58" s="1337"/>
      <c r="BP58" s="1337"/>
      <c r="BQ58" s="1341">
        <f t="shared" si="21"/>
        <v>700</v>
      </c>
      <c r="BR58" s="22"/>
      <c r="BS58" s="22"/>
      <c r="BT58" s="22"/>
      <c r="BU58" s="22"/>
    </row>
    <row r="59" spans="1:76" hidden="1" outlineLevel="1">
      <c r="A59" s="2189" t="s">
        <v>135</v>
      </c>
      <c r="B59" s="2190" t="s">
        <v>33</v>
      </c>
      <c r="C59" s="1272" t="s">
        <v>134</v>
      </c>
      <c r="D59" s="1272" t="s">
        <v>135</v>
      </c>
      <c r="E59" s="1272" t="s">
        <v>16</v>
      </c>
      <c r="F59" s="2191"/>
      <c r="G59" s="1274"/>
      <c r="H59" s="1274"/>
      <c r="I59" s="1274"/>
      <c r="J59" s="1274"/>
      <c r="K59" s="1274"/>
      <c r="L59" s="1274"/>
      <c r="M59" s="1274"/>
      <c r="N59" s="1274"/>
      <c r="O59" s="1274"/>
      <c r="P59" s="1274"/>
      <c r="Q59" s="1274"/>
      <c r="R59" s="1334"/>
      <c r="S59" s="1335">
        <f t="shared" ref="S59:BQ59" si="22">IF(S159=0,"",S159*(1+S110))</f>
        <v>6633.8760000000002</v>
      </c>
      <c r="T59" s="1274">
        <f t="shared" si="22"/>
        <v>5320.7449999999999</v>
      </c>
      <c r="U59" s="1274">
        <f t="shared" si="22"/>
        <v>5830.6260000000002</v>
      </c>
      <c r="V59" s="1274">
        <f t="shared" si="22"/>
        <v>4701.4869717989159</v>
      </c>
      <c r="W59" s="1274">
        <f t="shared" si="22"/>
        <v>4406.5358913495538</v>
      </c>
      <c r="X59" s="1274">
        <f t="shared" si="22"/>
        <v>4226.8573274348919</v>
      </c>
      <c r="Y59" s="1274">
        <f t="shared" si="22"/>
        <v>4111.472506925501</v>
      </c>
      <c r="Z59" s="1274">
        <f t="shared" si="22"/>
        <v>4335.5300118791947</v>
      </c>
      <c r="AA59" s="1274">
        <f t="shared" si="22"/>
        <v>4508.230559087996</v>
      </c>
      <c r="AB59" s="1274">
        <f t="shared" si="22"/>
        <v>4689.731400658563</v>
      </c>
      <c r="AC59" s="1274">
        <f t="shared" si="22"/>
        <v>4711.6554304796473</v>
      </c>
      <c r="AD59" s="1334">
        <f t="shared" si="22"/>
        <v>5038.4069537697515</v>
      </c>
      <c r="AE59" s="1335">
        <f t="shared" si="22"/>
        <v>5413.9992650286486</v>
      </c>
      <c r="AF59" s="1274">
        <f t="shared" si="22"/>
        <v>4980.879323826357</v>
      </c>
      <c r="AG59" s="1274">
        <f t="shared" si="22"/>
        <v>5304.6997722401493</v>
      </c>
      <c r="AH59" s="1274">
        <f t="shared" si="22"/>
        <v>5071</v>
      </c>
      <c r="AI59" s="1274">
        <f t="shared" si="22"/>
        <v>4643</v>
      </c>
      <c r="AJ59" s="1274">
        <f t="shared" si="22"/>
        <v>5236</v>
      </c>
      <c r="AK59" s="1336">
        <f t="shared" si="22"/>
        <v>5102</v>
      </c>
      <c r="AL59" s="1336">
        <f t="shared" si="22"/>
        <v>4863</v>
      </c>
      <c r="AM59" s="1336">
        <f t="shared" si="22"/>
        <v>4750</v>
      </c>
      <c r="AN59" s="1336">
        <f t="shared" si="22"/>
        <v>4941</v>
      </c>
      <c r="AO59" s="1336">
        <f t="shared" si="22"/>
        <v>5222</v>
      </c>
      <c r="AP59" s="1337">
        <f t="shared" si="22"/>
        <v>5584</v>
      </c>
      <c r="AQ59" s="1338">
        <f t="shared" ref="AQ59:AR69" si="23">IF(AQ159=0,"",AQ159*(1+AQ110))</f>
        <v>5450</v>
      </c>
      <c r="AR59" s="1337">
        <f t="shared" si="23"/>
        <v>5407</v>
      </c>
      <c r="AS59" s="1343">
        <v>5500</v>
      </c>
      <c r="AT59" s="1337">
        <f t="shared" ref="AT59:AU69" si="24">IF(AT159=0,"",AT159*(1+AT110))</f>
        <v>4950</v>
      </c>
      <c r="AU59" s="1337">
        <f t="shared" si="24"/>
        <v>5100</v>
      </c>
      <c r="AV59" s="1336">
        <f t="shared" si="22"/>
        <v>5100</v>
      </c>
      <c r="AW59" s="1336">
        <f t="shared" si="22"/>
        <v>5050</v>
      </c>
      <c r="AX59" s="1336">
        <f t="shared" si="22"/>
        <v>5300</v>
      </c>
      <c r="AY59" s="1336">
        <f t="shared" si="22"/>
        <v>4500</v>
      </c>
      <c r="AZ59" s="1336">
        <f t="shared" si="22"/>
        <v>4700</v>
      </c>
      <c r="BA59" s="1336">
        <f t="shared" si="22"/>
        <v>5200</v>
      </c>
      <c r="BB59" s="1339">
        <f t="shared" si="22"/>
        <v>4900</v>
      </c>
      <c r="BC59" s="1340">
        <f t="shared" si="22"/>
        <v>5200</v>
      </c>
      <c r="BD59" s="1274">
        <f t="shared" si="22"/>
        <v>5100</v>
      </c>
      <c r="BE59" s="1274">
        <f t="shared" si="22"/>
        <v>5000</v>
      </c>
      <c r="BF59" s="1336">
        <f t="shared" si="22"/>
        <v>4700</v>
      </c>
      <c r="BG59" s="1336">
        <f t="shared" si="22"/>
        <v>4700</v>
      </c>
      <c r="BH59" s="1336">
        <f t="shared" si="22"/>
        <v>4600</v>
      </c>
      <c r="BI59" s="1336">
        <f t="shared" si="22"/>
        <v>4500</v>
      </c>
      <c r="BJ59" s="1336">
        <f t="shared" si="22"/>
        <v>4600</v>
      </c>
      <c r="BK59" s="1341">
        <f t="shared" si="22"/>
        <v>4500</v>
      </c>
      <c r="BL59" s="1342">
        <f t="shared" si="22"/>
        <v>5000</v>
      </c>
      <c r="BM59" s="1336">
        <f t="shared" si="22"/>
        <v>5400</v>
      </c>
      <c r="BN59" s="1337"/>
      <c r="BO59" s="1337"/>
      <c r="BP59" s="1337"/>
      <c r="BQ59" s="1341">
        <f t="shared" si="22"/>
        <v>4700</v>
      </c>
      <c r="BR59" s="22">
        <f t="shared" si="10"/>
        <v>60100</v>
      </c>
      <c r="BS59" s="22"/>
      <c r="BT59" s="22"/>
      <c r="BU59" s="22">
        <f t="shared" si="11"/>
        <v>60100</v>
      </c>
    </row>
    <row r="60" spans="1:76" hidden="1" outlineLevel="1">
      <c r="A60" s="2189" t="s">
        <v>137</v>
      </c>
      <c r="B60" s="2190" t="s">
        <v>33</v>
      </c>
      <c r="C60" s="1272" t="s">
        <v>134</v>
      </c>
      <c r="D60" s="1272" t="s">
        <v>137</v>
      </c>
      <c r="E60" s="1272" t="s">
        <v>16</v>
      </c>
      <c r="F60" s="2191"/>
      <c r="G60" s="1274"/>
      <c r="H60" s="1274"/>
      <c r="I60" s="1274"/>
      <c r="J60" s="1274"/>
      <c r="K60" s="1274"/>
      <c r="L60" s="1274"/>
      <c r="M60" s="1274"/>
      <c r="N60" s="1274"/>
      <c r="O60" s="1274"/>
      <c r="P60" s="1274"/>
      <c r="Q60" s="1274"/>
      <c r="R60" s="1334"/>
      <c r="S60" s="1335">
        <f t="shared" ref="S60:BQ60" si="25">IF(S160=0,"",S160*(1+S111))</f>
        <v>6971.13</v>
      </c>
      <c r="T60" s="1274">
        <f t="shared" si="25"/>
        <v>4860.13</v>
      </c>
      <c r="U60" s="1274">
        <f t="shared" si="25"/>
        <v>4936.8000000000011</v>
      </c>
      <c r="V60" s="1274">
        <f t="shared" si="25"/>
        <v>4703.0568506381205</v>
      </c>
      <c r="W60" s="1274">
        <f t="shared" si="25"/>
        <v>4241.6006904024152</v>
      </c>
      <c r="X60" s="1274">
        <f t="shared" si="25"/>
        <v>4103.1317654426275</v>
      </c>
      <c r="Y60" s="1274">
        <f t="shared" si="25"/>
        <v>5504.0259476151477</v>
      </c>
      <c r="Z60" s="1274">
        <f t="shared" si="25"/>
        <v>5961.0140071270671</v>
      </c>
      <c r="AA60" s="1274">
        <f t="shared" si="25"/>
        <v>5956.1888357470962</v>
      </c>
      <c r="AB60" s="1274">
        <f t="shared" si="25"/>
        <v>5539.2556172447994</v>
      </c>
      <c r="AC60" s="1274">
        <f t="shared" si="25"/>
        <v>6056.8427541044312</v>
      </c>
      <c r="AD60" s="1334">
        <f t="shared" si="25"/>
        <v>6010.4794039351518</v>
      </c>
      <c r="AE60" s="1335">
        <f t="shared" si="25"/>
        <v>5927.1905669909165</v>
      </c>
      <c r="AF60" s="1274">
        <f t="shared" si="25"/>
        <v>6151.5658298044273</v>
      </c>
      <c r="AG60" s="1274">
        <f t="shared" si="25"/>
        <v>5859.6720592160773</v>
      </c>
      <c r="AH60" s="1274">
        <f t="shared" si="25"/>
        <v>4490</v>
      </c>
      <c r="AI60" s="1274">
        <f t="shared" si="25"/>
        <v>5032</v>
      </c>
      <c r="AJ60" s="1274">
        <f t="shared" si="25"/>
        <v>4840</v>
      </c>
      <c r="AK60" s="1336">
        <f t="shared" si="25"/>
        <v>4981</v>
      </c>
      <c r="AL60" s="1336">
        <f t="shared" si="25"/>
        <v>5318</v>
      </c>
      <c r="AM60" s="1336">
        <f t="shared" si="25"/>
        <v>5419</v>
      </c>
      <c r="AN60" s="1336">
        <f t="shared" si="25"/>
        <v>5425</v>
      </c>
      <c r="AO60" s="1336">
        <f t="shared" si="25"/>
        <v>5468</v>
      </c>
      <c r="AP60" s="1337">
        <f t="shared" si="25"/>
        <v>5426</v>
      </c>
      <c r="AQ60" s="1338">
        <f t="shared" si="23"/>
        <v>6050</v>
      </c>
      <c r="AR60" s="1337">
        <f t="shared" si="23"/>
        <v>5658</v>
      </c>
      <c r="AS60" s="1343">
        <v>5700</v>
      </c>
      <c r="AT60" s="1337">
        <f t="shared" si="24"/>
        <v>4750</v>
      </c>
      <c r="AU60" s="1337">
        <f t="shared" si="24"/>
        <v>5050</v>
      </c>
      <c r="AV60" s="1336">
        <f t="shared" si="25"/>
        <v>4650</v>
      </c>
      <c r="AW60" s="1336">
        <f t="shared" si="25"/>
        <v>5050</v>
      </c>
      <c r="AX60" s="1336">
        <f t="shared" si="25"/>
        <v>5200</v>
      </c>
      <c r="AY60" s="1336">
        <f t="shared" si="25"/>
        <v>4400</v>
      </c>
      <c r="AZ60" s="1336">
        <f t="shared" si="25"/>
        <v>4500</v>
      </c>
      <c r="BA60" s="1336">
        <f t="shared" si="25"/>
        <v>5100</v>
      </c>
      <c r="BB60" s="1339">
        <f t="shared" si="25"/>
        <v>4800</v>
      </c>
      <c r="BC60" s="1340">
        <f t="shared" si="25"/>
        <v>5100</v>
      </c>
      <c r="BD60" s="1274">
        <f t="shared" si="25"/>
        <v>5100</v>
      </c>
      <c r="BE60" s="1274">
        <f t="shared" si="25"/>
        <v>4800</v>
      </c>
      <c r="BF60" s="1336">
        <f t="shared" si="25"/>
        <v>4400</v>
      </c>
      <c r="BG60" s="1336">
        <f t="shared" si="25"/>
        <v>4600</v>
      </c>
      <c r="BH60" s="1336">
        <f t="shared" si="25"/>
        <v>4500</v>
      </c>
      <c r="BI60" s="1336">
        <f t="shared" si="25"/>
        <v>4200</v>
      </c>
      <c r="BJ60" s="1336">
        <f t="shared" si="25"/>
        <v>4600</v>
      </c>
      <c r="BK60" s="1341">
        <f t="shared" si="25"/>
        <v>4800</v>
      </c>
      <c r="BL60" s="1342">
        <f t="shared" si="25"/>
        <v>5000</v>
      </c>
      <c r="BM60" s="1336">
        <f t="shared" si="25"/>
        <v>5500</v>
      </c>
      <c r="BN60" s="1337"/>
      <c r="BO60" s="1337"/>
      <c r="BP60" s="1337"/>
      <c r="BQ60" s="1341">
        <f t="shared" si="25"/>
        <v>4900</v>
      </c>
      <c r="BR60" s="22">
        <f t="shared" si="10"/>
        <v>58500</v>
      </c>
      <c r="BS60" s="22"/>
      <c r="BT60" s="22"/>
      <c r="BU60" s="22">
        <f t="shared" si="11"/>
        <v>58500</v>
      </c>
    </row>
    <row r="61" spans="1:76" hidden="1" outlineLevel="1">
      <c r="A61" s="2189" t="s">
        <v>138</v>
      </c>
      <c r="B61" s="2190" t="s">
        <v>33</v>
      </c>
      <c r="C61" s="1272" t="s">
        <v>134</v>
      </c>
      <c r="D61" s="1272" t="s">
        <v>138</v>
      </c>
      <c r="E61" s="1272" t="s">
        <v>16</v>
      </c>
      <c r="F61" s="2191"/>
      <c r="G61" s="1274"/>
      <c r="H61" s="1274"/>
      <c r="I61" s="1274"/>
      <c r="J61" s="1274"/>
      <c r="K61" s="1274"/>
      <c r="L61" s="1274"/>
      <c r="M61" s="1274"/>
      <c r="N61" s="1274"/>
      <c r="O61" s="1274"/>
      <c r="P61" s="1274"/>
      <c r="Q61" s="1274"/>
      <c r="R61" s="1334"/>
      <c r="S61" s="1335">
        <f t="shared" ref="S61:BQ61" si="26">IF(S161=0,"",S161*(1+S112))</f>
        <v>4837.2833333333328</v>
      </c>
      <c r="T61" s="1274">
        <f t="shared" si="26"/>
        <v>3898.11666666667</v>
      </c>
      <c r="U61" s="1274">
        <f t="shared" si="26"/>
        <v>4172.7749999999996</v>
      </c>
      <c r="V61" s="1274">
        <f t="shared" si="26"/>
        <v>3590.5909302366399</v>
      </c>
      <c r="W61" s="1274">
        <f t="shared" si="26"/>
        <v>3300.1729164863114</v>
      </c>
      <c r="X61" s="1274">
        <f t="shared" si="26"/>
        <v>3162.3506560810656</v>
      </c>
      <c r="Y61" s="1274">
        <f t="shared" si="26"/>
        <v>3463.2303422987388</v>
      </c>
      <c r="Z61" s="1274">
        <f t="shared" si="26"/>
        <v>3802.1850218345025</v>
      </c>
      <c r="AA61" s="1274">
        <f t="shared" si="26"/>
        <v>3462.2194552770761</v>
      </c>
      <c r="AB61" s="1274">
        <f t="shared" si="26"/>
        <v>3946.930179015867</v>
      </c>
      <c r="AC61" s="1274">
        <f t="shared" si="26"/>
        <v>3450.3485501455125</v>
      </c>
      <c r="AD61" s="1334">
        <f t="shared" si="26"/>
        <v>3530</v>
      </c>
      <c r="AE61" s="1335">
        <f t="shared" si="26"/>
        <v>3482.34362369069</v>
      </c>
      <c r="AF61" s="1274">
        <f t="shared" si="26"/>
        <v>3703.1521239612125</v>
      </c>
      <c r="AG61" s="1274">
        <f t="shared" si="26"/>
        <v>3770.4948271732519</v>
      </c>
      <c r="AH61" s="1274">
        <f t="shared" si="26"/>
        <v>2788</v>
      </c>
      <c r="AI61" s="1274">
        <f t="shared" si="26"/>
        <v>2817</v>
      </c>
      <c r="AJ61" s="1274">
        <f t="shared" si="26"/>
        <v>2747</v>
      </c>
      <c r="AK61" s="1336">
        <f t="shared" si="26"/>
        <v>2924</v>
      </c>
      <c r="AL61" s="1336">
        <f t="shared" si="26"/>
        <v>3194</v>
      </c>
      <c r="AM61" s="1336">
        <f t="shared" si="26"/>
        <v>2949</v>
      </c>
      <c r="AN61" s="1336">
        <f t="shared" si="26"/>
        <v>3516</v>
      </c>
      <c r="AO61" s="1336">
        <f t="shared" si="26"/>
        <v>3489</v>
      </c>
      <c r="AP61" s="1337">
        <f t="shared" si="26"/>
        <v>3053</v>
      </c>
      <c r="AQ61" s="1338">
        <f t="shared" si="23"/>
        <v>3400</v>
      </c>
      <c r="AR61" s="1337">
        <f t="shared" si="23"/>
        <v>3196</v>
      </c>
      <c r="AS61" s="1343">
        <v>3500</v>
      </c>
      <c r="AT61" s="1337">
        <f t="shared" si="24"/>
        <v>3300</v>
      </c>
      <c r="AU61" s="1337">
        <f t="shared" si="24"/>
        <v>2900</v>
      </c>
      <c r="AV61" s="1336">
        <f t="shared" si="26"/>
        <v>2900</v>
      </c>
      <c r="AW61" s="1336">
        <f t="shared" si="26"/>
        <v>3100</v>
      </c>
      <c r="AX61" s="1336">
        <f t="shared" si="26"/>
        <v>3100</v>
      </c>
      <c r="AY61" s="1336">
        <f t="shared" si="26"/>
        <v>2400</v>
      </c>
      <c r="AZ61" s="1336">
        <f t="shared" si="26"/>
        <v>2600</v>
      </c>
      <c r="BA61" s="1336">
        <f t="shared" si="26"/>
        <v>3000</v>
      </c>
      <c r="BB61" s="1339">
        <f t="shared" si="26"/>
        <v>2800</v>
      </c>
      <c r="BC61" s="1340">
        <f t="shared" si="26"/>
        <v>3000</v>
      </c>
      <c r="BD61" s="1274">
        <f t="shared" si="26"/>
        <v>2900</v>
      </c>
      <c r="BE61" s="1274">
        <f t="shared" si="26"/>
        <v>2800</v>
      </c>
      <c r="BF61" s="1336">
        <f t="shared" si="26"/>
        <v>2600</v>
      </c>
      <c r="BG61" s="1336">
        <f t="shared" si="26"/>
        <v>2800</v>
      </c>
      <c r="BH61" s="1336">
        <f t="shared" si="26"/>
        <v>2600</v>
      </c>
      <c r="BI61" s="1336" t="str">
        <f t="shared" si="26"/>
        <v/>
      </c>
      <c r="BJ61" s="1336" t="str">
        <f t="shared" si="26"/>
        <v/>
      </c>
      <c r="BK61" s="1341" t="str">
        <f t="shared" si="26"/>
        <v/>
      </c>
      <c r="BL61" s="1342" t="str">
        <f t="shared" si="26"/>
        <v/>
      </c>
      <c r="BM61" s="1336" t="str">
        <f t="shared" si="26"/>
        <v/>
      </c>
      <c r="BN61" s="1337"/>
      <c r="BO61" s="1337"/>
      <c r="BP61" s="1337"/>
      <c r="BQ61" s="1341" t="str">
        <f t="shared" si="26"/>
        <v/>
      </c>
      <c r="BR61" s="22">
        <f t="shared" si="10"/>
        <v>34800</v>
      </c>
      <c r="BS61" s="22"/>
      <c r="BT61" s="22"/>
      <c r="BU61" s="22">
        <f t="shared" si="11"/>
        <v>34800</v>
      </c>
    </row>
    <row r="62" spans="1:76" hidden="1" outlineLevel="1">
      <c r="A62" s="2189" t="s">
        <v>139</v>
      </c>
      <c r="B62" s="2190" t="s">
        <v>33</v>
      </c>
      <c r="C62" s="1272" t="s">
        <v>134</v>
      </c>
      <c r="D62" s="1272" t="s">
        <v>139</v>
      </c>
      <c r="E62" s="1272" t="s">
        <v>16</v>
      </c>
      <c r="F62" s="2191"/>
      <c r="G62" s="1274"/>
      <c r="H62" s="1274"/>
      <c r="I62" s="1274"/>
      <c r="J62" s="1274"/>
      <c r="K62" s="1274"/>
      <c r="L62" s="1274"/>
      <c r="M62" s="1274"/>
      <c r="N62" s="1274"/>
      <c r="O62" s="1274"/>
      <c r="P62" s="1274"/>
      <c r="Q62" s="1274"/>
      <c r="R62" s="1334"/>
      <c r="S62" s="1335">
        <f t="shared" ref="S62:BQ62" si="27">IF(S162=0,"",S162*(1+S113))</f>
        <v>2530.6200000000003</v>
      </c>
      <c r="T62" s="1274">
        <f t="shared" si="27"/>
        <v>2107.5940000000001</v>
      </c>
      <c r="U62" s="1274">
        <f t="shared" si="27"/>
        <v>2309.96</v>
      </c>
      <c r="V62" s="1274">
        <f t="shared" si="27"/>
        <v>1791.7886898814229</v>
      </c>
      <c r="W62" s="1274">
        <f t="shared" si="27"/>
        <v>1821.592139964346</v>
      </c>
      <c r="X62" s="1274">
        <f t="shared" si="27"/>
        <v>1500.7287291023792</v>
      </c>
      <c r="Y62" s="1274">
        <f t="shared" si="27"/>
        <v>1683.0115782539933</v>
      </c>
      <c r="Z62" s="1274">
        <f t="shared" si="27"/>
        <v>1630.0205964306797</v>
      </c>
      <c r="AA62" s="1274">
        <f t="shared" si="27"/>
        <v>2056.2581715847982</v>
      </c>
      <c r="AB62" s="1274">
        <f t="shared" si="27"/>
        <v>2226.898484994796</v>
      </c>
      <c r="AC62" s="1274">
        <f t="shared" si="27"/>
        <v>1836.4819773155346</v>
      </c>
      <c r="AD62" s="1334">
        <f t="shared" si="27"/>
        <v>1699.7149005501005</v>
      </c>
      <c r="AE62" s="1335">
        <f t="shared" si="27"/>
        <v>1998.8330286732341</v>
      </c>
      <c r="AF62" s="1274">
        <f t="shared" si="27"/>
        <v>1798.9497258059107</v>
      </c>
      <c r="AG62" s="1274">
        <f t="shared" si="27"/>
        <v>1871.0719408915047</v>
      </c>
      <c r="AH62" s="1274">
        <f t="shared" si="27"/>
        <v>1720</v>
      </c>
      <c r="AI62" s="1274">
        <f t="shared" si="27"/>
        <v>1655</v>
      </c>
      <c r="AJ62" s="1274">
        <f t="shared" si="27"/>
        <v>1535</v>
      </c>
      <c r="AK62" s="1336">
        <f t="shared" si="27"/>
        <v>1538</v>
      </c>
      <c r="AL62" s="1336">
        <f t="shared" si="27"/>
        <v>1540</v>
      </c>
      <c r="AM62" s="1336">
        <f t="shared" si="27"/>
        <v>1749</v>
      </c>
      <c r="AN62" s="1336">
        <f t="shared" si="27"/>
        <v>1894</v>
      </c>
      <c r="AO62" s="1336">
        <f t="shared" si="27"/>
        <v>1735</v>
      </c>
      <c r="AP62" s="1337">
        <f t="shared" si="27"/>
        <v>1633</v>
      </c>
      <c r="AQ62" s="1338">
        <f t="shared" si="23"/>
        <v>1800</v>
      </c>
      <c r="AR62" s="1337">
        <f t="shared" si="23"/>
        <v>1574</v>
      </c>
      <c r="AS62" s="1343">
        <v>1800</v>
      </c>
      <c r="AT62" s="1337">
        <f t="shared" si="24"/>
        <v>1400</v>
      </c>
      <c r="AU62" s="1337">
        <f t="shared" si="24"/>
        <v>1650</v>
      </c>
      <c r="AV62" s="1336">
        <f t="shared" si="27"/>
        <v>1300</v>
      </c>
      <c r="AW62" s="1336">
        <f t="shared" si="27"/>
        <v>1300</v>
      </c>
      <c r="AX62" s="1336">
        <f t="shared" si="27"/>
        <v>1400</v>
      </c>
      <c r="AY62" s="1336">
        <f t="shared" si="27"/>
        <v>1600</v>
      </c>
      <c r="AZ62" s="1336">
        <f t="shared" si="27"/>
        <v>1700</v>
      </c>
      <c r="BA62" s="1336">
        <f t="shared" si="27"/>
        <v>1800</v>
      </c>
      <c r="BB62" s="1339">
        <f t="shared" si="27"/>
        <v>1600</v>
      </c>
      <c r="BC62" s="1340">
        <f t="shared" si="27"/>
        <v>1800</v>
      </c>
      <c r="BD62" s="1274">
        <f t="shared" si="27"/>
        <v>1800</v>
      </c>
      <c r="BE62" s="1274">
        <f t="shared" si="27"/>
        <v>1700</v>
      </c>
      <c r="BF62" s="1336">
        <f t="shared" si="27"/>
        <v>1600</v>
      </c>
      <c r="BG62" s="1336">
        <f t="shared" si="27"/>
        <v>2000</v>
      </c>
      <c r="BH62" s="1336">
        <f t="shared" si="27"/>
        <v>1600</v>
      </c>
      <c r="BI62" s="1336">
        <f t="shared" si="27"/>
        <v>1900</v>
      </c>
      <c r="BJ62" s="1336">
        <f t="shared" si="27"/>
        <v>1900</v>
      </c>
      <c r="BK62" s="1341">
        <f t="shared" si="27"/>
        <v>1900</v>
      </c>
      <c r="BL62" s="1342">
        <f t="shared" si="27"/>
        <v>1800</v>
      </c>
      <c r="BM62" s="1336">
        <f t="shared" si="27"/>
        <v>1800</v>
      </c>
      <c r="BN62" s="1337"/>
      <c r="BO62" s="1337"/>
      <c r="BP62" s="1337"/>
      <c r="BQ62" s="1341">
        <f t="shared" si="27"/>
        <v>1700</v>
      </c>
      <c r="BR62" s="22">
        <f t="shared" si="10"/>
        <v>19050</v>
      </c>
      <c r="BS62" s="22"/>
      <c r="BT62" s="22"/>
      <c r="BU62" s="22">
        <f t="shared" si="11"/>
        <v>19050</v>
      </c>
    </row>
    <row r="63" spans="1:76" hidden="1" outlineLevel="1">
      <c r="A63" s="2189" t="s">
        <v>140</v>
      </c>
      <c r="B63" s="2190" t="s">
        <v>33</v>
      </c>
      <c r="C63" s="1272" t="s">
        <v>134</v>
      </c>
      <c r="D63" s="1272" t="s">
        <v>140</v>
      </c>
      <c r="E63" s="1272" t="s">
        <v>16</v>
      </c>
      <c r="F63" s="2191"/>
      <c r="G63" s="1274"/>
      <c r="H63" s="1274"/>
      <c r="I63" s="1274"/>
      <c r="J63" s="1274"/>
      <c r="K63" s="1274"/>
      <c r="L63" s="1274"/>
      <c r="M63" s="1274"/>
      <c r="N63" s="1274"/>
      <c r="O63" s="1274"/>
      <c r="P63" s="1274"/>
      <c r="Q63" s="1274"/>
      <c r="R63" s="1334"/>
      <c r="S63" s="1335">
        <f t="shared" ref="S63:BQ63" si="28">IF(S163=0,"",S163*(1+S114))</f>
        <v>2615.4975000000004</v>
      </c>
      <c r="T63" s="1274">
        <f t="shared" si="28"/>
        <v>2328.7005000000004</v>
      </c>
      <c r="U63" s="1274">
        <f t="shared" si="28"/>
        <v>2465.8514999999998</v>
      </c>
      <c r="V63" s="1274">
        <f t="shared" si="28"/>
        <v>1630.7691207701691</v>
      </c>
      <c r="W63" s="1274">
        <f t="shared" si="28"/>
        <v>1671.8009226461083</v>
      </c>
      <c r="X63" s="1274">
        <f t="shared" si="28"/>
        <v>1430.9155985093641</v>
      </c>
      <c r="Y63" s="1274">
        <f t="shared" si="28"/>
        <v>1700.0522889554318</v>
      </c>
      <c r="Z63" s="1274">
        <f t="shared" si="28"/>
        <v>1878.1204589082054</v>
      </c>
      <c r="AA63" s="1274">
        <f t="shared" si="28"/>
        <v>1725.4580919402988</v>
      </c>
      <c r="AB63" s="1274">
        <f t="shared" si="28"/>
        <v>1898.0039011343288</v>
      </c>
      <c r="AC63" s="1274">
        <f t="shared" si="28"/>
        <v>1768.7104769225837</v>
      </c>
      <c r="AD63" s="1334">
        <f t="shared" si="28"/>
        <v>1597.9914656717951</v>
      </c>
      <c r="AE63" s="1335">
        <f t="shared" si="28"/>
        <v>1958</v>
      </c>
      <c r="AF63" s="1274">
        <f t="shared" si="28"/>
        <v>1585.895088335418</v>
      </c>
      <c r="AG63" s="1274">
        <f t="shared" si="28"/>
        <v>1671.3728922455728</v>
      </c>
      <c r="AH63" s="1274">
        <f t="shared" si="28"/>
        <v>1489</v>
      </c>
      <c r="AI63" s="1274">
        <f t="shared" si="28"/>
        <v>1387</v>
      </c>
      <c r="AJ63" s="1274">
        <f t="shared" si="28"/>
        <v>1335</v>
      </c>
      <c r="AK63" s="1336">
        <f t="shared" si="28"/>
        <v>1472</v>
      </c>
      <c r="AL63" s="1336">
        <f t="shared" si="28"/>
        <v>1488</v>
      </c>
      <c r="AM63" s="1336">
        <f t="shared" si="28"/>
        <v>1364</v>
      </c>
      <c r="AN63" s="1336">
        <f t="shared" si="28"/>
        <v>1798</v>
      </c>
      <c r="AO63" s="1336">
        <f t="shared" si="28"/>
        <v>1502</v>
      </c>
      <c r="AP63" s="1337">
        <f t="shared" si="28"/>
        <v>1338</v>
      </c>
      <c r="AQ63" s="1338">
        <f t="shared" si="23"/>
        <v>1800</v>
      </c>
      <c r="AR63" s="1337">
        <f t="shared" si="23"/>
        <v>1661</v>
      </c>
      <c r="AS63" s="1343">
        <v>1900</v>
      </c>
      <c r="AT63" s="1337">
        <f t="shared" si="24"/>
        <v>1250</v>
      </c>
      <c r="AU63" s="1337">
        <f t="shared" si="24"/>
        <v>1250</v>
      </c>
      <c r="AV63" s="1336">
        <f t="shared" si="28"/>
        <v>1050</v>
      </c>
      <c r="AW63" s="1336">
        <f t="shared" si="28"/>
        <v>1200</v>
      </c>
      <c r="AX63" s="1336">
        <f t="shared" si="28"/>
        <v>1400</v>
      </c>
      <c r="AY63" s="1336">
        <f t="shared" si="28"/>
        <v>1300</v>
      </c>
      <c r="AZ63" s="1336">
        <f t="shared" si="28"/>
        <v>1400</v>
      </c>
      <c r="BA63" s="1336">
        <f t="shared" si="28"/>
        <v>1700</v>
      </c>
      <c r="BB63" s="1339">
        <f t="shared" si="28"/>
        <v>1300</v>
      </c>
      <c r="BC63" s="1340">
        <f t="shared" si="28"/>
        <v>1700</v>
      </c>
      <c r="BD63" s="1274">
        <f t="shared" si="28"/>
        <v>1700</v>
      </c>
      <c r="BE63" s="1274">
        <f t="shared" si="28"/>
        <v>1400</v>
      </c>
      <c r="BF63" s="1336" t="str">
        <f t="shared" si="28"/>
        <v/>
      </c>
      <c r="BG63" s="1336" t="str">
        <f t="shared" si="28"/>
        <v/>
      </c>
      <c r="BH63" s="1336" t="str">
        <f t="shared" si="28"/>
        <v/>
      </c>
      <c r="BI63" s="1336" t="str">
        <f t="shared" si="28"/>
        <v/>
      </c>
      <c r="BJ63" s="1336" t="str">
        <f t="shared" si="28"/>
        <v/>
      </c>
      <c r="BK63" s="1341" t="str">
        <f t="shared" si="28"/>
        <v/>
      </c>
      <c r="BL63" s="1342" t="str">
        <f t="shared" si="28"/>
        <v/>
      </c>
      <c r="BM63" s="1336" t="str">
        <f t="shared" si="28"/>
        <v/>
      </c>
      <c r="BN63" s="1337"/>
      <c r="BO63" s="1337"/>
      <c r="BP63" s="1337"/>
      <c r="BQ63" s="1341" t="str">
        <f t="shared" si="28"/>
        <v/>
      </c>
      <c r="BR63" s="22">
        <f t="shared" si="10"/>
        <v>16650</v>
      </c>
      <c r="BS63" s="22"/>
      <c r="BT63" s="22"/>
      <c r="BU63" s="22">
        <f t="shared" si="11"/>
        <v>16650</v>
      </c>
    </row>
    <row r="64" spans="1:76" hidden="1" outlineLevel="1">
      <c r="A64" s="2189" t="s">
        <v>141</v>
      </c>
      <c r="B64" s="2190" t="s">
        <v>33</v>
      </c>
      <c r="C64" s="1272" t="s">
        <v>134</v>
      </c>
      <c r="D64" s="1272" t="s">
        <v>141</v>
      </c>
      <c r="E64" s="1272" t="s">
        <v>16</v>
      </c>
      <c r="F64" s="2191"/>
      <c r="G64" s="1274"/>
      <c r="H64" s="1274"/>
      <c r="I64" s="1274"/>
      <c r="J64" s="1274"/>
      <c r="K64" s="1274"/>
      <c r="L64" s="1274"/>
      <c r="M64" s="1274"/>
      <c r="N64" s="1274"/>
      <c r="O64" s="1274"/>
      <c r="P64" s="1274"/>
      <c r="Q64" s="1274"/>
      <c r="R64" s="1334"/>
      <c r="S64" s="1335">
        <f t="shared" ref="S64:BQ64" si="29">IF(S164=0,"",S164*(1+S115))</f>
        <v>1212.729</v>
      </c>
      <c r="T64" s="1274">
        <f t="shared" si="29"/>
        <v>998.52900000000011</v>
      </c>
      <c r="U64" s="1274">
        <f t="shared" si="29"/>
        <v>1086.7080000000001</v>
      </c>
      <c r="V64" s="1274">
        <f t="shared" si="29"/>
        <v>870.68418767507001</v>
      </c>
      <c r="W64" s="1274">
        <f t="shared" si="29"/>
        <v>899.50950239516044</v>
      </c>
      <c r="X64" s="1274">
        <f t="shared" si="29"/>
        <v>912.01566251077224</v>
      </c>
      <c r="Y64" s="1274">
        <f t="shared" si="29"/>
        <v>833.32146075453238</v>
      </c>
      <c r="Z64" s="1274">
        <f t="shared" si="29"/>
        <v>948.67840697995007</v>
      </c>
      <c r="AA64" s="1274">
        <f t="shared" si="29"/>
        <v>874.47882450250904</v>
      </c>
      <c r="AB64" s="1274">
        <f t="shared" si="29"/>
        <v>833.35913056038476</v>
      </c>
      <c r="AC64" s="1274">
        <f t="shared" si="29"/>
        <v>793.81855925850584</v>
      </c>
      <c r="AD64" s="1334">
        <f t="shared" si="29"/>
        <v>701.31547118777507</v>
      </c>
      <c r="AE64" s="1335">
        <f t="shared" si="29"/>
        <v>1110</v>
      </c>
      <c r="AF64" s="1274">
        <f t="shared" si="29"/>
        <v>979.48466877594547</v>
      </c>
      <c r="AG64" s="1274">
        <f t="shared" si="29"/>
        <v>930.51879005393084</v>
      </c>
      <c r="AH64" s="1274">
        <f t="shared" si="29"/>
        <v>797</v>
      </c>
      <c r="AI64" s="1274">
        <f t="shared" si="29"/>
        <v>763</v>
      </c>
      <c r="AJ64" s="1274">
        <f t="shared" si="29"/>
        <v>768</v>
      </c>
      <c r="AK64" s="1336">
        <f t="shared" si="29"/>
        <v>831</v>
      </c>
      <c r="AL64" s="1336">
        <f t="shared" si="29"/>
        <v>782</v>
      </c>
      <c r="AM64" s="1336">
        <f t="shared" si="29"/>
        <v>771</v>
      </c>
      <c r="AN64" s="1336">
        <f t="shared" si="29"/>
        <v>867</v>
      </c>
      <c r="AO64" s="1336">
        <f t="shared" si="29"/>
        <v>794</v>
      </c>
      <c r="AP64" s="1337">
        <f t="shared" si="29"/>
        <v>757</v>
      </c>
      <c r="AQ64" s="1338">
        <f t="shared" si="23"/>
        <v>950</v>
      </c>
      <c r="AR64" s="1337">
        <f t="shared" si="23"/>
        <v>1003</v>
      </c>
      <c r="AS64" s="1343">
        <v>1100</v>
      </c>
      <c r="AT64" s="1337">
        <f t="shared" si="24"/>
        <v>800</v>
      </c>
      <c r="AU64" s="1337">
        <f t="shared" si="24"/>
        <v>800</v>
      </c>
      <c r="AV64" s="1336">
        <f t="shared" si="29"/>
        <v>800</v>
      </c>
      <c r="AW64" s="1336">
        <f t="shared" si="29"/>
        <v>800</v>
      </c>
      <c r="AX64" s="1336">
        <f t="shared" si="29"/>
        <v>800</v>
      </c>
      <c r="AY64" s="1336">
        <f t="shared" si="29"/>
        <v>800</v>
      </c>
      <c r="AZ64" s="1336">
        <f t="shared" si="29"/>
        <v>800</v>
      </c>
      <c r="BA64" s="1336">
        <f t="shared" si="29"/>
        <v>900</v>
      </c>
      <c r="BB64" s="1339">
        <f t="shared" si="29"/>
        <v>800</v>
      </c>
      <c r="BC64" s="1340">
        <f t="shared" si="29"/>
        <v>900</v>
      </c>
      <c r="BD64" s="1274">
        <f t="shared" si="29"/>
        <v>800</v>
      </c>
      <c r="BE64" s="1274">
        <f t="shared" si="29"/>
        <v>800</v>
      </c>
      <c r="BF64" s="1336" t="str">
        <f t="shared" si="29"/>
        <v/>
      </c>
      <c r="BG64" s="1336" t="str">
        <f t="shared" si="29"/>
        <v/>
      </c>
      <c r="BH64" s="1336" t="str">
        <f t="shared" si="29"/>
        <v/>
      </c>
      <c r="BI64" s="1336" t="str">
        <f t="shared" si="29"/>
        <v/>
      </c>
      <c r="BJ64" s="1336" t="str">
        <f t="shared" si="29"/>
        <v/>
      </c>
      <c r="BK64" s="1341" t="str">
        <f t="shared" si="29"/>
        <v/>
      </c>
      <c r="BL64" s="1342" t="str">
        <f t="shared" si="29"/>
        <v/>
      </c>
      <c r="BM64" s="1336" t="str">
        <f t="shared" si="29"/>
        <v/>
      </c>
      <c r="BN64" s="1337"/>
      <c r="BO64" s="1337"/>
      <c r="BP64" s="1337"/>
      <c r="BQ64" s="1341" t="str">
        <f t="shared" si="29"/>
        <v/>
      </c>
      <c r="BR64" s="22">
        <f t="shared" si="10"/>
        <v>9800</v>
      </c>
      <c r="BS64" s="22"/>
      <c r="BT64" s="22"/>
      <c r="BU64" s="22">
        <f t="shared" si="11"/>
        <v>9800</v>
      </c>
    </row>
    <row r="65" spans="1:73" hidden="1" outlineLevel="1">
      <c r="A65" s="2189" t="s">
        <v>142</v>
      </c>
      <c r="B65" s="2190" t="s">
        <v>33</v>
      </c>
      <c r="C65" s="1272" t="s">
        <v>134</v>
      </c>
      <c r="D65" s="1272" t="s">
        <v>142</v>
      </c>
      <c r="E65" s="1272" t="s">
        <v>16</v>
      </c>
      <c r="F65" s="2191"/>
      <c r="G65" s="1274"/>
      <c r="H65" s="1274"/>
      <c r="I65" s="1274"/>
      <c r="J65" s="1274"/>
      <c r="K65" s="1274"/>
      <c r="L65" s="1274"/>
      <c r="M65" s="1274"/>
      <c r="N65" s="1274"/>
      <c r="O65" s="1274"/>
      <c r="P65" s="1274"/>
      <c r="Q65" s="1274"/>
      <c r="R65" s="1334"/>
      <c r="S65" s="1335">
        <f t="shared" ref="S65:BQ65" si="30">IF(S165=0,"",S165*(1+S116))</f>
        <v>714</v>
      </c>
      <c r="T65" s="1274">
        <f t="shared" si="30"/>
        <v>582.5</v>
      </c>
      <c r="U65" s="1274">
        <f t="shared" si="30"/>
        <v>641.5</v>
      </c>
      <c r="V65" s="1274">
        <f t="shared" si="30"/>
        <v>335.95758475267195</v>
      </c>
      <c r="W65" s="1274">
        <f t="shared" si="30"/>
        <v>364.81455475624375</v>
      </c>
      <c r="X65" s="1274">
        <f t="shared" si="30"/>
        <v>376.33339639233463</v>
      </c>
      <c r="Y65" s="1274">
        <f t="shared" si="30"/>
        <v>311.52588827434312</v>
      </c>
      <c r="Z65" s="1274">
        <f t="shared" si="30"/>
        <v>370.58744515042019</v>
      </c>
      <c r="AA65" s="1274">
        <f t="shared" si="30"/>
        <v>388.45624206269997</v>
      </c>
      <c r="AB65" s="1274">
        <f t="shared" si="30"/>
        <v>340.83300084828244</v>
      </c>
      <c r="AC65" s="1274">
        <f t="shared" si="30"/>
        <v>387.73010600376432</v>
      </c>
      <c r="AD65" s="1334">
        <f t="shared" si="30"/>
        <v>307.69161634986523</v>
      </c>
      <c r="AE65" s="1335">
        <f t="shared" si="30"/>
        <v>369</v>
      </c>
      <c r="AF65" s="1274">
        <f t="shared" si="30"/>
        <v>303.33358479557535</v>
      </c>
      <c r="AG65" s="1274">
        <f t="shared" si="30"/>
        <v>356.00518263964312</v>
      </c>
      <c r="AH65" s="1274">
        <f t="shared" si="30"/>
        <v>327</v>
      </c>
      <c r="AI65" s="1274">
        <f t="shared" si="30"/>
        <v>326</v>
      </c>
      <c r="AJ65" s="1274">
        <f t="shared" si="30"/>
        <v>323</v>
      </c>
      <c r="AK65" s="1336">
        <f t="shared" si="30"/>
        <v>330</v>
      </c>
      <c r="AL65" s="1336">
        <f t="shared" si="30"/>
        <v>339</v>
      </c>
      <c r="AM65" s="1336">
        <f t="shared" si="30"/>
        <v>347</v>
      </c>
      <c r="AN65" s="1336">
        <f t="shared" si="30"/>
        <v>357</v>
      </c>
      <c r="AO65" s="1336">
        <f t="shared" si="30"/>
        <v>384</v>
      </c>
      <c r="AP65" s="1337">
        <f t="shared" si="30"/>
        <v>312</v>
      </c>
      <c r="AQ65" s="1338">
        <f t="shared" si="23"/>
        <v>400</v>
      </c>
      <c r="AR65" s="1337">
        <f t="shared" si="23"/>
        <v>330</v>
      </c>
      <c r="AS65" s="1343">
        <v>400</v>
      </c>
      <c r="AT65" s="1337">
        <f t="shared" si="24"/>
        <v>250</v>
      </c>
      <c r="AU65" s="1337">
        <f t="shared" si="24"/>
        <v>300</v>
      </c>
      <c r="AV65" s="1336">
        <f t="shared" si="30"/>
        <v>250</v>
      </c>
      <c r="AW65" s="1336">
        <f t="shared" si="30"/>
        <v>350</v>
      </c>
      <c r="AX65" s="1336">
        <f t="shared" si="30"/>
        <v>350</v>
      </c>
      <c r="AY65" s="1336">
        <f t="shared" si="30"/>
        <v>300</v>
      </c>
      <c r="AZ65" s="1336">
        <f t="shared" si="30"/>
        <v>300</v>
      </c>
      <c r="BA65" s="1336">
        <f t="shared" si="30"/>
        <v>350</v>
      </c>
      <c r="BB65" s="1339">
        <f t="shared" si="30"/>
        <v>300</v>
      </c>
      <c r="BC65" s="1340">
        <f t="shared" si="30"/>
        <v>350</v>
      </c>
      <c r="BD65" s="1274">
        <f t="shared" si="30"/>
        <v>300</v>
      </c>
      <c r="BE65" s="1274">
        <f t="shared" si="30"/>
        <v>300</v>
      </c>
      <c r="BF65" s="1336" t="str">
        <f t="shared" si="30"/>
        <v/>
      </c>
      <c r="BG65" s="1336" t="str">
        <f t="shared" si="30"/>
        <v/>
      </c>
      <c r="BH65" s="1336" t="str">
        <f t="shared" si="30"/>
        <v/>
      </c>
      <c r="BI65" s="1336" t="str">
        <f t="shared" si="30"/>
        <v/>
      </c>
      <c r="BJ65" s="1336" t="str">
        <f t="shared" si="30"/>
        <v/>
      </c>
      <c r="BK65" s="1341" t="str">
        <f t="shared" si="30"/>
        <v/>
      </c>
      <c r="BL65" s="1342" t="str">
        <f t="shared" si="30"/>
        <v/>
      </c>
      <c r="BM65" s="1336" t="str">
        <f t="shared" si="30"/>
        <v/>
      </c>
      <c r="BN65" s="1337"/>
      <c r="BO65" s="1337"/>
      <c r="BP65" s="1337"/>
      <c r="BQ65" s="1341" t="str">
        <f t="shared" si="30"/>
        <v/>
      </c>
      <c r="BR65" s="22">
        <f t="shared" si="10"/>
        <v>3700</v>
      </c>
      <c r="BS65" s="22"/>
      <c r="BT65" s="22"/>
      <c r="BU65" s="22">
        <f t="shared" si="11"/>
        <v>3700</v>
      </c>
    </row>
    <row r="66" spans="1:73" hidden="1" outlineLevel="1">
      <c r="A66" s="2189" t="s">
        <v>239</v>
      </c>
      <c r="B66" s="2190" t="s">
        <v>33</v>
      </c>
      <c r="C66" s="1272" t="s">
        <v>134</v>
      </c>
      <c r="D66" s="1272" t="s">
        <v>239</v>
      </c>
      <c r="E66" s="1272" t="s">
        <v>16</v>
      </c>
      <c r="F66" s="2191"/>
      <c r="G66" s="1274"/>
      <c r="H66" s="1274"/>
      <c r="I66" s="1274"/>
      <c r="J66" s="1274"/>
      <c r="K66" s="1274"/>
      <c r="L66" s="1274"/>
      <c r="M66" s="1274"/>
      <c r="N66" s="1274"/>
      <c r="O66" s="1274"/>
      <c r="P66" s="1274"/>
      <c r="Q66" s="1274"/>
      <c r="R66" s="1334"/>
      <c r="S66" s="1335">
        <f t="shared" ref="S66:BQ66" si="31">IF(S166=0,"",S166*(1+S117))</f>
        <v>335.125</v>
      </c>
      <c r="T66" s="1274">
        <f t="shared" si="31"/>
        <v>290.76249999999999</v>
      </c>
      <c r="U66" s="1274">
        <f t="shared" si="31"/>
        <v>266.17500000000001</v>
      </c>
      <c r="V66" s="1274">
        <f t="shared" si="31"/>
        <v>246.65153082210409</v>
      </c>
      <c r="W66" s="1274">
        <f t="shared" si="31"/>
        <v>194.29631057029502</v>
      </c>
      <c r="X66" s="1274">
        <f t="shared" si="31"/>
        <v>205.56252666207345</v>
      </c>
      <c r="Y66" s="1274">
        <f t="shared" si="31"/>
        <v>212.26995866223737</v>
      </c>
      <c r="Z66" s="1274">
        <f t="shared" si="31"/>
        <v>244.54584175547157</v>
      </c>
      <c r="AA66" s="1274">
        <f t="shared" si="31"/>
        <v>276.10823565797796</v>
      </c>
      <c r="AB66" s="1274">
        <f t="shared" si="31"/>
        <v>285.9286310931227</v>
      </c>
      <c r="AC66" s="1274">
        <f t="shared" si="31"/>
        <v>251.16582086832932</v>
      </c>
      <c r="AD66" s="1334">
        <f t="shared" si="31"/>
        <v>238.60752982491286</v>
      </c>
      <c r="AE66" s="1335">
        <f t="shared" si="31"/>
        <v>258</v>
      </c>
      <c r="AF66" s="1274">
        <f t="shared" si="31"/>
        <v>234.53616565726702</v>
      </c>
      <c r="AG66" s="1274">
        <f t="shared" si="31"/>
        <v>240.28892045309976</v>
      </c>
      <c r="AH66" s="1274">
        <f t="shared" si="31"/>
        <v>210</v>
      </c>
      <c r="AI66" s="1274">
        <f t="shared" si="31"/>
        <v>230</v>
      </c>
      <c r="AJ66" s="1274">
        <f t="shared" si="31"/>
        <v>217</v>
      </c>
      <c r="AK66" s="1336">
        <f t="shared" si="31"/>
        <v>227</v>
      </c>
      <c r="AL66" s="1336">
        <f t="shared" si="31"/>
        <v>241</v>
      </c>
      <c r="AM66" s="1336">
        <f t="shared" si="31"/>
        <v>202</v>
      </c>
      <c r="AN66" s="1336">
        <f t="shared" si="31"/>
        <v>237</v>
      </c>
      <c r="AO66" s="1336">
        <f t="shared" si="31"/>
        <v>235</v>
      </c>
      <c r="AP66" s="1337">
        <f t="shared" si="31"/>
        <v>229</v>
      </c>
      <c r="AQ66" s="1338">
        <f t="shared" si="23"/>
        <v>250</v>
      </c>
      <c r="AR66" s="1337">
        <f t="shared" si="23"/>
        <v>224</v>
      </c>
      <c r="AS66" s="1343">
        <v>230</v>
      </c>
      <c r="AT66" s="1337">
        <f t="shared" si="24"/>
        <v>200</v>
      </c>
      <c r="AU66" s="1337">
        <f t="shared" si="24"/>
        <v>200</v>
      </c>
      <c r="AV66" s="1336">
        <f t="shared" si="31"/>
        <v>200</v>
      </c>
      <c r="AW66" s="1336">
        <f t="shared" si="31"/>
        <v>150</v>
      </c>
      <c r="AX66" s="1336">
        <f t="shared" si="31"/>
        <v>250</v>
      </c>
      <c r="AY66" s="1336">
        <f t="shared" si="31"/>
        <v>300</v>
      </c>
      <c r="AZ66" s="1336">
        <f t="shared" si="31"/>
        <v>300</v>
      </c>
      <c r="BA66" s="1336">
        <f t="shared" si="31"/>
        <v>300</v>
      </c>
      <c r="BB66" s="1339">
        <f t="shared" si="31"/>
        <v>300</v>
      </c>
      <c r="BC66" s="1340">
        <f t="shared" si="31"/>
        <v>300</v>
      </c>
      <c r="BD66" s="1274">
        <f t="shared" si="31"/>
        <v>300</v>
      </c>
      <c r="BE66" s="1274">
        <f t="shared" si="31"/>
        <v>300</v>
      </c>
      <c r="BF66" s="1336" t="str">
        <f t="shared" si="31"/>
        <v/>
      </c>
      <c r="BG66" s="1336" t="str">
        <f t="shared" si="31"/>
        <v/>
      </c>
      <c r="BH66" s="1336" t="str">
        <f t="shared" si="31"/>
        <v/>
      </c>
      <c r="BI66" s="1336" t="str">
        <f t="shared" si="31"/>
        <v/>
      </c>
      <c r="BJ66" s="1336" t="str">
        <f t="shared" si="31"/>
        <v/>
      </c>
      <c r="BK66" s="1341" t="str">
        <f t="shared" si="31"/>
        <v/>
      </c>
      <c r="BL66" s="1342" t="str">
        <f t="shared" si="31"/>
        <v/>
      </c>
      <c r="BM66" s="1336" t="str">
        <f t="shared" si="31"/>
        <v/>
      </c>
      <c r="BN66" s="1337"/>
      <c r="BO66" s="1337"/>
      <c r="BP66" s="1337"/>
      <c r="BQ66" s="1341" t="str">
        <f t="shared" si="31"/>
        <v/>
      </c>
      <c r="BR66" s="22">
        <f t="shared" si="10"/>
        <v>3100</v>
      </c>
      <c r="BS66" s="22"/>
      <c r="BT66" s="22"/>
      <c r="BU66" s="22">
        <f t="shared" si="11"/>
        <v>3100</v>
      </c>
    </row>
    <row r="67" spans="1:73" hidden="1" outlineLevel="1">
      <c r="A67" s="2189" t="s">
        <v>144</v>
      </c>
      <c r="B67" s="2190" t="s">
        <v>33</v>
      </c>
      <c r="C67" s="1272" t="s">
        <v>134</v>
      </c>
      <c r="D67" s="1272" t="s">
        <v>144</v>
      </c>
      <c r="E67" s="1272" t="s">
        <v>16</v>
      </c>
      <c r="F67" s="2191"/>
      <c r="G67" s="1274"/>
      <c r="H67" s="1274"/>
      <c r="I67" s="1274"/>
      <c r="J67" s="1274"/>
      <c r="K67" s="1274"/>
      <c r="L67" s="1274"/>
      <c r="M67" s="1274"/>
      <c r="N67" s="1274"/>
      <c r="O67" s="1274"/>
      <c r="P67" s="1274"/>
      <c r="Q67" s="1274"/>
      <c r="R67" s="1334"/>
      <c r="S67" s="1335">
        <f t="shared" ref="S67:BQ67" si="32">IF(S167=0,"",S167*(1+S118))</f>
        <v>1200</v>
      </c>
      <c r="T67" s="1274">
        <f t="shared" si="32"/>
        <v>1400</v>
      </c>
      <c r="U67" s="1274">
        <f t="shared" si="32"/>
        <v>1300</v>
      </c>
      <c r="V67" s="1274">
        <f t="shared" si="32"/>
        <v>850</v>
      </c>
      <c r="W67" s="1274">
        <f t="shared" si="32"/>
        <v>1050</v>
      </c>
      <c r="X67" s="1274">
        <f t="shared" si="32"/>
        <v>1150</v>
      </c>
      <c r="Y67" s="1274">
        <f t="shared" si="32"/>
        <v>1180.175015327261</v>
      </c>
      <c r="Z67" s="1274">
        <f t="shared" si="32"/>
        <v>1131.3305216215635</v>
      </c>
      <c r="AA67" s="1274">
        <f t="shared" si="32"/>
        <v>1202.0741725411103</v>
      </c>
      <c r="AB67" s="1274">
        <f t="shared" si="32"/>
        <v>1336.6753540357336</v>
      </c>
      <c r="AC67" s="1274">
        <f t="shared" si="32"/>
        <v>1521.0711849149745</v>
      </c>
      <c r="AD67" s="1334">
        <f t="shared" si="32"/>
        <v>1551.4926086132741</v>
      </c>
      <c r="AE67" s="1335">
        <f t="shared" si="32"/>
        <v>1394.6262619525889</v>
      </c>
      <c r="AF67" s="1274">
        <f t="shared" si="32"/>
        <v>1318.9957705234897</v>
      </c>
      <c r="AG67" s="1274">
        <f t="shared" si="32"/>
        <v>1332.3188812659646</v>
      </c>
      <c r="AH67" s="1274">
        <f t="shared" si="32"/>
        <v>1176</v>
      </c>
      <c r="AI67" s="1274">
        <f t="shared" si="32"/>
        <v>1202</v>
      </c>
      <c r="AJ67" s="1274">
        <f t="shared" si="32"/>
        <v>1091</v>
      </c>
      <c r="AK67" s="1336">
        <f t="shared" si="32"/>
        <v>1183</v>
      </c>
      <c r="AL67" s="1336">
        <f t="shared" si="32"/>
        <v>1181</v>
      </c>
      <c r="AM67" s="1336">
        <f t="shared" si="32"/>
        <v>1093</v>
      </c>
      <c r="AN67" s="1336">
        <f t="shared" si="32"/>
        <v>1216</v>
      </c>
      <c r="AO67" s="1336">
        <f t="shared" si="32"/>
        <v>1196</v>
      </c>
      <c r="AP67" s="1337">
        <f t="shared" si="32"/>
        <v>1526</v>
      </c>
      <c r="AQ67" s="1338">
        <f t="shared" si="23"/>
        <v>1250</v>
      </c>
      <c r="AR67" s="1337">
        <f t="shared" si="23"/>
        <v>1184</v>
      </c>
      <c r="AS67" s="1343">
        <v>1100</v>
      </c>
      <c r="AT67" s="1337">
        <f t="shared" si="24"/>
        <v>900</v>
      </c>
      <c r="AU67" s="1337">
        <f t="shared" si="24"/>
        <v>900</v>
      </c>
      <c r="AV67" s="1336">
        <f t="shared" si="32"/>
        <v>800</v>
      </c>
      <c r="AW67" s="1336">
        <f t="shared" si="32"/>
        <v>700</v>
      </c>
      <c r="AX67" s="1336">
        <f t="shared" si="32"/>
        <v>1000</v>
      </c>
      <c r="AY67" s="1336">
        <f t="shared" si="32"/>
        <v>800</v>
      </c>
      <c r="AZ67" s="1336">
        <f t="shared" si="32"/>
        <v>900</v>
      </c>
      <c r="BA67" s="1336">
        <f t="shared" si="32"/>
        <v>1100</v>
      </c>
      <c r="BB67" s="1339">
        <f t="shared" si="32"/>
        <v>1100</v>
      </c>
      <c r="BC67" s="1340">
        <f t="shared" si="32"/>
        <v>1100</v>
      </c>
      <c r="BD67" s="1274">
        <f t="shared" si="32"/>
        <v>1100</v>
      </c>
      <c r="BE67" s="1274">
        <f t="shared" si="32"/>
        <v>1000</v>
      </c>
      <c r="BF67" s="1336">
        <f t="shared" si="32"/>
        <v>1000</v>
      </c>
      <c r="BG67" s="1336">
        <f t="shared" si="32"/>
        <v>1000</v>
      </c>
      <c r="BH67" s="1336">
        <f t="shared" si="32"/>
        <v>1000</v>
      </c>
      <c r="BI67" s="1336">
        <f t="shared" si="32"/>
        <v>1100</v>
      </c>
      <c r="BJ67" s="1336">
        <f t="shared" si="32"/>
        <v>1100</v>
      </c>
      <c r="BK67" s="1341">
        <f t="shared" si="32"/>
        <v>1000</v>
      </c>
      <c r="BL67" s="1342">
        <f t="shared" si="32"/>
        <v>1100</v>
      </c>
      <c r="BM67" s="1336">
        <f t="shared" si="32"/>
        <v>1200</v>
      </c>
      <c r="BN67" s="1337"/>
      <c r="BO67" s="1337"/>
      <c r="BP67" s="1337"/>
      <c r="BQ67" s="1341">
        <f t="shared" si="32"/>
        <v>1000</v>
      </c>
      <c r="BR67" s="22">
        <f t="shared" si="10"/>
        <v>11400</v>
      </c>
      <c r="BS67" s="22"/>
      <c r="BT67" s="22"/>
      <c r="BU67" s="22">
        <f t="shared" si="11"/>
        <v>11400</v>
      </c>
    </row>
    <row r="68" spans="1:73" hidden="1" outlineLevel="1">
      <c r="A68" s="2189" t="s">
        <v>145</v>
      </c>
      <c r="B68" s="2190" t="s">
        <v>33</v>
      </c>
      <c r="C68" s="1272" t="s">
        <v>134</v>
      </c>
      <c r="D68" s="1272" t="s">
        <v>145</v>
      </c>
      <c r="E68" s="1272" t="s">
        <v>16</v>
      </c>
      <c r="F68" s="2191"/>
      <c r="G68" s="1274"/>
      <c r="H68" s="1274"/>
      <c r="I68" s="1274"/>
      <c r="J68" s="1274"/>
      <c r="K68" s="1274"/>
      <c r="L68" s="1274"/>
      <c r="M68" s="1274"/>
      <c r="N68" s="1274"/>
      <c r="O68" s="1274"/>
      <c r="P68" s="1274"/>
      <c r="Q68" s="1274"/>
      <c r="R68" s="1334"/>
      <c r="S68" s="1335">
        <f t="shared" ref="S68:BQ68" si="33">IF(S168=0,"",S168*(1+S119))</f>
        <v>1979.5000000000002</v>
      </c>
      <c r="T68" s="1274">
        <f t="shared" si="33"/>
        <v>1712</v>
      </c>
      <c r="U68" s="1274">
        <f t="shared" si="33"/>
        <v>2000.9</v>
      </c>
      <c r="V68" s="1274">
        <f t="shared" si="33"/>
        <v>1992.5110931483612</v>
      </c>
      <c r="W68" s="1274">
        <f t="shared" si="33"/>
        <v>1805.9527040779153</v>
      </c>
      <c r="X68" s="1274">
        <f t="shared" si="33"/>
        <v>1679.2453581483808</v>
      </c>
      <c r="Y68" s="1274">
        <f t="shared" si="33"/>
        <v>1823.3232187778665</v>
      </c>
      <c r="Z68" s="1274">
        <f t="shared" si="33"/>
        <v>2044.4667223829879</v>
      </c>
      <c r="AA68" s="1274">
        <f t="shared" si="33"/>
        <v>1817.8817199600874</v>
      </c>
      <c r="AB68" s="1274">
        <f t="shared" si="33"/>
        <v>1963.3122575568943</v>
      </c>
      <c r="AC68" s="1274">
        <f t="shared" si="33"/>
        <v>1993.4368437215389</v>
      </c>
      <c r="AD68" s="1334">
        <f t="shared" si="33"/>
        <v>1814.0897121078224</v>
      </c>
      <c r="AE68" s="1335">
        <f t="shared" si="33"/>
        <v>1702</v>
      </c>
      <c r="AF68" s="1274">
        <f t="shared" si="33"/>
        <v>1668.1819234616348</v>
      </c>
      <c r="AG68" s="1274">
        <f t="shared" si="33"/>
        <v>1705.6791765382836</v>
      </c>
      <c r="AH68" s="1274">
        <f t="shared" si="33"/>
        <v>1591</v>
      </c>
      <c r="AI68" s="1274">
        <f t="shared" si="33"/>
        <v>1604</v>
      </c>
      <c r="AJ68" s="1274">
        <f t="shared" si="33"/>
        <v>1451</v>
      </c>
      <c r="AK68" s="1336">
        <f t="shared" si="33"/>
        <v>1454</v>
      </c>
      <c r="AL68" s="1336">
        <f t="shared" si="33"/>
        <v>1539</v>
      </c>
      <c r="AM68" s="1336">
        <f t="shared" si="33"/>
        <v>1283</v>
      </c>
      <c r="AN68" s="1336">
        <f t="shared" si="33"/>
        <v>1352</v>
      </c>
      <c r="AO68" s="1336">
        <f t="shared" si="33"/>
        <v>1332</v>
      </c>
      <c r="AP68" s="1337">
        <f t="shared" si="33"/>
        <v>1285</v>
      </c>
      <c r="AQ68" s="1338">
        <f t="shared" si="23"/>
        <v>1350</v>
      </c>
      <c r="AR68" s="1337">
        <f t="shared" si="23"/>
        <v>1322</v>
      </c>
      <c r="AS68" s="1343">
        <v>1300</v>
      </c>
      <c r="AT68" s="1337">
        <f t="shared" si="24"/>
        <v>1050</v>
      </c>
      <c r="AU68" s="1337">
        <f t="shared" si="24"/>
        <v>1100</v>
      </c>
      <c r="AV68" s="1336">
        <f t="shared" si="33"/>
        <v>1100</v>
      </c>
      <c r="AW68" s="1336">
        <f t="shared" si="33"/>
        <v>1050</v>
      </c>
      <c r="AX68" s="1336">
        <f t="shared" si="33"/>
        <v>1300</v>
      </c>
      <c r="AY68" s="1336">
        <f t="shared" si="33"/>
        <v>1100</v>
      </c>
      <c r="AZ68" s="1336">
        <f t="shared" si="33"/>
        <v>1100</v>
      </c>
      <c r="BA68" s="1336">
        <f t="shared" si="33"/>
        <v>1000</v>
      </c>
      <c r="BB68" s="1339">
        <f t="shared" si="33"/>
        <v>1100</v>
      </c>
      <c r="BC68" s="1340">
        <f t="shared" si="33"/>
        <v>1000</v>
      </c>
      <c r="BD68" s="1274">
        <f t="shared" si="33"/>
        <v>1000</v>
      </c>
      <c r="BE68" s="1274">
        <f t="shared" si="33"/>
        <v>1100</v>
      </c>
      <c r="BF68" s="1336">
        <f t="shared" si="33"/>
        <v>1100</v>
      </c>
      <c r="BG68" s="1336">
        <f t="shared" si="33"/>
        <v>1100</v>
      </c>
      <c r="BH68" s="1336">
        <f t="shared" si="33"/>
        <v>1100</v>
      </c>
      <c r="BI68" s="1336">
        <f t="shared" si="33"/>
        <v>1100</v>
      </c>
      <c r="BJ68" s="1336">
        <f t="shared" si="33"/>
        <v>1100</v>
      </c>
      <c r="BK68" s="1341">
        <f t="shared" si="33"/>
        <v>1000</v>
      </c>
      <c r="BL68" s="1342">
        <f t="shared" si="33"/>
        <v>1100</v>
      </c>
      <c r="BM68" s="1336">
        <f t="shared" si="33"/>
        <v>1100</v>
      </c>
      <c r="BN68" s="1337"/>
      <c r="BO68" s="1337"/>
      <c r="BP68" s="1337"/>
      <c r="BQ68" s="1341">
        <f t="shared" si="33"/>
        <v>1100</v>
      </c>
      <c r="BR68" s="22">
        <f t="shared" si="10"/>
        <v>13000</v>
      </c>
      <c r="BS68" s="22"/>
      <c r="BT68" s="22"/>
      <c r="BU68" s="22">
        <f t="shared" si="11"/>
        <v>13000</v>
      </c>
    </row>
    <row r="69" spans="1:73" hidden="1" outlineLevel="1">
      <c r="A69" s="2189" t="s">
        <v>146</v>
      </c>
      <c r="B69" s="2190" t="s">
        <v>33</v>
      </c>
      <c r="C69" s="1272" t="s">
        <v>134</v>
      </c>
      <c r="D69" s="1272" t="s">
        <v>146</v>
      </c>
      <c r="E69" s="1272" t="s">
        <v>16</v>
      </c>
      <c r="F69" s="2191"/>
      <c r="G69" s="1274"/>
      <c r="H69" s="1274"/>
      <c r="I69" s="1274"/>
      <c r="J69" s="1274"/>
      <c r="K69" s="1274"/>
      <c r="L69" s="1274"/>
      <c r="M69" s="1274"/>
      <c r="N69" s="1274"/>
      <c r="O69" s="1274"/>
      <c r="P69" s="1274"/>
      <c r="Q69" s="1274"/>
      <c r="R69" s="1334"/>
      <c r="S69" s="1335">
        <f t="shared" ref="S69:BQ69" si="34">IF(S169=0,"",S169*(1+S120))</f>
        <v>1781.5500000000002</v>
      </c>
      <c r="T69" s="1274">
        <f t="shared" si="34"/>
        <v>1540.8</v>
      </c>
      <c r="U69" s="1274">
        <f t="shared" si="34"/>
        <v>2000.9</v>
      </c>
      <c r="V69" s="1274">
        <f t="shared" si="34"/>
        <v>1731.4720807561969</v>
      </c>
      <c r="W69" s="1274">
        <f t="shared" si="34"/>
        <v>1590.6328901139238</v>
      </c>
      <c r="X69" s="1274">
        <f t="shared" si="34"/>
        <v>1474.7834246653097</v>
      </c>
      <c r="Y69" s="1274">
        <f t="shared" si="34"/>
        <v>1898.2385812552106</v>
      </c>
      <c r="Z69" s="1274">
        <f t="shared" si="34"/>
        <v>1941.3355877367276</v>
      </c>
      <c r="AA69" s="1274">
        <f t="shared" si="34"/>
        <v>1833.7159287864986</v>
      </c>
      <c r="AB69" s="1274">
        <f t="shared" si="34"/>
        <v>1925.4017252258236</v>
      </c>
      <c r="AC69" s="1274">
        <f t="shared" si="34"/>
        <v>1801.4527236828985</v>
      </c>
      <c r="AD69" s="1334">
        <f t="shared" si="34"/>
        <v>1814.6294938665769</v>
      </c>
      <c r="AE69" s="1335">
        <f t="shared" si="34"/>
        <v>1786.6163340102846</v>
      </c>
      <c r="AF69" s="1274">
        <f t="shared" si="34"/>
        <v>1733.017843989976</v>
      </c>
      <c r="AG69" s="1274">
        <f t="shared" si="34"/>
        <v>1744.4068977477548</v>
      </c>
      <c r="AH69" s="1274">
        <f t="shared" si="34"/>
        <v>1728</v>
      </c>
      <c r="AI69" s="1274">
        <f t="shared" si="34"/>
        <v>1609</v>
      </c>
      <c r="AJ69" s="1274">
        <f t="shared" si="34"/>
        <v>1468</v>
      </c>
      <c r="AK69" s="1336">
        <f t="shared" si="34"/>
        <v>1488</v>
      </c>
      <c r="AL69" s="1336">
        <f t="shared" si="34"/>
        <v>1682</v>
      </c>
      <c r="AM69" s="1336">
        <f t="shared" si="34"/>
        <v>1581</v>
      </c>
      <c r="AN69" s="1336">
        <f t="shared" si="34"/>
        <v>1719</v>
      </c>
      <c r="AO69" s="1336">
        <f t="shared" si="34"/>
        <v>1668</v>
      </c>
      <c r="AP69" s="1337">
        <f t="shared" si="34"/>
        <v>1709</v>
      </c>
      <c r="AQ69" s="1338">
        <f t="shared" si="23"/>
        <v>1900</v>
      </c>
      <c r="AR69" s="1337">
        <f t="shared" si="23"/>
        <v>1856</v>
      </c>
      <c r="AS69" s="1343">
        <v>1700</v>
      </c>
      <c r="AT69" s="1337">
        <f t="shared" si="24"/>
        <v>1450</v>
      </c>
      <c r="AU69" s="1337">
        <f t="shared" si="24"/>
        <v>1500</v>
      </c>
      <c r="AV69" s="1336">
        <f t="shared" si="34"/>
        <v>1500</v>
      </c>
      <c r="AW69" s="1336">
        <f t="shared" si="34"/>
        <v>1400</v>
      </c>
      <c r="AX69" s="1336">
        <f t="shared" si="34"/>
        <v>1650</v>
      </c>
      <c r="AY69" s="1336">
        <f t="shared" si="34"/>
        <v>1500</v>
      </c>
      <c r="AZ69" s="1336">
        <f t="shared" si="34"/>
        <v>1500</v>
      </c>
      <c r="BA69" s="1336">
        <f t="shared" si="34"/>
        <v>1600</v>
      </c>
      <c r="BB69" s="1339">
        <f t="shared" si="34"/>
        <v>1400</v>
      </c>
      <c r="BC69" s="1340">
        <f t="shared" si="34"/>
        <v>1600</v>
      </c>
      <c r="BD69" s="1274">
        <f t="shared" si="34"/>
        <v>1500</v>
      </c>
      <c r="BE69" s="1274">
        <f t="shared" si="34"/>
        <v>1600</v>
      </c>
      <c r="BF69" s="1336">
        <f t="shared" si="34"/>
        <v>1400</v>
      </c>
      <c r="BG69" s="1336">
        <f t="shared" si="34"/>
        <v>1500</v>
      </c>
      <c r="BH69" s="1336">
        <f t="shared" si="34"/>
        <v>1500</v>
      </c>
      <c r="BI69" s="1336">
        <f t="shared" si="34"/>
        <v>1500</v>
      </c>
      <c r="BJ69" s="1336">
        <f t="shared" si="34"/>
        <v>1500</v>
      </c>
      <c r="BK69" s="1341">
        <f t="shared" si="34"/>
        <v>1500</v>
      </c>
      <c r="BL69" s="1342">
        <f t="shared" si="34"/>
        <v>1600</v>
      </c>
      <c r="BM69" s="1336">
        <f t="shared" si="34"/>
        <v>1600</v>
      </c>
      <c r="BN69" s="1337"/>
      <c r="BO69" s="1337"/>
      <c r="BP69" s="1337"/>
      <c r="BQ69" s="1341">
        <f t="shared" si="34"/>
        <v>1600</v>
      </c>
      <c r="BR69" s="22">
        <f t="shared" si="10"/>
        <v>18200</v>
      </c>
      <c r="BS69" s="22"/>
      <c r="BT69" s="22"/>
      <c r="BU69" s="22">
        <f t="shared" si="11"/>
        <v>18200</v>
      </c>
    </row>
    <row r="70" spans="1:73" hidden="1" outlineLevel="1">
      <c r="A70" s="2192" t="s">
        <v>135</v>
      </c>
      <c r="B70" s="2193" t="s">
        <v>33</v>
      </c>
      <c r="C70" s="2194" t="s">
        <v>134</v>
      </c>
      <c r="D70" s="2194" t="s">
        <v>135</v>
      </c>
      <c r="E70" s="2194" t="s">
        <v>22</v>
      </c>
      <c r="F70" s="2195"/>
      <c r="G70" s="1274"/>
      <c r="H70" s="1274"/>
      <c r="I70" s="1274"/>
      <c r="J70" s="1274"/>
      <c r="K70" s="1274"/>
      <c r="L70" s="1274"/>
      <c r="M70" s="1274"/>
      <c r="N70" s="1274"/>
      <c r="O70" s="1274"/>
      <c r="P70" s="1274"/>
      <c r="Q70" s="1274"/>
      <c r="R70" s="1334"/>
      <c r="S70" s="1335">
        <f t="shared" ref="S70:BQ70" si="35">IF(S177=0,"",S177*(1+S121))</f>
        <v>6381.3866666666645</v>
      </c>
      <c r="T70" s="1274">
        <f t="shared" si="35"/>
        <v>4781.4666666666644</v>
      </c>
      <c r="U70" s="1274">
        <f t="shared" si="35"/>
        <v>5440.4933333333365</v>
      </c>
      <c r="V70" s="1274">
        <f t="shared" si="35"/>
        <v>4714</v>
      </c>
      <c r="W70" s="1274">
        <f t="shared" si="35"/>
        <v>4162.5115729600329</v>
      </c>
      <c r="X70" s="1274">
        <f t="shared" si="35"/>
        <v>3876.7134847513498</v>
      </c>
      <c r="Y70" s="1274">
        <f t="shared" si="35"/>
        <v>4216.3843568868306</v>
      </c>
      <c r="Z70" s="1274">
        <f t="shared" si="35"/>
        <v>4740.4685594739485</v>
      </c>
      <c r="AA70" s="1274">
        <f t="shared" si="35"/>
        <v>2764.0125879005959</v>
      </c>
      <c r="AB70" s="1274">
        <f t="shared" si="35"/>
        <v>2958.4738711490354</v>
      </c>
      <c r="AC70" s="1274">
        <f t="shared" si="35"/>
        <v>3035.0765735072719</v>
      </c>
      <c r="AD70" s="1334">
        <f t="shared" si="35"/>
        <v>3378.3356762455278</v>
      </c>
      <c r="AE70" s="1335">
        <f t="shared" si="35"/>
        <v>3596.7658877026488</v>
      </c>
      <c r="AF70" s="1274">
        <f t="shared" si="35"/>
        <v>2877.4127101621189</v>
      </c>
      <c r="AG70" s="1274">
        <f t="shared" si="35"/>
        <v>3342.8801644173309</v>
      </c>
      <c r="AH70" s="1274">
        <f t="shared" si="35"/>
        <v>3234.2527929353478</v>
      </c>
      <c r="AI70" s="1274">
        <f t="shared" si="35"/>
        <v>3137.7144563499032</v>
      </c>
      <c r="AJ70" s="1274">
        <f t="shared" si="35"/>
        <v>2763.4141923620973</v>
      </c>
      <c r="AK70" s="1336">
        <f t="shared" si="35"/>
        <v>2711.0546509331552</v>
      </c>
      <c r="AL70" s="1336">
        <f t="shared" si="35"/>
        <v>2807.4001540320214</v>
      </c>
      <c r="AM70" s="1336">
        <f t="shared" si="35"/>
        <v>2773.8110336219052</v>
      </c>
      <c r="AN70" s="1336">
        <f t="shared" si="35"/>
        <v>2788.6632694658128</v>
      </c>
      <c r="AO70" s="1336">
        <f t="shared" si="35"/>
        <v>2435</v>
      </c>
      <c r="AP70" s="1337">
        <f t="shared" si="35"/>
        <v>3011</v>
      </c>
      <c r="AQ70" s="1338"/>
      <c r="AR70" s="1337"/>
      <c r="AS70" s="1337"/>
      <c r="AT70" s="1337"/>
      <c r="AU70" s="1337"/>
      <c r="AV70" s="1336"/>
      <c r="AW70" s="1336"/>
      <c r="AX70" s="1336"/>
      <c r="AY70" s="1336"/>
      <c r="AZ70" s="1336"/>
      <c r="BA70" s="1336"/>
      <c r="BB70" s="1339"/>
      <c r="BC70" s="1340"/>
      <c r="BD70" s="1274"/>
      <c r="BE70" s="1274"/>
      <c r="BF70" s="1336" t="str">
        <f t="shared" si="35"/>
        <v/>
      </c>
      <c r="BG70" s="1336" t="str">
        <f t="shared" si="35"/>
        <v/>
      </c>
      <c r="BH70" s="1336" t="str">
        <f t="shared" si="35"/>
        <v/>
      </c>
      <c r="BI70" s="1336" t="str">
        <f t="shared" si="35"/>
        <v/>
      </c>
      <c r="BJ70" s="1336" t="str">
        <f t="shared" si="35"/>
        <v/>
      </c>
      <c r="BK70" s="1341" t="str">
        <f t="shared" si="35"/>
        <v/>
      </c>
      <c r="BL70" s="1342" t="str">
        <f t="shared" si="35"/>
        <v/>
      </c>
      <c r="BM70" s="1336" t="str">
        <f t="shared" si="35"/>
        <v/>
      </c>
      <c r="BN70" s="1337"/>
      <c r="BO70" s="1337"/>
      <c r="BP70" s="1337"/>
      <c r="BQ70" s="1341" t="str">
        <f t="shared" si="35"/>
        <v/>
      </c>
      <c r="BR70" s="22">
        <f t="shared" si="10"/>
        <v>0</v>
      </c>
      <c r="BS70" s="22"/>
      <c r="BT70" s="22"/>
      <c r="BU70" s="22">
        <f t="shared" si="11"/>
        <v>0</v>
      </c>
    </row>
    <row r="71" spans="1:73" hidden="1" outlineLevel="1">
      <c r="A71" s="2189" t="s">
        <v>208</v>
      </c>
      <c r="B71" s="2190" t="s">
        <v>33</v>
      </c>
      <c r="C71" s="1272" t="s">
        <v>46</v>
      </c>
      <c r="D71" s="1272" t="s">
        <v>208</v>
      </c>
      <c r="E71" s="1272" t="s">
        <v>16</v>
      </c>
      <c r="F71" s="2191"/>
      <c r="G71" s="1274"/>
      <c r="H71" s="1274"/>
      <c r="I71" s="1274"/>
      <c r="J71" s="1274"/>
      <c r="K71" s="1274"/>
      <c r="L71" s="1274"/>
      <c r="M71" s="1274"/>
      <c r="N71" s="1274"/>
      <c r="O71" s="1274"/>
      <c r="P71" s="1274"/>
      <c r="Q71" s="1274"/>
      <c r="R71" s="1334"/>
      <c r="S71" s="1335" t="str">
        <f t="shared" ref="S71:BQ71" si="36">IF(S170=0,"",S170*(1+S122))</f>
        <v/>
      </c>
      <c r="T71" s="1274" t="str">
        <f t="shared" si="36"/>
        <v/>
      </c>
      <c r="U71" s="1274" t="str">
        <f t="shared" si="36"/>
        <v/>
      </c>
      <c r="V71" s="1274">
        <f t="shared" si="36"/>
        <v>44038.436769290609</v>
      </c>
      <c r="W71" s="1274">
        <f t="shared" si="36"/>
        <v>42612.789952909363</v>
      </c>
      <c r="X71" s="1274">
        <f t="shared" si="36"/>
        <v>40367.313353194673</v>
      </c>
      <c r="Y71" s="1274">
        <f t="shared" si="36"/>
        <v>42098.034015570243</v>
      </c>
      <c r="Z71" s="1274">
        <f t="shared" si="36"/>
        <v>41468.634581874932</v>
      </c>
      <c r="AA71" s="1274">
        <f t="shared" si="36"/>
        <v>44466.664273852002</v>
      </c>
      <c r="AB71" s="1274">
        <f t="shared" si="36"/>
        <v>43037.709197039483</v>
      </c>
      <c r="AC71" s="1274">
        <f t="shared" si="36"/>
        <v>42101.3504408882</v>
      </c>
      <c r="AD71" s="1334">
        <f t="shared" si="36"/>
        <v>42405.729254576567</v>
      </c>
      <c r="AE71" s="1335">
        <f t="shared" si="36"/>
        <v>44255.774418838424</v>
      </c>
      <c r="AF71" s="1274">
        <f t="shared" si="36"/>
        <v>39058.850463211827</v>
      </c>
      <c r="AG71" s="1274">
        <f t="shared" si="36"/>
        <v>43500.118283187287</v>
      </c>
      <c r="AH71" s="1274">
        <f t="shared" si="36"/>
        <v>32100</v>
      </c>
      <c r="AI71" s="1274">
        <f t="shared" si="36"/>
        <v>30213</v>
      </c>
      <c r="AJ71" s="1274">
        <f t="shared" si="36"/>
        <v>29537</v>
      </c>
      <c r="AK71" s="1336">
        <f t="shared" si="36"/>
        <v>28651</v>
      </c>
      <c r="AL71" s="1336">
        <f t="shared" si="36"/>
        <v>29623</v>
      </c>
      <c r="AM71" s="1336">
        <f t="shared" si="36"/>
        <v>29488.95076343459</v>
      </c>
      <c r="AN71" s="1336">
        <f t="shared" si="36"/>
        <v>29501.550086540752</v>
      </c>
      <c r="AO71" s="1336">
        <f t="shared" si="36"/>
        <v>30266.618138612495</v>
      </c>
      <c r="AP71" s="1337">
        <f t="shared" si="36"/>
        <v>31310.282451883373</v>
      </c>
      <c r="AQ71" s="1338">
        <f t="shared" si="36"/>
        <v>35200</v>
      </c>
      <c r="AR71" s="1337">
        <f t="shared" si="36"/>
        <v>34700</v>
      </c>
      <c r="AS71" s="1337">
        <f t="shared" si="36"/>
        <v>35400</v>
      </c>
      <c r="AT71" s="1337">
        <f t="shared" si="36"/>
        <v>33000</v>
      </c>
      <c r="AU71" s="1337">
        <f t="shared" si="36"/>
        <v>32000</v>
      </c>
      <c r="AV71" s="1336">
        <f t="shared" si="36"/>
        <v>32000</v>
      </c>
      <c r="AW71" s="1336">
        <f t="shared" si="36"/>
        <v>32000</v>
      </c>
      <c r="AX71" s="1336">
        <f t="shared" si="36"/>
        <v>31400</v>
      </c>
      <c r="AY71" s="1336">
        <f t="shared" si="36"/>
        <v>29000</v>
      </c>
      <c r="AZ71" s="1336">
        <f t="shared" si="36"/>
        <v>31000</v>
      </c>
      <c r="BA71" s="1336">
        <f t="shared" si="36"/>
        <v>29000</v>
      </c>
      <c r="BB71" s="1339">
        <f t="shared" si="36"/>
        <v>33000</v>
      </c>
      <c r="BC71" s="1340">
        <f t="shared" si="36"/>
        <v>30000</v>
      </c>
      <c r="BD71" s="1274">
        <f t="shared" si="36"/>
        <v>23000</v>
      </c>
      <c r="BE71" s="1274">
        <f t="shared" si="36"/>
        <v>23000</v>
      </c>
      <c r="BF71" s="1336">
        <f t="shared" si="36"/>
        <v>23000</v>
      </c>
      <c r="BG71" s="1336">
        <f t="shared" si="36"/>
        <v>21800</v>
      </c>
      <c r="BH71" s="1336">
        <f t="shared" si="36"/>
        <v>22300</v>
      </c>
      <c r="BI71" s="1336">
        <f t="shared" si="36"/>
        <v>22300</v>
      </c>
      <c r="BJ71" s="1336">
        <f t="shared" si="36"/>
        <v>26400</v>
      </c>
      <c r="BK71" s="1341">
        <f t="shared" si="36"/>
        <v>24300</v>
      </c>
      <c r="BL71" s="1342">
        <f t="shared" si="36"/>
        <v>23300</v>
      </c>
      <c r="BM71" s="1336">
        <f t="shared" si="36"/>
        <v>26000</v>
      </c>
      <c r="BN71" s="1337"/>
      <c r="BO71" s="1337"/>
      <c r="BP71" s="1337"/>
      <c r="BQ71" s="1341">
        <f t="shared" si="36"/>
        <v>22600</v>
      </c>
      <c r="BR71" s="22">
        <f t="shared" si="10"/>
        <v>358400</v>
      </c>
      <c r="BS71" s="22"/>
      <c r="BT71" s="22"/>
      <c r="BU71" s="22">
        <f t="shared" si="11"/>
        <v>358400</v>
      </c>
    </row>
    <row r="72" spans="1:73" hidden="1" outlineLevel="1">
      <c r="A72" s="2189" t="s">
        <v>208</v>
      </c>
      <c r="B72" s="2190" t="s">
        <v>33</v>
      </c>
      <c r="C72" s="1272" t="s">
        <v>46</v>
      </c>
      <c r="D72" s="1272" t="s">
        <v>208</v>
      </c>
      <c r="E72" s="1272" t="s">
        <v>22</v>
      </c>
      <c r="F72" s="2191"/>
      <c r="G72" s="1274"/>
      <c r="H72" s="1274"/>
      <c r="I72" s="1274"/>
      <c r="J72" s="1274"/>
      <c r="K72" s="1274"/>
      <c r="L72" s="1274"/>
      <c r="M72" s="1274"/>
      <c r="N72" s="1274"/>
      <c r="O72" s="1274"/>
      <c r="P72" s="1274"/>
      <c r="Q72" s="1274"/>
      <c r="R72" s="1334"/>
      <c r="S72" s="1335" t="str">
        <f t="shared" ref="S72:BQ72" si="37">IF(S171=0,"",S171*(1+S123))</f>
        <v/>
      </c>
      <c r="T72" s="1274" t="str">
        <f t="shared" si="37"/>
        <v/>
      </c>
      <c r="U72" s="1274" t="str">
        <f t="shared" si="37"/>
        <v/>
      </c>
      <c r="V72" s="1274" t="str">
        <f t="shared" si="37"/>
        <v/>
      </c>
      <c r="W72" s="1274" t="str">
        <f t="shared" si="37"/>
        <v/>
      </c>
      <c r="X72" s="1274" t="str">
        <f t="shared" si="37"/>
        <v/>
      </c>
      <c r="Y72" s="1274" t="str">
        <f t="shared" si="37"/>
        <v/>
      </c>
      <c r="Z72" s="1274" t="str">
        <f t="shared" si="37"/>
        <v/>
      </c>
      <c r="AA72" s="1274" t="str">
        <f t="shared" si="37"/>
        <v/>
      </c>
      <c r="AB72" s="1274" t="str">
        <f t="shared" si="37"/>
        <v/>
      </c>
      <c r="AC72" s="1274" t="str">
        <f t="shared" si="37"/>
        <v/>
      </c>
      <c r="AD72" s="1334" t="str">
        <f t="shared" si="37"/>
        <v/>
      </c>
      <c r="AE72" s="1335" t="str">
        <f t="shared" si="37"/>
        <v/>
      </c>
      <c r="AF72" s="1274" t="str">
        <f t="shared" si="37"/>
        <v/>
      </c>
      <c r="AG72" s="1274" t="str">
        <f t="shared" si="37"/>
        <v/>
      </c>
      <c r="AH72" s="1274">
        <f t="shared" si="37"/>
        <v>15581</v>
      </c>
      <c r="AI72" s="1274">
        <f t="shared" si="37"/>
        <v>15776</v>
      </c>
      <c r="AJ72" s="1274">
        <f t="shared" si="37"/>
        <v>10600</v>
      </c>
      <c r="AK72" s="1336">
        <f t="shared" si="37"/>
        <v>10600</v>
      </c>
      <c r="AL72" s="1336">
        <f t="shared" si="37"/>
        <v>10900</v>
      </c>
      <c r="AM72" s="1336">
        <f t="shared" si="37"/>
        <v>13000</v>
      </c>
      <c r="AN72" s="1336">
        <f t="shared" si="37"/>
        <v>10900</v>
      </c>
      <c r="AO72" s="1336">
        <f t="shared" si="37"/>
        <v>10600</v>
      </c>
      <c r="AP72" s="1337">
        <f t="shared" si="37"/>
        <v>11000</v>
      </c>
      <c r="AQ72" s="1338">
        <f t="shared" si="37"/>
        <v>25100</v>
      </c>
      <c r="AR72" s="1337">
        <f t="shared" si="37"/>
        <v>13600</v>
      </c>
      <c r="AS72" s="1337">
        <f t="shared" si="37"/>
        <v>13700</v>
      </c>
      <c r="AT72" s="1337">
        <f t="shared" si="37"/>
        <v>13000</v>
      </c>
      <c r="AU72" s="1337">
        <f t="shared" si="37"/>
        <v>12700</v>
      </c>
      <c r="AV72" s="1336">
        <f t="shared" si="37"/>
        <v>12000</v>
      </c>
      <c r="AW72" s="1336">
        <f t="shared" si="37"/>
        <v>11800</v>
      </c>
      <c r="AX72" s="1336">
        <f t="shared" si="37"/>
        <v>14000</v>
      </c>
      <c r="AY72" s="1336">
        <f t="shared" si="37"/>
        <v>16700</v>
      </c>
      <c r="AZ72" s="1336">
        <f t="shared" si="37"/>
        <v>17400</v>
      </c>
      <c r="BA72" s="1336">
        <f t="shared" si="37"/>
        <v>24000</v>
      </c>
      <c r="BB72" s="1339">
        <f t="shared" si="37"/>
        <v>24000</v>
      </c>
      <c r="BC72" s="1340">
        <f t="shared" si="37"/>
        <v>24000</v>
      </c>
      <c r="BD72" s="1274">
        <f t="shared" si="37"/>
        <v>21000</v>
      </c>
      <c r="BE72" s="1274">
        <f t="shared" si="37"/>
        <v>21000</v>
      </c>
      <c r="BF72" s="1336">
        <f t="shared" si="37"/>
        <v>17000</v>
      </c>
      <c r="BG72" s="1336">
        <f t="shared" si="37"/>
        <v>17000</v>
      </c>
      <c r="BH72" s="1336">
        <f t="shared" si="37"/>
        <v>17000</v>
      </c>
      <c r="BI72" s="1336">
        <f t="shared" si="37"/>
        <v>21000</v>
      </c>
      <c r="BJ72" s="1336">
        <f t="shared" si="37"/>
        <v>21000</v>
      </c>
      <c r="BK72" s="1341">
        <f t="shared" si="37"/>
        <v>21000</v>
      </c>
      <c r="BL72" s="1342">
        <f t="shared" si="37"/>
        <v>21000</v>
      </c>
      <c r="BM72" s="1336">
        <f t="shared" si="37"/>
        <v>21000</v>
      </c>
      <c r="BN72" s="1337"/>
      <c r="BO72" s="1337"/>
      <c r="BP72" s="1337"/>
      <c r="BQ72" s="1341">
        <f t="shared" si="37"/>
        <v>21000</v>
      </c>
      <c r="BR72" s="22">
        <f t="shared" si="10"/>
        <v>211600</v>
      </c>
      <c r="BS72" s="22"/>
      <c r="BT72" s="22"/>
      <c r="BU72" s="22">
        <f t="shared" si="11"/>
        <v>211600</v>
      </c>
    </row>
    <row r="73" spans="1:73" hidden="1" outlineLevel="1">
      <c r="A73" s="2189" t="s">
        <v>208</v>
      </c>
      <c r="B73" s="2190" t="s">
        <v>33</v>
      </c>
      <c r="C73" s="1272" t="s">
        <v>671</v>
      </c>
      <c r="D73" s="1272" t="s">
        <v>672</v>
      </c>
      <c r="E73" s="1272" t="s">
        <v>22</v>
      </c>
      <c r="F73" s="2191"/>
      <c r="G73" s="1274"/>
      <c r="H73" s="1274"/>
      <c r="I73" s="1274"/>
      <c r="J73" s="1274"/>
      <c r="K73" s="1274"/>
      <c r="L73" s="1274"/>
      <c r="M73" s="1274"/>
      <c r="N73" s="1274"/>
      <c r="O73" s="1274"/>
      <c r="P73" s="1274"/>
      <c r="Q73" s="1274"/>
      <c r="R73" s="1334"/>
      <c r="S73" s="1335" t="str">
        <f t="shared" ref="S73:BQ73" si="38">IF(S172=0,"",S172*(1+S125))</f>
        <v/>
      </c>
      <c r="T73" s="1274" t="str">
        <f t="shared" si="38"/>
        <v/>
      </c>
      <c r="U73" s="1274" t="str">
        <f t="shared" si="38"/>
        <v/>
      </c>
      <c r="V73" s="1274" t="str">
        <f t="shared" si="38"/>
        <v/>
      </c>
      <c r="W73" s="1274" t="str">
        <f t="shared" si="38"/>
        <v/>
      </c>
      <c r="X73" s="1274" t="str">
        <f t="shared" si="38"/>
        <v/>
      </c>
      <c r="Y73" s="1274" t="str">
        <f t="shared" si="38"/>
        <v/>
      </c>
      <c r="Z73" s="1274" t="str">
        <f t="shared" si="38"/>
        <v/>
      </c>
      <c r="AA73" s="1274" t="str">
        <f t="shared" si="38"/>
        <v/>
      </c>
      <c r="AB73" s="1274" t="str">
        <f t="shared" si="38"/>
        <v/>
      </c>
      <c r="AC73" s="1274" t="str">
        <f t="shared" si="38"/>
        <v/>
      </c>
      <c r="AD73" s="1334" t="str">
        <f t="shared" si="38"/>
        <v/>
      </c>
      <c r="AE73" s="1335" t="str">
        <f t="shared" si="38"/>
        <v/>
      </c>
      <c r="AF73" s="1274" t="str">
        <f t="shared" si="38"/>
        <v/>
      </c>
      <c r="AG73" s="1274" t="str">
        <f t="shared" si="38"/>
        <v/>
      </c>
      <c r="AH73" s="1274">
        <f t="shared" si="38"/>
        <v>2539</v>
      </c>
      <c r="AI73" s="1274">
        <f t="shared" si="38"/>
        <v>2703</v>
      </c>
      <c r="AJ73" s="1274">
        <f t="shared" si="38"/>
        <v>2569</v>
      </c>
      <c r="AK73" s="1336">
        <f t="shared" si="38"/>
        <v>2494</v>
      </c>
      <c r="AL73" s="1336">
        <f t="shared" si="38"/>
        <v>2656</v>
      </c>
      <c r="AM73" s="1336">
        <f t="shared" si="38"/>
        <v>2490</v>
      </c>
      <c r="AN73" s="1336">
        <f t="shared" si="38"/>
        <v>2619</v>
      </c>
      <c r="AO73" s="1336">
        <f t="shared" si="38"/>
        <v>2333</v>
      </c>
      <c r="AP73" s="1337">
        <f t="shared" si="38"/>
        <v>2485</v>
      </c>
      <c r="AQ73" s="1338">
        <f t="shared" si="38"/>
        <v>2800</v>
      </c>
      <c r="AR73" s="1337">
        <f t="shared" si="38"/>
        <v>2604</v>
      </c>
      <c r="AS73" s="1337">
        <f t="shared" si="38"/>
        <v>2711</v>
      </c>
      <c r="AT73" s="1337">
        <f t="shared" si="38"/>
        <v>1750</v>
      </c>
      <c r="AU73" s="1337">
        <f t="shared" si="38"/>
        <v>1900</v>
      </c>
      <c r="AV73" s="1336">
        <f t="shared" si="38"/>
        <v>1900</v>
      </c>
      <c r="AW73" s="1336">
        <f t="shared" si="38"/>
        <v>1950</v>
      </c>
      <c r="AX73" s="1336" t="str">
        <f t="shared" si="38"/>
        <v/>
      </c>
      <c r="AY73" s="1336" t="str">
        <f t="shared" si="38"/>
        <v/>
      </c>
      <c r="AZ73" s="1336" t="str">
        <f t="shared" si="38"/>
        <v/>
      </c>
      <c r="BA73" s="1336" t="str">
        <f t="shared" si="38"/>
        <v/>
      </c>
      <c r="BB73" s="1339" t="str">
        <f t="shared" si="38"/>
        <v/>
      </c>
      <c r="BC73" s="1340" t="str">
        <f t="shared" si="38"/>
        <v/>
      </c>
      <c r="BD73" s="1274" t="str">
        <f t="shared" si="38"/>
        <v/>
      </c>
      <c r="BE73" s="1274" t="str">
        <f t="shared" si="38"/>
        <v/>
      </c>
      <c r="BF73" s="1336" t="str">
        <f t="shared" si="38"/>
        <v/>
      </c>
      <c r="BG73" s="1336" t="str">
        <f t="shared" si="38"/>
        <v/>
      </c>
      <c r="BH73" s="1336" t="str">
        <f t="shared" si="38"/>
        <v/>
      </c>
      <c r="BI73" s="1336" t="str">
        <f t="shared" si="38"/>
        <v/>
      </c>
      <c r="BJ73" s="1336" t="str">
        <f t="shared" si="38"/>
        <v/>
      </c>
      <c r="BK73" s="1341" t="str">
        <f t="shared" si="38"/>
        <v/>
      </c>
      <c r="BL73" s="1342" t="str">
        <f t="shared" si="38"/>
        <v/>
      </c>
      <c r="BM73" s="1336" t="str">
        <f t="shared" si="38"/>
        <v/>
      </c>
      <c r="BN73" s="1337"/>
      <c r="BO73" s="1337"/>
      <c r="BP73" s="1337"/>
      <c r="BQ73" s="1341" t="str">
        <f t="shared" si="38"/>
        <v/>
      </c>
      <c r="BR73" s="22">
        <f t="shared" si="10"/>
        <v>7500</v>
      </c>
      <c r="BS73" s="22"/>
      <c r="BT73" s="22"/>
      <c r="BU73" s="22">
        <f t="shared" si="11"/>
        <v>7500</v>
      </c>
    </row>
    <row r="74" spans="1:73" hidden="1" outlineLevel="1">
      <c r="A74" s="2189" t="s">
        <v>208</v>
      </c>
      <c r="B74" s="2190" t="s">
        <v>33</v>
      </c>
      <c r="C74" s="1272" t="s">
        <v>35</v>
      </c>
      <c r="D74" s="1272" t="s">
        <v>38</v>
      </c>
      <c r="E74" s="1272" t="s">
        <v>16</v>
      </c>
      <c r="F74" s="2191"/>
      <c r="G74" s="1274"/>
      <c r="H74" s="1274"/>
      <c r="I74" s="1274"/>
      <c r="J74" s="1274"/>
      <c r="K74" s="1274"/>
      <c r="L74" s="1274"/>
      <c r="M74" s="1274"/>
      <c r="N74" s="1274"/>
      <c r="O74" s="1274"/>
      <c r="P74" s="1274"/>
      <c r="Q74" s="1274"/>
      <c r="R74" s="1334"/>
      <c r="S74" s="1335">
        <f t="shared" ref="S74:BQ74" si="39">IF(S173=0,"",S173*(1+S126))</f>
        <v>13990</v>
      </c>
      <c r="T74" s="1274">
        <f t="shared" si="39"/>
        <v>16080</v>
      </c>
      <c r="U74" s="1274">
        <f t="shared" si="39"/>
        <v>15450</v>
      </c>
      <c r="V74" s="1274">
        <f t="shared" si="39"/>
        <v>17564</v>
      </c>
      <c r="W74" s="1274">
        <f t="shared" si="39"/>
        <v>17480</v>
      </c>
      <c r="X74" s="1274">
        <f t="shared" si="39"/>
        <v>15760</v>
      </c>
      <c r="Y74" s="1274">
        <f t="shared" si="39"/>
        <v>17020</v>
      </c>
      <c r="Z74" s="1274">
        <f t="shared" si="39"/>
        <v>21140</v>
      </c>
      <c r="AA74" s="1274">
        <f t="shared" si="39"/>
        <v>26460</v>
      </c>
      <c r="AB74" s="1274">
        <f t="shared" si="39"/>
        <v>13620</v>
      </c>
      <c r="AC74" s="1274">
        <f t="shared" si="39"/>
        <v>11040</v>
      </c>
      <c r="AD74" s="1334">
        <f t="shared" si="39"/>
        <v>11250</v>
      </c>
      <c r="AE74" s="1335">
        <f t="shared" si="39"/>
        <v>14370</v>
      </c>
      <c r="AF74" s="1274">
        <f t="shared" si="39"/>
        <v>21000</v>
      </c>
      <c r="AG74" s="1274">
        <f t="shared" si="39"/>
        <v>23190</v>
      </c>
      <c r="AH74" s="1274">
        <f t="shared" si="39"/>
        <v>19470</v>
      </c>
      <c r="AI74" s="1274">
        <f t="shared" si="39"/>
        <v>21660</v>
      </c>
      <c r="AJ74" s="1274">
        <f t="shared" si="39"/>
        <v>22580</v>
      </c>
      <c r="AK74" s="1336">
        <f t="shared" si="39"/>
        <v>23749</v>
      </c>
      <c r="AL74" s="1336">
        <f t="shared" si="39"/>
        <v>24942</v>
      </c>
      <c r="AM74" s="1336">
        <f t="shared" si="39"/>
        <v>25015</v>
      </c>
      <c r="AN74" s="1336">
        <f t="shared" si="39"/>
        <v>23770</v>
      </c>
      <c r="AO74" s="1336">
        <f t="shared" si="39"/>
        <v>22547</v>
      </c>
      <c r="AP74" s="1337">
        <f t="shared" si="39"/>
        <v>22983</v>
      </c>
      <c r="AQ74" s="1338">
        <f t="shared" si="39"/>
        <v>26800</v>
      </c>
      <c r="AR74" s="1337">
        <f t="shared" si="39"/>
        <v>24542</v>
      </c>
      <c r="AS74" s="1337">
        <f t="shared" si="39"/>
        <v>24810</v>
      </c>
      <c r="AT74" s="1337">
        <f t="shared" si="39"/>
        <v>22950</v>
      </c>
      <c r="AU74" s="1337">
        <f t="shared" si="39"/>
        <v>26000</v>
      </c>
      <c r="AV74" s="1336">
        <f t="shared" si="39"/>
        <v>33700</v>
      </c>
      <c r="AW74" s="1336">
        <f t="shared" si="39"/>
        <v>35950</v>
      </c>
      <c r="AX74" s="1336">
        <f t="shared" si="39"/>
        <v>35773</v>
      </c>
      <c r="AY74" s="1336">
        <f t="shared" si="39"/>
        <v>31860</v>
      </c>
      <c r="AZ74" s="1336">
        <f t="shared" si="39"/>
        <v>24000</v>
      </c>
      <c r="BA74" s="1336">
        <f t="shared" si="39"/>
        <v>22500</v>
      </c>
      <c r="BB74" s="1339">
        <f t="shared" si="39"/>
        <v>23000</v>
      </c>
      <c r="BC74" s="1340">
        <f t="shared" si="39"/>
        <v>26950</v>
      </c>
      <c r="BD74" s="1274">
        <f t="shared" si="39"/>
        <v>24600</v>
      </c>
      <c r="BE74" s="1274">
        <f t="shared" si="39"/>
        <v>24900</v>
      </c>
      <c r="BF74" s="1336">
        <f t="shared" si="39"/>
        <v>24252.388888508001</v>
      </c>
      <c r="BG74" s="1336">
        <f t="shared" si="39"/>
        <v>22400</v>
      </c>
      <c r="BH74" s="1336">
        <f t="shared" si="39"/>
        <v>22400</v>
      </c>
      <c r="BI74" s="1336">
        <f t="shared" si="39"/>
        <v>22300</v>
      </c>
      <c r="BJ74" s="1336">
        <f t="shared" si="39"/>
        <v>21000</v>
      </c>
      <c r="BK74" s="1341">
        <f t="shared" si="39"/>
        <v>18500</v>
      </c>
      <c r="BL74" s="1342">
        <f t="shared" si="39"/>
        <v>21500</v>
      </c>
      <c r="BM74" s="1336">
        <f t="shared" si="39"/>
        <v>22300</v>
      </c>
      <c r="BN74" s="1337"/>
      <c r="BO74" s="1337"/>
      <c r="BP74" s="1337"/>
      <c r="BQ74" s="1341">
        <f t="shared" si="39"/>
        <v>24700</v>
      </c>
      <c r="BR74" s="22">
        <f t="shared" si="10"/>
        <v>332183</v>
      </c>
      <c r="BS74" s="22"/>
      <c r="BT74" s="22"/>
      <c r="BU74" s="22">
        <f t="shared" si="11"/>
        <v>332183</v>
      </c>
    </row>
    <row r="75" spans="1:73" hidden="1" outlineLevel="1">
      <c r="A75" s="2189" t="s">
        <v>208</v>
      </c>
      <c r="B75" s="2190" t="s">
        <v>33</v>
      </c>
      <c r="C75" s="1272" t="s">
        <v>35</v>
      </c>
      <c r="D75" s="1272" t="s">
        <v>36</v>
      </c>
      <c r="E75" s="1272" t="s">
        <v>16</v>
      </c>
      <c r="F75" s="2191"/>
      <c r="G75" s="1274"/>
      <c r="H75" s="1274"/>
      <c r="I75" s="1274"/>
      <c r="J75" s="1274"/>
      <c r="K75" s="1274"/>
      <c r="L75" s="1274"/>
      <c r="M75" s="1274"/>
      <c r="N75" s="1274"/>
      <c r="O75" s="1274"/>
      <c r="P75" s="1274"/>
      <c r="Q75" s="1274"/>
      <c r="R75" s="1334"/>
      <c r="S75" s="1335">
        <f t="shared" ref="S75:BQ75" si="40">IF(S174=0,"",S174*(1+S127))</f>
        <v>84000</v>
      </c>
      <c r="T75" s="1274">
        <f t="shared" si="40"/>
        <v>69440</v>
      </c>
      <c r="U75" s="1274">
        <f t="shared" si="40"/>
        <v>83350</v>
      </c>
      <c r="V75" s="1274">
        <f t="shared" si="40"/>
        <v>86339</v>
      </c>
      <c r="W75" s="1274">
        <f t="shared" si="40"/>
        <v>66180</v>
      </c>
      <c r="X75" s="1274">
        <f t="shared" si="40"/>
        <v>63100</v>
      </c>
      <c r="Y75" s="1274">
        <f t="shared" si="40"/>
        <v>58700</v>
      </c>
      <c r="Z75" s="1274">
        <f t="shared" si="40"/>
        <v>59170</v>
      </c>
      <c r="AA75" s="1274">
        <f t="shared" si="40"/>
        <v>63640</v>
      </c>
      <c r="AB75" s="1274">
        <f t="shared" si="40"/>
        <v>54110</v>
      </c>
      <c r="AC75" s="1274">
        <f t="shared" si="40"/>
        <v>56710</v>
      </c>
      <c r="AD75" s="1334">
        <f t="shared" si="40"/>
        <v>70140</v>
      </c>
      <c r="AE75" s="1335">
        <f t="shared" si="40"/>
        <v>76020</v>
      </c>
      <c r="AF75" s="1274">
        <f t="shared" si="40"/>
        <v>65850</v>
      </c>
      <c r="AG75" s="1274">
        <f t="shared" si="40"/>
        <v>77580</v>
      </c>
      <c r="AH75" s="1274">
        <f t="shared" si="40"/>
        <v>84470</v>
      </c>
      <c r="AI75" s="1274">
        <f t="shared" si="40"/>
        <v>68430</v>
      </c>
      <c r="AJ75" s="1274">
        <f t="shared" si="40"/>
        <v>55680</v>
      </c>
      <c r="AK75" s="1336">
        <f t="shared" si="40"/>
        <v>49195</v>
      </c>
      <c r="AL75" s="1336">
        <f t="shared" si="40"/>
        <v>56433</v>
      </c>
      <c r="AM75" s="1336">
        <f t="shared" si="40"/>
        <v>51306</v>
      </c>
      <c r="AN75" s="1336">
        <f t="shared" si="40"/>
        <v>59450</v>
      </c>
      <c r="AO75" s="1336">
        <f t="shared" si="40"/>
        <v>79913</v>
      </c>
      <c r="AP75" s="1337">
        <f t="shared" si="40"/>
        <v>84692</v>
      </c>
      <c r="AQ75" s="1338">
        <f t="shared" si="40"/>
        <v>92150</v>
      </c>
      <c r="AR75" s="1337">
        <f t="shared" si="40"/>
        <v>83942.985103335188</v>
      </c>
      <c r="AS75" s="1337">
        <f t="shared" si="40"/>
        <v>87837.229204260919</v>
      </c>
      <c r="AT75" s="1337">
        <f t="shared" si="40"/>
        <v>66050</v>
      </c>
      <c r="AU75" s="1337">
        <f t="shared" si="40"/>
        <v>63600</v>
      </c>
      <c r="AV75" s="1336">
        <f t="shared" si="40"/>
        <v>58300</v>
      </c>
      <c r="AW75" s="1336">
        <f t="shared" si="40"/>
        <v>56300</v>
      </c>
      <c r="AX75" s="1336">
        <f t="shared" si="40"/>
        <v>62877</v>
      </c>
      <c r="AY75" s="1336">
        <f t="shared" si="40"/>
        <v>54740</v>
      </c>
      <c r="AZ75" s="1336">
        <f t="shared" si="40"/>
        <v>66500</v>
      </c>
      <c r="BA75" s="1336">
        <f t="shared" si="40"/>
        <v>74500</v>
      </c>
      <c r="BB75" s="1339">
        <f t="shared" si="40"/>
        <v>80750</v>
      </c>
      <c r="BC75" s="1340">
        <f t="shared" si="40"/>
        <v>89350</v>
      </c>
      <c r="BD75" s="1274">
        <f t="shared" si="40"/>
        <v>84400</v>
      </c>
      <c r="BE75" s="1274">
        <f t="shared" si="40"/>
        <v>82300</v>
      </c>
      <c r="BF75" s="1336">
        <f t="shared" si="40"/>
        <v>67968.920482480447</v>
      </c>
      <c r="BG75" s="1336">
        <f t="shared" si="40"/>
        <v>61300</v>
      </c>
      <c r="BH75" s="1336">
        <f t="shared" si="40"/>
        <v>55700</v>
      </c>
      <c r="BI75" s="1336">
        <f t="shared" si="40"/>
        <v>57700</v>
      </c>
      <c r="BJ75" s="1336">
        <f t="shared" si="40"/>
        <v>58700</v>
      </c>
      <c r="BK75" s="1341">
        <f t="shared" si="40"/>
        <v>59700</v>
      </c>
      <c r="BL75" s="1342">
        <f t="shared" si="40"/>
        <v>60900</v>
      </c>
      <c r="BM75" s="1336">
        <f t="shared" si="40"/>
        <v>67300</v>
      </c>
      <c r="BN75" s="1337"/>
      <c r="BO75" s="1337"/>
      <c r="BP75" s="1337"/>
      <c r="BQ75" s="1341">
        <f t="shared" si="40"/>
        <v>78700</v>
      </c>
      <c r="BR75" s="22">
        <f t="shared" si="10"/>
        <v>839667</v>
      </c>
      <c r="BS75" s="22"/>
      <c r="BT75" s="22"/>
      <c r="BU75" s="22">
        <f t="shared" si="11"/>
        <v>839667</v>
      </c>
    </row>
    <row r="76" spans="1:73" hidden="1" outlineLevel="1">
      <c r="A76" s="2189" t="s">
        <v>208</v>
      </c>
      <c r="B76" s="2190" t="s">
        <v>33</v>
      </c>
      <c r="C76" s="1272" t="s">
        <v>111</v>
      </c>
      <c r="D76" s="1272" t="s">
        <v>673</v>
      </c>
      <c r="E76" s="1272" t="s">
        <v>22</v>
      </c>
      <c r="F76" s="2191"/>
      <c r="G76" s="1274"/>
      <c r="H76" s="1274"/>
      <c r="I76" s="1274"/>
      <c r="J76" s="1274"/>
      <c r="K76" s="1274"/>
      <c r="L76" s="1274"/>
      <c r="M76" s="1274"/>
      <c r="N76" s="1274"/>
      <c r="O76" s="1274"/>
      <c r="P76" s="1274"/>
      <c r="Q76" s="1274"/>
      <c r="R76" s="1334"/>
      <c r="S76" s="1335" t="str">
        <f t="shared" ref="S76:BQ76" si="41">IF(S175=0,"",S175*(1+S128))</f>
        <v/>
      </c>
      <c r="T76" s="1274" t="str">
        <f t="shared" si="41"/>
        <v/>
      </c>
      <c r="U76" s="1274" t="str">
        <f t="shared" si="41"/>
        <v/>
      </c>
      <c r="V76" s="1274" t="str">
        <f t="shared" si="41"/>
        <v/>
      </c>
      <c r="W76" s="1274" t="str">
        <f t="shared" si="41"/>
        <v/>
      </c>
      <c r="X76" s="1274" t="str">
        <f t="shared" si="41"/>
        <v/>
      </c>
      <c r="Y76" s="1274" t="str">
        <f t="shared" si="41"/>
        <v/>
      </c>
      <c r="Z76" s="1274" t="str">
        <f t="shared" si="41"/>
        <v/>
      </c>
      <c r="AA76" s="1274" t="str">
        <f t="shared" si="41"/>
        <v/>
      </c>
      <c r="AB76" s="1274" t="str">
        <f t="shared" si="41"/>
        <v/>
      </c>
      <c r="AC76" s="1274" t="str">
        <f t="shared" si="41"/>
        <v/>
      </c>
      <c r="AD76" s="1334" t="str">
        <f t="shared" si="41"/>
        <v/>
      </c>
      <c r="AE76" s="1335">
        <f t="shared" si="41"/>
        <v>17780</v>
      </c>
      <c r="AF76" s="1274">
        <f t="shared" si="41"/>
        <v>18470</v>
      </c>
      <c r="AG76" s="1274">
        <f t="shared" si="41"/>
        <v>20140</v>
      </c>
      <c r="AH76" s="1274">
        <f t="shared" si="41"/>
        <v>11418.809631368498</v>
      </c>
      <c r="AI76" s="1274">
        <f t="shared" si="41"/>
        <v>18596.400000000001</v>
      </c>
      <c r="AJ76" s="1274">
        <f t="shared" si="41"/>
        <v>16666.375200000002</v>
      </c>
      <c r="AK76" s="1336">
        <f t="shared" si="41"/>
        <v>16022.881536000004</v>
      </c>
      <c r="AL76" s="1336">
        <f t="shared" si="41"/>
        <v>17445.344418720008</v>
      </c>
      <c r="AM76" s="1336">
        <f t="shared" si="41"/>
        <v>16368.356575520003</v>
      </c>
      <c r="AN76" s="1336">
        <f t="shared" si="41"/>
        <v>18011.774404296004</v>
      </c>
      <c r="AO76" s="1336">
        <f t="shared" si="41"/>
        <v>16215.303428124163</v>
      </c>
      <c r="AP76" s="1337">
        <f t="shared" si="41"/>
        <v>19204.527702374093</v>
      </c>
      <c r="AQ76" s="1338">
        <f t="shared" si="41"/>
        <v>24250</v>
      </c>
      <c r="AR76" s="1337">
        <f t="shared" si="41"/>
        <v>17861.283890526196</v>
      </c>
      <c r="AS76" s="1337">
        <f t="shared" si="41"/>
        <v>19474.348085052508</v>
      </c>
      <c r="AT76" s="1337">
        <f t="shared" si="41"/>
        <v>21050</v>
      </c>
      <c r="AU76" s="1337">
        <f t="shared" si="41"/>
        <v>21300</v>
      </c>
      <c r="AV76" s="1336">
        <f t="shared" si="41"/>
        <v>17200</v>
      </c>
      <c r="AW76" s="1336">
        <f t="shared" si="41"/>
        <v>18550</v>
      </c>
      <c r="AX76" s="1336">
        <f t="shared" si="41"/>
        <v>18500</v>
      </c>
      <c r="AY76" s="1336">
        <f t="shared" si="41"/>
        <v>16900</v>
      </c>
      <c r="AZ76" s="1336">
        <f t="shared" si="41"/>
        <v>18700</v>
      </c>
      <c r="BA76" s="1336">
        <f t="shared" si="41"/>
        <v>19500</v>
      </c>
      <c r="BB76" s="1339">
        <f t="shared" si="41"/>
        <v>19500</v>
      </c>
      <c r="BC76" s="1340">
        <f t="shared" si="41"/>
        <v>24000</v>
      </c>
      <c r="BD76" s="1274">
        <f t="shared" si="41"/>
        <v>22000</v>
      </c>
      <c r="BE76" s="1274">
        <f t="shared" si="41"/>
        <v>26000</v>
      </c>
      <c r="BF76" s="1336">
        <f t="shared" si="41"/>
        <v>16400</v>
      </c>
      <c r="BG76" s="1336">
        <f t="shared" si="41"/>
        <v>19000</v>
      </c>
      <c r="BH76" s="1336">
        <f t="shared" si="41"/>
        <v>19000</v>
      </c>
      <c r="BI76" s="1336">
        <f t="shared" si="41"/>
        <v>18700</v>
      </c>
      <c r="BJ76" s="1336">
        <f t="shared" si="41"/>
        <v>17500</v>
      </c>
      <c r="BK76" s="1341">
        <f t="shared" si="41"/>
        <v>17400</v>
      </c>
      <c r="BL76" s="1342">
        <f t="shared" si="41"/>
        <v>17530</v>
      </c>
      <c r="BM76" s="1336">
        <f t="shared" si="41"/>
        <v>19070</v>
      </c>
      <c r="BN76" s="1337"/>
      <c r="BO76" s="1337"/>
      <c r="BP76" s="1337"/>
      <c r="BQ76" s="1341">
        <f t="shared" si="41"/>
        <v>18260</v>
      </c>
      <c r="BR76" s="22">
        <f t="shared" si="10"/>
        <v>243200</v>
      </c>
      <c r="BS76" s="22"/>
      <c r="BT76" s="22"/>
      <c r="BU76" s="22">
        <f t="shared" si="11"/>
        <v>243200</v>
      </c>
    </row>
    <row r="77" spans="1:73" hidden="1" outlineLevel="1">
      <c r="A77" s="2189" t="s">
        <v>208</v>
      </c>
      <c r="B77" s="2190" t="s">
        <v>33</v>
      </c>
      <c r="C77" s="1272" t="s">
        <v>111</v>
      </c>
      <c r="D77" s="1272" t="s">
        <v>674</v>
      </c>
      <c r="E77" s="1272" t="s">
        <v>22</v>
      </c>
      <c r="F77" s="2191"/>
      <c r="G77" s="1274"/>
      <c r="H77" s="1274"/>
      <c r="I77" s="1274"/>
      <c r="J77" s="1274"/>
      <c r="K77" s="1274"/>
      <c r="L77" s="1274"/>
      <c r="M77" s="1274"/>
      <c r="N77" s="1274"/>
      <c r="O77" s="1274"/>
      <c r="P77" s="1274"/>
      <c r="Q77" s="1274"/>
      <c r="R77" s="1334"/>
      <c r="S77" s="1335" t="str">
        <f t="shared" ref="S77:BQ77" si="42">IF(S176=0,"",S176*(1+S129))</f>
        <v/>
      </c>
      <c r="T77" s="1274" t="str">
        <f t="shared" si="42"/>
        <v/>
      </c>
      <c r="U77" s="1274" t="str">
        <f t="shared" si="42"/>
        <v/>
      </c>
      <c r="V77" s="1274" t="str">
        <f t="shared" si="42"/>
        <v/>
      </c>
      <c r="W77" s="1274" t="str">
        <f t="shared" si="42"/>
        <v/>
      </c>
      <c r="X77" s="1274" t="str">
        <f t="shared" si="42"/>
        <v/>
      </c>
      <c r="Y77" s="1274" t="str">
        <f t="shared" si="42"/>
        <v/>
      </c>
      <c r="Z77" s="1274" t="str">
        <f t="shared" si="42"/>
        <v/>
      </c>
      <c r="AA77" s="1274" t="str">
        <f t="shared" si="42"/>
        <v/>
      </c>
      <c r="AB77" s="1274" t="str">
        <f t="shared" si="42"/>
        <v/>
      </c>
      <c r="AC77" s="1274" t="str">
        <f t="shared" si="42"/>
        <v/>
      </c>
      <c r="AD77" s="1334" t="str">
        <f t="shared" si="42"/>
        <v/>
      </c>
      <c r="AE77" s="1335">
        <f t="shared" si="42"/>
        <v>7000</v>
      </c>
      <c r="AF77" s="1274">
        <f t="shared" si="42"/>
        <v>7000</v>
      </c>
      <c r="AG77" s="1274">
        <f t="shared" si="42"/>
        <v>9500</v>
      </c>
      <c r="AH77" s="1274">
        <f t="shared" si="42"/>
        <v>14400</v>
      </c>
      <c r="AI77" s="1274">
        <f t="shared" si="42"/>
        <v>14400</v>
      </c>
      <c r="AJ77" s="1274">
        <f t="shared" si="42"/>
        <v>14350.2408</v>
      </c>
      <c r="AK77" s="1336">
        <f t="shared" si="42"/>
        <v>14063.235983999999</v>
      </c>
      <c r="AL77" s="1336">
        <f t="shared" si="42"/>
        <v>15047.662502879999</v>
      </c>
      <c r="AM77" s="1336">
        <f t="shared" si="42"/>
        <v>14500</v>
      </c>
      <c r="AN77" s="1336">
        <f t="shared" si="42"/>
        <v>14400</v>
      </c>
      <c r="AO77" s="1336">
        <f t="shared" si="42"/>
        <v>13900</v>
      </c>
      <c r="AP77" s="1337">
        <f t="shared" si="42"/>
        <v>13400</v>
      </c>
      <c r="AQ77" s="1344">
        <f t="shared" si="42"/>
        <v>13400</v>
      </c>
      <c r="AR77" s="1336">
        <f t="shared" si="42"/>
        <v>13400</v>
      </c>
      <c r="AS77" s="1336">
        <f t="shared" si="42"/>
        <v>13400</v>
      </c>
      <c r="AT77" s="1336">
        <f t="shared" si="42"/>
        <v>14000</v>
      </c>
      <c r="AU77" s="1336">
        <f t="shared" si="42"/>
        <v>15500</v>
      </c>
      <c r="AV77" s="1336">
        <f t="shared" si="42"/>
        <v>12000</v>
      </c>
      <c r="AW77" s="1336">
        <f t="shared" si="42"/>
        <v>12000</v>
      </c>
      <c r="AX77" s="1336">
        <f t="shared" si="42"/>
        <v>12000</v>
      </c>
      <c r="AY77" s="1336">
        <f t="shared" si="42"/>
        <v>12600</v>
      </c>
      <c r="AZ77" s="1336">
        <f t="shared" si="42"/>
        <v>13200</v>
      </c>
      <c r="BA77" s="1336">
        <f t="shared" si="42"/>
        <v>13800</v>
      </c>
      <c r="BB77" s="1339">
        <f t="shared" si="42"/>
        <v>13200</v>
      </c>
      <c r="BC77" s="1340">
        <f t="shared" si="42"/>
        <v>13050</v>
      </c>
      <c r="BD77" s="1274">
        <f t="shared" si="42"/>
        <v>13000</v>
      </c>
      <c r="BE77" s="1274">
        <f t="shared" si="42"/>
        <v>13100</v>
      </c>
      <c r="BF77" s="1336">
        <f t="shared" si="42"/>
        <v>10600</v>
      </c>
      <c r="BG77" s="1336">
        <f t="shared" si="42"/>
        <v>11000</v>
      </c>
      <c r="BH77" s="1336">
        <f t="shared" si="42"/>
        <v>11000</v>
      </c>
      <c r="BI77" s="1336">
        <f t="shared" si="42"/>
        <v>10100</v>
      </c>
      <c r="BJ77" s="1336">
        <f t="shared" si="42"/>
        <v>10400</v>
      </c>
      <c r="BK77" s="1341">
        <f t="shared" si="42"/>
        <v>11000</v>
      </c>
      <c r="BL77" s="1342">
        <f t="shared" si="42"/>
        <v>11200</v>
      </c>
      <c r="BM77" s="1336">
        <f t="shared" si="42"/>
        <v>11500</v>
      </c>
      <c r="BN77" s="1337"/>
      <c r="BO77" s="1337"/>
      <c r="BP77" s="1337"/>
      <c r="BQ77" s="1341">
        <f t="shared" si="42"/>
        <v>14100</v>
      </c>
      <c r="BR77" s="22">
        <f t="shared" si="10"/>
        <v>157450</v>
      </c>
      <c r="BS77" s="22"/>
      <c r="BT77" s="22"/>
      <c r="BU77" s="22">
        <f t="shared" si="11"/>
        <v>157450</v>
      </c>
    </row>
    <row r="78" spans="1:73" hidden="1" outlineLevel="1">
      <c r="A78" s="2189" t="s">
        <v>218</v>
      </c>
      <c r="B78" s="2190" t="s">
        <v>33</v>
      </c>
      <c r="C78" s="1272" t="s">
        <v>129</v>
      </c>
      <c r="D78" s="1272" t="s">
        <v>684</v>
      </c>
      <c r="E78" s="1272" t="s">
        <v>16</v>
      </c>
      <c r="F78" s="2191"/>
      <c r="G78" s="1274"/>
      <c r="H78" s="1274"/>
      <c r="I78" s="1274"/>
      <c r="J78" s="1274"/>
      <c r="K78" s="1274"/>
      <c r="L78" s="1274"/>
      <c r="M78" s="1274"/>
      <c r="N78" s="1274"/>
      <c r="O78" s="1274"/>
      <c r="P78" s="1274"/>
      <c r="Q78" s="1274"/>
      <c r="R78" s="1334"/>
      <c r="S78" s="1335">
        <f t="shared" ref="S78:BM78" si="43">IF(S191=0,"",S191*(1+S130))</f>
        <v>21800</v>
      </c>
      <c r="T78" s="1274">
        <f t="shared" si="43"/>
        <v>20300</v>
      </c>
      <c r="U78" s="1274">
        <f t="shared" si="43"/>
        <v>24300</v>
      </c>
      <c r="V78" s="1274">
        <f t="shared" si="43"/>
        <v>19600</v>
      </c>
      <c r="W78" s="1274">
        <f t="shared" si="43"/>
        <v>22340</v>
      </c>
      <c r="X78" s="1274">
        <f t="shared" si="43"/>
        <v>22500</v>
      </c>
      <c r="Y78" s="1274">
        <f t="shared" si="43"/>
        <v>22000</v>
      </c>
      <c r="Z78" s="1274">
        <f t="shared" si="43"/>
        <v>22300</v>
      </c>
      <c r="AA78" s="1274">
        <f t="shared" si="43"/>
        <v>22500</v>
      </c>
      <c r="AB78" s="1274">
        <f t="shared" si="43"/>
        <v>22500</v>
      </c>
      <c r="AC78" s="1274">
        <f t="shared" si="43"/>
        <v>20000</v>
      </c>
      <c r="AD78" s="1334">
        <f t="shared" si="43"/>
        <v>20500</v>
      </c>
      <c r="AE78" s="1335">
        <f t="shared" si="43"/>
        <v>23000</v>
      </c>
      <c r="AF78" s="1274">
        <f t="shared" si="43"/>
        <v>20500</v>
      </c>
      <c r="AG78" s="1274">
        <f t="shared" si="43"/>
        <v>24100</v>
      </c>
      <c r="AH78" s="1274">
        <f t="shared" si="43"/>
        <v>25000</v>
      </c>
      <c r="AI78" s="1274">
        <f t="shared" si="43"/>
        <v>24910</v>
      </c>
      <c r="AJ78" s="1274">
        <f t="shared" si="43"/>
        <v>24182</v>
      </c>
      <c r="AK78" s="1336">
        <f t="shared" si="43"/>
        <v>24191</v>
      </c>
      <c r="AL78" s="1336">
        <f t="shared" si="43"/>
        <v>24880</v>
      </c>
      <c r="AM78" s="1336">
        <f t="shared" si="43"/>
        <v>26885</v>
      </c>
      <c r="AN78" s="1336">
        <f t="shared" si="43"/>
        <v>27222</v>
      </c>
      <c r="AO78" s="1336">
        <f t="shared" si="43"/>
        <v>26110</v>
      </c>
      <c r="AP78" s="1337">
        <f t="shared" si="43"/>
        <v>26700</v>
      </c>
      <c r="AQ78" s="1344">
        <f t="shared" si="43"/>
        <v>29950</v>
      </c>
      <c r="AR78" s="1336">
        <f t="shared" si="43"/>
        <v>26753</v>
      </c>
      <c r="AS78" s="1336">
        <f t="shared" si="43"/>
        <v>29889</v>
      </c>
      <c r="AT78" s="1336">
        <f t="shared" si="43"/>
        <v>26650</v>
      </c>
      <c r="AU78" s="1336">
        <f t="shared" si="43"/>
        <v>25720</v>
      </c>
      <c r="AV78" s="1336">
        <f t="shared" si="43"/>
        <v>26500</v>
      </c>
      <c r="AW78" s="1336">
        <f t="shared" si="43"/>
        <v>24550</v>
      </c>
      <c r="AX78" s="1336">
        <f t="shared" si="43"/>
        <v>27360</v>
      </c>
      <c r="AY78" s="1336">
        <f t="shared" si="43"/>
        <v>25160</v>
      </c>
      <c r="AZ78" s="1336">
        <f t="shared" si="43"/>
        <v>27300</v>
      </c>
      <c r="BA78" s="1336">
        <f t="shared" si="43"/>
        <v>26170</v>
      </c>
      <c r="BB78" s="1339">
        <f t="shared" si="43"/>
        <v>26960</v>
      </c>
      <c r="BC78" s="1340">
        <f t="shared" si="43"/>
        <v>27790</v>
      </c>
      <c r="BD78" s="1274">
        <f t="shared" si="43"/>
        <v>26800</v>
      </c>
      <c r="BE78" s="1274">
        <f t="shared" si="43"/>
        <v>28550</v>
      </c>
      <c r="BF78" s="1336">
        <f t="shared" si="43"/>
        <v>25700</v>
      </c>
      <c r="BG78" s="1336">
        <f t="shared" si="43"/>
        <v>25700</v>
      </c>
      <c r="BH78" s="1336">
        <f t="shared" si="43"/>
        <v>23000</v>
      </c>
      <c r="BI78" s="1336">
        <f t="shared" si="43"/>
        <v>20700</v>
      </c>
      <c r="BJ78" s="1336">
        <f t="shared" si="43"/>
        <v>19980</v>
      </c>
      <c r="BK78" s="1341">
        <f t="shared" si="43"/>
        <v>19440</v>
      </c>
      <c r="BL78" s="1342">
        <f t="shared" si="43"/>
        <v>24700</v>
      </c>
      <c r="BM78" s="1336">
        <f t="shared" si="43"/>
        <v>25100</v>
      </c>
      <c r="BN78" s="1337"/>
      <c r="BO78" s="1337"/>
      <c r="BP78" s="1337"/>
      <c r="BQ78" s="1341">
        <f>IF(BQ191=0,"",BQ191*(1+BQ130))</f>
        <v>27100</v>
      </c>
      <c r="BR78" s="22">
        <f t="shared" si="10"/>
        <v>319510</v>
      </c>
      <c r="BS78" s="22"/>
      <c r="BT78" s="22"/>
      <c r="BU78" s="22">
        <f t="shared" si="11"/>
        <v>319510</v>
      </c>
    </row>
    <row r="79" spans="1:73" hidden="1" outlineLevel="1">
      <c r="A79" s="2189" t="s">
        <v>218</v>
      </c>
      <c r="B79" s="2190" t="s">
        <v>33</v>
      </c>
      <c r="C79" s="1272" t="s">
        <v>129</v>
      </c>
      <c r="D79" s="1272" t="s">
        <v>245</v>
      </c>
      <c r="E79" s="1272" t="s">
        <v>16</v>
      </c>
      <c r="F79" s="2191"/>
      <c r="G79" s="1274"/>
      <c r="H79" s="1274"/>
      <c r="I79" s="1274"/>
      <c r="J79" s="1274"/>
      <c r="K79" s="1274"/>
      <c r="L79" s="1274"/>
      <c r="M79" s="1274"/>
      <c r="N79" s="1274"/>
      <c r="O79" s="1274"/>
      <c r="P79" s="1274"/>
      <c r="Q79" s="1274"/>
      <c r="R79" s="1334"/>
      <c r="S79" s="1335"/>
      <c r="T79" s="1274"/>
      <c r="U79" s="1274"/>
      <c r="V79" s="1274"/>
      <c r="W79" s="1274"/>
      <c r="X79" s="1274"/>
      <c r="Y79" s="1274"/>
      <c r="Z79" s="1274"/>
      <c r="AA79" s="1274"/>
      <c r="AB79" s="1274"/>
      <c r="AC79" s="1274"/>
      <c r="AD79" s="1334"/>
      <c r="AE79" s="1335"/>
      <c r="AF79" s="1274"/>
      <c r="AG79" s="1274"/>
      <c r="AH79" s="1274"/>
      <c r="AI79" s="1274"/>
      <c r="AJ79" s="1274"/>
      <c r="AK79" s="1336"/>
      <c r="AL79" s="1336"/>
      <c r="AM79" s="1336"/>
      <c r="AN79" s="1336"/>
      <c r="AO79" s="1336"/>
      <c r="AP79" s="1337"/>
      <c r="AQ79" s="1344"/>
      <c r="AR79" s="1336"/>
      <c r="AS79" s="1336"/>
      <c r="AT79" s="1336"/>
      <c r="AU79" s="1336"/>
      <c r="AV79" s="1336"/>
      <c r="AW79" s="1336"/>
      <c r="AX79" s="1336"/>
      <c r="AY79" s="1336"/>
      <c r="AZ79" s="1336"/>
      <c r="BA79" s="1336"/>
      <c r="BB79" s="1339"/>
      <c r="BC79" s="1340"/>
      <c r="BD79" s="1274"/>
      <c r="BE79" s="1274"/>
      <c r="BF79" s="1336"/>
      <c r="BG79" s="1336"/>
      <c r="BH79" s="1336"/>
      <c r="BI79" s="1336"/>
      <c r="BJ79" s="1336"/>
      <c r="BK79" s="1341"/>
      <c r="BL79" s="1342"/>
      <c r="BM79" s="1336"/>
      <c r="BN79" s="1337"/>
      <c r="BO79" s="1337"/>
      <c r="BP79" s="1337"/>
      <c r="BQ79" s="1341"/>
      <c r="BR79" s="22"/>
      <c r="BS79" s="22"/>
      <c r="BT79" s="22"/>
      <c r="BU79" s="22"/>
    </row>
    <row r="80" spans="1:73" hidden="1" outlineLevel="1">
      <c r="A80" s="2189" t="s">
        <v>218</v>
      </c>
      <c r="B80" s="2190" t="s">
        <v>33</v>
      </c>
      <c r="C80" s="1272" t="s">
        <v>129</v>
      </c>
      <c r="D80" s="1272" t="s">
        <v>775</v>
      </c>
      <c r="E80" s="1272" t="s">
        <v>16</v>
      </c>
      <c r="F80" s="2191"/>
      <c r="G80" s="1274"/>
      <c r="H80" s="1274"/>
      <c r="I80" s="1274"/>
      <c r="J80" s="1274"/>
      <c r="K80" s="1274"/>
      <c r="L80" s="1274"/>
      <c r="M80" s="1274"/>
      <c r="N80" s="1274"/>
      <c r="O80" s="1274"/>
      <c r="P80" s="1274"/>
      <c r="Q80" s="1274"/>
      <c r="R80" s="1334"/>
      <c r="S80" s="1335"/>
      <c r="T80" s="1274"/>
      <c r="U80" s="1274"/>
      <c r="V80" s="1274"/>
      <c r="W80" s="1274"/>
      <c r="X80" s="1274"/>
      <c r="Y80" s="1274"/>
      <c r="Z80" s="1274"/>
      <c r="AA80" s="1274"/>
      <c r="AB80" s="1274"/>
      <c r="AC80" s="1274"/>
      <c r="AD80" s="1334"/>
      <c r="AE80" s="1335"/>
      <c r="AF80" s="1274"/>
      <c r="AG80" s="1274"/>
      <c r="AH80" s="1274"/>
      <c r="AI80" s="1274"/>
      <c r="AJ80" s="1274"/>
      <c r="AK80" s="1336"/>
      <c r="AL80" s="1336"/>
      <c r="AM80" s="1336"/>
      <c r="AN80" s="1336"/>
      <c r="AO80" s="1336"/>
      <c r="AP80" s="1337"/>
      <c r="AQ80" s="1344"/>
      <c r="AR80" s="1336"/>
      <c r="AS80" s="1336"/>
      <c r="AT80" s="1336"/>
      <c r="AU80" s="1336"/>
      <c r="AV80" s="1336"/>
      <c r="AW80" s="1336"/>
      <c r="AX80" s="1336"/>
      <c r="AY80" s="1336"/>
      <c r="AZ80" s="1336"/>
      <c r="BA80" s="1336"/>
      <c r="BB80" s="1339"/>
      <c r="BC80" s="1340"/>
      <c r="BD80" s="1274"/>
      <c r="BE80" s="1274"/>
      <c r="BF80" s="1336"/>
      <c r="BG80" s="1336"/>
      <c r="BH80" s="1336"/>
      <c r="BI80" s="1336"/>
      <c r="BJ80" s="1336"/>
      <c r="BK80" s="1341"/>
      <c r="BL80" s="1342"/>
      <c r="BM80" s="1336"/>
      <c r="BN80" s="1337"/>
      <c r="BO80" s="1337"/>
      <c r="BP80" s="1337"/>
      <c r="BQ80" s="1341"/>
      <c r="BR80" s="22"/>
      <c r="BS80" s="22"/>
      <c r="BT80" s="22"/>
      <c r="BU80" s="22"/>
    </row>
    <row r="81" spans="1:74" hidden="1" outlineLevel="1">
      <c r="A81" s="2189" t="s">
        <v>218</v>
      </c>
      <c r="B81" s="2190" t="s">
        <v>33</v>
      </c>
      <c r="C81" s="1272" t="s">
        <v>129</v>
      </c>
      <c r="D81" s="1272" t="s">
        <v>776</v>
      </c>
      <c r="E81" s="1272" t="s">
        <v>16</v>
      </c>
      <c r="F81" s="2191"/>
      <c r="G81" s="1274"/>
      <c r="H81" s="1274"/>
      <c r="I81" s="1274"/>
      <c r="J81" s="1274"/>
      <c r="K81" s="1274"/>
      <c r="L81" s="1274"/>
      <c r="M81" s="1274"/>
      <c r="N81" s="1274"/>
      <c r="O81" s="1274"/>
      <c r="P81" s="1274"/>
      <c r="Q81" s="1274"/>
      <c r="R81" s="1334"/>
      <c r="S81" s="1335"/>
      <c r="T81" s="1274"/>
      <c r="U81" s="1274"/>
      <c r="V81" s="1274"/>
      <c r="W81" s="1274"/>
      <c r="X81" s="1274"/>
      <c r="Y81" s="1274"/>
      <c r="Z81" s="1274"/>
      <c r="AA81" s="1274"/>
      <c r="AB81" s="1274"/>
      <c r="AC81" s="1274"/>
      <c r="AD81" s="1334"/>
      <c r="AE81" s="1335"/>
      <c r="AF81" s="1274"/>
      <c r="AG81" s="1274"/>
      <c r="AH81" s="1274"/>
      <c r="AI81" s="1274"/>
      <c r="AJ81" s="1274"/>
      <c r="AK81" s="1336"/>
      <c r="AL81" s="1336"/>
      <c r="AM81" s="1336"/>
      <c r="AN81" s="1336"/>
      <c r="AO81" s="1336"/>
      <c r="AP81" s="1337"/>
      <c r="AQ81" s="1344"/>
      <c r="AR81" s="1336"/>
      <c r="AS81" s="1336"/>
      <c r="AT81" s="1336"/>
      <c r="AU81" s="1336"/>
      <c r="AV81" s="1336"/>
      <c r="AW81" s="1336"/>
      <c r="AX81" s="1336"/>
      <c r="AY81" s="1336"/>
      <c r="AZ81" s="1336"/>
      <c r="BA81" s="1336"/>
      <c r="BB81" s="1339"/>
      <c r="BC81" s="1340"/>
      <c r="BD81" s="1274"/>
      <c r="BE81" s="1274"/>
      <c r="BF81" s="1336"/>
      <c r="BG81" s="1336"/>
      <c r="BH81" s="1336"/>
      <c r="BI81" s="1336"/>
      <c r="BJ81" s="1336"/>
      <c r="BK81" s="1341"/>
      <c r="BL81" s="1342"/>
      <c r="BM81" s="1336"/>
      <c r="BN81" s="1337"/>
      <c r="BO81" s="1337"/>
      <c r="BP81" s="1337"/>
      <c r="BQ81" s="1341"/>
      <c r="BR81" s="22"/>
      <c r="BS81" s="22"/>
      <c r="BT81" s="22"/>
      <c r="BU81" s="22"/>
    </row>
    <row r="82" spans="1:74" hidden="1" outlineLevel="1">
      <c r="A82" s="2189" t="s">
        <v>218</v>
      </c>
      <c r="B82" s="2190" t="s">
        <v>33</v>
      </c>
      <c r="C82" s="1272" t="s">
        <v>129</v>
      </c>
      <c r="D82" s="1272" t="s">
        <v>132</v>
      </c>
      <c r="E82" s="1272" t="s">
        <v>22</v>
      </c>
      <c r="F82" s="2191"/>
      <c r="G82" s="1274"/>
      <c r="H82" s="1274"/>
      <c r="I82" s="1274"/>
      <c r="J82" s="1274"/>
      <c r="K82" s="1274"/>
      <c r="L82" s="1274"/>
      <c r="M82" s="1274"/>
      <c r="N82" s="1274"/>
      <c r="O82" s="1274"/>
      <c r="P82" s="1274"/>
      <c r="Q82" s="1274"/>
      <c r="R82" s="1334"/>
      <c r="S82" s="1335">
        <f t="shared" ref="S82:BM82" si="44">IF(S196=0,"",S196*(1+S134))</f>
        <v>22150</v>
      </c>
      <c r="T82" s="1274">
        <f t="shared" si="44"/>
        <v>18150</v>
      </c>
      <c r="U82" s="1274">
        <f t="shared" si="44"/>
        <v>17400</v>
      </c>
      <c r="V82" s="1274">
        <f t="shared" si="44"/>
        <v>15700</v>
      </c>
      <c r="W82" s="1274">
        <f t="shared" si="44"/>
        <v>16100</v>
      </c>
      <c r="X82" s="1274">
        <f t="shared" si="44"/>
        <v>15300</v>
      </c>
      <c r="Y82" s="1274">
        <f t="shared" si="44"/>
        <v>16300</v>
      </c>
      <c r="Z82" s="1274">
        <f t="shared" si="44"/>
        <v>16700</v>
      </c>
      <c r="AA82" s="1274">
        <f t="shared" si="44"/>
        <v>16200</v>
      </c>
      <c r="AB82" s="1274">
        <f t="shared" si="44"/>
        <v>16500</v>
      </c>
      <c r="AC82" s="1274">
        <f t="shared" si="44"/>
        <v>9800</v>
      </c>
      <c r="AD82" s="1334">
        <f t="shared" si="44"/>
        <v>9800</v>
      </c>
      <c r="AE82" s="1335">
        <f t="shared" si="44"/>
        <v>15500</v>
      </c>
      <c r="AF82" s="1274">
        <f t="shared" si="44"/>
        <v>13500</v>
      </c>
      <c r="AG82" s="1274">
        <f t="shared" si="44"/>
        <v>16000</v>
      </c>
      <c r="AH82" s="1274">
        <f t="shared" si="44"/>
        <v>5541.8812240042462</v>
      </c>
      <c r="AI82" s="1274" t="str">
        <f t="shared" si="44"/>
        <v/>
      </c>
      <c r="AJ82" s="1336" t="str">
        <f t="shared" si="44"/>
        <v/>
      </c>
      <c r="AK82" s="1336" t="str">
        <f t="shared" si="44"/>
        <v/>
      </c>
      <c r="AL82" s="1336" t="str">
        <f t="shared" si="44"/>
        <v/>
      </c>
      <c r="AM82" s="1336" t="str">
        <f t="shared" si="44"/>
        <v/>
      </c>
      <c r="AN82" s="1336" t="str">
        <f t="shared" si="44"/>
        <v/>
      </c>
      <c r="AO82" s="1336" t="str">
        <f t="shared" si="44"/>
        <v/>
      </c>
      <c r="AP82" s="1337" t="str">
        <f t="shared" si="44"/>
        <v/>
      </c>
      <c r="AQ82" s="1344" t="str">
        <f t="shared" si="44"/>
        <v/>
      </c>
      <c r="AR82" s="1336" t="str">
        <f t="shared" si="44"/>
        <v/>
      </c>
      <c r="AS82" s="1336" t="str">
        <f t="shared" si="44"/>
        <v/>
      </c>
      <c r="AT82" s="1336" t="str">
        <f t="shared" si="44"/>
        <v/>
      </c>
      <c r="AU82" s="1336" t="str">
        <f t="shared" si="44"/>
        <v/>
      </c>
      <c r="AV82" s="1336" t="str">
        <f t="shared" si="44"/>
        <v/>
      </c>
      <c r="AW82" s="1336" t="str">
        <f t="shared" si="44"/>
        <v/>
      </c>
      <c r="AX82" s="1336" t="str">
        <f t="shared" si="44"/>
        <v/>
      </c>
      <c r="AY82" s="1336" t="str">
        <f t="shared" si="44"/>
        <v/>
      </c>
      <c r="AZ82" s="1336" t="str">
        <f t="shared" si="44"/>
        <v/>
      </c>
      <c r="BA82" s="1336" t="str">
        <f t="shared" si="44"/>
        <v/>
      </c>
      <c r="BB82" s="1339" t="str">
        <f t="shared" si="44"/>
        <v/>
      </c>
      <c r="BC82" s="1340" t="str">
        <f t="shared" si="44"/>
        <v/>
      </c>
      <c r="BD82" s="1274" t="str">
        <f t="shared" si="44"/>
        <v/>
      </c>
      <c r="BE82" s="1336">
        <f t="shared" si="44"/>
        <v>400</v>
      </c>
      <c r="BF82" s="1336">
        <f t="shared" si="44"/>
        <v>400</v>
      </c>
      <c r="BG82" s="1336">
        <f t="shared" si="44"/>
        <v>300</v>
      </c>
      <c r="BH82" s="1336">
        <f t="shared" si="44"/>
        <v>300</v>
      </c>
      <c r="BI82" s="1336">
        <f t="shared" si="44"/>
        <v>300</v>
      </c>
      <c r="BJ82" s="1336">
        <f t="shared" si="44"/>
        <v>400</v>
      </c>
      <c r="BK82" s="1341">
        <f t="shared" si="44"/>
        <v>400</v>
      </c>
      <c r="BL82" s="1342">
        <f t="shared" si="44"/>
        <v>400</v>
      </c>
      <c r="BM82" s="1336">
        <f t="shared" si="44"/>
        <v>400</v>
      </c>
      <c r="BN82" s="1337"/>
      <c r="BO82" s="1337"/>
      <c r="BP82" s="1337"/>
      <c r="BQ82" s="1341">
        <f>IF(BQ196=0,"",BQ196*(1+BQ134))</f>
        <v>400</v>
      </c>
      <c r="BR82" s="22">
        <f t="shared" si="10"/>
        <v>400</v>
      </c>
      <c r="BS82" s="22"/>
      <c r="BT82" s="22"/>
      <c r="BU82" s="22"/>
    </row>
    <row r="83" spans="1:74" hidden="1" outlineLevel="1">
      <c r="A83" s="2189" t="s">
        <v>243</v>
      </c>
      <c r="B83" s="2190" t="s">
        <v>33</v>
      </c>
      <c r="C83" s="1272" t="s">
        <v>147</v>
      </c>
      <c r="D83" s="1272" t="s">
        <v>243</v>
      </c>
      <c r="E83" s="1272" t="s">
        <v>52</v>
      </c>
      <c r="F83" s="2191"/>
      <c r="G83" s="1274"/>
      <c r="H83" s="1274"/>
      <c r="I83" s="1274"/>
      <c r="J83" s="1274"/>
      <c r="K83" s="1274"/>
      <c r="L83" s="1274"/>
      <c r="M83" s="1274"/>
      <c r="N83" s="1274"/>
      <c r="O83" s="1274"/>
      <c r="P83" s="1274"/>
      <c r="Q83" s="1274"/>
      <c r="R83" s="1334"/>
      <c r="S83" s="1335"/>
      <c r="T83" s="1274"/>
      <c r="U83" s="1274"/>
      <c r="V83" s="1274"/>
      <c r="W83" s="1274"/>
      <c r="X83" s="1274"/>
      <c r="Y83" s="1274"/>
      <c r="Z83" s="1274"/>
      <c r="AA83" s="1274"/>
      <c r="AB83" s="1274"/>
      <c r="AC83" s="1274"/>
      <c r="AD83" s="1334"/>
      <c r="AE83" s="1335"/>
      <c r="AF83" s="1274"/>
      <c r="AG83" s="1274"/>
      <c r="AH83" s="1274">
        <v>150</v>
      </c>
      <c r="AI83" s="1274">
        <v>150</v>
      </c>
      <c r="AJ83" s="1336">
        <v>150</v>
      </c>
      <c r="AK83" s="1336">
        <v>150</v>
      </c>
      <c r="AL83" s="1336">
        <v>150</v>
      </c>
      <c r="AM83" s="1336">
        <v>150</v>
      </c>
      <c r="AN83" s="1336">
        <v>150</v>
      </c>
      <c r="AO83" s="1336">
        <v>150</v>
      </c>
      <c r="AP83" s="1337">
        <v>150</v>
      </c>
      <c r="AQ83" s="1344">
        <v>150</v>
      </c>
      <c r="AR83" s="1336">
        <v>150</v>
      </c>
      <c r="AS83" s="1336">
        <v>150</v>
      </c>
      <c r="AT83" s="1336">
        <v>150</v>
      </c>
      <c r="AU83" s="1336">
        <v>150</v>
      </c>
      <c r="AV83" s="1336">
        <v>150</v>
      </c>
      <c r="AW83" s="1336">
        <v>150</v>
      </c>
      <c r="AX83" s="1336">
        <v>150</v>
      </c>
      <c r="AY83" s="1336">
        <v>150</v>
      </c>
      <c r="AZ83" s="1336">
        <v>150</v>
      </c>
      <c r="BA83" s="1336">
        <v>150</v>
      </c>
      <c r="BB83" s="1339">
        <v>150</v>
      </c>
      <c r="BC83" s="1340">
        <f>BC197</f>
        <v>150</v>
      </c>
      <c r="BD83" s="1274">
        <f t="shared" ref="BD83:BP83" si="45">BD197</f>
        <v>150</v>
      </c>
      <c r="BE83" s="1336">
        <f t="shared" si="45"/>
        <v>150</v>
      </c>
      <c r="BF83" s="1336">
        <f t="shared" si="45"/>
        <v>150</v>
      </c>
      <c r="BG83" s="1336">
        <f t="shared" si="45"/>
        <v>150</v>
      </c>
      <c r="BH83" s="1336">
        <f t="shared" si="45"/>
        <v>150</v>
      </c>
      <c r="BI83" s="1336">
        <f t="shared" si="45"/>
        <v>150</v>
      </c>
      <c r="BJ83" s="1336">
        <f t="shared" si="45"/>
        <v>150</v>
      </c>
      <c r="BK83" s="1341">
        <f t="shared" si="45"/>
        <v>150</v>
      </c>
      <c r="BL83" s="1342">
        <f t="shared" si="45"/>
        <v>150</v>
      </c>
      <c r="BM83" s="1336">
        <f t="shared" si="45"/>
        <v>150</v>
      </c>
      <c r="BN83" s="1337">
        <f t="shared" si="45"/>
        <v>150</v>
      </c>
      <c r="BO83" s="1337">
        <f t="shared" si="45"/>
        <v>150</v>
      </c>
      <c r="BP83" s="1337">
        <f t="shared" si="45"/>
        <v>150</v>
      </c>
      <c r="BQ83" s="1341"/>
      <c r="BR83" s="22">
        <f t="shared" si="10"/>
        <v>1800</v>
      </c>
      <c r="BS83" s="22"/>
      <c r="BT83" s="22"/>
      <c r="BU83" s="22"/>
    </row>
    <row r="84" spans="1:74" hidden="1" outlineLevel="1">
      <c r="A84" s="2189" t="s">
        <v>686</v>
      </c>
      <c r="B84" s="2190" t="s">
        <v>33</v>
      </c>
      <c r="C84" s="1272" t="s">
        <v>147</v>
      </c>
      <c r="D84" s="1272" t="s">
        <v>686</v>
      </c>
      <c r="E84" s="1272" t="s">
        <v>52</v>
      </c>
      <c r="F84" s="2191"/>
      <c r="G84" s="1274"/>
      <c r="H84" s="1274"/>
      <c r="I84" s="1274"/>
      <c r="J84" s="1274"/>
      <c r="K84" s="1274"/>
      <c r="L84" s="1274"/>
      <c r="M84" s="1274"/>
      <c r="N84" s="1274"/>
      <c r="O84" s="1274"/>
      <c r="P84" s="1274"/>
      <c r="Q84" s="1274"/>
      <c r="R84" s="1334"/>
      <c r="S84" s="1335"/>
      <c r="T84" s="1274"/>
      <c r="U84" s="1274"/>
      <c r="V84" s="1274"/>
      <c r="W84" s="1274"/>
      <c r="X84" s="1274"/>
      <c r="Y84" s="1274"/>
      <c r="Z84" s="1274"/>
      <c r="AA84" s="1274"/>
      <c r="AB84" s="1274"/>
      <c r="AC84" s="1274"/>
      <c r="AD84" s="1334"/>
      <c r="AE84" s="1335"/>
      <c r="AF84" s="1274"/>
      <c r="AG84" s="1274"/>
      <c r="AH84" s="1274">
        <v>400</v>
      </c>
      <c r="AI84" s="1274">
        <v>400</v>
      </c>
      <c r="AJ84" s="1336">
        <v>400</v>
      </c>
      <c r="AK84" s="1336">
        <v>400</v>
      </c>
      <c r="AL84" s="1336">
        <v>400</v>
      </c>
      <c r="AM84" s="1336">
        <v>400</v>
      </c>
      <c r="AN84" s="1336">
        <v>400</v>
      </c>
      <c r="AO84" s="1336">
        <v>400</v>
      </c>
      <c r="AP84" s="1337">
        <v>400</v>
      </c>
      <c r="AQ84" s="1344">
        <v>400</v>
      </c>
      <c r="AR84" s="1336">
        <v>400</v>
      </c>
      <c r="AS84" s="1336">
        <v>400</v>
      </c>
      <c r="AT84" s="1336">
        <v>400</v>
      </c>
      <c r="AU84" s="1336">
        <v>400</v>
      </c>
      <c r="AV84" s="1336">
        <v>400</v>
      </c>
      <c r="AW84" s="1336">
        <v>400</v>
      </c>
      <c r="AX84" s="1336">
        <v>400</v>
      </c>
      <c r="AY84" s="1336">
        <v>400</v>
      </c>
      <c r="AZ84" s="1336">
        <v>400</v>
      </c>
      <c r="BA84" s="1336">
        <v>400</v>
      </c>
      <c r="BB84" s="1339">
        <v>400</v>
      </c>
      <c r="BC84" s="1340">
        <f t="shared" ref="BC84:BP84" si="46">BC198</f>
        <v>400</v>
      </c>
      <c r="BD84" s="1274">
        <f t="shared" si="46"/>
        <v>800</v>
      </c>
      <c r="BE84" s="1336">
        <f t="shared" si="46"/>
        <v>800</v>
      </c>
      <c r="BF84" s="1336">
        <f t="shared" si="46"/>
        <v>800</v>
      </c>
      <c r="BG84" s="1336">
        <f t="shared" si="46"/>
        <v>800</v>
      </c>
      <c r="BH84" s="1336">
        <f t="shared" si="46"/>
        <v>800</v>
      </c>
      <c r="BI84" s="1336">
        <f t="shared" si="46"/>
        <v>800</v>
      </c>
      <c r="BJ84" s="1336">
        <f t="shared" si="46"/>
        <v>800</v>
      </c>
      <c r="BK84" s="1341">
        <f t="shared" si="46"/>
        <v>800</v>
      </c>
      <c r="BL84" s="1342">
        <f t="shared" si="46"/>
        <v>800</v>
      </c>
      <c r="BM84" s="1336">
        <f t="shared" si="46"/>
        <v>800</v>
      </c>
      <c r="BN84" s="1337">
        <f t="shared" si="46"/>
        <v>800</v>
      </c>
      <c r="BO84" s="1337">
        <f t="shared" si="46"/>
        <v>800</v>
      </c>
      <c r="BP84" s="1337">
        <f t="shared" si="46"/>
        <v>800</v>
      </c>
      <c r="BQ84" s="1341"/>
      <c r="BR84" s="22">
        <f t="shared" si="10"/>
        <v>5600</v>
      </c>
      <c r="BS84" s="22"/>
      <c r="BT84" s="22"/>
      <c r="BU84" s="22"/>
    </row>
    <row r="85" spans="1:74" hidden="1" outlineLevel="1">
      <c r="A85" s="2189" t="s">
        <v>150</v>
      </c>
      <c r="B85" s="2190" t="s">
        <v>33</v>
      </c>
      <c r="C85" s="1272" t="s">
        <v>147</v>
      </c>
      <c r="D85" s="1272" t="s">
        <v>687</v>
      </c>
      <c r="E85" s="1272" t="s">
        <v>52</v>
      </c>
      <c r="F85" s="2191"/>
      <c r="G85" s="1274"/>
      <c r="H85" s="1274"/>
      <c r="I85" s="1274"/>
      <c r="J85" s="1274"/>
      <c r="K85" s="1274"/>
      <c r="L85" s="1274"/>
      <c r="M85" s="1274"/>
      <c r="N85" s="1274"/>
      <c r="O85" s="1274"/>
      <c r="P85" s="1274"/>
      <c r="Q85" s="1274"/>
      <c r="R85" s="1334"/>
      <c r="S85" s="1335"/>
      <c r="T85" s="1274"/>
      <c r="U85" s="1274"/>
      <c r="V85" s="1274"/>
      <c r="W85" s="1274"/>
      <c r="X85" s="1274"/>
      <c r="Y85" s="1274"/>
      <c r="Z85" s="1274"/>
      <c r="AA85" s="1274"/>
      <c r="AB85" s="1274"/>
      <c r="AC85" s="1274"/>
      <c r="AD85" s="1334"/>
      <c r="AE85" s="1335"/>
      <c r="AF85" s="1274"/>
      <c r="AG85" s="1274"/>
      <c r="AH85" s="1274">
        <v>350</v>
      </c>
      <c r="AI85" s="1274">
        <v>350</v>
      </c>
      <c r="AJ85" s="1336">
        <v>350</v>
      </c>
      <c r="AK85" s="1336">
        <v>350</v>
      </c>
      <c r="AL85" s="1336">
        <v>350</v>
      </c>
      <c r="AM85" s="1336">
        <v>350</v>
      </c>
      <c r="AN85" s="1336">
        <v>350</v>
      </c>
      <c r="AO85" s="1336">
        <v>350</v>
      </c>
      <c r="AP85" s="1337">
        <v>350</v>
      </c>
      <c r="AQ85" s="1344">
        <v>350</v>
      </c>
      <c r="AR85" s="1336">
        <v>350</v>
      </c>
      <c r="AS85" s="1336">
        <v>350</v>
      </c>
      <c r="AT85" s="1336">
        <v>350</v>
      </c>
      <c r="AU85" s="1336">
        <v>350</v>
      </c>
      <c r="AV85" s="1336">
        <v>350</v>
      </c>
      <c r="AW85" s="1336">
        <v>350</v>
      </c>
      <c r="AX85" s="1336">
        <v>350</v>
      </c>
      <c r="AY85" s="1336">
        <v>350</v>
      </c>
      <c r="AZ85" s="1336">
        <v>350</v>
      </c>
      <c r="BA85" s="1336">
        <v>350</v>
      </c>
      <c r="BB85" s="1339">
        <v>350</v>
      </c>
      <c r="BC85" s="1340">
        <f t="shared" ref="BC85:BP85" si="47">BC199</f>
        <v>350</v>
      </c>
      <c r="BD85" s="1274">
        <f t="shared" si="47"/>
        <v>350</v>
      </c>
      <c r="BE85" s="1336">
        <f t="shared" si="47"/>
        <v>350</v>
      </c>
      <c r="BF85" s="1336">
        <f t="shared" si="47"/>
        <v>350</v>
      </c>
      <c r="BG85" s="1336">
        <f t="shared" si="47"/>
        <v>350</v>
      </c>
      <c r="BH85" s="1336">
        <f t="shared" si="47"/>
        <v>350</v>
      </c>
      <c r="BI85" s="1336">
        <f t="shared" si="47"/>
        <v>350</v>
      </c>
      <c r="BJ85" s="1336">
        <f t="shared" si="47"/>
        <v>350</v>
      </c>
      <c r="BK85" s="1341">
        <f t="shared" si="47"/>
        <v>350</v>
      </c>
      <c r="BL85" s="1342">
        <f t="shared" si="47"/>
        <v>350</v>
      </c>
      <c r="BM85" s="1336">
        <f t="shared" si="47"/>
        <v>350</v>
      </c>
      <c r="BN85" s="1337">
        <f t="shared" si="47"/>
        <v>350</v>
      </c>
      <c r="BO85" s="1337">
        <f t="shared" si="47"/>
        <v>350</v>
      </c>
      <c r="BP85" s="1337">
        <f t="shared" si="47"/>
        <v>350</v>
      </c>
      <c r="BQ85" s="1341"/>
      <c r="BR85" s="22">
        <f t="shared" si="10"/>
        <v>4200</v>
      </c>
      <c r="BS85" s="22"/>
      <c r="BT85" s="22"/>
      <c r="BU85" s="22"/>
    </row>
    <row r="86" spans="1:74" hidden="1" outlineLevel="1">
      <c r="A86" s="2189" t="s">
        <v>253</v>
      </c>
      <c r="B86" s="2190" t="s">
        <v>33</v>
      </c>
      <c r="C86" s="1272" t="s">
        <v>230</v>
      </c>
      <c r="D86" s="1272" t="s">
        <v>689</v>
      </c>
      <c r="E86" s="1272" t="s">
        <v>16</v>
      </c>
      <c r="F86" s="2191"/>
      <c r="G86" s="1274"/>
      <c r="H86" s="1274"/>
      <c r="I86" s="1274"/>
      <c r="J86" s="1274"/>
      <c r="K86" s="1274"/>
      <c r="L86" s="1274"/>
      <c r="M86" s="1274"/>
      <c r="N86" s="1274"/>
      <c r="O86" s="1274"/>
      <c r="P86" s="1274"/>
      <c r="Q86" s="1274"/>
      <c r="R86" s="1334"/>
      <c r="S86" s="1335" t="str">
        <f t="shared" ref="S86:BM86" si="48">IF(S200=0,"",S200*(1+S135))</f>
        <v/>
      </c>
      <c r="T86" s="1274" t="str">
        <f t="shared" si="48"/>
        <v/>
      </c>
      <c r="U86" s="1274" t="str">
        <f t="shared" si="48"/>
        <v/>
      </c>
      <c r="V86" s="1274" t="str">
        <f t="shared" si="48"/>
        <v/>
      </c>
      <c r="W86" s="1274" t="str">
        <f t="shared" si="48"/>
        <v/>
      </c>
      <c r="X86" s="1274" t="str">
        <f t="shared" si="48"/>
        <v/>
      </c>
      <c r="Y86" s="1274" t="str">
        <f t="shared" si="48"/>
        <v/>
      </c>
      <c r="Z86" s="1274" t="str">
        <f t="shared" si="48"/>
        <v/>
      </c>
      <c r="AA86" s="1274" t="str">
        <f t="shared" si="48"/>
        <v/>
      </c>
      <c r="AB86" s="1274" t="str">
        <f t="shared" si="48"/>
        <v/>
      </c>
      <c r="AC86" s="1274" t="str">
        <f t="shared" si="48"/>
        <v/>
      </c>
      <c r="AD86" s="1334" t="str">
        <f t="shared" si="48"/>
        <v/>
      </c>
      <c r="AE86" s="1335" t="str">
        <f t="shared" si="48"/>
        <v/>
      </c>
      <c r="AF86" s="1274" t="str">
        <f t="shared" si="48"/>
        <v/>
      </c>
      <c r="AG86" s="1274" t="str">
        <f t="shared" si="48"/>
        <v/>
      </c>
      <c r="AH86" s="1274" t="str">
        <f t="shared" si="48"/>
        <v/>
      </c>
      <c r="AI86" s="1274" t="str">
        <f t="shared" si="48"/>
        <v/>
      </c>
      <c r="AJ86" s="1274" t="str">
        <f t="shared" si="48"/>
        <v/>
      </c>
      <c r="AK86" s="1336" t="str">
        <f t="shared" si="48"/>
        <v/>
      </c>
      <c r="AL86" s="1336" t="str">
        <f t="shared" si="48"/>
        <v/>
      </c>
      <c r="AM86" s="1336">
        <f t="shared" si="48"/>
        <v>6878.8204800000003</v>
      </c>
      <c r="AN86" s="1336">
        <f t="shared" si="48"/>
        <v>7424.7227409999996</v>
      </c>
      <c r="AO86" s="1336">
        <f t="shared" si="48"/>
        <v>7081.2771540000003</v>
      </c>
      <c r="AP86" s="1337">
        <f t="shared" si="48"/>
        <v>6898.3179650000002</v>
      </c>
      <c r="AQ86" s="1344">
        <f t="shared" si="48"/>
        <v>7950</v>
      </c>
      <c r="AR86" s="1336">
        <f t="shared" si="48"/>
        <v>7150</v>
      </c>
      <c r="AS86" s="1336">
        <f t="shared" si="48"/>
        <v>7100</v>
      </c>
      <c r="AT86" s="1336">
        <f t="shared" si="48"/>
        <v>7250</v>
      </c>
      <c r="AU86" s="1336">
        <f t="shared" si="48"/>
        <v>7400</v>
      </c>
      <c r="AV86" s="1336">
        <f t="shared" si="48"/>
        <v>7200</v>
      </c>
      <c r="AW86" s="1336">
        <f t="shared" si="48"/>
        <v>7350</v>
      </c>
      <c r="AX86" s="1336">
        <f t="shared" si="48"/>
        <v>7150</v>
      </c>
      <c r="AY86" s="1336">
        <f t="shared" si="48"/>
        <v>6900</v>
      </c>
      <c r="AZ86" s="1336">
        <f t="shared" si="48"/>
        <v>7450</v>
      </c>
      <c r="BA86" s="1336">
        <f t="shared" si="48"/>
        <v>7100</v>
      </c>
      <c r="BB86" s="1339">
        <f t="shared" si="48"/>
        <v>6900</v>
      </c>
      <c r="BC86" s="1340">
        <f t="shared" si="48"/>
        <v>7950</v>
      </c>
      <c r="BD86" s="1274">
        <f t="shared" si="48"/>
        <v>6400</v>
      </c>
      <c r="BE86" s="1274">
        <f t="shared" si="48"/>
        <v>6400</v>
      </c>
      <c r="BF86" s="1336">
        <f t="shared" si="48"/>
        <v>6800</v>
      </c>
      <c r="BG86" s="1336">
        <f t="shared" si="48"/>
        <v>5200</v>
      </c>
      <c r="BH86" s="1336">
        <f t="shared" si="48"/>
        <v>4170</v>
      </c>
      <c r="BI86" s="1336">
        <f t="shared" si="48"/>
        <v>4920</v>
      </c>
      <c r="BJ86" s="1336">
        <f t="shared" si="48"/>
        <v>5310</v>
      </c>
      <c r="BK86" s="1341">
        <f t="shared" si="48"/>
        <v>4740</v>
      </c>
      <c r="BL86" s="1342">
        <f t="shared" si="48"/>
        <v>4980</v>
      </c>
      <c r="BM86" s="1336">
        <f t="shared" si="48"/>
        <v>4890</v>
      </c>
      <c r="BN86" s="1337"/>
      <c r="BO86" s="1337"/>
      <c r="BP86" s="1337"/>
      <c r="BQ86" s="1341">
        <f>IF(BQ200=0,"",BQ200*(1+BQ135))</f>
        <v>4560</v>
      </c>
      <c r="BR86" s="22">
        <f t="shared" si="10"/>
        <v>85450</v>
      </c>
      <c r="BS86" s="22"/>
      <c r="BT86" s="22"/>
      <c r="BU86" s="22">
        <f t="shared" si="11"/>
        <v>85450</v>
      </c>
    </row>
    <row r="87" spans="1:74" hidden="1" outlineLevel="1">
      <c r="A87" s="2196" t="s">
        <v>253</v>
      </c>
      <c r="B87" s="2197" t="s">
        <v>33</v>
      </c>
      <c r="C87" s="1282" t="s">
        <v>230</v>
      </c>
      <c r="D87" s="1282" t="s">
        <v>689</v>
      </c>
      <c r="E87" s="1282" t="s">
        <v>690</v>
      </c>
      <c r="F87" s="2198"/>
      <c r="G87" s="1285"/>
      <c r="H87" s="1285"/>
      <c r="I87" s="1285"/>
      <c r="J87" s="1285"/>
      <c r="K87" s="1285"/>
      <c r="L87" s="1285"/>
      <c r="M87" s="1285"/>
      <c r="N87" s="1285"/>
      <c r="O87" s="1285"/>
      <c r="P87" s="1285"/>
      <c r="Q87" s="1285"/>
      <c r="R87" s="1345"/>
      <c r="S87" s="1346" t="str">
        <f t="shared" ref="S87:BM87" si="49">IF(S202=0,"",S202*(1+S136))</f>
        <v/>
      </c>
      <c r="T87" s="1285" t="str">
        <f t="shared" si="49"/>
        <v/>
      </c>
      <c r="U87" s="1285" t="str">
        <f t="shared" si="49"/>
        <v/>
      </c>
      <c r="V87" s="1285" t="str">
        <f t="shared" si="49"/>
        <v/>
      </c>
      <c r="W87" s="1285" t="str">
        <f t="shared" si="49"/>
        <v/>
      </c>
      <c r="X87" s="1285" t="str">
        <f t="shared" si="49"/>
        <v/>
      </c>
      <c r="Y87" s="1285" t="str">
        <f t="shared" si="49"/>
        <v/>
      </c>
      <c r="Z87" s="1285" t="str">
        <f t="shared" si="49"/>
        <v/>
      </c>
      <c r="AA87" s="1285" t="str">
        <f t="shared" si="49"/>
        <v/>
      </c>
      <c r="AB87" s="1285" t="str">
        <f t="shared" si="49"/>
        <v/>
      </c>
      <c r="AC87" s="1285" t="str">
        <f t="shared" si="49"/>
        <v/>
      </c>
      <c r="AD87" s="1345" t="str">
        <f t="shared" si="49"/>
        <v/>
      </c>
      <c r="AE87" s="1346" t="str">
        <f t="shared" si="49"/>
        <v/>
      </c>
      <c r="AF87" s="1285" t="str">
        <f t="shared" si="49"/>
        <v/>
      </c>
      <c r="AG87" s="1285" t="str">
        <f t="shared" si="49"/>
        <v/>
      </c>
      <c r="AH87" s="1285" t="str">
        <f t="shared" si="49"/>
        <v/>
      </c>
      <c r="AI87" s="1285" t="str">
        <f t="shared" si="49"/>
        <v/>
      </c>
      <c r="AJ87" s="1285" t="str">
        <f t="shared" si="49"/>
        <v/>
      </c>
      <c r="AK87" s="1347" t="str">
        <f t="shared" si="49"/>
        <v/>
      </c>
      <c r="AL87" s="1347" t="str">
        <f t="shared" si="49"/>
        <v/>
      </c>
      <c r="AM87" s="1347">
        <f t="shared" si="49"/>
        <v>18631.675899999998</v>
      </c>
      <c r="AN87" s="1347">
        <f t="shared" si="49"/>
        <v>20186.605970000001</v>
      </c>
      <c r="AO87" s="1347">
        <f t="shared" si="49"/>
        <v>19710.40047</v>
      </c>
      <c r="AP87" s="1348">
        <f t="shared" si="49"/>
        <v>19331.383249999999</v>
      </c>
      <c r="AQ87" s="1349">
        <f t="shared" si="49"/>
        <v>23150</v>
      </c>
      <c r="AR87" s="1347">
        <f t="shared" si="49"/>
        <v>19200</v>
      </c>
      <c r="AS87" s="1347">
        <f t="shared" si="49"/>
        <v>19350</v>
      </c>
      <c r="AT87" s="1347">
        <f t="shared" si="49"/>
        <v>20050</v>
      </c>
      <c r="AU87" s="1347">
        <f t="shared" si="49"/>
        <v>19300</v>
      </c>
      <c r="AV87" s="1347">
        <f t="shared" si="49"/>
        <v>19850</v>
      </c>
      <c r="AW87" s="1347">
        <f t="shared" si="49"/>
        <v>17950</v>
      </c>
      <c r="AX87" s="1347">
        <f t="shared" si="49"/>
        <v>18550</v>
      </c>
      <c r="AY87" s="1347">
        <f t="shared" si="49"/>
        <v>13750</v>
      </c>
      <c r="AZ87" s="1347">
        <f t="shared" si="49"/>
        <v>15300</v>
      </c>
      <c r="BA87" s="1347">
        <f t="shared" si="49"/>
        <v>14800</v>
      </c>
      <c r="BB87" s="1350">
        <f t="shared" si="49"/>
        <v>14600</v>
      </c>
      <c r="BC87" s="1351">
        <f t="shared" si="49"/>
        <v>14600</v>
      </c>
      <c r="BD87" s="1285">
        <f t="shared" si="49"/>
        <v>13100</v>
      </c>
      <c r="BE87" s="1285">
        <f t="shared" si="49"/>
        <v>13100</v>
      </c>
      <c r="BF87" s="1347">
        <f t="shared" si="49"/>
        <v>10200</v>
      </c>
      <c r="BG87" s="1347">
        <f t="shared" si="49"/>
        <v>7800</v>
      </c>
      <c r="BH87" s="1347">
        <f t="shared" si="49"/>
        <v>9730</v>
      </c>
      <c r="BI87" s="1347">
        <f t="shared" si="49"/>
        <v>11480</v>
      </c>
      <c r="BJ87" s="1347">
        <f t="shared" si="49"/>
        <v>12390</v>
      </c>
      <c r="BK87" s="1352">
        <f t="shared" si="49"/>
        <v>11060</v>
      </c>
      <c r="BL87" s="1353">
        <f t="shared" si="49"/>
        <v>11620</v>
      </c>
      <c r="BM87" s="1347">
        <f t="shared" si="49"/>
        <v>11410</v>
      </c>
      <c r="BN87" s="1348"/>
      <c r="BO87" s="1348"/>
      <c r="BP87" s="1348"/>
      <c r="BQ87" s="1352">
        <f>IF(BQ202=0,"",BQ202*(1+BQ136))</f>
        <v>10640</v>
      </c>
      <c r="BR87" s="22">
        <f t="shared" si="10"/>
        <v>194950</v>
      </c>
      <c r="BS87" s="22"/>
      <c r="BT87" s="22"/>
      <c r="BU87" s="22">
        <f t="shared" si="11"/>
        <v>194950</v>
      </c>
    </row>
    <row r="88" spans="1:74" hidden="1" outlineLevel="1">
      <c r="A88" s="2189" t="s">
        <v>208</v>
      </c>
      <c r="B88" s="2190" t="s">
        <v>168</v>
      </c>
      <c r="C88" s="1272" t="s">
        <v>158</v>
      </c>
      <c r="D88" s="1272" t="s">
        <v>157</v>
      </c>
      <c r="E88" s="1272" t="s">
        <v>16</v>
      </c>
      <c r="F88" s="2191"/>
      <c r="G88" s="1274"/>
      <c r="H88" s="1274"/>
      <c r="I88" s="1274"/>
      <c r="J88" s="1274"/>
      <c r="K88" s="1274"/>
      <c r="L88" s="1274"/>
      <c r="M88" s="1274"/>
      <c r="N88" s="1274"/>
      <c r="O88" s="1274"/>
      <c r="P88" s="1274"/>
      <c r="Q88" s="1274"/>
      <c r="R88" s="1334"/>
      <c r="S88" s="1335" t="str">
        <f t="shared" ref="S88:BM88" si="50">IF(S203=0,"",S203*(1+S137))</f>
        <v/>
      </c>
      <c r="T88" s="1274" t="str">
        <f t="shared" si="50"/>
        <v/>
      </c>
      <c r="U88" s="1274" t="str">
        <f t="shared" si="50"/>
        <v/>
      </c>
      <c r="V88" s="1274" t="str">
        <f t="shared" si="50"/>
        <v/>
      </c>
      <c r="W88" s="1274" t="str">
        <f t="shared" si="50"/>
        <v/>
      </c>
      <c r="X88" s="1274" t="str">
        <f t="shared" si="50"/>
        <v/>
      </c>
      <c r="Y88" s="1274" t="str">
        <f t="shared" si="50"/>
        <v/>
      </c>
      <c r="Z88" s="1274" t="str">
        <f t="shared" si="50"/>
        <v/>
      </c>
      <c r="AA88" s="1274" t="str">
        <f t="shared" si="50"/>
        <v/>
      </c>
      <c r="AB88" s="1274">
        <f t="shared" si="50"/>
        <v>487.5935099337749</v>
      </c>
      <c r="AC88" s="1274">
        <f t="shared" si="50"/>
        <v>566.75327152317891</v>
      </c>
      <c r="AD88" s="1334">
        <f t="shared" si="50"/>
        <v>403.59609006622526</v>
      </c>
      <c r="AE88" s="1335">
        <f t="shared" si="50"/>
        <v>365</v>
      </c>
      <c r="AF88" s="1274">
        <f t="shared" si="50"/>
        <v>313</v>
      </c>
      <c r="AG88" s="1274">
        <f t="shared" si="50"/>
        <v>424.2</v>
      </c>
      <c r="AH88" s="1274">
        <f t="shared" si="50"/>
        <v>384.09</v>
      </c>
      <c r="AI88" s="1274">
        <f t="shared" si="50"/>
        <v>508</v>
      </c>
      <c r="AJ88" s="1274">
        <f t="shared" si="50"/>
        <v>385</v>
      </c>
      <c r="AK88" s="1336">
        <f t="shared" si="50"/>
        <v>424</v>
      </c>
      <c r="AL88" s="1336">
        <f t="shared" si="50"/>
        <v>446</v>
      </c>
      <c r="AM88" s="1336">
        <f t="shared" si="50"/>
        <v>283.75453918332624</v>
      </c>
      <c r="AN88" s="1336">
        <f t="shared" si="50"/>
        <v>338.636426685841</v>
      </c>
      <c r="AO88" s="1336">
        <f t="shared" si="50"/>
        <v>284.87913303486346</v>
      </c>
      <c r="AP88" s="1337">
        <f t="shared" si="50"/>
        <v>324.29686356481011</v>
      </c>
      <c r="AQ88" s="1344">
        <f t="shared" si="50"/>
        <v>369.53472741037746</v>
      </c>
      <c r="AR88" s="1336">
        <f t="shared" si="50"/>
        <v>300</v>
      </c>
      <c r="AS88" s="1336">
        <f t="shared" si="50"/>
        <v>300</v>
      </c>
      <c r="AT88" s="1336">
        <f t="shared" si="50"/>
        <v>200</v>
      </c>
      <c r="AU88" s="1336">
        <f t="shared" si="50"/>
        <v>700</v>
      </c>
      <c r="AV88" s="1336">
        <f t="shared" si="50"/>
        <v>700</v>
      </c>
      <c r="AW88" s="1336">
        <f t="shared" si="50"/>
        <v>700</v>
      </c>
      <c r="AX88" s="1336">
        <f t="shared" si="50"/>
        <v>700</v>
      </c>
      <c r="AY88" s="1336">
        <f t="shared" si="50"/>
        <v>800</v>
      </c>
      <c r="AZ88" s="1336">
        <f t="shared" si="50"/>
        <v>800</v>
      </c>
      <c r="BA88" s="1336">
        <f t="shared" si="50"/>
        <v>900</v>
      </c>
      <c r="BB88" s="1339">
        <f t="shared" si="50"/>
        <v>850</v>
      </c>
      <c r="BC88" s="1340">
        <f t="shared" si="50"/>
        <v>950</v>
      </c>
      <c r="BD88" s="1274">
        <f t="shared" si="50"/>
        <v>800</v>
      </c>
      <c r="BE88" s="1274">
        <f t="shared" si="50"/>
        <v>850</v>
      </c>
      <c r="BF88" s="1336">
        <f t="shared" si="50"/>
        <v>600</v>
      </c>
      <c r="BG88" s="1336">
        <f t="shared" si="50"/>
        <v>550</v>
      </c>
      <c r="BH88" s="1336">
        <f t="shared" si="50"/>
        <v>500</v>
      </c>
      <c r="BI88" s="1336">
        <f t="shared" si="50"/>
        <v>450</v>
      </c>
      <c r="BJ88" s="1336">
        <f t="shared" si="50"/>
        <v>400</v>
      </c>
      <c r="BK88" s="1341">
        <f t="shared" si="50"/>
        <v>450</v>
      </c>
      <c r="BL88" s="1342">
        <f t="shared" si="50"/>
        <v>500</v>
      </c>
      <c r="BM88" s="1336">
        <f t="shared" si="50"/>
        <v>600</v>
      </c>
      <c r="BN88" s="1337"/>
      <c r="BO88" s="1337"/>
      <c r="BP88" s="1337"/>
      <c r="BQ88" s="1341">
        <f>IF(BQ203=0,"",BQ203*(1+BQ137))</f>
        <v>600</v>
      </c>
      <c r="BR88" s="22"/>
      <c r="BS88" s="22"/>
      <c r="BT88" s="22"/>
      <c r="BU88" s="22"/>
    </row>
    <row r="89" spans="1:74" hidden="1" outlineLevel="1">
      <c r="A89" s="2189" t="s">
        <v>208</v>
      </c>
      <c r="B89" s="2190" t="s">
        <v>168</v>
      </c>
      <c r="C89" s="1272" t="s">
        <v>158</v>
      </c>
      <c r="D89" s="1272" t="s">
        <v>157</v>
      </c>
      <c r="E89" s="1272" t="s">
        <v>22</v>
      </c>
      <c r="F89" s="2191"/>
      <c r="G89" s="1274"/>
      <c r="H89" s="1274"/>
      <c r="I89" s="1274"/>
      <c r="J89" s="1274"/>
      <c r="K89" s="1274"/>
      <c r="L89" s="1274"/>
      <c r="M89" s="1274"/>
      <c r="N89" s="1274"/>
      <c r="O89" s="1274"/>
      <c r="P89" s="1274"/>
      <c r="Q89" s="1274"/>
      <c r="R89" s="1334"/>
      <c r="S89" s="1335" t="str">
        <f t="shared" ref="S89:BM89" si="51">IF(S204=0,"",S204*(1+S138))</f>
        <v/>
      </c>
      <c r="T89" s="1274" t="str">
        <f t="shared" si="51"/>
        <v/>
      </c>
      <c r="U89" s="1274" t="str">
        <f t="shared" si="51"/>
        <v/>
      </c>
      <c r="V89" s="1274" t="str">
        <f t="shared" si="51"/>
        <v/>
      </c>
      <c r="W89" s="1274" t="str">
        <f t="shared" si="51"/>
        <v/>
      </c>
      <c r="X89" s="1274" t="str">
        <f t="shared" si="51"/>
        <v/>
      </c>
      <c r="Y89" s="1274" t="str">
        <f t="shared" si="51"/>
        <v/>
      </c>
      <c r="Z89" s="1274" t="str">
        <f t="shared" si="51"/>
        <v/>
      </c>
      <c r="AA89" s="1274" t="str">
        <f t="shared" si="51"/>
        <v/>
      </c>
      <c r="AB89" s="1274">
        <f t="shared" si="51"/>
        <v>1749</v>
      </c>
      <c r="AC89" s="1274">
        <f t="shared" si="51"/>
        <v>1846.7766816143499</v>
      </c>
      <c r="AD89" s="1334">
        <f t="shared" si="51"/>
        <v>1805.9928251121078</v>
      </c>
      <c r="AE89" s="1335">
        <f t="shared" si="51"/>
        <v>436</v>
      </c>
      <c r="AF89" s="1274">
        <f t="shared" si="51"/>
        <v>625.80000000000007</v>
      </c>
      <c r="AG89" s="1274">
        <f t="shared" si="51"/>
        <v>644.57400000000007</v>
      </c>
      <c r="AH89" s="1274">
        <f t="shared" si="51"/>
        <v>586.56234000000006</v>
      </c>
      <c r="AI89" s="1274">
        <f t="shared" si="51"/>
        <v>657</v>
      </c>
      <c r="AJ89" s="1274">
        <f t="shared" si="51"/>
        <v>417</v>
      </c>
      <c r="AK89" s="1336">
        <f t="shared" si="51"/>
        <v>413</v>
      </c>
      <c r="AL89" s="1336">
        <f t="shared" si="51"/>
        <v>451</v>
      </c>
      <c r="AM89" s="1336">
        <f t="shared" si="51"/>
        <v>498.78399999999999</v>
      </c>
      <c r="AN89" s="1336">
        <f t="shared" si="51"/>
        <v>573.60159999999996</v>
      </c>
      <c r="AO89" s="1336">
        <f t="shared" si="51"/>
        <v>487.56135999999998</v>
      </c>
      <c r="AP89" s="1337">
        <f t="shared" si="51"/>
        <v>423.49348977394953</v>
      </c>
      <c r="AQ89" s="1344">
        <f t="shared" si="51"/>
        <v>500</v>
      </c>
      <c r="AR89" s="1336">
        <f t="shared" si="51"/>
        <v>550</v>
      </c>
      <c r="AS89" s="1336">
        <f t="shared" si="51"/>
        <v>600</v>
      </c>
      <c r="AT89" s="1336">
        <f t="shared" si="51"/>
        <v>200</v>
      </c>
      <c r="AU89" s="1336">
        <f t="shared" si="51"/>
        <v>200</v>
      </c>
      <c r="AV89" s="1336">
        <f t="shared" si="51"/>
        <v>200</v>
      </c>
      <c r="AW89" s="1336">
        <f t="shared" si="51"/>
        <v>300</v>
      </c>
      <c r="AX89" s="1336">
        <f t="shared" si="51"/>
        <v>400</v>
      </c>
      <c r="AY89" s="1336">
        <f t="shared" si="51"/>
        <v>300</v>
      </c>
      <c r="AZ89" s="1336">
        <f t="shared" si="51"/>
        <v>300</v>
      </c>
      <c r="BA89" s="1336">
        <f t="shared" si="51"/>
        <v>300</v>
      </c>
      <c r="BB89" s="1339">
        <f t="shared" si="51"/>
        <v>1021.28</v>
      </c>
      <c r="BC89" s="1340">
        <f t="shared" si="51"/>
        <v>1021.28</v>
      </c>
      <c r="BD89" s="1274">
        <f t="shared" si="51"/>
        <v>600</v>
      </c>
      <c r="BE89" s="1274">
        <f t="shared" si="51"/>
        <v>650</v>
      </c>
      <c r="BF89" s="1336">
        <f t="shared" si="51"/>
        <v>400</v>
      </c>
      <c r="BG89" s="1336">
        <f t="shared" si="51"/>
        <v>450</v>
      </c>
      <c r="BH89" s="1336">
        <f t="shared" si="51"/>
        <v>450</v>
      </c>
      <c r="BI89" s="1336">
        <f t="shared" si="51"/>
        <v>450</v>
      </c>
      <c r="BJ89" s="1336">
        <f t="shared" si="51"/>
        <v>400</v>
      </c>
      <c r="BK89" s="1341">
        <f t="shared" si="51"/>
        <v>400</v>
      </c>
      <c r="BL89" s="1342">
        <f t="shared" si="51"/>
        <v>400</v>
      </c>
      <c r="BM89" s="1336">
        <f t="shared" si="51"/>
        <v>450</v>
      </c>
      <c r="BN89" s="1337"/>
      <c r="BO89" s="1337"/>
      <c r="BP89" s="1337"/>
      <c r="BQ89" s="1341">
        <f>IF(BQ204=0,"",BQ204*(1+BQ138))</f>
        <v>500</v>
      </c>
      <c r="BR89" s="22">
        <f>SUM(BR47:BR87)</f>
        <v>6476260</v>
      </c>
      <c r="BS89" s="22"/>
      <c r="BT89" s="22"/>
      <c r="BU89" s="22">
        <f>'FY25 PLAN view OLD'!C38</f>
        <v>7371111.3912735321</v>
      </c>
      <c r="BV89" s="647">
        <f>BU89-BR89</f>
        <v>894851.39127353206</v>
      </c>
    </row>
    <row r="90" spans="1:74" hidden="1" outlineLevel="1">
      <c r="A90" s="2189" t="s">
        <v>135</v>
      </c>
      <c r="B90" s="2190" t="s">
        <v>168</v>
      </c>
      <c r="C90" s="1272" t="s">
        <v>691</v>
      </c>
      <c r="D90" s="1272" t="s">
        <v>159</v>
      </c>
      <c r="E90" s="1272" t="s">
        <v>16</v>
      </c>
      <c r="F90" s="2191"/>
      <c r="G90" s="1274"/>
      <c r="H90" s="1274"/>
      <c r="I90" s="1274"/>
      <c r="J90" s="1274"/>
      <c r="K90" s="1274"/>
      <c r="L90" s="1274"/>
      <c r="M90" s="1274"/>
      <c r="N90" s="1274"/>
      <c r="O90" s="1274"/>
      <c r="P90" s="1274"/>
      <c r="Q90" s="1274"/>
      <c r="R90" s="1334"/>
      <c r="S90" s="1335" t="str">
        <f t="shared" ref="S90:BM90" si="52">IF(S205=0,"",S205*(1+S139))</f>
        <v/>
      </c>
      <c r="T90" s="1274" t="str">
        <f t="shared" si="52"/>
        <v/>
      </c>
      <c r="U90" s="1274" t="str">
        <f t="shared" si="52"/>
        <v/>
      </c>
      <c r="V90" s="1274" t="str">
        <f t="shared" si="52"/>
        <v/>
      </c>
      <c r="W90" s="1274" t="str">
        <f t="shared" si="52"/>
        <v/>
      </c>
      <c r="X90" s="1274" t="str">
        <f t="shared" si="52"/>
        <v/>
      </c>
      <c r="Y90" s="1274" t="str">
        <f t="shared" si="52"/>
        <v/>
      </c>
      <c r="Z90" s="1274" t="str">
        <f t="shared" si="52"/>
        <v/>
      </c>
      <c r="AA90" s="1274" t="str">
        <f t="shared" si="52"/>
        <v/>
      </c>
      <c r="AB90" s="1274">
        <f t="shared" si="52"/>
        <v>2306.6999999999998</v>
      </c>
      <c r="AC90" s="1274">
        <f t="shared" si="52"/>
        <v>2577.240332550231</v>
      </c>
      <c r="AD90" s="1334">
        <f t="shared" si="52"/>
        <v>2246.6542867655735</v>
      </c>
      <c r="AE90" s="1335">
        <f t="shared" si="52"/>
        <v>908</v>
      </c>
      <c r="AF90" s="1274">
        <f t="shared" si="52"/>
        <v>732</v>
      </c>
      <c r="AG90" s="1274">
        <f t="shared" si="52"/>
        <v>823.68000000000006</v>
      </c>
      <c r="AH90" s="1274">
        <f t="shared" si="52"/>
        <v>782.75781818181827</v>
      </c>
      <c r="AI90" s="1274">
        <f t="shared" si="52"/>
        <v>1325</v>
      </c>
      <c r="AJ90" s="1274">
        <f t="shared" si="52"/>
        <v>1167</v>
      </c>
      <c r="AK90" s="1336">
        <f t="shared" si="52"/>
        <v>1277</v>
      </c>
      <c r="AL90" s="1336">
        <f t="shared" si="52"/>
        <v>1216</v>
      </c>
      <c r="AM90" s="1336">
        <f t="shared" si="52"/>
        <v>1041.658204612932</v>
      </c>
      <c r="AN90" s="1336">
        <f t="shared" si="52"/>
        <v>1442.7317168379284</v>
      </c>
      <c r="AO90" s="1336">
        <f t="shared" si="52"/>
        <v>1393.6610033792899</v>
      </c>
      <c r="AP90" s="1337">
        <f t="shared" si="52"/>
        <v>1093.7398191835243</v>
      </c>
      <c r="AQ90" s="1344">
        <f t="shared" si="52"/>
        <v>1350</v>
      </c>
      <c r="AR90" s="1336">
        <f t="shared" si="52"/>
        <v>1150</v>
      </c>
      <c r="AS90" s="1336">
        <f t="shared" si="52"/>
        <v>1350</v>
      </c>
      <c r="AT90" s="1336">
        <f t="shared" si="52"/>
        <v>850</v>
      </c>
      <c r="AU90" s="1336">
        <f t="shared" si="52"/>
        <v>1700</v>
      </c>
      <c r="AV90" s="1336">
        <f t="shared" si="52"/>
        <v>1700</v>
      </c>
      <c r="AW90" s="1336">
        <f t="shared" si="52"/>
        <v>1700</v>
      </c>
      <c r="AX90" s="1336">
        <f t="shared" si="52"/>
        <v>1700</v>
      </c>
      <c r="AY90" s="1336">
        <f t="shared" si="52"/>
        <v>1400</v>
      </c>
      <c r="AZ90" s="1336">
        <f t="shared" si="52"/>
        <v>1100</v>
      </c>
      <c r="BA90" s="1336">
        <f t="shared" si="52"/>
        <v>1700</v>
      </c>
      <c r="BB90" s="1339">
        <f t="shared" si="52"/>
        <v>1600</v>
      </c>
      <c r="BC90" s="1340">
        <f t="shared" si="52"/>
        <v>1700</v>
      </c>
      <c r="BD90" s="1274">
        <f t="shared" si="52"/>
        <v>1200</v>
      </c>
      <c r="BE90" s="1274">
        <f t="shared" si="52"/>
        <v>1250</v>
      </c>
      <c r="BF90" s="1336">
        <f t="shared" si="52"/>
        <v>800</v>
      </c>
      <c r="BG90" s="1336">
        <f t="shared" si="52"/>
        <v>800</v>
      </c>
      <c r="BH90" s="1336">
        <f t="shared" si="52"/>
        <v>800</v>
      </c>
      <c r="BI90" s="1336">
        <f t="shared" si="52"/>
        <v>750</v>
      </c>
      <c r="BJ90" s="1336">
        <f t="shared" si="52"/>
        <v>750</v>
      </c>
      <c r="BK90" s="1341">
        <f t="shared" si="52"/>
        <v>750</v>
      </c>
      <c r="BL90" s="1342">
        <f t="shared" si="52"/>
        <v>800</v>
      </c>
      <c r="BM90" s="1336">
        <f t="shared" si="52"/>
        <v>850</v>
      </c>
      <c r="BN90" s="1337"/>
      <c r="BO90" s="1337"/>
      <c r="BP90" s="1337"/>
      <c r="BQ90" s="1341">
        <f>IF(BQ205=0,"",BQ205*(1+BQ139))</f>
        <v>900</v>
      </c>
      <c r="BR90" s="22"/>
      <c r="BS90" s="22"/>
      <c r="BT90" s="22"/>
      <c r="BU90" s="22"/>
    </row>
    <row r="91" spans="1:74" hidden="1" outlineLevel="1">
      <c r="A91" s="2189" t="s">
        <v>135</v>
      </c>
      <c r="B91" s="2190" t="s">
        <v>168</v>
      </c>
      <c r="C91" s="1272" t="s">
        <v>109</v>
      </c>
      <c r="D91" s="1272" t="s">
        <v>160</v>
      </c>
      <c r="E91" s="1272" t="s">
        <v>22</v>
      </c>
      <c r="F91" s="2191"/>
      <c r="G91" s="1274" t="str">
        <f t="shared" ref="G91:R91" si="53">IF(G177=0,"",G177*(1+G140))</f>
        <v/>
      </c>
      <c r="H91" s="1274" t="str">
        <f t="shared" si="53"/>
        <v/>
      </c>
      <c r="I91" s="1274" t="str">
        <f t="shared" si="53"/>
        <v/>
      </c>
      <c r="J91" s="1274" t="str">
        <f t="shared" si="53"/>
        <v/>
      </c>
      <c r="K91" s="1274" t="str">
        <f t="shared" si="53"/>
        <v/>
      </c>
      <c r="L91" s="1274" t="str">
        <f t="shared" si="53"/>
        <v/>
      </c>
      <c r="M91" s="1274" t="str">
        <f t="shared" si="53"/>
        <v/>
      </c>
      <c r="N91" s="1274" t="str">
        <f t="shared" si="53"/>
        <v/>
      </c>
      <c r="O91" s="1274" t="str">
        <f t="shared" si="53"/>
        <v/>
      </c>
      <c r="P91" s="1274" t="str">
        <f t="shared" si="53"/>
        <v/>
      </c>
      <c r="Q91" s="1274" t="str">
        <f t="shared" si="53"/>
        <v/>
      </c>
      <c r="R91" s="1334" t="str">
        <f t="shared" si="53"/>
        <v/>
      </c>
      <c r="S91" s="1335" t="str">
        <f t="shared" ref="S91:BE91" si="54">IF(S178=0,"",S178*(1+S140))</f>
        <v/>
      </c>
      <c r="T91" s="1274" t="str">
        <f t="shared" si="54"/>
        <v/>
      </c>
      <c r="U91" s="1274" t="str">
        <f t="shared" si="54"/>
        <v/>
      </c>
      <c r="V91" s="1274" t="str">
        <f t="shared" si="54"/>
        <v/>
      </c>
      <c r="W91" s="1274" t="str">
        <f t="shared" si="54"/>
        <v/>
      </c>
      <c r="X91" s="1274" t="str">
        <f t="shared" si="54"/>
        <v/>
      </c>
      <c r="Y91" s="1274" t="str">
        <f t="shared" si="54"/>
        <v/>
      </c>
      <c r="Z91" s="1274" t="str">
        <f t="shared" si="54"/>
        <v/>
      </c>
      <c r="AA91" s="1274" t="str">
        <f t="shared" si="54"/>
        <v/>
      </c>
      <c r="AB91" s="1274">
        <f t="shared" si="54"/>
        <v>1202.4000000000001</v>
      </c>
      <c r="AC91" s="1274">
        <f t="shared" si="54"/>
        <v>1346.6880000000001</v>
      </c>
      <c r="AD91" s="1334">
        <f t="shared" si="54"/>
        <v>1373.62176</v>
      </c>
      <c r="AE91" s="1335">
        <f t="shared" si="54"/>
        <v>1500</v>
      </c>
      <c r="AF91" s="1274">
        <f t="shared" si="54"/>
        <v>1458.8</v>
      </c>
      <c r="AG91" s="1274">
        <f t="shared" si="54"/>
        <v>1502.5639999999999</v>
      </c>
      <c r="AH91" s="1274">
        <f t="shared" si="54"/>
        <v>1367.3332399999999</v>
      </c>
      <c r="AI91" s="1274">
        <f t="shared" si="54"/>
        <v>1476.7198991999999</v>
      </c>
      <c r="AJ91" s="1274">
        <f t="shared" si="54"/>
        <v>1504.5995075283799</v>
      </c>
      <c r="AK91" s="1336">
        <f t="shared" si="54"/>
        <v>1278.909581399123</v>
      </c>
      <c r="AL91" s="1336">
        <f t="shared" si="54"/>
        <v>977</v>
      </c>
      <c r="AM91" s="1336">
        <f t="shared" si="54"/>
        <v>1123.5498941999999</v>
      </c>
      <c r="AN91" s="1336">
        <f t="shared" si="54"/>
        <v>914</v>
      </c>
      <c r="AO91" s="1336">
        <f t="shared" si="54"/>
        <v>986.88374999999996</v>
      </c>
      <c r="AP91" s="1337">
        <f t="shared" si="54"/>
        <v>1304.5662660433334</v>
      </c>
      <c r="AQ91" s="1434">
        <f t="shared" si="54"/>
        <v>1000</v>
      </c>
      <c r="AR91" s="1435">
        <f t="shared" si="54"/>
        <v>800</v>
      </c>
      <c r="AS91" s="1435">
        <f t="shared" si="54"/>
        <v>700</v>
      </c>
      <c r="AT91" s="1435">
        <f t="shared" si="54"/>
        <v>500</v>
      </c>
      <c r="AU91" s="1435">
        <f t="shared" si="54"/>
        <v>300</v>
      </c>
      <c r="AV91" s="1435">
        <f t="shared" si="54"/>
        <v>300</v>
      </c>
      <c r="AW91" s="1435">
        <f t="shared" si="54"/>
        <v>300</v>
      </c>
      <c r="AX91" s="1435">
        <f t="shared" si="54"/>
        <v>450</v>
      </c>
      <c r="AY91" s="1435">
        <f t="shared" si="54"/>
        <v>450</v>
      </c>
      <c r="AZ91" s="1435">
        <f t="shared" si="54"/>
        <v>400</v>
      </c>
      <c r="BA91" s="1435">
        <f t="shared" si="54"/>
        <v>400</v>
      </c>
      <c r="BB91" s="1436">
        <f t="shared" si="54"/>
        <v>973</v>
      </c>
      <c r="BC91" s="1437">
        <f t="shared" si="54"/>
        <v>1072.72</v>
      </c>
      <c r="BD91" s="1438">
        <f t="shared" si="54"/>
        <v>600</v>
      </c>
      <c r="BE91" s="1438">
        <f t="shared" si="54"/>
        <v>650</v>
      </c>
      <c r="BF91" s="1336" t="str">
        <f t="shared" ref="BF91:BQ91" si="55">IF(BF177=0,"",BF177*(1+BF140))</f>
        <v/>
      </c>
      <c r="BG91" s="1336" t="str">
        <f t="shared" si="55"/>
        <v/>
      </c>
      <c r="BH91" s="1336" t="str">
        <f t="shared" si="55"/>
        <v/>
      </c>
      <c r="BI91" s="1336" t="str">
        <f t="shared" si="55"/>
        <v/>
      </c>
      <c r="BJ91" s="1336" t="str">
        <f t="shared" si="55"/>
        <v/>
      </c>
      <c r="BK91" s="1341" t="str">
        <f t="shared" si="55"/>
        <v/>
      </c>
      <c r="BL91" s="1342" t="str">
        <f t="shared" si="55"/>
        <v/>
      </c>
      <c r="BM91" s="1336" t="str">
        <f t="shared" si="55"/>
        <v/>
      </c>
      <c r="BN91" s="1337"/>
      <c r="BO91" s="1337"/>
      <c r="BP91" s="1337"/>
      <c r="BQ91" s="1341" t="str">
        <f t="shared" si="55"/>
        <v/>
      </c>
      <c r="BR91" s="22"/>
      <c r="BS91" s="22"/>
      <c r="BT91" s="22"/>
      <c r="BU91" s="22"/>
    </row>
    <row r="92" spans="1:74" hidden="1" outlineLevel="1">
      <c r="A92" s="2189" t="s">
        <v>208</v>
      </c>
      <c r="B92" s="2190" t="s">
        <v>168</v>
      </c>
      <c r="C92" s="1272" t="s">
        <v>109</v>
      </c>
      <c r="D92" s="1272" t="s">
        <v>161</v>
      </c>
      <c r="E92" s="1272" t="s">
        <v>52</v>
      </c>
      <c r="F92" s="2191"/>
      <c r="G92" s="1274"/>
      <c r="H92" s="1274"/>
      <c r="I92" s="1274"/>
      <c r="J92" s="1274"/>
      <c r="K92" s="1274"/>
      <c r="L92" s="1274"/>
      <c r="M92" s="1274"/>
      <c r="N92" s="1274"/>
      <c r="O92" s="1274"/>
      <c r="P92" s="1274"/>
      <c r="Q92" s="1274"/>
      <c r="R92" s="1334"/>
      <c r="S92" s="1335" t="str">
        <f t="shared" ref="S92:BQ92" si="56">IF(S179=0,"",S179*(1+S141))</f>
        <v/>
      </c>
      <c r="T92" s="1274" t="str">
        <f t="shared" si="56"/>
        <v/>
      </c>
      <c r="U92" s="1274" t="str">
        <f t="shared" si="56"/>
        <v/>
      </c>
      <c r="V92" s="1274" t="str">
        <f t="shared" si="56"/>
        <v/>
      </c>
      <c r="W92" s="1274" t="str">
        <f t="shared" si="56"/>
        <v/>
      </c>
      <c r="X92" s="1274" t="str">
        <f t="shared" si="56"/>
        <v/>
      </c>
      <c r="Y92" s="1274" t="str">
        <f t="shared" si="56"/>
        <v/>
      </c>
      <c r="Z92" s="1274" t="str">
        <f t="shared" si="56"/>
        <v/>
      </c>
      <c r="AA92" s="1274" t="str">
        <f t="shared" si="56"/>
        <v/>
      </c>
      <c r="AB92" s="1274" t="str">
        <f t="shared" si="56"/>
        <v/>
      </c>
      <c r="AC92" s="1274" t="str">
        <f t="shared" si="56"/>
        <v/>
      </c>
      <c r="AD92" s="1334" t="str">
        <f t="shared" si="56"/>
        <v/>
      </c>
      <c r="AE92" s="1335">
        <f t="shared" si="56"/>
        <v>15899</v>
      </c>
      <c r="AF92" s="1274">
        <f t="shared" si="56"/>
        <v>11598</v>
      </c>
      <c r="AG92" s="1274">
        <f t="shared" si="56"/>
        <v>14497.5</v>
      </c>
      <c r="AH92" s="1274">
        <f t="shared" si="56"/>
        <v>12322.875</v>
      </c>
      <c r="AI92" s="1274">
        <f t="shared" si="56"/>
        <v>13747</v>
      </c>
      <c r="AJ92" s="1274">
        <f t="shared" si="56"/>
        <v>15867</v>
      </c>
      <c r="AK92" s="1336">
        <f t="shared" si="56"/>
        <v>16548</v>
      </c>
      <c r="AL92" s="1336">
        <f t="shared" si="56"/>
        <v>18368</v>
      </c>
      <c r="AM92" s="1336">
        <f t="shared" si="56"/>
        <v>15140.7219</v>
      </c>
      <c r="AN92" s="1336">
        <f t="shared" si="56"/>
        <v>16049.165214000001</v>
      </c>
      <c r="AO92" s="1336">
        <f t="shared" si="56"/>
        <v>17814.57338754</v>
      </c>
      <c r="AP92" s="1337">
        <f t="shared" si="56"/>
        <v>16756.957527682251</v>
      </c>
      <c r="AQ92" s="1344">
        <f t="shared" si="56"/>
        <v>18250</v>
      </c>
      <c r="AR92" s="1336">
        <f t="shared" si="56"/>
        <v>12650</v>
      </c>
      <c r="AS92" s="1336">
        <f t="shared" si="56"/>
        <v>14000</v>
      </c>
      <c r="AT92" s="1336">
        <f t="shared" si="56"/>
        <v>12600</v>
      </c>
      <c r="AU92" s="1336">
        <f t="shared" si="56"/>
        <v>17650</v>
      </c>
      <c r="AV92" s="1336">
        <f t="shared" si="56"/>
        <v>17300</v>
      </c>
      <c r="AW92" s="1336">
        <f t="shared" si="56"/>
        <v>13500</v>
      </c>
      <c r="AX92" s="1336">
        <f t="shared" si="56"/>
        <v>13250</v>
      </c>
      <c r="AY92" s="1336">
        <f t="shared" si="56"/>
        <v>13500</v>
      </c>
      <c r="AZ92" s="1336">
        <f t="shared" si="56"/>
        <v>14000</v>
      </c>
      <c r="BA92" s="1336">
        <f t="shared" si="56"/>
        <v>18200</v>
      </c>
      <c r="BB92" s="1339">
        <f t="shared" si="56"/>
        <v>17440</v>
      </c>
      <c r="BC92" s="1340">
        <f t="shared" si="56"/>
        <v>18490</v>
      </c>
      <c r="BD92" s="1274">
        <f t="shared" si="56"/>
        <v>13640</v>
      </c>
      <c r="BE92" s="1274">
        <f t="shared" si="56"/>
        <v>15340</v>
      </c>
      <c r="BF92" s="1336">
        <f>IF(BF179=0,"",BF179*(1+BF141))</f>
        <v>14500</v>
      </c>
      <c r="BG92" s="1336">
        <f t="shared" si="56"/>
        <v>14500</v>
      </c>
      <c r="BH92" s="1336">
        <f t="shared" si="56"/>
        <v>14000</v>
      </c>
      <c r="BI92" s="1336">
        <f t="shared" si="56"/>
        <v>13500</v>
      </c>
      <c r="BJ92" s="1336">
        <f t="shared" si="56"/>
        <v>13800</v>
      </c>
      <c r="BK92" s="1341">
        <f t="shared" si="56"/>
        <v>14000</v>
      </c>
      <c r="BL92" s="1342">
        <f t="shared" si="56"/>
        <v>14500</v>
      </c>
      <c r="BM92" s="1336">
        <f t="shared" si="56"/>
        <v>15000</v>
      </c>
      <c r="BN92" s="1337"/>
      <c r="BO92" s="1337"/>
      <c r="BP92" s="1337"/>
      <c r="BQ92" s="1341">
        <f t="shared" si="56"/>
        <v>15000</v>
      </c>
      <c r="BU92" s="22"/>
    </row>
    <row r="93" spans="1:74" ht="16" hidden="1" outlineLevel="1" thickBot="1">
      <c r="A93" s="2196" t="s">
        <v>208</v>
      </c>
      <c r="B93" s="2197" t="s">
        <v>33</v>
      </c>
      <c r="C93" s="1282" t="s">
        <v>169</v>
      </c>
      <c r="D93" s="1282" t="s">
        <v>169</v>
      </c>
      <c r="E93" s="1282" t="s">
        <v>52</v>
      </c>
      <c r="F93" s="2198"/>
      <c r="G93" s="1285"/>
      <c r="H93" s="1285"/>
      <c r="I93" s="1285"/>
      <c r="J93" s="1285"/>
      <c r="K93" s="1285"/>
      <c r="L93" s="1285"/>
      <c r="M93" s="1285"/>
      <c r="N93" s="1285"/>
      <c r="O93" s="1285"/>
      <c r="P93" s="1285"/>
      <c r="Q93" s="1285"/>
      <c r="R93" s="1345"/>
      <c r="S93" s="1346">
        <f t="shared" ref="S93:BQ93" si="57">IF(S180=0,"",S180*(1+S142))</f>
        <v>7159</v>
      </c>
      <c r="T93" s="1285">
        <f t="shared" si="57"/>
        <v>6113.6016825423922</v>
      </c>
      <c r="U93" s="1285">
        <f t="shared" si="57"/>
        <v>5754.317294178406</v>
      </c>
      <c r="V93" s="1285">
        <f t="shared" si="57"/>
        <v>6162.7994192930992</v>
      </c>
      <c r="W93" s="1285">
        <f t="shared" si="57"/>
        <v>4707.3738173902238</v>
      </c>
      <c r="X93" s="1285">
        <f t="shared" si="57"/>
        <v>3868.4176128411032</v>
      </c>
      <c r="Y93" s="1285">
        <f t="shared" si="57"/>
        <v>2927.1963796019636</v>
      </c>
      <c r="Z93" s="1285">
        <f t="shared" si="57"/>
        <v>3083.9906623066008</v>
      </c>
      <c r="AA93" s="1285">
        <f t="shared" si="57"/>
        <v>2973.1615149263121</v>
      </c>
      <c r="AB93" s="1285">
        <f t="shared" si="57"/>
        <v>3616.6491155322728</v>
      </c>
      <c r="AC93" s="1285">
        <f t="shared" si="57"/>
        <v>3882.4128873115365</v>
      </c>
      <c r="AD93" s="1345">
        <f t="shared" si="57"/>
        <v>4216.7111333444336</v>
      </c>
      <c r="AE93" s="1346">
        <f t="shared" si="57"/>
        <v>7814.2709039613546</v>
      </c>
      <c r="AF93" s="1285">
        <f t="shared" si="57"/>
        <v>5083.1887206148149</v>
      </c>
      <c r="AG93" s="1285">
        <f t="shared" si="57"/>
        <v>4903.0112471665998</v>
      </c>
      <c r="AH93" s="1285">
        <f t="shared" si="57"/>
        <v>3991.4227204943395</v>
      </c>
      <c r="AI93" s="1285">
        <f t="shared" si="57"/>
        <v>3694.0946934834319</v>
      </c>
      <c r="AJ93" s="1285">
        <f t="shared" si="57"/>
        <v>3600.9170113598502</v>
      </c>
      <c r="AK93" s="1347">
        <f t="shared" si="57"/>
        <v>3086.0327106498589</v>
      </c>
      <c r="AL93" s="1347">
        <f t="shared" si="57"/>
        <v>3121.3307558824094</v>
      </c>
      <c r="AM93" s="1347">
        <f t="shared" si="57"/>
        <v>2897.4991865483889</v>
      </c>
      <c r="AN93" s="1347">
        <f t="shared" si="57"/>
        <v>3354.7384448635871</v>
      </c>
      <c r="AO93" s="1347">
        <f t="shared" si="57"/>
        <v>3258.3253349931142</v>
      </c>
      <c r="AP93" s="1348">
        <f t="shared" si="57"/>
        <v>3584.0177570555888</v>
      </c>
      <c r="AQ93" s="1354">
        <f t="shared" si="57"/>
        <v>7800</v>
      </c>
      <c r="AR93" s="1355">
        <f t="shared" si="57"/>
        <v>5029.0193017761612</v>
      </c>
      <c r="AS93" s="1355">
        <f t="shared" si="57"/>
        <v>4822.0444965828083</v>
      </c>
      <c r="AT93" s="1355" t="str">
        <f t="shared" si="57"/>
        <v/>
      </c>
      <c r="AU93" s="1355" t="str">
        <f t="shared" si="57"/>
        <v/>
      </c>
      <c r="AV93" s="1355" t="str">
        <f t="shared" si="57"/>
        <v/>
      </c>
      <c r="AW93" s="1355" t="str">
        <f t="shared" si="57"/>
        <v/>
      </c>
      <c r="AX93" s="1355" t="str">
        <f t="shared" si="57"/>
        <v/>
      </c>
      <c r="AY93" s="1355" t="str">
        <f t="shared" si="57"/>
        <v/>
      </c>
      <c r="AZ93" s="1355" t="str">
        <f t="shared" si="57"/>
        <v/>
      </c>
      <c r="BA93" s="1355" t="str">
        <f t="shared" si="57"/>
        <v/>
      </c>
      <c r="BB93" s="1356" t="str">
        <f t="shared" si="57"/>
        <v/>
      </c>
      <c r="BC93" s="1351" t="str">
        <f t="shared" si="57"/>
        <v/>
      </c>
      <c r="BD93" s="1285" t="str">
        <f t="shared" si="57"/>
        <v/>
      </c>
      <c r="BE93" s="1285" t="str">
        <f t="shared" si="57"/>
        <v/>
      </c>
      <c r="BF93" s="1347" t="str">
        <f t="shared" si="57"/>
        <v/>
      </c>
      <c r="BG93" s="1347" t="str">
        <f t="shared" si="57"/>
        <v/>
      </c>
      <c r="BH93" s="1347" t="str">
        <f t="shared" si="57"/>
        <v/>
      </c>
      <c r="BI93" s="1347" t="str">
        <f t="shared" si="57"/>
        <v/>
      </c>
      <c r="BJ93" s="1347" t="str">
        <f t="shared" si="57"/>
        <v/>
      </c>
      <c r="BK93" s="1352" t="str">
        <f t="shared" si="57"/>
        <v/>
      </c>
      <c r="BL93" s="1353" t="str">
        <f t="shared" si="57"/>
        <v/>
      </c>
      <c r="BM93" s="1347" t="str">
        <f t="shared" si="57"/>
        <v/>
      </c>
      <c r="BN93" s="1348"/>
      <c r="BO93" s="1348"/>
      <c r="BP93" s="1348"/>
      <c r="BQ93" s="1352" t="str">
        <f t="shared" si="57"/>
        <v/>
      </c>
      <c r="BU93" s="22"/>
    </row>
    <row r="94" spans="1:74" hidden="1" outlineLevel="1">
      <c r="A94" s="1169"/>
      <c r="B94" s="1169"/>
      <c r="C94" s="1169"/>
      <c r="D94" s="1169"/>
      <c r="E94" s="1169"/>
      <c r="F94" s="1169"/>
      <c r="G94" s="647"/>
      <c r="H94" s="647"/>
      <c r="I94" s="647"/>
      <c r="J94" s="647"/>
      <c r="K94" s="647"/>
      <c r="L94" s="647"/>
      <c r="M94" s="647"/>
      <c r="N94" s="647"/>
      <c r="O94" s="647"/>
      <c r="P94" s="647"/>
      <c r="Q94" s="647"/>
      <c r="R94" s="647"/>
      <c r="S94" s="647"/>
      <c r="T94" s="647"/>
      <c r="U94" s="647"/>
      <c r="V94" s="647"/>
      <c r="W94" s="647"/>
      <c r="X94" s="647"/>
      <c r="Y94" s="647"/>
      <c r="Z94" s="647"/>
      <c r="AA94" s="647"/>
      <c r="AB94" s="647"/>
      <c r="AC94" s="647"/>
      <c r="AD94" s="647"/>
      <c r="AE94" s="647"/>
      <c r="AF94" s="647"/>
      <c r="AG94" s="647"/>
      <c r="AH94" s="647"/>
      <c r="AI94" s="647"/>
      <c r="AJ94" s="647"/>
      <c r="AK94" s="647"/>
      <c r="AL94" s="647"/>
      <c r="AM94" s="647"/>
      <c r="AN94" s="647"/>
      <c r="AO94" s="647"/>
      <c r="AP94" s="647"/>
      <c r="AQ94" s="647"/>
      <c r="AR94" s="647"/>
      <c r="AS94" s="647"/>
      <c r="AT94" s="647"/>
      <c r="AU94" s="647"/>
      <c r="AV94" s="647"/>
      <c r="AW94" s="647"/>
      <c r="AX94" s="647"/>
      <c r="AY94" s="647"/>
      <c r="AZ94" s="647"/>
      <c r="BA94" s="647"/>
      <c r="BB94" s="647"/>
      <c r="BC94" s="647"/>
      <c r="BD94" s="647"/>
      <c r="BE94" s="647"/>
      <c r="BF94" s="647"/>
      <c r="BG94" s="647"/>
      <c r="BH94" s="647"/>
      <c r="BI94" s="647"/>
      <c r="BJ94" s="647"/>
      <c r="BK94" s="647"/>
      <c r="BL94" s="647"/>
      <c r="BM94" s="647"/>
      <c r="BN94" s="647"/>
      <c r="BO94" s="647"/>
      <c r="BP94" s="647"/>
      <c r="BQ94" s="647"/>
      <c r="BU94" s="22"/>
    </row>
    <row r="95" spans="1:74" collapsed="1">
      <c r="A95" s="1169"/>
      <c r="B95" s="1169"/>
      <c r="C95" s="1169"/>
      <c r="D95" s="1169"/>
      <c r="E95" s="1169"/>
      <c r="F95" s="1169"/>
      <c r="G95" s="647"/>
      <c r="H95" s="647"/>
      <c r="I95" s="647"/>
      <c r="J95" s="647"/>
      <c r="K95" s="647"/>
      <c r="L95" s="647"/>
      <c r="M95" s="647"/>
      <c r="N95" s="647"/>
      <c r="O95" s="647"/>
      <c r="P95" s="647"/>
      <c r="Q95" s="647"/>
      <c r="R95" s="647"/>
      <c r="S95" s="647"/>
      <c r="T95" s="647"/>
      <c r="U95" s="647"/>
      <c r="V95" s="647"/>
      <c r="W95" s="647"/>
      <c r="X95" s="647"/>
      <c r="Y95" s="647"/>
      <c r="Z95" s="647"/>
      <c r="AA95" s="647"/>
      <c r="AB95" s="647"/>
      <c r="AC95" s="647"/>
      <c r="AD95" s="647"/>
      <c r="AE95" s="647"/>
      <c r="AF95" s="647"/>
      <c r="AG95" s="647"/>
      <c r="AH95" s="647"/>
      <c r="AI95" s="647"/>
      <c r="AJ95" s="647"/>
      <c r="AK95" s="647"/>
      <c r="AL95" s="647"/>
      <c r="AM95" s="647"/>
      <c r="AN95" s="647"/>
      <c r="AO95" s="647"/>
      <c r="AP95" s="647"/>
      <c r="AQ95" s="647"/>
      <c r="AR95" s="647"/>
      <c r="AS95" s="647"/>
      <c r="AT95" s="647"/>
      <c r="AU95" s="647"/>
      <c r="AV95" s="647"/>
      <c r="AW95" s="647"/>
      <c r="AX95" s="647"/>
      <c r="AY95" s="647"/>
      <c r="AZ95" s="647"/>
      <c r="BA95" s="647"/>
      <c r="BB95" s="647"/>
      <c r="BC95" s="647"/>
      <c r="BD95" s="647"/>
      <c r="BE95" s="647"/>
      <c r="BF95" s="647"/>
      <c r="BG95" s="647"/>
      <c r="BH95" s="647"/>
      <c r="BI95" s="647"/>
      <c r="BJ95" s="647"/>
      <c r="BK95" s="647"/>
      <c r="BL95" s="647"/>
      <c r="BM95" s="647"/>
      <c r="BN95" s="647"/>
      <c r="BO95" s="647"/>
      <c r="BP95" s="647"/>
      <c r="BQ95" s="647"/>
    </row>
    <row r="96" spans="1:74">
      <c r="A96" s="1169" t="s">
        <v>778</v>
      </c>
      <c r="B96" s="1169"/>
      <c r="C96" s="1169"/>
      <c r="D96" s="1169"/>
      <c r="E96" s="1169"/>
      <c r="F96" s="1169"/>
      <c r="G96" s="647"/>
      <c r="H96" s="647"/>
      <c r="I96" s="647"/>
      <c r="J96" s="647"/>
      <c r="K96" s="647"/>
      <c r="L96" s="647"/>
      <c r="M96" s="647"/>
      <c r="N96" s="647"/>
      <c r="O96" s="647"/>
      <c r="P96" s="647"/>
      <c r="Q96" s="647"/>
      <c r="R96" s="647"/>
      <c r="S96" s="647"/>
      <c r="T96" s="647"/>
      <c r="U96" s="647"/>
      <c r="V96" s="647"/>
      <c r="W96" s="647"/>
      <c r="X96" s="647"/>
      <c r="Y96" s="647"/>
      <c r="Z96" s="647"/>
      <c r="AA96" s="647"/>
      <c r="AB96" s="647"/>
      <c r="AC96" s="647"/>
      <c r="AD96" s="647"/>
      <c r="AE96" s="647"/>
      <c r="AF96" s="647"/>
      <c r="AG96" s="647"/>
      <c r="AH96" s="647"/>
      <c r="AI96" s="647"/>
      <c r="AJ96" s="647"/>
      <c r="AK96" s="647"/>
      <c r="AL96" s="647"/>
      <c r="AM96" s="647"/>
      <c r="AN96" s="647"/>
      <c r="AO96" s="647"/>
      <c r="AP96" s="647"/>
      <c r="AQ96" s="647"/>
      <c r="AR96" s="647"/>
      <c r="AS96" s="647"/>
      <c r="AT96" s="647"/>
      <c r="AU96" s="647"/>
      <c r="AV96" s="647"/>
      <c r="AW96" s="647"/>
      <c r="AX96" s="647"/>
      <c r="AY96" s="647"/>
      <c r="AZ96" s="647"/>
      <c r="BA96" s="647"/>
      <c r="BB96" s="647"/>
      <c r="BC96" s="647"/>
      <c r="BD96" s="647"/>
      <c r="BE96" s="647"/>
      <c r="BF96" s="647"/>
      <c r="BG96" s="647"/>
      <c r="BH96" s="647"/>
      <c r="BI96" s="647"/>
      <c r="BJ96" s="647"/>
      <c r="BK96" s="647"/>
      <c r="BL96" s="647"/>
      <c r="BM96" s="647"/>
      <c r="BN96" s="647"/>
      <c r="BO96" s="647"/>
      <c r="BP96" s="647"/>
      <c r="BQ96" s="647"/>
    </row>
    <row r="97" spans="1:69" outlineLevel="1">
      <c r="A97" s="2173" t="s">
        <v>206</v>
      </c>
      <c r="B97" s="2174" t="s">
        <v>595</v>
      </c>
      <c r="C97" s="1170" t="s">
        <v>596</v>
      </c>
      <c r="D97" s="1170" t="s">
        <v>5</v>
      </c>
      <c r="E97" s="2175" t="s">
        <v>6</v>
      </c>
      <c r="F97" s="2176" t="s">
        <v>597</v>
      </c>
      <c r="G97" s="1">
        <v>44197</v>
      </c>
      <c r="H97" s="2">
        <v>44228</v>
      </c>
      <c r="I97" s="2">
        <v>44256</v>
      </c>
      <c r="J97" s="2">
        <v>44287</v>
      </c>
      <c r="K97" s="2">
        <v>44317</v>
      </c>
      <c r="L97" s="2">
        <v>44348</v>
      </c>
      <c r="M97" s="2">
        <v>44378</v>
      </c>
      <c r="N97" s="2">
        <v>44409</v>
      </c>
      <c r="O97" s="2">
        <v>44440</v>
      </c>
      <c r="P97" s="2">
        <v>44470</v>
      </c>
      <c r="Q97" s="2">
        <v>44501</v>
      </c>
      <c r="R97" s="2">
        <v>44531</v>
      </c>
      <c r="S97" s="2">
        <v>44562</v>
      </c>
      <c r="T97" s="2">
        <v>44593</v>
      </c>
      <c r="U97" s="2">
        <v>44621</v>
      </c>
      <c r="V97" s="2">
        <v>44652</v>
      </c>
      <c r="W97" s="2">
        <v>44682</v>
      </c>
      <c r="X97" s="2">
        <v>44713</v>
      </c>
      <c r="Y97" s="2">
        <v>44743</v>
      </c>
      <c r="Z97" s="2">
        <v>44774</v>
      </c>
      <c r="AA97" s="2">
        <v>44805</v>
      </c>
      <c r="AB97" s="2">
        <v>44835</v>
      </c>
      <c r="AC97" s="2">
        <v>44866</v>
      </c>
      <c r="AD97" s="27">
        <v>44896</v>
      </c>
      <c r="AE97" s="32">
        <v>44927</v>
      </c>
      <c r="AF97" s="2">
        <v>44958</v>
      </c>
      <c r="AG97" s="2">
        <v>44986</v>
      </c>
      <c r="AH97" s="2">
        <v>45017</v>
      </c>
      <c r="AI97" s="2">
        <v>45047</v>
      </c>
      <c r="AJ97" s="2">
        <v>45078</v>
      </c>
      <c r="AK97" s="2">
        <v>45108</v>
      </c>
      <c r="AL97" s="2">
        <v>45139</v>
      </c>
      <c r="AM97" s="2">
        <v>45170</v>
      </c>
      <c r="AN97" s="2">
        <v>45200</v>
      </c>
      <c r="AO97" s="2">
        <v>45231</v>
      </c>
      <c r="AP97" s="27">
        <v>45261</v>
      </c>
      <c r="AQ97" s="777">
        <v>45292</v>
      </c>
      <c r="AR97" s="2">
        <v>45323</v>
      </c>
      <c r="AS97" s="2">
        <v>45352</v>
      </c>
      <c r="AT97" s="2">
        <v>45383</v>
      </c>
      <c r="AU97" s="2">
        <v>45413</v>
      </c>
      <c r="AV97" s="2">
        <v>45444</v>
      </c>
      <c r="AW97" s="2">
        <v>45474</v>
      </c>
      <c r="AX97" s="2"/>
      <c r="AY97" s="2"/>
      <c r="AZ97" s="2"/>
      <c r="BA97" s="2">
        <v>45597</v>
      </c>
      <c r="BB97" s="2">
        <v>45627</v>
      </c>
      <c r="BC97" s="2">
        <v>45658</v>
      </c>
      <c r="BD97" s="2">
        <v>45689</v>
      </c>
      <c r="BE97" s="2">
        <v>45717</v>
      </c>
      <c r="BF97" s="2">
        <v>45748</v>
      </c>
      <c r="BG97" s="2">
        <v>45778</v>
      </c>
      <c r="BH97" s="2">
        <v>45809</v>
      </c>
      <c r="BI97" s="2">
        <v>45839</v>
      </c>
      <c r="BJ97" s="2">
        <v>45870</v>
      </c>
      <c r="BK97" s="3">
        <v>45901</v>
      </c>
      <c r="BL97" s="777">
        <v>45931</v>
      </c>
      <c r="BM97" s="2">
        <v>45962</v>
      </c>
      <c r="BN97" s="27">
        <v>45992</v>
      </c>
      <c r="BO97" s="27">
        <v>46023</v>
      </c>
      <c r="BP97" s="27">
        <v>46054</v>
      </c>
      <c r="BQ97" s="3">
        <v>46082</v>
      </c>
    </row>
    <row r="98" spans="1:69" outlineLevel="1">
      <c r="A98" s="2199" t="s">
        <v>208</v>
      </c>
      <c r="B98" s="2200" t="s">
        <v>33</v>
      </c>
      <c r="C98" s="2201" t="s">
        <v>665</v>
      </c>
      <c r="D98" s="2201" t="s">
        <v>101</v>
      </c>
      <c r="E98" s="2201" t="s">
        <v>16</v>
      </c>
      <c r="F98" s="2202"/>
      <c r="G98" s="787"/>
      <c r="H98" s="787"/>
      <c r="I98" s="787"/>
      <c r="J98" s="787"/>
      <c r="K98" s="787"/>
      <c r="L98" s="787"/>
      <c r="M98" s="787"/>
      <c r="N98" s="787"/>
      <c r="O98" s="787"/>
      <c r="P98" s="787"/>
      <c r="Q98" s="787"/>
      <c r="R98" s="788"/>
      <c r="S98" s="789"/>
      <c r="T98" s="787"/>
      <c r="U98" s="787"/>
      <c r="V98" s="787"/>
      <c r="W98" s="787"/>
      <c r="X98" s="787"/>
      <c r="Y98" s="787"/>
      <c r="Z98" s="787"/>
      <c r="AA98" s="787"/>
      <c r="AB98" s="787"/>
      <c r="AC98" s="787"/>
      <c r="AD98" s="788"/>
      <c r="AE98" s="789"/>
      <c r="AF98" s="787"/>
      <c r="AG98" s="787"/>
      <c r="AH98" s="787"/>
      <c r="AI98" s="787"/>
      <c r="AJ98" s="790"/>
      <c r="AK98" s="790"/>
      <c r="AL98" s="790"/>
      <c r="AM98" s="790"/>
      <c r="AN98" s="790"/>
      <c r="AO98" s="790"/>
      <c r="AP98" s="791"/>
      <c r="AQ98" s="1814"/>
      <c r="AR98" s="790"/>
      <c r="AS98" s="790"/>
      <c r="AT98" s="35"/>
      <c r="AU98" s="35"/>
      <c r="AV98" s="790"/>
      <c r="AW98" s="790"/>
      <c r="AX98" s="790"/>
      <c r="AY98" s="790"/>
      <c r="AZ98" s="790"/>
      <c r="BA98" s="790"/>
      <c r="BB98" s="791"/>
      <c r="BC98" s="787"/>
      <c r="BD98" s="787"/>
      <c r="BE98" s="790"/>
      <c r="BF98" s="790"/>
      <c r="BG98" s="790"/>
      <c r="BH98" s="790"/>
      <c r="BI98" s="790"/>
      <c r="BJ98" s="790"/>
      <c r="BK98" s="791"/>
      <c r="BL98" s="790"/>
      <c r="BM98" s="790"/>
      <c r="BN98" s="2446"/>
      <c r="BO98" s="2446"/>
      <c r="BP98" s="2446"/>
      <c r="BQ98" s="791"/>
    </row>
    <row r="99" spans="1:69" outlineLevel="1">
      <c r="A99" s="2203" t="s">
        <v>208</v>
      </c>
      <c r="B99" s="2204" t="s">
        <v>33</v>
      </c>
      <c r="C99" s="2205" t="s">
        <v>665</v>
      </c>
      <c r="D99" s="2205" t="s">
        <v>102</v>
      </c>
      <c r="E99" s="2205" t="s">
        <v>16</v>
      </c>
      <c r="F99" s="2206"/>
      <c r="G99" s="792"/>
      <c r="H99" s="792"/>
      <c r="I99" s="792"/>
      <c r="J99" s="792"/>
      <c r="K99" s="792"/>
      <c r="L99" s="792"/>
      <c r="M99" s="792"/>
      <c r="N99" s="792"/>
      <c r="O99" s="792"/>
      <c r="P99" s="792"/>
      <c r="Q99" s="792"/>
      <c r="R99" s="793"/>
      <c r="S99" s="794"/>
      <c r="T99" s="792"/>
      <c r="U99" s="792"/>
      <c r="V99" s="792"/>
      <c r="W99" s="792"/>
      <c r="X99" s="792"/>
      <c r="Y99" s="792"/>
      <c r="Z99" s="792"/>
      <c r="AA99" s="792"/>
      <c r="AB99" s="792"/>
      <c r="AC99" s="792"/>
      <c r="AD99" s="793"/>
      <c r="AE99" s="794"/>
      <c r="AF99" s="792"/>
      <c r="AG99" s="792"/>
      <c r="AH99" s="792"/>
      <c r="AI99" s="792"/>
      <c r="AJ99" s="795"/>
      <c r="AK99" s="795"/>
      <c r="AL99" s="795"/>
      <c r="AM99" s="795"/>
      <c r="AN99" s="795"/>
      <c r="AO99" s="795"/>
      <c r="AP99" s="796"/>
      <c r="AQ99" s="1815"/>
      <c r="AR99" s="795"/>
      <c r="AS99" s="795"/>
      <c r="AT99" s="795"/>
      <c r="AU99" s="795"/>
      <c r="AV99" s="795"/>
      <c r="AW99" s="795"/>
      <c r="AX99" s="795"/>
      <c r="AY99" s="795"/>
      <c r="AZ99" s="795"/>
      <c r="BA99" s="795"/>
      <c r="BB99" s="796"/>
      <c r="BC99" s="792"/>
      <c r="BD99" s="792"/>
      <c r="BE99" s="795"/>
      <c r="BF99" s="795"/>
      <c r="BG99" s="795"/>
      <c r="BH99" s="795"/>
      <c r="BI99" s="795"/>
      <c r="BJ99" s="795"/>
      <c r="BK99" s="796"/>
      <c r="BL99" s="795"/>
      <c r="BM99" s="795"/>
      <c r="BN99" s="2447"/>
      <c r="BO99" s="2447"/>
      <c r="BP99" s="2447"/>
      <c r="BQ99" s="796"/>
    </row>
    <row r="100" spans="1:69" outlineLevel="1">
      <c r="A100" s="2203" t="s">
        <v>208</v>
      </c>
      <c r="B100" s="2204" t="s">
        <v>33</v>
      </c>
      <c r="C100" s="2205" t="s">
        <v>665</v>
      </c>
      <c r="D100" s="2205" t="s">
        <v>104</v>
      </c>
      <c r="E100" s="2205" t="s">
        <v>16</v>
      </c>
      <c r="F100" s="2206"/>
      <c r="G100" s="792"/>
      <c r="H100" s="792"/>
      <c r="I100" s="792"/>
      <c r="J100" s="792"/>
      <c r="K100" s="792"/>
      <c r="L100" s="792"/>
      <c r="M100" s="792"/>
      <c r="N100" s="792"/>
      <c r="O100" s="792"/>
      <c r="P100" s="792"/>
      <c r="Q100" s="792"/>
      <c r="R100" s="793"/>
      <c r="S100" s="794"/>
      <c r="T100" s="792"/>
      <c r="U100" s="792"/>
      <c r="V100" s="792"/>
      <c r="W100" s="792"/>
      <c r="X100" s="792"/>
      <c r="Y100" s="792"/>
      <c r="Z100" s="792"/>
      <c r="AA100" s="792"/>
      <c r="AB100" s="792"/>
      <c r="AC100" s="792"/>
      <c r="AD100" s="793"/>
      <c r="AE100" s="794"/>
      <c r="AF100" s="792"/>
      <c r="AG100" s="792"/>
      <c r="AH100" s="792"/>
      <c r="AI100" s="792"/>
      <c r="AJ100" s="795"/>
      <c r="AK100" s="795"/>
      <c r="AL100" s="795"/>
      <c r="AM100" s="795"/>
      <c r="AN100" s="795"/>
      <c r="AO100" s="795"/>
      <c r="AP100" s="796"/>
      <c r="AQ100" s="1815"/>
      <c r="AR100" s="795"/>
      <c r="AS100" s="795"/>
      <c r="AT100" s="795"/>
      <c r="AU100" s="795"/>
      <c r="AV100" s="795"/>
      <c r="AW100" s="795"/>
      <c r="AX100" s="795"/>
      <c r="AY100" s="795"/>
      <c r="AZ100" s="795"/>
      <c r="BA100" s="795"/>
      <c r="BB100" s="796"/>
      <c r="BC100" s="792"/>
      <c r="BD100" s="792"/>
      <c r="BE100" s="795"/>
      <c r="BF100" s="795"/>
      <c r="BG100" s="795"/>
      <c r="BH100" s="795"/>
      <c r="BI100" s="795"/>
      <c r="BJ100" s="795"/>
      <c r="BK100" s="796"/>
      <c r="BL100" s="795"/>
      <c r="BM100" s="795"/>
      <c r="BN100" s="2447"/>
      <c r="BO100" s="2447"/>
      <c r="BP100" s="2447"/>
      <c r="BQ100" s="796"/>
    </row>
    <row r="101" spans="1:69" outlineLevel="1">
      <c r="A101" s="2203" t="s">
        <v>208</v>
      </c>
      <c r="B101" s="2204" t="s">
        <v>33</v>
      </c>
      <c r="C101" s="2205" t="s">
        <v>665</v>
      </c>
      <c r="D101" s="2205" t="s">
        <v>105</v>
      </c>
      <c r="E101" s="2205" t="s">
        <v>16</v>
      </c>
      <c r="F101" s="2206"/>
      <c r="G101" s="792"/>
      <c r="H101" s="792"/>
      <c r="I101" s="792"/>
      <c r="J101" s="792"/>
      <c r="K101" s="792"/>
      <c r="L101" s="792"/>
      <c r="M101" s="792"/>
      <c r="N101" s="792"/>
      <c r="O101" s="792"/>
      <c r="P101" s="792"/>
      <c r="Q101" s="792"/>
      <c r="R101" s="793"/>
      <c r="S101" s="794"/>
      <c r="T101" s="792"/>
      <c r="U101" s="792"/>
      <c r="V101" s="792"/>
      <c r="W101" s="792"/>
      <c r="X101" s="792"/>
      <c r="Y101" s="792"/>
      <c r="Z101" s="792"/>
      <c r="AA101" s="792"/>
      <c r="AB101" s="792"/>
      <c r="AC101" s="792"/>
      <c r="AD101" s="793"/>
      <c r="AE101" s="794"/>
      <c r="AF101" s="792"/>
      <c r="AG101" s="792"/>
      <c r="AH101" s="792"/>
      <c r="AI101" s="792"/>
      <c r="AJ101" s="795"/>
      <c r="AK101" s="795"/>
      <c r="AL101" s="795"/>
      <c r="AM101" s="795"/>
      <c r="AN101" s="795"/>
      <c r="AO101" s="795"/>
      <c r="AP101" s="796"/>
      <c r="AQ101" s="1815"/>
      <c r="AR101" s="795"/>
      <c r="AS101" s="795"/>
      <c r="AT101" s="795"/>
      <c r="AU101" s="795"/>
      <c r="AV101" s="795"/>
      <c r="AW101" s="795"/>
      <c r="AX101" s="795"/>
      <c r="AY101" s="795"/>
      <c r="AZ101" s="795"/>
      <c r="BA101" s="795"/>
      <c r="BB101" s="796"/>
      <c r="BC101" s="792"/>
      <c r="BD101" s="792"/>
      <c r="BE101" s="795"/>
      <c r="BF101" s="795"/>
      <c r="BG101" s="795"/>
      <c r="BH101" s="795"/>
      <c r="BI101" s="795"/>
      <c r="BJ101" s="795"/>
      <c r="BK101" s="796"/>
      <c r="BL101" s="795"/>
      <c r="BM101" s="795"/>
      <c r="BN101" s="2447"/>
      <c r="BO101" s="2447"/>
      <c r="BP101" s="2447"/>
      <c r="BQ101" s="796"/>
    </row>
    <row r="102" spans="1:69" outlineLevel="1">
      <c r="A102" s="2203" t="s">
        <v>208</v>
      </c>
      <c r="B102" s="2204" t="s">
        <v>33</v>
      </c>
      <c r="C102" s="2205" t="s">
        <v>665</v>
      </c>
      <c r="D102" s="2205" t="s">
        <v>101</v>
      </c>
      <c r="E102" s="2205" t="s">
        <v>22</v>
      </c>
      <c r="F102" s="2206"/>
      <c r="G102" s="792"/>
      <c r="H102" s="792"/>
      <c r="I102" s="792"/>
      <c r="J102" s="792"/>
      <c r="K102" s="792"/>
      <c r="L102" s="792"/>
      <c r="M102" s="792"/>
      <c r="N102" s="792"/>
      <c r="O102" s="792"/>
      <c r="P102" s="792"/>
      <c r="Q102" s="792"/>
      <c r="R102" s="793"/>
      <c r="S102" s="794"/>
      <c r="T102" s="792"/>
      <c r="U102" s="792"/>
      <c r="V102" s="792"/>
      <c r="W102" s="792"/>
      <c r="X102" s="792"/>
      <c r="Y102" s="792"/>
      <c r="Z102" s="792"/>
      <c r="AA102" s="792"/>
      <c r="AB102" s="792"/>
      <c r="AC102" s="792"/>
      <c r="AD102" s="793"/>
      <c r="AE102" s="794"/>
      <c r="AF102" s="792"/>
      <c r="AG102" s="792"/>
      <c r="AH102" s="792"/>
      <c r="AI102" s="792"/>
      <c r="AJ102" s="795"/>
      <c r="AK102" s="795"/>
      <c r="AL102" s="795"/>
      <c r="AM102" s="795"/>
      <c r="AN102" s="795"/>
      <c r="AO102" s="795"/>
      <c r="AP102" s="796"/>
      <c r="AQ102" s="1815"/>
      <c r="AR102" s="795"/>
      <c r="AS102" s="795"/>
      <c r="AT102" s="795"/>
      <c r="AU102" s="795"/>
      <c r="AV102" s="795"/>
      <c r="AW102" s="795"/>
      <c r="AX102" s="795"/>
      <c r="AY102" s="795"/>
      <c r="AZ102" s="795"/>
      <c r="BA102" s="795"/>
      <c r="BB102" s="796"/>
      <c r="BC102" s="792"/>
      <c r="BD102" s="792"/>
      <c r="BE102" s="795"/>
      <c r="BF102" s="795"/>
      <c r="BG102" s="795"/>
      <c r="BH102" s="795"/>
      <c r="BI102" s="795"/>
      <c r="BJ102" s="795"/>
      <c r="BK102" s="796"/>
      <c r="BL102" s="795"/>
      <c r="BM102" s="795"/>
      <c r="BN102" s="2447"/>
      <c r="BO102" s="2447"/>
      <c r="BP102" s="2447"/>
      <c r="BQ102" s="796"/>
    </row>
    <row r="103" spans="1:69" outlineLevel="1">
      <c r="A103" s="2203" t="s">
        <v>208</v>
      </c>
      <c r="B103" s="2204" t="s">
        <v>33</v>
      </c>
      <c r="C103" s="2205" t="s">
        <v>665</v>
      </c>
      <c r="D103" s="2205" t="s">
        <v>102</v>
      </c>
      <c r="E103" s="2205" t="s">
        <v>22</v>
      </c>
      <c r="F103" s="2206"/>
      <c r="G103" s="792"/>
      <c r="H103" s="792"/>
      <c r="I103" s="792"/>
      <c r="J103" s="792"/>
      <c r="K103" s="792"/>
      <c r="L103" s="792"/>
      <c r="M103" s="792"/>
      <c r="N103" s="792"/>
      <c r="O103" s="792"/>
      <c r="P103" s="792"/>
      <c r="Q103" s="792"/>
      <c r="R103" s="793"/>
      <c r="S103" s="794"/>
      <c r="T103" s="792"/>
      <c r="U103" s="792"/>
      <c r="V103" s="792"/>
      <c r="W103" s="792"/>
      <c r="X103" s="792"/>
      <c r="Y103" s="792"/>
      <c r="Z103" s="792"/>
      <c r="AA103" s="792"/>
      <c r="AB103" s="792"/>
      <c r="AC103" s="792"/>
      <c r="AD103" s="793"/>
      <c r="AE103" s="794"/>
      <c r="AF103" s="792"/>
      <c r="AG103" s="792"/>
      <c r="AH103" s="792"/>
      <c r="AI103" s="792"/>
      <c r="AJ103" s="795"/>
      <c r="AK103" s="795"/>
      <c r="AL103" s="795"/>
      <c r="AM103" s="795"/>
      <c r="AN103" s="795"/>
      <c r="AO103" s="795"/>
      <c r="AP103" s="796"/>
      <c r="AQ103" s="1815"/>
      <c r="AR103" s="795"/>
      <c r="AS103" s="795"/>
      <c r="AT103" s="795"/>
      <c r="AU103" s="795"/>
      <c r="AV103" s="795"/>
      <c r="AW103" s="795"/>
      <c r="AX103" s="795"/>
      <c r="AY103" s="795"/>
      <c r="AZ103" s="795"/>
      <c r="BA103" s="795"/>
      <c r="BB103" s="796"/>
      <c r="BC103" s="792"/>
      <c r="BD103" s="792"/>
      <c r="BE103" s="795"/>
      <c r="BF103" s="795"/>
      <c r="BG103" s="795"/>
      <c r="BH103" s="795"/>
      <c r="BI103" s="795"/>
      <c r="BJ103" s="795"/>
      <c r="BK103" s="796"/>
      <c r="BL103" s="795"/>
      <c r="BM103" s="795"/>
      <c r="BN103" s="2447"/>
      <c r="BO103" s="2447"/>
      <c r="BP103" s="2447"/>
      <c r="BQ103" s="796"/>
    </row>
    <row r="104" spans="1:69" outlineLevel="1">
      <c r="A104" s="2203" t="s">
        <v>208</v>
      </c>
      <c r="B104" s="2204" t="s">
        <v>33</v>
      </c>
      <c r="C104" s="2205" t="s">
        <v>665</v>
      </c>
      <c r="D104" s="2205" t="s">
        <v>104</v>
      </c>
      <c r="E104" s="2205" t="s">
        <v>22</v>
      </c>
      <c r="F104" s="2206"/>
      <c r="G104" s="792"/>
      <c r="H104" s="792"/>
      <c r="I104" s="792"/>
      <c r="J104" s="792"/>
      <c r="K104" s="792"/>
      <c r="L104" s="792"/>
      <c r="M104" s="792"/>
      <c r="N104" s="792"/>
      <c r="O104" s="792"/>
      <c r="P104" s="792"/>
      <c r="Q104" s="792"/>
      <c r="R104" s="793"/>
      <c r="S104" s="794"/>
      <c r="T104" s="792"/>
      <c r="U104" s="792"/>
      <c r="V104" s="792"/>
      <c r="W104" s="792"/>
      <c r="X104" s="792"/>
      <c r="Y104" s="792"/>
      <c r="Z104" s="792"/>
      <c r="AA104" s="792"/>
      <c r="AB104" s="792"/>
      <c r="AC104" s="792"/>
      <c r="AD104" s="793"/>
      <c r="AE104" s="794"/>
      <c r="AF104" s="792"/>
      <c r="AG104" s="792"/>
      <c r="AH104" s="792"/>
      <c r="AI104" s="792"/>
      <c r="AJ104" s="795"/>
      <c r="AK104" s="795"/>
      <c r="AL104" s="795"/>
      <c r="AM104" s="795"/>
      <c r="AN104" s="795"/>
      <c r="AO104" s="795"/>
      <c r="AP104" s="796"/>
      <c r="AQ104" s="1815"/>
      <c r="AR104" s="795"/>
      <c r="AS104" s="795"/>
      <c r="AT104" s="795"/>
      <c r="AU104" s="795"/>
      <c r="AV104" s="795"/>
      <c r="AW104" s="795"/>
      <c r="AX104" s="795"/>
      <c r="AY104" s="795"/>
      <c r="AZ104" s="795"/>
      <c r="BA104" s="795"/>
      <c r="BB104" s="796"/>
      <c r="BC104" s="792"/>
      <c r="BD104" s="792"/>
      <c r="BE104" s="795"/>
      <c r="BF104" s="795"/>
      <c r="BG104" s="795"/>
      <c r="BH104" s="795"/>
      <c r="BI104" s="795"/>
      <c r="BJ104" s="795"/>
      <c r="BK104" s="796"/>
      <c r="BL104" s="795"/>
      <c r="BM104" s="795"/>
      <c r="BN104" s="2447"/>
      <c r="BO104" s="2447"/>
      <c r="BP104" s="2447"/>
      <c r="BQ104" s="796"/>
    </row>
    <row r="105" spans="1:69" outlineLevel="1">
      <c r="A105" s="2203" t="s">
        <v>208</v>
      </c>
      <c r="B105" s="2204" t="s">
        <v>33</v>
      </c>
      <c r="C105" s="2205" t="s">
        <v>665</v>
      </c>
      <c r="D105" s="2205" t="s">
        <v>105</v>
      </c>
      <c r="E105" s="2205" t="s">
        <v>22</v>
      </c>
      <c r="F105" s="2206"/>
      <c r="G105" s="792"/>
      <c r="H105" s="792"/>
      <c r="I105" s="792"/>
      <c r="J105" s="792"/>
      <c r="K105" s="792"/>
      <c r="L105" s="792"/>
      <c r="M105" s="792"/>
      <c r="N105" s="792"/>
      <c r="O105" s="792"/>
      <c r="P105" s="792"/>
      <c r="Q105" s="792"/>
      <c r="R105" s="793"/>
      <c r="S105" s="794"/>
      <c r="T105" s="792"/>
      <c r="U105" s="792"/>
      <c r="V105" s="792"/>
      <c r="W105" s="792"/>
      <c r="X105" s="792"/>
      <c r="Y105" s="792"/>
      <c r="Z105" s="792"/>
      <c r="AA105" s="792"/>
      <c r="AB105" s="792"/>
      <c r="AC105" s="792"/>
      <c r="AD105" s="793"/>
      <c r="AE105" s="794"/>
      <c r="AF105" s="792"/>
      <c r="AG105" s="792"/>
      <c r="AH105" s="792"/>
      <c r="AI105" s="792"/>
      <c r="AJ105" s="795"/>
      <c r="AK105" s="795"/>
      <c r="AL105" s="795"/>
      <c r="AM105" s="795"/>
      <c r="AN105" s="795"/>
      <c r="AO105" s="795"/>
      <c r="AP105" s="796"/>
      <c r="AQ105" s="1815"/>
      <c r="AR105" s="795"/>
      <c r="AS105" s="795"/>
      <c r="AT105" s="795"/>
      <c r="AU105" s="795"/>
      <c r="AV105" s="795"/>
      <c r="AW105" s="795"/>
      <c r="AX105" s="795"/>
      <c r="AY105" s="795"/>
      <c r="AZ105" s="795"/>
      <c r="BA105" s="795"/>
      <c r="BB105" s="796"/>
      <c r="BC105" s="792"/>
      <c r="BD105" s="792"/>
      <c r="BE105" s="795"/>
      <c r="BF105" s="795"/>
      <c r="BG105" s="795"/>
      <c r="BH105" s="795"/>
      <c r="BI105" s="795"/>
      <c r="BJ105" s="795"/>
      <c r="BK105" s="796"/>
      <c r="BL105" s="795"/>
      <c r="BM105" s="795"/>
      <c r="BN105" s="2447"/>
      <c r="BO105" s="2447"/>
      <c r="BP105" s="2447"/>
      <c r="BQ105" s="796"/>
    </row>
    <row r="106" spans="1:69" outlineLevel="1">
      <c r="A106" s="2203" t="s">
        <v>208</v>
      </c>
      <c r="B106" s="2204" t="s">
        <v>33</v>
      </c>
      <c r="C106" s="2205" t="s">
        <v>122</v>
      </c>
      <c r="D106" s="2205" t="s">
        <v>666</v>
      </c>
      <c r="E106" s="2205" t="s">
        <v>16</v>
      </c>
      <c r="F106" s="2206"/>
      <c r="G106" s="792"/>
      <c r="H106" s="792"/>
      <c r="I106" s="792"/>
      <c r="J106" s="792"/>
      <c r="K106" s="792"/>
      <c r="L106" s="792"/>
      <c r="M106" s="792"/>
      <c r="N106" s="792"/>
      <c r="O106" s="792"/>
      <c r="P106" s="792"/>
      <c r="Q106" s="792"/>
      <c r="R106" s="793"/>
      <c r="S106" s="794"/>
      <c r="T106" s="792"/>
      <c r="U106" s="792"/>
      <c r="V106" s="792"/>
      <c r="W106" s="792"/>
      <c r="X106" s="792"/>
      <c r="Y106" s="792"/>
      <c r="Z106" s="792"/>
      <c r="AA106" s="792"/>
      <c r="AB106" s="792"/>
      <c r="AC106" s="792"/>
      <c r="AD106" s="793"/>
      <c r="AE106" s="794"/>
      <c r="AF106" s="792"/>
      <c r="AG106" s="792"/>
      <c r="AH106" s="792"/>
      <c r="AI106" s="792"/>
      <c r="AJ106" s="795"/>
      <c r="AK106" s="795"/>
      <c r="AL106" s="795"/>
      <c r="AM106" s="795"/>
      <c r="AN106" s="795"/>
      <c r="AO106" s="795"/>
      <c r="AP106" s="796"/>
      <c r="AQ106" s="1815"/>
      <c r="AR106" s="795"/>
      <c r="AS106" s="795"/>
      <c r="AT106" s="795"/>
      <c r="AU106" s="795"/>
      <c r="AV106" s="795"/>
      <c r="AW106" s="795"/>
      <c r="AX106" s="795"/>
      <c r="AY106" s="795"/>
      <c r="AZ106" s="795"/>
      <c r="BA106" s="795"/>
      <c r="BB106" s="796"/>
      <c r="BC106" s="792"/>
      <c r="BD106" s="792"/>
      <c r="BE106" s="795"/>
      <c r="BF106" s="795"/>
      <c r="BG106" s="795"/>
      <c r="BH106" s="795"/>
      <c r="BI106" s="795"/>
      <c r="BJ106" s="795"/>
      <c r="BK106" s="796"/>
      <c r="BL106" s="795"/>
      <c r="BM106" s="795"/>
      <c r="BN106" s="2447"/>
      <c r="BO106" s="2447"/>
      <c r="BP106" s="2447"/>
      <c r="BQ106" s="796"/>
    </row>
    <row r="107" spans="1:69" outlineLevel="1">
      <c r="A107" s="2203" t="s">
        <v>208</v>
      </c>
      <c r="B107" s="2204" t="s">
        <v>33</v>
      </c>
      <c r="C107" s="2205" t="s">
        <v>122</v>
      </c>
      <c r="D107" s="2205" t="s">
        <v>667</v>
      </c>
      <c r="E107" s="2205" t="s">
        <v>16</v>
      </c>
      <c r="F107" s="2206"/>
      <c r="G107" s="792"/>
      <c r="H107" s="792"/>
      <c r="I107" s="792"/>
      <c r="J107" s="792"/>
      <c r="K107" s="792"/>
      <c r="L107" s="792"/>
      <c r="M107" s="792"/>
      <c r="N107" s="792"/>
      <c r="O107" s="792"/>
      <c r="P107" s="792"/>
      <c r="Q107" s="792"/>
      <c r="R107" s="793"/>
      <c r="S107" s="794"/>
      <c r="T107" s="792"/>
      <c r="U107" s="792"/>
      <c r="V107" s="792"/>
      <c r="W107" s="792"/>
      <c r="X107" s="792"/>
      <c r="Y107" s="792"/>
      <c r="Z107" s="792"/>
      <c r="AA107" s="792"/>
      <c r="AB107" s="792"/>
      <c r="AC107" s="792"/>
      <c r="AD107" s="793"/>
      <c r="AE107" s="794"/>
      <c r="AF107" s="792"/>
      <c r="AG107" s="792"/>
      <c r="AH107" s="792"/>
      <c r="AI107" s="792"/>
      <c r="AJ107" s="795"/>
      <c r="AK107" s="795"/>
      <c r="AL107" s="795"/>
      <c r="AM107" s="795"/>
      <c r="AN107" s="795"/>
      <c r="AO107" s="795"/>
      <c r="AP107" s="796"/>
      <c r="AQ107" s="1815"/>
      <c r="AR107" s="795"/>
      <c r="AS107" s="795"/>
      <c r="AT107" s="795"/>
      <c r="AU107" s="795"/>
      <c r="AV107" s="795"/>
      <c r="AW107" s="795"/>
      <c r="AX107" s="795"/>
      <c r="AY107" s="795"/>
      <c r="AZ107" s="795"/>
      <c r="BA107" s="795"/>
      <c r="BB107" s="796"/>
      <c r="BC107" s="792"/>
      <c r="BD107" s="792"/>
      <c r="BE107" s="795"/>
      <c r="BF107" s="795"/>
      <c r="BG107" s="795"/>
      <c r="BH107" s="795"/>
      <c r="BI107" s="795"/>
      <c r="BJ107" s="795"/>
      <c r="BK107" s="796"/>
      <c r="BL107" s="795"/>
      <c r="BM107" s="795"/>
      <c r="BN107" s="2447"/>
      <c r="BO107" s="2447"/>
      <c r="BP107" s="2447"/>
      <c r="BQ107" s="796"/>
    </row>
    <row r="108" spans="1:69" outlineLevel="1">
      <c r="A108" s="2203" t="s">
        <v>208</v>
      </c>
      <c r="B108" s="2204" t="s">
        <v>33</v>
      </c>
      <c r="C108" s="2205" t="s">
        <v>122</v>
      </c>
      <c r="D108" s="2205" t="s">
        <v>668</v>
      </c>
      <c r="E108" s="2205" t="s">
        <v>22</v>
      </c>
      <c r="F108" s="2206"/>
      <c r="G108" s="792"/>
      <c r="H108" s="792"/>
      <c r="I108" s="792"/>
      <c r="J108" s="792"/>
      <c r="K108" s="792"/>
      <c r="L108" s="792"/>
      <c r="M108" s="792"/>
      <c r="N108" s="792"/>
      <c r="O108" s="792"/>
      <c r="P108" s="792"/>
      <c r="Q108" s="792"/>
      <c r="R108" s="793"/>
      <c r="S108" s="794"/>
      <c r="T108" s="792"/>
      <c r="U108" s="792"/>
      <c r="V108" s="792"/>
      <c r="W108" s="792"/>
      <c r="X108" s="792"/>
      <c r="Y108" s="792"/>
      <c r="Z108" s="792"/>
      <c r="AA108" s="792"/>
      <c r="AB108" s="792"/>
      <c r="AC108" s="792"/>
      <c r="AD108" s="793"/>
      <c r="AE108" s="794"/>
      <c r="AF108" s="792"/>
      <c r="AG108" s="792"/>
      <c r="AH108" s="792"/>
      <c r="AI108" s="792"/>
      <c r="AJ108" s="795"/>
      <c r="AK108" s="795"/>
      <c r="AL108" s="795"/>
      <c r="AM108" s="795"/>
      <c r="AN108" s="795"/>
      <c r="AO108" s="795"/>
      <c r="AP108" s="796"/>
      <c r="AQ108" s="1815"/>
      <c r="AR108" s="795"/>
      <c r="AS108" s="795"/>
      <c r="AT108" s="795"/>
      <c r="AU108" s="795"/>
      <c r="AV108" s="795"/>
      <c r="AW108" s="795"/>
      <c r="AX108" s="795"/>
      <c r="AY108" s="795"/>
      <c r="AZ108" s="795"/>
      <c r="BA108" s="795"/>
      <c r="BB108" s="796"/>
      <c r="BC108" s="792"/>
      <c r="BD108" s="792"/>
      <c r="BE108" s="795"/>
      <c r="BF108" s="795"/>
      <c r="BG108" s="795"/>
      <c r="BH108" s="795"/>
      <c r="BI108" s="795"/>
      <c r="BJ108" s="795"/>
      <c r="BK108" s="796"/>
      <c r="BL108" s="795"/>
      <c r="BM108" s="795"/>
      <c r="BN108" s="2447"/>
      <c r="BO108" s="2447"/>
      <c r="BP108" s="2447"/>
      <c r="BQ108" s="796"/>
    </row>
    <row r="109" spans="1:69" outlineLevel="1">
      <c r="A109" s="2203" t="s">
        <v>208</v>
      </c>
      <c r="B109" s="2204" t="s">
        <v>33</v>
      </c>
      <c r="C109" s="2205" t="s">
        <v>122</v>
      </c>
      <c r="D109" s="2205" t="s">
        <v>669</v>
      </c>
      <c r="E109" s="2205" t="s">
        <v>84</v>
      </c>
      <c r="F109" s="2206"/>
      <c r="G109" s="792"/>
      <c r="H109" s="792"/>
      <c r="I109" s="792"/>
      <c r="J109" s="792"/>
      <c r="K109" s="792"/>
      <c r="L109" s="792"/>
      <c r="M109" s="792"/>
      <c r="N109" s="792"/>
      <c r="O109" s="792"/>
      <c r="P109" s="792"/>
      <c r="Q109" s="792"/>
      <c r="R109" s="793"/>
      <c r="S109" s="794"/>
      <c r="T109" s="792"/>
      <c r="U109" s="792"/>
      <c r="V109" s="792"/>
      <c r="W109" s="792"/>
      <c r="X109" s="792"/>
      <c r="Y109" s="792"/>
      <c r="Z109" s="792"/>
      <c r="AA109" s="792"/>
      <c r="AB109" s="792"/>
      <c r="AC109" s="792"/>
      <c r="AD109" s="793"/>
      <c r="AE109" s="794"/>
      <c r="AF109" s="792"/>
      <c r="AG109" s="792"/>
      <c r="AH109" s="792"/>
      <c r="AI109" s="792"/>
      <c r="AJ109" s="795"/>
      <c r="AK109" s="795"/>
      <c r="AL109" s="795"/>
      <c r="AM109" s="795"/>
      <c r="AN109" s="795"/>
      <c r="AO109" s="795"/>
      <c r="AP109" s="796"/>
      <c r="AQ109" s="1815"/>
      <c r="AR109" s="795"/>
      <c r="AS109" s="795"/>
      <c r="AT109" s="795"/>
      <c r="AU109" s="795"/>
      <c r="AV109" s="795"/>
      <c r="AW109" s="795"/>
      <c r="AX109" s="795"/>
      <c r="AY109" s="795"/>
      <c r="AZ109" s="795"/>
      <c r="BA109" s="795"/>
      <c r="BB109" s="796"/>
      <c r="BC109" s="792"/>
      <c r="BD109" s="792"/>
      <c r="BE109" s="795"/>
      <c r="BF109" s="795"/>
      <c r="BG109" s="795"/>
      <c r="BH109" s="795"/>
      <c r="BI109" s="795"/>
      <c r="BJ109" s="795"/>
      <c r="BK109" s="796"/>
      <c r="BL109" s="795"/>
      <c r="BM109" s="795"/>
      <c r="BN109" s="2447"/>
      <c r="BO109" s="2447"/>
      <c r="BP109" s="2447"/>
      <c r="BQ109" s="796"/>
    </row>
    <row r="110" spans="1:69" outlineLevel="1">
      <c r="A110" s="2203" t="s">
        <v>135</v>
      </c>
      <c r="B110" s="2204" t="s">
        <v>33</v>
      </c>
      <c r="C110" s="2205" t="s">
        <v>134</v>
      </c>
      <c r="D110" s="2205" t="s">
        <v>779</v>
      </c>
      <c r="E110" s="2205" t="s">
        <v>16</v>
      </c>
      <c r="F110" s="2206"/>
      <c r="G110" s="792"/>
      <c r="H110" s="792"/>
      <c r="I110" s="792"/>
      <c r="J110" s="792"/>
      <c r="K110" s="792"/>
      <c r="L110" s="792"/>
      <c r="M110" s="792"/>
      <c r="N110" s="792"/>
      <c r="O110" s="792"/>
      <c r="P110" s="792"/>
      <c r="Q110" s="792"/>
      <c r="R110" s="793"/>
      <c r="S110" s="794"/>
      <c r="T110" s="792"/>
      <c r="U110" s="792"/>
      <c r="V110" s="792"/>
      <c r="W110" s="792"/>
      <c r="X110" s="792"/>
      <c r="Y110" s="792"/>
      <c r="Z110" s="792"/>
      <c r="AA110" s="792"/>
      <c r="AB110" s="792"/>
      <c r="AC110" s="792"/>
      <c r="AD110" s="793"/>
      <c r="AE110" s="794"/>
      <c r="AF110" s="792"/>
      <c r="AG110" s="792"/>
      <c r="AH110" s="792"/>
      <c r="AI110" s="792"/>
      <c r="AJ110" s="795"/>
      <c r="AK110" s="795"/>
      <c r="AL110" s="795"/>
      <c r="AM110" s="795"/>
      <c r="AN110" s="795"/>
      <c r="AO110" s="795"/>
      <c r="AP110" s="796"/>
      <c r="AQ110" s="1815"/>
      <c r="AR110" s="795"/>
      <c r="AS110" s="795"/>
      <c r="AT110" s="795"/>
      <c r="AU110" s="795"/>
      <c r="AV110" s="795"/>
      <c r="AW110" s="795"/>
      <c r="AX110" s="795"/>
      <c r="AY110" s="795"/>
      <c r="AZ110" s="795"/>
      <c r="BA110" s="795"/>
      <c r="BB110" s="796"/>
      <c r="BC110" s="792"/>
      <c r="BD110" s="792"/>
      <c r="BE110" s="795"/>
      <c r="BF110" s="795"/>
      <c r="BG110" s="795"/>
      <c r="BH110" s="795"/>
      <c r="BI110" s="795"/>
      <c r="BJ110" s="795"/>
      <c r="BK110" s="796"/>
      <c r="BL110" s="795"/>
      <c r="BM110" s="795"/>
      <c r="BN110" s="2447"/>
      <c r="BO110" s="2447"/>
      <c r="BP110" s="2447"/>
      <c r="BQ110" s="796"/>
    </row>
    <row r="111" spans="1:69" outlineLevel="1">
      <c r="A111" s="2203" t="s">
        <v>137</v>
      </c>
      <c r="B111" s="2204" t="s">
        <v>33</v>
      </c>
      <c r="C111" s="2205" t="s">
        <v>134</v>
      </c>
      <c r="D111" s="2205" t="s">
        <v>137</v>
      </c>
      <c r="E111" s="2205" t="s">
        <v>16</v>
      </c>
      <c r="F111" s="2206"/>
      <c r="G111" s="792"/>
      <c r="H111" s="792"/>
      <c r="I111" s="792"/>
      <c r="J111" s="792"/>
      <c r="K111" s="792"/>
      <c r="L111" s="792"/>
      <c r="M111" s="792"/>
      <c r="N111" s="792"/>
      <c r="O111" s="792"/>
      <c r="P111" s="792"/>
      <c r="Q111" s="792"/>
      <c r="R111" s="793"/>
      <c r="S111" s="794"/>
      <c r="T111" s="792"/>
      <c r="U111" s="792"/>
      <c r="V111" s="792"/>
      <c r="W111" s="792"/>
      <c r="X111" s="792"/>
      <c r="Y111" s="792"/>
      <c r="Z111" s="792"/>
      <c r="AA111" s="792"/>
      <c r="AB111" s="792"/>
      <c r="AC111" s="792"/>
      <c r="AD111" s="793"/>
      <c r="AE111" s="794"/>
      <c r="AF111" s="792"/>
      <c r="AG111" s="792"/>
      <c r="AH111" s="792"/>
      <c r="AI111" s="792"/>
      <c r="AJ111" s="795"/>
      <c r="AK111" s="795"/>
      <c r="AL111" s="795"/>
      <c r="AM111" s="795"/>
      <c r="AN111" s="795"/>
      <c r="AO111" s="795"/>
      <c r="AP111" s="796"/>
      <c r="AQ111" s="1815"/>
      <c r="AR111" s="795"/>
      <c r="AS111" s="795"/>
      <c r="AT111" s="795"/>
      <c r="AU111" s="795"/>
      <c r="AV111" s="795"/>
      <c r="AW111" s="795"/>
      <c r="AX111" s="795"/>
      <c r="AY111" s="795"/>
      <c r="AZ111" s="795"/>
      <c r="BA111" s="795"/>
      <c r="BB111" s="796"/>
      <c r="BC111" s="792"/>
      <c r="BD111" s="792"/>
      <c r="BE111" s="795"/>
      <c r="BF111" s="795"/>
      <c r="BG111" s="795"/>
      <c r="BH111" s="795"/>
      <c r="BI111" s="795"/>
      <c r="BJ111" s="795"/>
      <c r="BK111" s="796"/>
      <c r="BL111" s="795"/>
      <c r="BM111" s="795"/>
      <c r="BN111" s="2447"/>
      <c r="BO111" s="2447"/>
      <c r="BP111" s="2447"/>
      <c r="BQ111" s="796"/>
    </row>
    <row r="112" spans="1:69" outlineLevel="1">
      <c r="A112" s="2203" t="s">
        <v>138</v>
      </c>
      <c r="B112" s="2204" t="s">
        <v>33</v>
      </c>
      <c r="C112" s="2205" t="s">
        <v>134</v>
      </c>
      <c r="D112" s="2205" t="s">
        <v>138</v>
      </c>
      <c r="E112" s="2205" t="s">
        <v>16</v>
      </c>
      <c r="F112" s="2206"/>
      <c r="G112" s="792"/>
      <c r="H112" s="792"/>
      <c r="I112" s="792"/>
      <c r="J112" s="792"/>
      <c r="K112" s="792"/>
      <c r="L112" s="792"/>
      <c r="M112" s="792"/>
      <c r="N112" s="792"/>
      <c r="O112" s="792"/>
      <c r="P112" s="792"/>
      <c r="Q112" s="792"/>
      <c r="R112" s="793"/>
      <c r="S112" s="794"/>
      <c r="T112" s="792"/>
      <c r="U112" s="792"/>
      <c r="V112" s="792"/>
      <c r="W112" s="792"/>
      <c r="X112" s="792"/>
      <c r="Y112" s="792"/>
      <c r="Z112" s="792"/>
      <c r="AA112" s="792"/>
      <c r="AB112" s="792"/>
      <c r="AC112" s="792"/>
      <c r="AD112" s="793"/>
      <c r="AE112" s="794"/>
      <c r="AF112" s="792"/>
      <c r="AG112" s="792"/>
      <c r="AH112" s="792"/>
      <c r="AI112" s="792"/>
      <c r="AJ112" s="795"/>
      <c r="AK112" s="795"/>
      <c r="AL112" s="795"/>
      <c r="AM112" s="795"/>
      <c r="AN112" s="795"/>
      <c r="AO112" s="795"/>
      <c r="AP112" s="796"/>
      <c r="AQ112" s="1815"/>
      <c r="AR112" s="795"/>
      <c r="AS112" s="795"/>
      <c r="AT112" s="795"/>
      <c r="AU112" s="795"/>
      <c r="AV112" s="795"/>
      <c r="AW112" s="795"/>
      <c r="AX112" s="795"/>
      <c r="AY112" s="795"/>
      <c r="AZ112" s="795"/>
      <c r="BA112" s="795"/>
      <c r="BB112" s="796"/>
      <c r="BC112" s="792"/>
      <c r="BD112" s="792"/>
      <c r="BE112" s="795"/>
      <c r="BF112" s="795"/>
      <c r="BG112" s="795"/>
      <c r="BH112" s="795"/>
      <c r="BI112" s="795"/>
      <c r="BJ112" s="795"/>
      <c r="BK112" s="796"/>
      <c r="BL112" s="795"/>
      <c r="BM112" s="795"/>
      <c r="BN112" s="2447"/>
      <c r="BO112" s="2447"/>
      <c r="BP112" s="2447"/>
      <c r="BQ112" s="796"/>
    </row>
    <row r="113" spans="1:69" outlineLevel="1">
      <c r="A113" s="2203" t="s">
        <v>139</v>
      </c>
      <c r="B113" s="2204" t="s">
        <v>33</v>
      </c>
      <c r="C113" s="2205" t="s">
        <v>134</v>
      </c>
      <c r="D113" s="2205" t="s">
        <v>139</v>
      </c>
      <c r="E113" s="2205" t="s">
        <v>16</v>
      </c>
      <c r="F113" s="2206"/>
      <c r="G113" s="792"/>
      <c r="H113" s="792"/>
      <c r="I113" s="792"/>
      <c r="J113" s="792"/>
      <c r="K113" s="792"/>
      <c r="L113" s="792"/>
      <c r="M113" s="792"/>
      <c r="N113" s="792"/>
      <c r="O113" s="792"/>
      <c r="P113" s="792"/>
      <c r="Q113" s="792"/>
      <c r="R113" s="793"/>
      <c r="S113" s="794"/>
      <c r="T113" s="792"/>
      <c r="U113" s="792"/>
      <c r="V113" s="792"/>
      <c r="W113" s="792"/>
      <c r="X113" s="792"/>
      <c r="Y113" s="792"/>
      <c r="Z113" s="792"/>
      <c r="AA113" s="792"/>
      <c r="AB113" s="792"/>
      <c r="AC113" s="792"/>
      <c r="AD113" s="793"/>
      <c r="AE113" s="794"/>
      <c r="AF113" s="792"/>
      <c r="AG113" s="792"/>
      <c r="AH113" s="792"/>
      <c r="AI113" s="792"/>
      <c r="AJ113" s="795"/>
      <c r="AK113" s="795"/>
      <c r="AL113" s="795"/>
      <c r="AM113" s="795"/>
      <c r="AN113" s="795"/>
      <c r="AO113" s="795"/>
      <c r="AP113" s="796"/>
      <c r="AQ113" s="1815"/>
      <c r="AR113" s="795"/>
      <c r="AS113" s="795"/>
      <c r="AT113" s="795"/>
      <c r="AU113" s="795"/>
      <c r="AV113" s="795"/>
      <c r="AW113" s="795"/>
      <c r="AX113" s="795"/>
      <c r="AY113" s="795"/>
      <c r="AZ113" s="795"/>
      <c r="BA113" s="795"/>
      <c r="BB113" s="796"/>
      <c r="BC113" s="792"/>
      <c r="BD113" s="792"/>
      <c r="BE113" s="795"/>
      <c r="BF113" s="795"/>
      <c r="BG113" s="795"/>
      <c r="BH113" s="795"/>
      <c r="BI113" s="795"/>
      <c r="BJ113" s="795"/>
      <c r="BK113" s="796"/>
      <c r="BL113" s="795"/>
      <c r="BM113" s="795"/>
      <c r="BN113" s="2447"/>
      <c r="BO113" s="2447"/>
      <c r="BP113" s="2447"/>
      <c r="BQ113" s="796"/>
    </row>
    <row r="114" spans="1:69" outlineLevel="1">
      <c r="A114" s="2203" t="s">
        <v>140</v>
      </c>
      <c r="B114" s="2204" t="s">
        <v>33</v>
      </c>
      <c r="C114" s="2205" t="s">
        <v>134</v>
      </c>
      <c r="D114" s="2205" t="s">
        <v>140</v>
      </c>
      <c r="E114" s="2205" t="s">
        <v>16</v>
      </c>
      <c r="F114" s="2206"/>
      <c r="G114" s="792"/>
      <c r="H114" s="792"/>
      <c r="I114" s="792"/>
      <c r="J114" s="792"/>
      <c r="K114" s="792"/>
      <c r="L114" s="792"/>
      <c r="M114" s="792"/>
      <c r="N114" s="792"/>
      <c r="O114" s="792"/>
      <c r="P114" s="792"/>
      <c r="Q114" s="792"/>
      <c r="R114" s="793"/>
      <c r="S114" s="794"/>
      <c r="T114" s="792"/>
      <c r="U114" s="792"/>
      <c r="V114" s="792"/>
      <c r="W114" s="792"/>
      <c r="X114" s="792"/>
      <c r="Y114" s="792"/>
      <c r="Z114" s="792"/>
      <c r="AA114" s="792"/>
      <c r="AB114" s="792"/>
      <c r="AC114" s="792"/>
      <c r="AD114" s="793"/>
      <c r="AE114" s="794"/>
      <c r="AF114" s="792"/>
      <c r="AG114" s="792"/>
      <c r="AH114" s="792"/>
      <c r="AI114" s="792"/>
      <c r="AJ114" s="795"/>
      <c r="AK114" s="795"/>
      <c r="AL114" s="795"/>
      <c r="AM114" s="795"/>
      <c r="AN114" s="795"/>
      <c r="AO114" s="795"/>
      <c r="AP114" s="796"/>
      <c r="AQ114" s="1815"/>
      <c r="AR114" s="795"/>
      <c r="AS114" s="795"/>
      <c r="AT114" s="795"/>
      <c r="AU114" s="795"/>
      <c r="AV114" s="795"/>
      <c r="AW114" s="795"/>
      <c r="AX114" s="795"/>
      <c r="AY114" s="795"/>
      <c r="AZ114" s="795"/>
      <c r="BA114" s="795"/>
      <c r="BB114" s="796"/>
      <c r="BC114" s="792"/>
      <c r="BD114" s="792"/>
      <c r="BE114" s="795"/>
      <c r="BF114" s="795"/>
      <c r="BG114" s="795"/>
      <c r="BH114" s="795"/>
      <c r="BI114" s="795"/>
      <c r="BJ114" s="795"/>
      <c r="BK114" s="796"/>
      <c r="BL114" s="795"/>
      <c r="BM114" s="795"/>
      <c r="BN114" s="2447"/>
      <c r="BO114" s="2447"/>
      <c r="BP114" s="2447"/>
      <c r="BQ114" s="796"/>
    </row>
    <row r="115" spans="1:69" outlineLevel="1">
      <c r="A115" s="2203" t="s">
        <v>141</v>
      </c>
      <c r="B115" s="2204" t="s">
        <v>33</v>
      </c>
      <c r="C115" s="2205" t="s">
        <v>134</v>
      </c>
      <c r="D115" s="2205" t="s">
        <v>141</v>
      </c>
      <c r="E115" s="2205" t="s">
        <v>16</v>
      </c>
      <c r="F115" s="2206"/>
      <c r="G115" s="792"/>
      <c r="H115" s="792"/>
      <c r="I115" s="792"/>
      <c r="J115" s="792"/>
      <c r="K115" s="792"/>
      <c r="L115" s="792"/>
      <c r="M115" s="792"/>
      <c r="N115" s="792"/>
      <c r="O115" s="792"/>
      <c r="P115" s="792"/>
      <c r="Q115" s="792"/>
      <c r="R115" s="793"/>
      <c r="S115" s="794"/>
      <c r="T115" s="792"/>
      <c r="U115" s="792"/>
      <c r="V115" s="792"/>
      <c r="W115" s="792"/>
      <c r="X115" s="792"/>
      <c r="Y115" s="792"/>
      <c r="Z115" s="792"/>
      <c r="AA115" s="792"/>
      <c r="AB115" s="792"/>
      <c r="AC115" s="792"/>
      <c r="AD115" s="793"/>
      <c r="AE115" s="794"/>
      <c r="AF115" s="792"/>
      <c r="AG115" s="792"/>
      <c r="AH115" s="792"/>
      <c r="AI115" s="792"/>
      <c r="AJ115" s="795"/>
      <c r="AK115" s="795"/>
      <c r="AL115" s="795"/>
      <c r="AM115" s="795"/>
      <c r="AN115" s="795"/>
      <c r="AO115" s="795"/>
      <c r="AP115" s="796"/>
      <c r="AQ115" s="1815"/>
      <c r="AR115" s="795"/>
      <c r="AS115" s="795"/>
      <c r="AT115" s="795"/>
      <c r="AU115" s="795"/>
      <c r="AV115" s="795"/>
      <c r="AW115" s="795"/>
      <c r="AX115" s="795"/>
      <c r="AY115" s="795"/>
      <c r="AZ115" s="795"/>
      <c r="BA115" s="795"/>
      <c r="BB115" s="796"/>
      <c r="BC115" s="792"/>
      <c r="BD115" s="792"/>
      <c r="BE115" s="795"/>
      <c r="BF115" s="795"/>
      <c r="BG115" s="795"/>
      <c r="BH115" s="795"/>
      <c r="BI115" s="795"/>
      <c r="BJ115" s="795"/>
      <c r="BK115" s="796"/>
      <c r="BL115" s="795"/>
      <c r="BM115" s="795"/>
      <c r="BN115" s="2447"/>
      <c r="BO115" s="2447"/>
      <c r="BP115" s="2447"/>
      <c r="BQ115" s="796"/>
    </row>
    <row r="116" spans="1:69" outlineLevel="1">
      <c r="A116" s="2203" t="s">
        <v>142</v>
      </c>
      <c r="B116" s="2204" t="s">
        <v>33</v>
      </c>
      <c r="C116" s="2205" t="s">
        <v>134</v>
      </c>
      <c r="D116" s="2205" t="s">
        <v>142</v>
      </c>
      <c r="E116" s="2205" t="s">
        <v>16</v>
      </c>
      <c r="F116" s="2206"/>
      <c r="G116" s="792"/>
      <c r="H116" s="792"/>
      <c r="I116" s="792"/>
      <c r="J116" s="792"/>
      <c r="K116" s="792"/>
      <c r="L116" s="792"/>
      <c r="M116" s="792"/>
      <c r="N116" s="792"/>
      <c r="O116" s="792"/>
      <c r="P116" s="792"/>
      <c r="Q116" s="792"/>
      <c r="R116" s="793"/>
      <c r="S116" s="794"/>
      <c r="T116" s="792"/>
      <c r="U116" s="792"/>
      <c r="V116" s="792"/>
      <c r="W116" s="792"/>
      <c r="X116" s="792"/>
      <c r="Y116" s="792"/>
      <c r="Z116" s="792"/>
      <c r="AA116" s="792"/>
      <c r="AB116" s="792"/>
      <c r="AC116" s="792"/>
      <c r="AD116" s="793"/>
      <c r="AE116" s="794"/>
      <c r="AF116" s="792"/>
      <c r="AG116" s="792"/>
      <c r="AH116" s="792"/>
      <c r="AI116" s="792"/>
      <c r="AJ116" s="795"/>
      <c r="AK116" s="795"/>
      <c r="AL116" s="795"/>
      <c r="AM116" s="795"/>
      <c r="AN116" s="795"/>
      <c r="AO116" s="795"/>
      <c r="AP116" s="796"/>
      <c r="AQ116" s="1815"/>
      <c r="AR116" s="795"/>
      <c r="AS116" s="795"/>
      <c r="AT116" s="795"/>
      <c r="AU116" s="795"/>
      <c r="AV116" s="795"/>
      <c r="AW116" s="795"/>
      <c r="AX116" s="795"/>
      <c r="AY116" s="795"/>
      <c r="AZ116" s="795"/>
      <c r="BA116" s="795"/>
      <c r="BB116" s="796"/>
      <c r="BC116" s="792"/>
      <c r="BD116" s="792"/>
      <c r="BE116" s="795"/>
      <c r="BF116" s="795"/>
      <c r="BG116" s="795"/>
      <c r="BH116" s="795"/>
      <c r="BI116" s="795"/>
      <c r="BJ116" s="795"/>
      <c r="BK116" s="796"/>
      <c r="BL116" s="795"/>
      <c r="BM116" s="795"/>
      <c r="BN116" s="2447"/>
      <c r="BO116" s="2447"/>
      <c r="BP116" s="2447"/>
      <c r="BQ116" s="796"/>
    </row>
    <row r="117" spans="1:69" outlineLevel="1">
      <c r="A117" s="2203" t="s">
        <v>239</v>
      </c>
      <c r="B117" s="2204" t="s">
        <v>33</v>
      </c>
      <c r="C117" s="2205" t="s">
        <v>134</v>
      </c>
      <c r="D117" s="2205" t="s">
        <v>239</v>
      </c>
      <c r="E117" s="2205" t="s">
        <v>16</v>
      </c>
      <c r="F117" s="2206"/>
      <c r="G117" s="792"/>
      <c r="H117" s="792"/>
      <c r="I117" s="792"/>
      <c r="J117" s="792"/>
      <c r="K117" s="792"/>
      <c r="L117" s="792"/>
      <c r="M117" s="792"/>
      <c r="N117" s="792"/>
      <c r="O117" s="792"/>
      <c r="P117" s="792"/>
      <c r="Q117" s="792"/>
      <c r="R117" s="793"/>
      <c r="S117" s="794"/>
      <c r="T117" s="792"/>
      <c r="U117" s="792"/>
      <c r="V117" s="792"/>
      <c r="W117" s="792"/>
      <c r="X117" s="792"/>
      <c r="Y117" s="792"/>
      <c r="Z117" s="792"/>
      <c r="AA117" s="792"/>
      <c r="AB117" s="792"/>
      <c r="AC117" s="792"/>
      <c r="AD117" s="793"/>
      <c r="AE117" s="794"/>
      <c r="AF117" s="792"/>
      <c r="AG117" s="792"/>
      <c r="AH117" s="792"/>
      <c r="AI117" s="792"/>
      <c r="AJ117" s="795"/>
      <c r="AK117" s="795"/>
      <c r="AL117" s="795"/>
      <c r="AM117" s="795"/>
      <c r="AN117" s="795"/>
      <c r="AO117" s="795"/>
      <c r="AP117" s="796"/>
      <c r="AQ117" s="1815"/>
      <c r="AR117" s="795"/>
      <c r="AS117" s="795"/>
      <c r="AT117" s="795"/>
      <c r="AU117" s="795"/>
      <c r="AV117" s="795"/>
      <c r="AW117" s="795"/>
      <c r="AX117" s="795"/>
      <c r="AY117" s="795"/>
      <c r="AZ117" s="795"/>
      <c r="BA117" s="795"/>
      <c r="BB117" s="796"/>
      <c r="BC117" s="792"/>
      <c r="BD117" s="792"/>
      <c r="BE117" s="795"/>
      <c r="BF117" s="795"/>
      <c r="BG117" s="795"/>
      <c r="BH117" s="795"/>
      <c r="BI117" s="795"/>
      <c r="BJ117" s="795"/>
      <c r="BK117" s="796"/>
      <c r="BL117" s="795"/>
      <c r="BM117" s="795"/>
      <c r="BN117" s="2447"/>
      <c r="BO117" s="2447"/>
      <c r="BP117" s="2447"/>
      <c r="BQ117" s="796"/>
    </row>
    <row r="118" spans="1:69" outlineLevel="1">
      <c r="A118" s="2203" t="s">
        <v>144</v>
      </c>
      <c r="B118" s="2204" t="s">
        <v>33</v>
      </c>
      <c r="C118" s="2205" t="s">
        <v>134</v>
      </c>
      <c r="D118" s="2205" t="s">
        <v>144</v>
      </c>
      <c r="E118" s="2205" t="s">
        <v>16</v>
      </c>
      <c r="F118" s="2206"/>
      <c r="G118" s="792"/>
      <c r="H118" s="792"/>
      <c r="I118" s="792"/>
      <c r="J118" s="792"/>
      <c r="K118" s="792"/>
      <c r="L118" s="792"/>
      <c r="M118" s="792"/>
      <c r="N118" s="792"/>
      <c r="O118" s="792"/>
      <c r="P118" s="792"/>
      <c r="Q118" s="792"/>
      <c r="R118" s="793"/>
      <c r="S118" s="794"/>
      <c r="T118" s="792"/>
      <c r="U118" s="792"/>
      <c r="V118" s="792"/>
      <c r="W118" s="792"/>
      <c r="X118" s="792"/>
      <c r="Y118" s="792"/>
      <c r="Z118" s="792"/>
      <c r="AA118" s="792"/>
      <c r="AB118" s="792"/>
      <c r="AC118" s="792"/>
      <c r="AD118" s="793"/>
      <c r="AE118" s="794"/>
      <c r="AF118" s="792"/>
      <c r="AG118" s="792"/>
      <c r="AH118" s="792"/>
      <c r="AI118" s="792"/>
      <c r="AJ118" s="795"/>
      <c r="AK118" s="795"/>
      <c r="AL118" s="795"/>
      <c r="AM118" s="795"/>
      <c r="AN118" s="795"/>
      <c r="AO118" s="795"/>
      <c r="AP118" s="796"/>
      <c r="AQ118" s="1815"/>
      <c r="AR118" s="795"/>
      <c r="AS118" s="795"/>
      <c r="AT118" s="795"/>
      <c r="AU118" s="795"/>
      <c r="AV118" s="795"/>
      <c r="AW118" s="795"/>
      <c r="AX118" s="795"/>
      <c r="AY118" s="795"/>
      <c r="AZ118" s="795"/>
      <c r="BA118" s="795"/>
      <c r="BB118" s="796"/>
      <c r="BC118" s="792"/>
      <c r="BD118" s="792"/>
      <c r="BE118" s="795"/>
      <c r="BF118" s="795"/>
      <c r="BG118" s="795"/>
      <c r="BH118" s="795"/>
      <c r="BI118" s="795"/>
      <c r="BJ118" s="795"/>
      <c r="BK118" s="796"/>
      <c r="BL118" s="795"/>
      <c r="BM118" s="795"/>
      <c r="BN118" s="2447"/>
      <c r="BO118" s="2447"/>
      <c r="BP118" s="2447"/>
      <c r="BQ118" s="796"/>
    </row>
    <row r="119" spans="1:69" outlineLevel="1">
      <c r="A119" s="2203" t="s">
        <v>145</v>
      </c>
      <c r="B119" s="2204" t="s">
        <v>33</v>
      </c>
      <c r="C119" s="2205" t="s">
        <v>134</v>
      </c>
      <c r="D119" s="2205" t="s">
        <v>145</v>
      </c>
      <c r="E119" s="2205" t="s">
        <v>16</v>
      </c>
      <c r="F119" s="2206"/>
      <c r="G119" s="792"/>
      <c r="H119" s="792"/>
      <c r="I119" s="792"/>
      <c r="J119" s="792"/>
      <c r="K119" s="792"/>
      <c r="L119" s="792"/>
      <c r="M119" s="792"/>
      <c r="N119" s="792"/>
      <c r="O119" s="792"/>
      <c r="P119" s="792"/>
      <c r="Q119" s="792"/>
      <c r="R119" s="793"/>
      <c r="S119" s="794"/>
      <c r="T119" s="792"/>
      <c r="U119" s="792"/>
      <c r="V119" s="792"/>
      <c r="W119" s="792"/>
      <c r="X119" s="792"/>
      <c r="Y119" s="792"/>
      <c r="Z119" s="792"/>
      <c r="AA119" s="792"/>
      <c r="AB119" s="792"/>
      <c r="AC119" s="792"/>
      <c r="AD119" s="793"/>
      <c r="AE119" s="794"/>
      <c r="AF119" s="792"/>
      <c r="AG119" s="792"/>
      <c r="AH119" s="792"/>
      <c r="AI119" s="792"/>
      <c r="AJ119" s="795"/>
      <c r="AK119" s="795"/>
      <c r="AL119" s="795"/>
      <c r="AM119" s="795"/>
      <c r="AN119" s="795"/>
      <c r="AO119" s="795"/>
      <c r="AP119" s="796"/>
      <c r="AQ119" s="1815"/>
      <c r="AR119" s="795"/>
      <c r="AS119" s="795"/>
      <c r="AT119" s="795"/>
      <c r="AU119" s="795"/>
      <c r="AV119" s="795"/>
      <c r="AW119" s="795"/>
      <c r="AX119" s="795"/>
      <c r="AY119" s="795"/>
      <c r="AZ119" s="795"/>
      <c r="BA119" s="795"/>
      <c r="BB119" s="796"/>
      <c r="BC119" s="792"/>
      <c r="BD119" s="792"/>
      <c r="BE119" s="795"/>
      <c r="BF119" s="795"/>
      <c r="BG119" s="795"/>
      <c r="BH119" s="795"/>
      <c r="BI119" s="795"/>
      <c r="BJ119" s="795"/>
      <c r="BK119" s="796"/>
      <c r="BL119" s="795"/>
      <c r="BM119" s="795"/>
      <c r="BN119" s="2447"/>
      <c r="BO119" s="2447"/>
      <c r="BP119" s="2447"/>
      <c r="BQ119" s="796"/>
    </row>
    <row r="120" spans="1:69" outlineLevel="1">
      <c r="A120" s="2203" t="s">
        <v>146</v>
      </c>
      <c r="B120" s="2204" t="s">
        <v>33</v>
      </c>
      <c r="C120" s="2205" t="s">
        <v>134</v>
      </c>
      <c r="D120" s="2205" t="s">
        <v>146</v>
      </c>
      <c r="E120" s="2205" t="s">
        <v>16</v>
      </c>
      <c r="F120" s="2206"/>
      <c r="G120" s="792"/>
      <c r="H120" s="792"/>
      <c r="I120" s="792"/>
      <c r="J120" s="792"/>
      <c r="K120" s="792"/>
      <c r="L120" s="792"/>
      <c r="M120" s="792"/>
      <c r="N120" s="792"/>
      <c r="O120" s="792"/>
      <c r="P120" s="792"/>
      <c r="Q120" s="792"/>
      <c r="R120" s="793"/>
      <c r="S120" s="794"/>
      <c r="T120" s="792"/>
      <c r="U120" s="792"/>
      <c r="V120" s="792"/>
      <c r="W120" s="792"/>
      <c r="X120" s="792"/>
      <c r="Y120" s="792"/>
      <c r="Z120" s="792"/>
      <c r="AA120" s="792"/>
      <c r="AB120" s="792"/>
      <c r="AC120" s="792"/>
      <c r="AD120" s="793"/>
      <c r="AE120" s="794"/>
      <c r="AF120" s="792"/>
      <c r="AG120" s="792"/>
      <c r="AH120" s="792"/>
      <c r="AI120" s="792"/>
      <c r="AJ120" s="795"/>
      <c r="AK120" s="795"/>
      <c r="AL120" s="795"/>
      <c r="AM120" s="795"/>
      <c r="AN120" s="795"/>
      <c r="AO120" s="795"/>
      <c r="AP120" s="796"/>
      <c r="AQ120" s="1815"/>
      <c r="AR120" s="795"/>
      <c r="AS120" s="795"/>
      <c r="AT120" s="795"/>
      <c r="AU120" s="795"/>
      <c r="AV120" s="795"/>
      <c r="AW120" s="795"/>
      <c r="AX120" s="795"/>
      <c r="AY120" s="795"/>
      <c r="AZ120" s="795"/>
      <c r="BA120" s="795"/>
      <c r="BB120" s="796"/>
      <c r="BC120" s="792"/>
      <c r="BD120" s="792"/>
      <c r="BE120" s="795"/>
      <c r="BF120" s="795"/>
      <c r="BG120" s="795"/>
      <c r="BH120" s="795"/>
      <c r="BI120" s="795"/>
      <c r="BJ120" s="795"/>
      <c r="BK120" s="796"/>
      <c r="BL120" s="795"/>
      <c r="BM120" s="795"/>
      <c r="BN120" s="2447"/>
      <c r="BO120" s="2447"/>
      <c r="BP120" s="2447"/>
      <c r="BQ120" s="796"/>
    </row>
    <row r="121" spans="1:69" outlineLevel="1">
      <c r="A121" s="2203" t="s">
        <v>135</v>
      </c>
      <c r="B121" s="2204" t="s">
        <v>33</v>
      </c>
      <c r="C121" s="2205" t="s">
        <v>134</v>
      </c>
      <c r="D121" s="2205" t="s">
        <v>780</v>
      </c>
      <c r="E121" s="2205" t="s">
        <v>22</v>
      </c>
      <c r="F121" s="2206"/>
      <c r="G121" s="792"/>
      <c r="H121" s="792"/>
      <c r="I121" s="792"/>
      <c r="J121" s="792"/>
      <c r="K121" s="792"/>
      <c r="L121" s="792"/>
      <c r="M121" s="792"/>
      <c r="N121" s="792"/>
      <c r="O121" s="792"/>
      <c r="P121" s="792"/>
      <c r="Q121" s="792"/>
      <c r="R121" s="793"/>
      <c r="S121" s="794"/>
      <c r="T121" s="792"/>
      <c r="U121" s="792"/>
      <c r="V121" s="792"/>
      <c r="W121" s="792"/>
      <c r="X121" s="792"/>
      <c r="Y121" s="792"/>
      <c r="Z121" s="792"/>
      <c r="AA121" s="792"/>
      <c r="AB121" s="792"/>
      <c r="AC121" s="792"/>
      <c r="AD121" s="793"/>
      <c r="AE121" s="794"/>
      <c r="AF121" s="792"/>
      <c r="AG121" s="792"/>
      <c r="AH121" s="792"/>
      <c r="AI121" s="792"/>
      <c r="AJ121" s="795"/>
      <c r="AK121" s="795"/>
      <c r="AL121" s="795"/>
      <c r="AM121" s="795"/>
      <c r="AN121" s="795"/>
      <c r="AO121" s="795"/>
      <c r="AP121" s="796"/>
      <c r="AQ121" s="1815"/>
      <c r="AR121" s="795"/>
      <c r="AS121" s="795"/>
      <c r="AT121" s="795"/>
      <c r="AU121" s="795"/>
      <c r="AV121" s="795"/>
      <c r="AW121" s="795"/>
      <c r="AX121" s="795"/>
      <c r="AY121" s="795"/>
      <c r="AZ121" s="795"/>
      <c r="BA121" s="795"/>
      <c r="BB121" s="796"/>
      <c r="BC121" s="792"/>
      <c r="BD121" s="792"/>
      <c r="BE121" s="795"/>
      <c r="BF121" s="795"/>
      <c r="BG121" s="795"/>
      <c r="BH121" s="795"/>
      <c r="BI121" s="795"/>
      <c r="BJ121" s="795"/>
      <c r="BK121" s="796"/>
      <c r="BL121" s="795"/>
      <c r="BM121" s="795"/>
      <c r="BN121" s="2447"/>
      <c r="BO121" s="2447"/>
      <c r="BP121" s="2447"/>
      <c r="BQ121" s="796"/>
    </row>
    <row r="122" spans="1:69" outlineLevel="1">
      <c r="A122" s="2207" t="s">
        <v>208</v>
      </c>
      <c r="B122" s="2208" t="s">
        <v>33</v>
      </c>
      <c r="C122" s="2205" t="s">
        <v>46</v>
      </c>
      <c r="D122" s="2205" t="s">
        <v>208</v>
      </c>
      <c r="E122" s="2205" t="s">
        <v>16</v>
      </c>
      <c r="F122" s="2206"/>
      <c r="G122" s="792"/>
      <c r="H122" s="792"/>
      <c r="I122" s="792"/>
      <c r="J122" s="792"/>
      <c r="K122" s="792"/>
      <c r="L122" s="792"/>
      <c r="M122" s="792"/>
      <c r="N122" s="792"/>
      <c r="O122" s="792"/>
      <c r="P122" s="792"/>
      <c r="Q122" s="792"/>
      <c r="R122" s="793"/>
      <c r="S122" s="794"/>
      <c r="T122" s="792"/>
      <c r="U122" s="792"/>
      <c r="V122" s="792"/>
      <c r="W122" s="792"/>
      <c r="X122" s="792"/>
      <c r="Y122" s="792"/>
      <c r="Z122" s="792"/>
      <c r="AA122" s="792"/>
      <c r="AB122" s="792"/>
      <c r="AC122" s="792"/>
      <c r="AD122" s="793"/>
      <c r="AE122" s="794"/>
      <c r="AF122" s="792"/>
      <c r="AG122" s="792"/>
      <c r="AH122" s="792"/>
      <c r="AI122" s="792"/>
      <c r="AJ122" s="795"/>
      <c r="AK122" s="795"/>
      <c r="AL122" s="795"/>
      <c r="AM122" s="795"/>
      <c r="AN122" s="795"/>
      <c r="AO122" s="795"/>
      <c r="AP122" s="796"/>
      <c r="AQ122" s="1815"/>
      <c r="AR122" s="795"/>
      <c r="AS122" s="795"/>
      <c r="AT122" s="795"/>
      <c r="AU122" s="795"/>
      <c r="AV122" s="795"/>
      <c r="AW122" s="795"/>
      <c r="AX122" s="795"/>
      <c r="AY122" s="795"/>
      <c r="AZ122" s="795"/>
      <c r="BA122" s="795"/>
      <c r="BB122" s="796"/>
      <c r="BC122" s="792"/>
      <c r="BD122" s="792"/>
      <c r="BE122" s="795"/>
      <c r="BF122" s="795"/>
      <c r="BG122" s="795"/>
      <c r="BH122" s="795"/>
      <c r="BI122" s="795"/>
      <c r="BJ122" s="795"/>
      <c r="BK122" s="796"/>
      <c r="BL122" s="795"/>
      <c r="BM122" s="795"/>
      <c r="BN122" s="2447"/>
      <c r="BO122" s="2447"/>
      <c r="BP122" s="2447"/>
      <c r="BQ122" s="796"/>
    </row>
    <row r="123" spans="1:69" outlineLevel="1">
      <c r="A123" s="2207" t="s">
        <v>208</v>
      </c>
      <c r="B123" s="2208" t="s">
        <v>33</v>
      </c>
      <c r="C123" s="2205" t="s">
        <v>670</v>
      </c>
      <c r="D123" s="2205" t="s">
        <v>208</v>
      </c>
      <c r="E123" s="2205" t="s">
        <v>22</v>
      </c>
      <c r="F123" s="2206"/>
      <c r="G123" s="792"/>
      <c r="H123" s="792"/>
      <c r="I123" s="792"/>
      <c r="J123" s="792"/>
      <c r="K123" s="792"/>
      <c r="L123" s="792"/>
      <c r="M123" s="792"/>
      <c r="N123" s="792"/>
      <c r="O123" s="792"/>
      <c r="P123" s="792"/>
      <c r="Q123" s="792"/>
      <c r="R123" s="793"/>
      <c r="S123" s="794"/>
      <c r="T123" s="792"/>
      <c r="U123" s="792"/>
      <c r="V123" s="792"/>
      <c r="W123" s="792"/>
      <c r="X123" s="792"/>
      <c r="Y123" s="792"/>
      <c r="Z123" s="792"/>
      <c r="AA123" s="792"/>
      <c r="AB123" s="792"/>
      <c r="AC123" s="792"/>
      <c r="AD123" s="793"/>
      <c r="AE123" s="794"/>
      <c r="AF123" s="792"/>
      <c r="AG123" s="792"/>
      <c r="AH123" s="792"/>
      <c r="AI123" s="792"/>
      <c r="AJ123" s="795"/>
      <c r="AK123" s="795"/>
      <c r="AL123" s="795"/>
      <c r="AM123" s="795"/>
      <c r="AN123" s="795"/>
      <c r="AO123" s="795"/>
      <c r="AP123" s="796"/>
      <c r="AQ123" s="1815"/>
      <c r="AR123" s="795"/>
      <c r="AS123" s="795"/>
      <c r="AT123" s="795"/>
      <c r="AU123" s="795"/>
      <c r="AV123" s="795"/>
      <c r="AW123" s="795"/>
      <c r="AX123" s="795"/>
      <c r="AY123" s="795"/>
      <c r="AZ123" s="795"/>
      <c r="BA123" s="795"/>
      <c r="BB123" s="796"/>
      <c r="BC123" s="792"/>
      <c r="BD123" s="792"/>
      <c r="BE123" s="795"/>
      <c r="BF123" s="795"/>
      <c r="BG123" s="795"/>
      <c r="BH123" s="795"/>
      <c r="BI123" s="795"/>
      <c r="BJ123" s="795"/>
      <c r="BK123" s="796"/>
      <c r="BL123" s="795"/>
      <c r="BM123" s="795"/>
      <c r="BN123" s="2447"/>
      <c r="BO123" s="2447"/>
      <c r="BP123" s="2447"/>
      <c r="BQ123" s="796"/>
    </row>
    <row r="124" spans="1:69" outlineLevel="1">
      <c r="A124" s="2207"/>
      <c r="B124" s="2208"/>
      <c r="C124" s="2205"/>
      <c r="D124" s="2205"/>
      <c r="E124" s="2205"/>
      <c r="F124" s="2206"/>
      <c r="G124" s="792"/>
      <c r="H124" s="792"/>
      <c r="I124" s="792"/>
      <c r="J124" s="792"/>
      <c r="K124" s="792"/>
      <c r="L124" s="792"/>
      <c r="M124" s="792"/>
      <c r="N124" s="792"/>
      <c r="O124" s="792"/>
      <c r="P124" s="792"/>
      <c r="Q124" s="792"/>
      <c r="R124" s="793"/>
      <c r="S124" s="794"/>
      <c r="T124" s="792"/>
      <c r="U124" s="792"/>
      <c r="V124" s="792"/>
      <c r="W124" s="792"/>
      <c r="X124" s="792"/>
      <c r="Y124" s="792"/>
      <c r="Z124" s="792"/>
      <c r="AA124" s="792"/>
      <c r="AB124" s="792"/>
      <c r="AC124" s="792"/>
      <c r="AD124" s="793"/>
      <c r="AE124" s="794"/>
      <c r="AF124" s="792"/>
      <c r="AG124" s="792"/>
      <c r="AH124" s="792"/>
      <c r="AI124" s="792"/>
      <c r="AJ124" s="795"/>
      <c r="AK124" s="795"/>
      <c r="AL124" s="795"/>
      <c r="AM124" s="795"/>
      <c r="AN124" s="795"/>
      <c r="AO124" s="795"/>
      <c r="AP124" s="796"/>
      <c r="AQ124" s="1815"/>
      <c r="AR124" s="795"/>
      <c r="AS124" s="795"/>
      <c r="AT124" s="795"/>
      <c r="AU124" s="795"/>
      <c r="AV124" s="795"/>
      <c r="AW124" s="795"/>
      <c r="AX124" s="795"/>
      <c r="AY124" s="795"/>
      <c r="AZ124" s="795"/>
      <c r="BA124" s="795"/>
      <c r="BB124" s="796"/>
      <c r="BC124" s="792"/>
      <c r="BD124" s="792"/>
      <c r="BE124" s="795"/>
      <c r="BF124" s="795"/>
      <c r="BG124" s="795"/>
      <c r="BH124" s="795"/>
      <c r="BI124" s="795"/>
      <c r="BJ124" s="795"/>
      <c r="BK124" s="796"/>
      <c r="BL124" s="795"/>
      <c r="BM124" s="795"/>
      <c r="BN124" s="2447"/>
      <c r="BO124" s="2447"/>
      <c r="BP124" s="2447"/>
      <c r="BQ124" s="796"/>
    </row>
    <row r="125" spans="1:69" outlineLevel="1">
      <c r="A125" s="2207" t="s">
        <v>208</v>
      </c>
      <c r="B125" s="2208" t="s">
        <v>33</v>
      </c>
      <c r="C125" s="2205" t="s">
        <v>671</v>
      </c>
      <c r="D125" s="2205" t="s">
        <v>672</v>
      </c>
      <c r="E125" s="2205" t="s">
        <v>22</v>
      </c>
      <c r="F125" s="2209"/>
      <c r="G125" s="792"/>
      <c r="H125" s="792"/>
      <c r="I125" s="792"/>
      <c r="J125" s="792"/>
      <c r="K125" s="792"/>
      <c r="L125" s="792"/>
      <c r="M125" s="792"/>
      <c r="N125" s="792"/>
      <c r="O125" s="792"/>
      <c r="P125" s="792"/>
      <c r="Q125" s="792"/>
      <c r="R125" s="793"/>
      <c r="S125" s="794"/>
      <c r="T125" s="792"/>
      <c r="U125" s="792"/>
      <c r="V125" s="792"/>
      <c r="W125" s="792"/>
      <c r="X125" s="792"/>
      <c r="Y125" s="792"/>
      <c r="Z125" s="792"/>
      <c r="AA125" s="792"/>
      <c r="AB125" s="792"/>
      <c r="AC125" s="792"/>
      <c r="AD125" s="793"/>
      <c r="AE125" s="794"/>
      <c r="AF125" s="792"/>
      <c r="AG125" s="792"/>
      <c r="AH125" s="792"/>
      <c r="AI125" s="792"/>
      <c r="AJ125" s="795"/>
      <c r="AK125" s="795"/>
      <c r="AL125" s="795"/>
      <c r="AM125" s="795"/>
      <c r="AN125" s="795"/>
      <c r="AO125" s="795"/>
      <c r="AP125" s="796"/>
      <c r="AQ125" s="1815"/>
      <c r="AR125" s="795"/>
      <c r="AS125" s="795"/>
      <c r="AT125" s="795"/>
      <c r="AU125" s="795"/>
      <c r="AV125" s="795"/>
      <c r="AW125" s="795"/>
      <c r="AX125" s="795"/>
      <c r="AY125" s="795"/>
      <c r="AZ125" s="795"/>
      <c r="BA125" s="795"/>
      <c r="BB125" s="796"/>
      <c r="BC125" s="792"/>
      <c r="BD125" s="792"/>
      <c r="BE125" s="795"/>
      <c r="BF125" s="795"/>
      <c r="BG125" s="795"/>
      <c r="BH125" s="795"/>
      <c r="BI125" s="795"/>
      <c r="BJ125" s="795"/>
      <c r="BK125" s="796"/>
      <c r="BL125" s="795"/>
      <c r="BM125" s="795"/>
      <c r="BN125" s="2447"/>
      <c r="BO125" s="2447"/>
      <c r="BP125" s="2447"/>
      <c r="BQ125" s="796"/>
    </row>
    <row r="126" spans="1:69" outlineLevel="1">
      <c r="A126" s="2203" t="s">
        <v>208</v>
      </c>
      <c r="B126" s="2204" t="s">
        <v>33</v>
      </c>
      <c r="C126" s="2205" t="s">
        <v>35</v>
      </c>
      <c r="D126" s="2205" t="s">
        <v>38</v>
      </c>
      <c r="E126" s="2205" t="s">
        <v>16</v>
      </c>
      <c r="F126" s="2210"/>
      <c r="G126" s="792"/>
      <c r="H126" s="792"/>
      <c r="I126" s="792"/>
      <c r="J126" s="792"/>
      <c r="K126" s="792"/>
      <c r="L126" s="792"/>
      <c r="M126" s="792"/>
      <c r="N126" s="792"/>
      <c r="O126" s="792"/>
      <c r="P126" s="792"/>
      <c r="Q126" s="792"/>
      <c r="R126" s="793"/>
      <c r="S126" s="794"/>
      <c r="T126" s="792"/>
      <c r="U126" s="792"/>
      <c r="V126" s="792"/>
      <c r="W126" s="792"/>
      <c r="X126" s="792"/>
      <c r="Y126" s="792"/>
      <c r="Z126" s="792"/>
      <c r="AA126" s="792"/>
      <c r="AB126" s="792"/>
      <c r="AC126" s="792"/>
      <c r="AD126" s="793"/>
      <c r="AE126" s="794"/>
      <c r="AF126" s="792"/>
      <c r="AG126" s="792"/>
      <c r="AH126" s="792"/>
      <c r="AI126" s="792"/>
      <c r="AJ126" s="795"/>
      <c r="AK126" s="795"/>
      <c r="AL126" s="795"/>
      <c r="AM126" s="795"/>
      <c r="AN126" s="795"/>
      <c r="AO126" s="795"/>
      <c r="AP126" s="796"/>
      <c r="AQ126" s="1815"/>
      <c r="AR126" s="795"/>
      <c r="AS126" s="795"/>
      <c r="AT126" s="795"/>
      <c r="AU126" s="795"/>
      <c r="AV126" s="795"/>
      <c r="AW126" s="795"/>
      <c r="AX126" s="795"/>
      <c r="AY126" s="795"/>
      <c r="AZ126" s="795"/>
      <c r="BA126" s="795"/>
      <c r="BB126" s="796"/>
      <c r="BC126" s="792"/>
      <c r="BD126" s="792"/>
      <c r="BE126" s="795"/>
      <c r="BF126" s="795"/>
      <c r="BG126" s="795"/>
      <c r="BH126" s="795"/>
      <c r="BI126" s="795"/>
      <c r="BJ126" s="795"/>
      <c r="BK126" s="796"/>
      <c r="BL126" s="795"/>
      <c r="BM126" s="795"/>
      <c r="BN126" s="2447"/>
      <c r="BO126" s="2447"/>
      <c r="BP126" s="2447"/>
      <c r="BQ126" s="796"/>
    </row>
    <row r="127" spans="1:69" outlineLevel="1">
      <c r="A127" s="2203" t="s">
        <v>208</v>
      </c>
      <c r="B127" s="2204" t="s">
        <v>33</v>
      </c>
      <c r="C127" s="2205" t="s">
        <v>35</v>
      </c>
      <c r="D127" s="2205" t="s">
        <v>36</v>
      </c>
      <c r="E127" s="2205" t="s">
        <v>16</v>
      </c>
      <c r="F127" s="2206"/>
      <c r="G127" s="792"/>
      <c r="H127" s="792"/>
      <c r="I127" s="792"/>
      <c r="J127" s="792"/>
      <c r="K127" s="792"/>
      <c r="L127" s="792"/>
      <c r="M127" s="792"/>
      <c r="N127" s="792"/>
      <c r="O127" s="792"/>
      <c r="P127" s="792"/>
      <c r="Q127" s="792"/>
      <c r="R127" s="793"/>
      <c r="S127" s="794"/>
      <c r="T127" s="792"/>
      <c r="U127" s="792"/>
      <c r="V127" s="792"/>
      <c r="W127" s="792"/>
      <c r="X127" s="792"/>
      <c r="Y127" s="792"/>
      <c r="Z127" s="792"/>
      <c r="AA127" s="792"/>
      <c r="AB127" s="792"/>
      <c r="AC127" s="792"/>
      <c r="AD127" s="793"/>
      <c r="AE127" s="794"/>
      <c r="AF127" s="792"/>
      <c r="AG127" s="792"/>
      <c r="AH127" s="792"/>
      <c r="AI127" s="792"/>
      <c r="AJ127" s="795"/>
      <c r="AK127" s="795"/>
      <c r="AL127" s="795"/>
      <c r="AM127" s="795"/>
      <c r="AN127" s="795"/>
      <c r="AO127" s="795"/>
      <c r="AP127" s="796"/>
      <c r="AQ127" s="1815"/>
      <c r="AR127" s="795"/>
      <c r="AS127" s="795"/>
      <c r="AT127" s="795"/>
      <c r="AU127" s="795"/>
      <c r="AV127" s="795"/>
      <c r="AW127" s="795"/>
      <c r="AX127" s="795"/>
      <c r="AY127" s="795"/>
      <c r="AZ127" s="795"/>
      <c r="BA127" s="795"/>
      <c r="BB127" s="796"/>
      <c r="BC127" s="792"/>
      <c r="BD127" s="792"/>
      <c r="BE127" s="795"/>
      <c r="BF127" s="795"/>
      <c r="BG127" s="795"/>
      <c r="BH127" s="795"/>
      <c r="BI127" s="795"/>
      <c r="BJ127" s="795"/>
      <c r="BK127" s="796"/>
      <c r="BL127" s="795"/>
      <c r="BM127" s="795"/>
      <c r="BN127" s="2447"/>
      <c r="BO127" s="2447"/>
      <c r="BP127" s="2447"/>
      <c r="BQ127" s="796"/>
    </row>
    <row r="128" spans="1:69" outlineLevel="1">
      <c r="A128" s="2203" t="s">
        <v>208</v>
      </c>
      <c r="B128" s="2204" t="s">
        <v>33</v>
      </c>
      <c r="C128" s="2205" t="s">
        <v>111</v>
      </c>
      <c r="D128" s="2205" t="s">
        <v>673</v>
      </c>
      <c r="E128" s="2205" t="s">
        <v>22</v>
      </c>
      <c r="F128" s="2206"/>
      <c r="G128" s="792"/>
      <c r="H128" s="792"/>
      <c r="I128" s="792"/>
      <c r="J128" s="792"/>
      <c r="K128" s="792"/>
      <c r="L128" s="792"/>
      <c r="M128" s="792"/>
      <c r="N128" s="792"/>
      <c r="O128" s="792"/>
      <c r="P128" s="792"/>
      <c r="Q128" s="792"/>
      <c r="R128" s="793"/>
      <c r="S128" s="794"/>
      <c r="T128" s="792"/>
      <c r="U128" s="792"/>
      <c r="V128" s="792"/>
      <c r="W128" s="792"/>
      <c r="X128" s="792"/>
      <c r="Y128" s="792"/>
      <c r="Z128" s="792"/>
      <c r="AA128" s="792"/>
      <c r="AB128" s="792"/>
      <c r="AC128" s="792"/>
      <c r="AD128" s="793"/>
      <c r="AE128" s="794"/>
      <c r="AF128" s="792"/>
      <c r="AG128" s="792"/>
      <c r="AH128" s="792"/>
      <c r="AI128" s="792"/>
      <c r="AJ128" s="795"/>
      <c r="AK128" s="795"/>
      <c r="AL128" s="795"/>
      <c r="AM128" s="795"/>
      <c r="AN128" s="795"/>
      <c r="AO128" s="795"/>
      <c r="AP128" s="796"/>
      <c r="AQ128" s="1815"/>
      <c r="AR128" s="795"/>
      <c r="AS128" s="795"/>
      <c r="AT128" s="795"/>
      <c r="AU128" s="795"/>
      <c r="AV128" s="795"/>
      <c r="AW128" s="795"/>
      <c r="AX128" s="795"/>
      <c r="AY128" s="795"/>
      <c r="AZ128" s="795"/>
      <c r="BA128" s="795"/>
      <c r="BB128" s="796"/>
      <c r="BC128" s="792"/>
      <c r="BD128" s="792"/>
      <c r="BE128" s="795"/>
      <c r="BF128" s="795"/>
      <c r="BG128" s="795"/>
      <c r="BH128" s="795"/>
      <c r="BI128" s="795"/>
      <c r="BJ128" s="795"/>
      <c r="BK128" s="796"/>
      <c r="BL128" s="795"/>
      <c r="BM128" s="795"/>
      <c r="BN128" s="2447"/>
      <c r="BO128" s="2447"/>
      <c r="BP128" s="2447"/>
      <c r="BQ128" s="796"/>
    </row>
    <row r="129" spans="1:69" outlineLevel="1">
      <c r="A129" s="2203" t="s">
        <v>208</v>
      </c>
      <c r="B129" s="2204" t="s">
        <v>33</v>
      </c>
      <c r="C129" s="2205" t="s">
        <v>111</v>
      </c>
      <c r="D129" s="2205" t="s">
        <v>674</v>
      </c>
      <c r="E129" s="2205" t="s">
        <v>22</v>
      </c>
      <c r="F129" s="2206"/>
      <c r="G129" s="792"/>
      <c r="H129" s="792"/>
      <c r="I129" s="792"/>
      <c r="J129" s="792"/>
      <c r="K129" s="792"/>
      <c r="L129" s="792"/>
      <c r="M129" s="792"/>
      <c r="N129" s="792"/>
      <c r="O129" s="792"/>
      <c r="P129" s="792"/>
      <c r="Q129" s="792"/>
      <c r="R129" s="793"/>
      <c r="S129" s="794"/>
      <c r="T129" s="792"/>
      <c r="U129" s="792"/>
      <c r="V129" s="792"/>
      <c r="W129" s="792"/>
      <c r="X129" s="792"/>
      <c r="Y129" s="792"/>
      <c r="Z129" s="792"/>
      <c r="AA129" s="792"/>
      <c r="AB129" s="792"/>
      <c r="AC129" s="792"/>
      <c r="AD129" s="793"/>
      <c r="AE129" s="794"/>
      <c r="AF129" s="792"/>
      <c r="AG129" s="792"/>
      <c r="AH129" s="792"/>
      <c r="AI129" s="792"/>
      <c r="AJ129" s="795"/>
      <c r="AK129" s="795"/>
      <c r="AL129" s="795"/>
      <c r="AM129" s="795"/>
      <c r="AN129" s="795"/>
      <c r="AO129" s="795"/>
      <c r="AP129" s="796"/>
      <c r="AQ129" s="1815"/>
      <c r="AR129" s="795"/>
      <c r="AS129" s="795"/>
      <c r="AT129" s="795"/>
      <c r="AU129" s="795"/>
      <c r="AV129" s="795"/>
      <c r="AW129" s="795"/>
      <c r="AX129" s="795"/>
      <c r="AY129" s="795"/>
      <c r="AZ129" s="795"/>
      <c r="BA129" s="795"/>
      <c r="BB129" s="796"/>
      <c r="BC129" s="792"/>
      <c r="BD129" s="792"/>
      <c r="BE129" s="795"/>
      <c r="BF129" s="795"/>
      <c r="BG129" s="795"/>
      <c r="BH129" s="795"/>
      <c r="BI129" s="795"/>
      <c r="BJ129" s="795"/>
      <c r="BK129" s="796"/>
      <c r="BL129" s="795"/>
      <c r="BM129" s="795"/>
      <c r="BN129" s="2447"/>
      <c r="BO129" s="2447"/>
      <c r="BP129" s="2447"/>
      <c r="BQ129" s="796"/>
    </row>
    <row r="130" spans="1:69" outlineLevel="1">
      <c r="A130" s="2203" t="s">
        <v>208</v>
      </c>
      <c r="B130" s="2204" t="s">
        <v>33</v>
      </c>
      <c r="C130" s="2205" t="s">
        <v>129</v>
      </c>
      <c r="D130" s="2205" t="s">
        <v>684</v>
      </c>
      <c r="E130" s="2205" t="s">
        <v>16</v>
      </c>
      <c r="F130" s="2206"/>
      <c r="G130" s="792"/>
      <c r="H130" s="792"/>
      <c r="I130" s="792"/>
      <c r="J130" s="792"/>
      <c r="K130" s="792"/>
      <c r="L130" s="792"/>
      <c r="M130" s="792"/>
      <c r="N130" s="792"/>
      <c r="O130" s="792"/>
      <c r="P130" s="792"/>
      <c r="Q130" s="792"/>
      <c r="R130" s="793"/>
      <c r="S130" s="794"/>
      <c r="T130" s="792"/>
      <c r="U130" s="792"/>
      <c r="V130" s="792"/>
      <c r="W130" s="792"/>
      <c r="X130" s="792"/>
      <c r="Y130" s="792"/>
      <c r="Z130" s="792"/>
      <c r="AA130" s="792"/>
      <c r="AB130" s="792"/>
      <c r="AC130" s="792"/>
      <c r="AD130" s="793"/>
      <c r="AE130" s="794"/>
      <c r="AF130" s="792"/>
      <c r="AG130" s="792"/>
      <c r="AH130" s="792"/>
      <c r="AI130" s="792"/>
      <c r="AJ130" s="795"/>
      <c r="AK130" s="795"/>
      <c r="AL130" s="795"/>
      <c r="AM130" s="795"/>
      <c r="AN130" s="795"/>
      <c r="AO130" s="795"/>
      <c r="AP130" s="796"/>
      <c r="AQ130" s="1815"/>
      <c r="AR130" s="795"/>
      <c r="AS130" s="795"/>
      <c r="AT130" s="795"/>
      <c r="AU130" s="795"/>
      <c r="AV130" s="795"/>
      <c r="AW130" s="795"/>
      <c r="AX130" s="795"/>
      <c r="AY130" s="795"/>
      <c r="AZ130" s="795"/>
      <c r="BA130" s="795"/>
      <c r="BB130" s="796"/>
      <c r="BC130" s="792"/>
      <c r="BD130" s="792"/>
      <c r="BE130" s="795"/>
      <c r="BF130" s="795"/>
      <c r="BG130" s="795"/>
      <c r="BH130" s="795"/>
      <c r="BI130" s="795"/>
      <c r="BJ130" s="795"/>
      <c r="BK130" s="796"/>
      <c r="BL130" s="795"/>
      <c r="BM130" s="795"/>
      <c r="BN130" s="2447"/>
      <c r="BO130" s="2447"/>
      <c r="BP130" s="2447"/>
      <c r="BQ130" s="796"/>
    </row>
    <row r="131" spans="1:69" outlineLevel="1">
      <c r="A131" s="2203" t="s">
        <v>218</v>
      </c>
      <c r="B131" s="2204" t="s">
        <v>33</v>
      </c>
      <c r="C131" s="2205" t="s">
        <v>129</v>
      </c>
      <c r="D131" s="2205" t="s">
        <v>245</v>
      </c>
      <c r="E131" s="2205" t="s">
        <v>16</v>
      </c>
      <c r="F131" s="2206"/>
      <c r="G131" s="792"/>
      <c r="H131" s="792"/>
      <c r="I131" s="792"/>
      <c r="J131" s="792"/>
      <c r="K131" s="792"/>
      <c r="L131" s="792"/>
      <c r="M131" s="792"/>
      <c r="N131" s="792"/>
      <c r="O131" s="792"/>
      <c r="P131" s="792"/>
      <c r="Q131" s="792"/>
      <c r="R131" s="793"/>
      <c r="S131" s="794"/>
      <c r="T131" s="792"/>
      <c r="U131" s="792"/>
      <c r="V131" s="792"/>
      <c r="W131" s="792"/>
      <c r="X131" s="792"/>
      <c r="Y131" s="792"/>
      <c r="Z131" s="792"/>
      <c r="AA131" s="792"/>
      <c r="AB131" s="792"/>
      <c r="AC131" s="792"/>
      <c r="AD131" s="793"/>
      <c r="AE131" s="794"/>
      <c r="AF131" s="792"/>
      <c r="AG131" s="792"/>
      <c r="AH131" s="792"/>
      <c r="AI131" s="792"/>
      <c r="AJ131" s="795"/>
      <c r="AK131" s="795"/>
      <c r="AL131" s="795"/>
      <c r="AM131" s="795"/>
      <c r="AN131" s="795"/>
      <c r="AO131" s="795"/>
      <c r="AP131" s="796"/>
      <c r="AQ131" s="1815"/>
      <c r="AR131" s="795"/>
      <c r="AS131" s="795"/>
      <c r="AT131" s="795"/>
      <c r="AU131" s="795"/>
      <c r="AV131" s="795"/>
      <c r="AW131" s="795"/>
      <c r="AX131" s="795"/>
      <c r="AY131" s="795"/>
      <c r="AZ131" s="795"/>
      <c r="BA131" s="795"/>
      <c r="BB131" s="796"/>
      <c r="BC131" s="792"/>
      <c r="BD131" s="792"/>
      <c r="BE131" s="795"/>
      <c r="BF131" s="795"/>
      <c r="BG131" s="795"/>
      <c r="BH131" s="795"/>
      <c r="BI131" s="795"/>
      <c r="BJ131" s="795"/>
      <c r="BK131" s="796"/>
      <c r="BL131" s="795"/>
      <c r="BM131" s="795"/>
      <c r="BN131" s="2447"/>
      <c r="BO131" s="2447"/>
      <c r="BP131" s="2447"/>
      <c r="BQ131" s="796"/>
    </row>
    <row r="132" spans="1:69" outlineLevel="1">
      <c r="A132" s="2203" t="s">
        <v>218</v>
      </c>
      <c r="B132" s="2204" t="s">
        <v>33</v>
      </c>
      <c r="C132" s="2205" t="s">
        <v>129</v>
      </c>
      <c r="D132" s="2205" t="s">
        <v>775</v>
      </c>
      <c r="E132" s="2205" t="s">
        <v>16</v>
      </c>
      <c r="F132" s="2206"/>
      <c r="G132" s="792"/>
      <c r="H132" s="792"/>
      <c r="I132" s="792"/>
      <c r="J132" s="792"/>
      <c r="K132" s="792"/>
      <c r="L132" s="792"/>
      <c r="M132" s="792"/>
      <c r="N132" s="792"/>
      <c r="O132" s="792"/>
      <c r="P132" s="792"/>
      <c r="Q132" s="792"/>
      <c r="R132" s="793"/>
      <c r="S132" s="794"/>
      <c r="T132" s="792"/>
      <c r="U132" s="792"/>
      <c r="V132" s="792"/>
      <c r="W132" s="792"/>
      <c r="X132" s="792"/>
      <c r="Y132" s="792"/>
      <c r="Z132" s="792"/>
      <c r="AA132" s="792"/>
      <c r="AB132" s="792"/>
      <c r="AC132" s="792"/>
      <c r="AD132" s="793"/>
      <c r="AE132" s="794"/>
      <c r="AF132" s="792"/>
      <c r="AG132" s="792"/>
      <c r="AH132" s="792"/>
      <c r="AI132" s="792"/>
      <c r="AJ132" s="795"/>
      <c r="AK132" s="795"/>
      <c r="AL132" s="795"/>
      <c r="AM132" s="795"/>
      <c r="AN132" s="795"/>
      <c r="AO132" s="795"/>
      <c r="AP132" s="796"/>
      <c r="AQ132" s="1815"/>
      <c r="AR132" s="795"/>
      <c r="AS132" s="795"/>
      <c r="AT132" s="795"/>
      <c r="AU132" s="795"/>
      <c r="AV132" s="795"/>
      <c r="AW132" s="795"/>
      <c r="AX132" s="795"/>
      <c r="AY132" s="795"/>
      <c r="AZ132" s="795"/>
      <c r="BA132" s="795"/>
      <c r="BB132" s="796"/>
      <c r="BC132" s="792"/>
      <c r="BD132" s="792"/>
      <c r="BE132" s="795"/>
      <c r="BF132" s="795"/>
      <c r="BG132" s="795"/>
      <c r="BH132" s="795"/>
      <c r="BI132" s="795"/>
      <c r="BJ132" s="795"/>
      <c r="BK132" s="796"/>
      <c r="BL132" s="795"/>
      <c r="BM132" s="795"/>
      <c r="BN132" s="2447"/>
      <c r="BO132" s="2447"/>
      <c r="BP132" s="2447"/>
      <c r="BQ132" s="796"/>
    </row>
    <row r="133" spans="1:69" outlineLevel="1">
      <c r="A133" s="2203" t="s">
        <v>218</v>
      </c>
      <c r="B133" s="2204" t="s">
        <v>33</v>
      </c>
      <c r="C133" s="2205" t="s">
        <v>129</v>
      </c>
      <c r="D133" s="2205" t="s">
        <v>776</v>
      </c>
      <c r="E133" s="2205" t="s">
        <v>16</v>
      </c>
      <c r="F133" s="2206"/>
      <c r="G133" s="792"/>
      <c r="H133" s="792"/>
      <c r="I133" s="792"/>
      <c r="J133" s="792"/>
      <c r="K133" s="792"/>
      <c r="L133" s="792"/>
      <c r="M133" s="792"/>
      <c r="N133" s="792"/>
      <c r="O133" s="792"/>
      <c r="P133" s="792"/>
      <c r="Q133" s="792"/>
      <c r="R133" s="793"/>
      <c r="S133" s="794"/>
      <c r="T133" s="792"/>
      <c r="U133" s="792"/>
      <c r="V133" s="792"/>
      <c r="W133" s="792"/>
      <c r="X133" s="792"/>
      <c r="Y133" s="792"/>
      <c r="Z133" s="792"/>
      <c r="AA133" s="792"/>
      <c r="AB133" s="792"/>
      <c r="AC133" s="792"/>
      <c r="AD133" s="793"/>
      <c r="AE133" s="794"/>
      <c r="AF133" s="792"/>
      <c r="AG133" s="792"/>
      <c r="AH133" s="792"/>
      <c r="AI133" s="792"/>
      <c r="AJ133" s="795"/>
      <c r="AK133" s="795"/>
      <c r="AL133" s="795"/>
      <c r="AM133" s="795"/>
      <c r="AN133" s="795"/>
      <c r="AO133" s="795"/>
      <c r="AP133" s="796"/>
      <c r="AQ133" s="1815"/>
      <c r="AR133" s="795"/>
      <c r="AS133" s="795"/>
      <c r="AT133" s="795"/>
      <c r="AU133" s="795"/>
      <c r="AV133" s="795"/>
      <c r="AW133" s="795"/>
      <c r="AX133" s="795"/>
      <c r="AY133" s="795"/>
      <c r="AZ133" s="795"/>
      <c r="BA133" s="795"/>
      <c r="BB133" s="796"/>
      <c r="BC133" s="792"/>
      <c r="BD133" s="792"/>
      <c r="BE133" s="795"/>
      <c r="BF133" s="795"/>
      <c r="BG133" s="795"/>
      <c r="BH133" s="795"/>
      <c r="BI133" s="795"/>
      <c r="BJ133" s="795"/>
      <c r="BK133" s="796"/>
      <c r="BL133" s="795"/>
      <c r="BM133" s="795"/>
      <c r="BN133" s="2447"/>
      <c r="BO133" s="2447"/>
      <c r="BP133" s="2447"/>
      <c r="BQ133" s="796"/>
    </row>
    <row r="134" spans="1:69" outlineLevel="1">
      <c r="A134" s="2203" t="s">
        <v>208</v>
      </c>
      <c r="B134" s="2204" t="s">
        <v>33</v>
      </c>
      <c r="C134" s="2205" t="s">
        <v>129</v>
      </c>
      <c r="D134" s="2205" t="s">
        <v>132</v>
      </c>
      <c r="E134" s="2205" t="s">
        <v>22</v>
      </c>
      <c r="F134" s="2206"/>
      <c r="G134" s="792"/>
      <c r="H134" s="792"/>
      <c r="I134" s="792"/>
      <c r="J134" s="792"/>
      <c r="K134" s="792"/>
      <c r="L134" s="792"/>
      <c r="M134" s="792"/>
      <c r="N134" s="792"/>
      <c r="O134" s="792"/>
      <c r="P134" s="792"/>
      <c r="Q134" s="792"/>
      <c r="R134" s="793"/>
      <c r="S134" s="794"/>
      <c r="T134" s="792"/>
      <c r="U134" s="792"/>
      <c r="V134" s="792"/>
      <c r="W134" s="792"/>
      <c r="X134" s="792"/>
      <c r="Y134" s="792"/>
      <c r="Z134" s="792"/>
      <c r="AA134" s="792"/>
      <c r="AB134" s="792"/>
      <c r="AC134" s="792"/>
      <c r="AD134" s="793"/>
      <c r="AE134" s="794"/>
      <c r="AF134" s="792"/>
      <c r="AG134" s="792"/>
      <c r="AH134" s="792"/>
      <c r="AI134" s="792"/>
      <c r="AJ134" s="795"/>
      <c r="AK134" s="795"/>
      <c r="AL134" s="795"/>
      <c r="AM134" s="795"/>
      <c r="AN134" s="795"/>
      <c r="AO134" s="795"/>
      <c r="AP134" s="796"/>
      <c r="AQ134" s="1815"/>
      <c r="AR134" s="795"/>
      <c r="AS134" s="795"/>
      <c r="AT134" s="795"/>
      <c r="AU134" s="795"/>
      <c r="AV134" s="795"/>
      <c r="AW134" s="795"/>
      <c r="AX134" s="795"/>
      <c r="AY134" s="795"/>
      <c r="AZ134" s="795"/>
      <c r="BA134" s="795"/>
      <c r="BB134" s="796"/>
      <c r="BC134" s="792"/>
      <c r="BD134" s="792"/>
      <c r="BE134" s="795"/>
      <c r="BF134" s="795"/>
      <c r="BG134" s="795"/>
      <c r="BH134" s="795"/>
      <c r="BI134" s="795"/>
      <c r="BJ134" s="795"/>
      <c r="BK134" s="796"/>
      <c r="BL134" s="795"/>
      <c r="BM134" s="795"/>
      <c r="BN134" s="2447"/>
      <c r="BO134" s="2447"/>
      <c r="BP134" s="2447"/>
      <c r="BQ134" s="796"/>
    </row>
    <row r="135" spans="1:69" outlineLevel="1">
      <c r="A135" s="2203" t="s">
        <v>253</v>
      </c>
      <c r="B135" s="2204" t="s">
        <v>33</v>
      </c>
      <c r="C135" s="2205" t="s">
        <v>230</v>
      </c>
      <c r="D135" s="2205" t="s">
        <v>689</v>
      </c>
      <c r="E135" s="2205" t="s">
        <v>16</v>
      </c>
      <c r="F135" s="2206"/>
      <c r="G135" s="792"/>
      <c r="H135" s="792"/>
      <c r="I135" s="792"/>
      <c r="J135" s="792"/>
      <c r="K135" s="792"/>
      <c r="L135" s="792"/>
      <c r="M135" s="792"/>
      <c r="N135" s="792"/>
      <c r="O135" s="792"/>
      <c r="P135" s="792"/>
      <c r="Q135" s="792"/>
      <c r="R135" s="793"/>
      <c r="S135" s="794"/>
      <c r="T135" s="792"/>
      <c r="U135" s="792"/>
      <c r="V135" s="792"/>
      <c r="W135" s="792"/>
      <c r="X135" s="792"/>
      <c r="Y135" s="792"/>
      <c r="Z135" s="792"/>
      <c r="AA135" s="792"/>
      <c r="AB135" s="792"/>
      <c r="AC135" s="792"/>
      <c r="AD135" s="793"/>
      <c r="AE135" s="794"/>
      <c r="AF135" s="792"/>
      <c r="AG135" s="792"/>
      <c r="AH135" s="792"/>
      <c r="AI135" s="792"/>
      <c r="AJ135" s="795"/>
      <c r="AK135" s="795"/>
      <c r="AL135" s="795"/>
      <c r="AM135" s="795"/>
      <c r="AN135" s="795"/>
      <c r="AO135" s="795"/>
      <c r="AP135" s="796"/>
      <c r="AQ135" s="1815"/>
      <c r="AR135" s="795"/>
      <c r="AS135" s="795"/>
      <c r="AT135" s="795"/>
      <c r="AU135" s="795"/>
      <c r="AV135" s="795"/>
      <c r="AW135" s="795"/>
      <c r="AX135" s="795"/>
      <c r="AY135" s="795"/>
      <c r="AZ135" s="795"/>
      <c r="BA135" s="795"/>
      <c r="BB135" s="796"/>
      <c r="BC135" s="792"/>
      <c r="BD135" s="792"/>
      <c r="BE135" s="795"/>
      <c r="BF135" s="795"/>
      <c r="BG135" s="795"/>
      <c r="BH135" s="795"/>
      <c r="BI135" s="795"/>
      <c r="BJ135" s="795"/>
      <c r="BK135" s="796"/>
      <c r="BL135" s="795"/>
      <c r="BM135" s="795"/>
      <c r="BN135" s="2447"/>
      <c r="BO135" s="2447"/>
      <c r="BP135" s="2447"/>
      <c r="BQ135" s="796"/>
    </row>
    <row r="136" spans="1:69" outlineLevel="1">
      <c r="A136" s="2211" t="s">
        <v>253</v>
      </c>
      <c r="B136" s="2212" t="s">
        <v>33</v>
      </c>
      <c r="C136" s="2213" t="s">
        <v>230</v>
      </c>
      <c r="D136" s="2213" t="s">
        <v>689</v>
      </c>
      <c r="E136" s="2213" t="s">
        <v>690</v>
      </c>
      <c r="F136" s="2214"/>
      <c r="G136" s="797"/>
      <c r="H136" s="797"/>
      <c r="I136" s="797"/>
      <c r="J136" s="797"/>
      <c r="K136" s="797"/>
      <c r="L136" s="797"/>
      <c r="M136" s="797"/>
      <c r="N136" s="797"/>
      <c r="O136" s="797"/>
      <c r="P136" s="797"/>
      <c r="Q136" s="797"/>
      <c r="R136" s="798"/>
      <c r="S136" s="799"/>
      <c r="T136" s="797"/>
      <c r="U136" s="797"/>
      <c r="V136" s="797"/>
      <c r="W136" s="797"/>
      <c r="X136" s="797"/>
      <c r="Y136" s="797"/>
      <c r="Z136" s="797"/>
      <c r="AA136" s="797"/>
      <c r="AB136" s="797"/>
      <c r="AC136" s="797"/>
      <c r="AD136" s="798"/>
      <c r="AE136" s="799"/>
      <c r="AF136" s="797"/>
      <c r="AG136" s="797"/>
      <c r="AH136" s="797"/>
      <c r="AI136" s="797"/>
      <c r="AJ136" s="800"/>
      <c r="AK136" s="800"/>
      <c r="AL136" s="800"/>
      <c r="AM136" s="800"/>
      <c r="AN136" s="800"/>
      <c r="AO136" s="800"/>
      <c r="AP136" s="801"/>
      <c r="AQ136" s="1816"/>
      <c r="AR136" s="800"/>
      <c r="AS136" s="800"/>
      <c r="AT136" s="800"/>
      <c r="AU136" s="800"/>
      <c r="AV136" s="800"/>
      <c r="AW136" s="800"/>
      <c r="AX136" s="800"/>
      <c r="AY136" s="800"/>
      <c r="AZ136" s="800"/>
      <c r="BA136" s="800"/>
      <c r="BB136" s="801"/>
      <c r="BC136" s="797"/>
      <c r="BD136" s="797"/>
      <c r="BE136" s="800"/>
      <c r="BF136" s="800"/>
      <c r="BG136" s="800"/>
      <c r="BH136" s="800"/>
      <c r="BI136" s="800"/>
      <c r="BJ136" s="800"/>
      <c r="BK136" s="801"/>
      <c r="BL136" s="800"/>
      <c r="BM136" s="800"/>
      <c r="BN136" s="2448"/>
      <c r="BO136" s="2448"/>
      <c r="BP136" s="2448"/>
      <c r="BQ136" s="801"/>
    </row>
    <row r="137" spans="1:69" outlineLevel="1">
      <c r="A137" s="2203" t="s">
        <v>208</v>
      </c>
      <c r="B137" s="2204" t="s">
        <v>33</v>
      </c>
      <c r="C137" s="2205" t="s">
        <v>158</v>
      </c>
      <c r="D137" s="2205" t="s">
        <v>157</v>
      </c>
      <c r="E137" s="2205" t="s">
        <v>16</v>
      </c>
      <c r="F137" s="2206"/>
      <c r="G137" s="792"/>
      <c r="H137" s="792"/>
      <c r="I137" s="792"/>
      <c r="J137" s="792"/>
      <c r="K137" s="792"/>
      <c r="L137" s="792"/>
      <c r="M137" s="792"/>
      <c r="N137" s="792"/>
      <c r="O137" s="792"/>
      <c r="P137" s="792"/>
      <c r="Q137" s="792"/>
      <c r="R137" s="793"/>
      <c r="S137" s="794"/>
      <c r="T137" s="792"/>
      <c r="U137" s="792"/>
      <c r="V137" s="792"/>
      <c r="W137" s="792"/>
      <c r="X137" s="792"/>
      <c r="Y137" s="792"/>
      <c r="Z137" s="792"/>
      <c r="AA137" s="792"/>
      <c r="AB137" s="792"/>
      <c r="AC137" s="792"/>
      <c r="AD137" s="793"/>
      <c r="AE137" s="794"/>
      <c r="AF137" s="792"/>
      <c r="AG137" s="792"/>
      <c r="AH137" s="792"/>
      <c r="AI137" s="792"/>
      <c r="AJ137" s="795"/>
      <c r="AK137" s="795"/>
      <c r="AL137" s="795"/>
      <c r="AM137" s="795"/>
      <c r="AN137" s="795"/>
      <c r="AO137" s="795"/>
      <c r="AP137" s="796"/>
      <c r="AQ137" s="1815"/>
      <c r="AR137" s="795"/>
      <c r="AS137" s="795"/>
      <c r="AT137" s="795"/>
      <c r="AU137" s="795"/>
      <c r="AV137" s="795"/>
      <c r="AW137" s="795"/>
      <c r="AX137" s="795"/>
      <c r="AY137" s="795"/>
      <c r="AZ137" s="795"/>
      <c r="BA137" s="795"/>
      <c r="BB137" s="796"/>
      <c r="BC137" s="792"/>
      <c r="BD137" s="792"/>
      <c r="BE137" s="795"/>
      <c r="BF137" s="795"/>
      <c r="BG137" s="795"/>
      <c r="BH137" s="795"/>
      <c r="BI137" s="795"/>
      <c r="BJ137" s="795"/>
      <c r="BK137" s="796"/>
      <c r="BL137" s="795"/>
      <c r="BM137" s="795"/>
      <c r="BN137" s="2447"/>
      <c r="BO137" s="2447"/>
      <c r="BP137" s="2447"/>
      <c r="BQ137" s="796"/>
    </row>
    <row r="138" spans="1:69" outlineLevel="1">
      <c r="A138" s="2203" t="s">
        <v>208</v>
      </c>
      <c r="B138" s="2204" t="s">
        <v>33</v>
      </c>
      <c r="C138" s="2205" t="s">
        <v>158</v>
      </c>
      <c r="D138" s="2205" t="s">
        <v>157</v>
      </c>
      <c r="E138" s="2205" t="s">
        <v>22</v>
      </c>
      <c r="F138" s="2206"/>
      <c r="G138" s="792"/>
      <c r="H138" s="792"/>
      <c r="I138" s="792"/>
      <c r="J138" s="792"/>
      <c r="K138" s="792"/>
      <c r="L138" s="792"/>
      <c r="M138" s="792"/>
      <c r="N138" s="792"/>
      <c r="O138" s="792"/>
      <c r="P138" s="792"/>
      <c r="Q138" s="792"/>
      <c r="R138" s="793"/>
      <c r="S138" s="794"/>
      <c r="T138" s="792"/>
      <c r="U138" s="792"/>
      <c r="V138" s="792"/>
      <c r="W138" s="792"/>
      <c r="X138" s="792"/>
      <c r="Y138" s="792"/>
      <c r="Z138" s="792"/>
      <c r="AA138" s="792"/>
      <c r="AB138" s="792"/>
      <c r="AC138" s="792"/>
      <c r="AD138" s="793"/>
      <c r="AE138" s="794"/>
      <c r="AF138" s="792"/>
      <c r="AG138" s="792"/>
      <c r="AH138" s="792"/>
      <c r="AI138" s="792"/>
      <c r="AJ138" s="795"/>
      <c r="AK138" s="795"/>
      <c r="AL138" s="795"/>
      <c r="AM138" s="795"/>
      <c r="AN138" s="795"/>
      <c r="AO138" s="795"/>
      <c r="AP138" s="796"/>
      <c r="AQ138" s="1815"/>
      <c r="AR138" s="795"/>
      <c r="AS138" s="795"/>
      <c r="AT138" s="795"/>
      <c r="AU138" s="795"/>
      <c r="AV138" s="795"/>
      <c r="AW138" s="795"/>
      <c r="AX138" s="795"/>
      <c r="AY138" s="795"/>
      <c r="AZ138" s="795"/>
      <c r="BA138" s="795"/>
      <c r="BB138" s="796"/>
      <c r="BC138" s="792"/>
      <c r="BD138" s="792"/>
      <c r="BE138" s="795"/>
      <c r="BF138" s="795"/>
      <c r="BG138" s="795"/>
      <c r="BH138" s="795"/>
      <c r="BI138" s="795"/>
      <c r="BJ138" s="795"/>
      <c r="BK138" s="796"/>
      <c r="BL138" s="795"/>
      <c r="BM138" s="795"/>
      <c r="BN138" s="2447"/>
      <c r="BO138" s="2447"/>
      <c r="BP138" s="2447"/>
      <c r="BQ138" s="796"/>
    </row>
    <row r="139" spans="1:69" outlineLevel="1">
      <c r="A139" s="2203" t="s">
        <v>135</v>
      </c>
      <c r="B139" s="2204" t="s">
        <v>33</v>
      </c>
      <c r="C139" s="2205" t="s">
        <v>691</v>
      </c>
      <c r="D139" s="2205" t="s">
        <v>159</v>
      </c>
      <c r="E139" s="2205" t="s">
        <v>16</v>
      </c>
      <c r="F139" s="2206"/>
      <c r="G139" s="792"/>
      <c r="H139" s="792"/>
      <c r="I139" s="792"/>
      <c r="J139" s="792"/>
      <c r="K139" s="792"/>
      <c r="L139" s="792"/>
      <c r="M139" s="792"/>
      <c r="N139" s="792"/>
      <c r="O139" s="792"/>
      <c r="P139" s="792"/>
      <c r="Q139" s="792"/>
      <c r="R139" s="793"/>
      <c r="S139" s="794"/>
      <c r="T139" s="792"/>
      <c r="U139" s="792"/>
      <c r="V139" s="792"/>
      <c r="W139" s="792"/>
      <c r="X139" s="792"/>
      <c r="Y139" s="792"/>
      <c r="Z139" s="792"/>
      <c r="AA139" s="792"/>
      <c r="AB139" s="792"/>
      <c r="AC139" s="792"/>
      <c r="AD139" s="793"/>
      <c r="AE139" s="794"/>
      <c r="AF139" s="792"/>
      <c r="AG139" s="792"/>
      <c r="AH139" s="792"/>
      <c r="AI139" s="792"/>
      <c r="AJ139" s="795"/>
      <c r="AK139" s="795"/>
      <c r="AL139" s="795"/>
      <c r="AM139" s="795"/>
      <c r="AN139" s="795"/>
      <c r="AO139" s="795"/>
      <c r="AP139" s="796"/>
      <c r="AQ139" s="1815"/>
      <c r="AR139" s="795"/>
      <c r="AS139" s="795"/>
      <c r="AT139" s="795"/>
      <c r="AU139" s="795"/>
      <c r="AV139" s="795"/>
      <c r="AW139" s="795"/>
      <c r="AX139" s="795"/>
      <c r="AY139" s="795"/>
      <c r="AZ139" s="795"/>
      <c r="BA139" s="795"/>
      <c r="BB139" s="796"/>
      <c r="BC139" s="792"/>
      <c r="BD139" s="792"/>
      <c r="BE139" s="795"/>
      <c r="BF139" s="795"/>
      <c r="BG139" s="795"/>
      <c r="BH139" s="795"/>
      <c r="BI139" s="795"/>
      <c r="BJ139" s="795"/>
      <c r="BK139" s="796"/>
      <c r="BL139" s="795"/>
      <c r="BM139" s="795"/>
      <c r="BN139" s="2447"/>
      <c r="BO139" s="2447"/>
      <c r="BP139" s="2447"/>
      <c r="BQ139" s="796"/>
    </row>
    <row r="140" spans="1:69" outlineLevel="1">
      <c r="A140" s="2203" t="s">
        <v>135</v>
      </c>
      <c r="B140" s="2204" t="s">
        <v>33</v>
      </c>
      <c r="C140" s="2205" t="s">
        <v>109</v>
      </c>
      <c r="D140" s="2205" t="s">
        <v>160</v>
      </c>
      <c r="E140" s="2205" t="s">
        <v>52</v>
      </c>
      <c r="F140" s="2206"/>
      <c r="G140" s="792"/>
      <c r="H140" s="792"/>
      <c r="I140" s="792"/>
      <c r="J140" s="792"/>
      <c r="K140" s="792"/>
      <c r="L140" s="792"/>
      <c r="M140" s="792"/>
      <c r="N140" s="792"/>
      <c r="O140" s="792"/>
      <c r="P140" s="792"/>
      <c r="Q140" s="792"/>
      <c r="R140" s="793"/>
      <c r="S140" s="794"/>
      <c r="T140" s="792"/>
      <c r="U140" s="792"/>
      <c r="V140" s="792"/>
      <c r="W140" s="792"/>
      <c r="X140" s="792"/>
      <c r="Y140" s="792"/>
      <c r="Z140" s="792"/>
      <c r="AA140" s="792"/>
      <c r="AB140" s="792"/>
      <c r="AC140" s="792"/>
      <c r="AD140" s="793"/>
      <c r="AE140" s="794"/>
      <c r="AF140" s="792"/>
      <c r="AG140" s="792"/>
      <c r="AH140" s="792"/>
      <c r="AI140" s="792"/>
      <c r="AJ140" s="795"/>
      <c r="AK140" s="795"/>
      <c r="AL140" s="795"/>
      <c r="AM140" s="795"/>
      <c r="AN140" s="795"/>
      <c r="AO140" s="795"/>
      <c r="AP140" s="796"/>
      <c r="AQ140" s="1815"/>
      <c r="AR140" s="795"/>
      <c r="AS140" s="795"/>
      <c r="AT140" s="795"/>
      <c r="AU140" s="795"/>
      <c r="AV140" s="795"/>
      <c r="AW140" s="795"/>
      <c r="AX140" s="795"/>
      <c r="AY140" s="795"/>
      <c r="AZ140" s="795"/>
      <c r="BA140" s="795"/>
      <c r="BB140" s="796"/>
      <c r="BC140" s="792"/>
      <c r="BD140" s="792"/>
      <c r="BE140" s="795"/>
      <c r="BF140" s="795"/>
      <c r="BG140" s="795"/>
      <c r="BH140" s="795"/>
      <c r="BI140" s="795"/>
      <c r="BJ140" s="795"/>
      <c r="BK140" s="796"/>
      <c r="BL140" s="795"/>
      <c r="BM140" s="795"/>
      <c r="BN140" s="2447"/>
      <c r="BO140" s="2447"/>
      <c r="BP140" s="2447"/>
      <c r="BQ140" s="796"/>
    </row>
    <row r="141" spans="1:69" outlineLevel="1">
      <c r="A141" s="2203" t="s">
        <v>208</v>
      </c>
      <c r="B141" s="2204" t="s">
        <v>33</v>
      </c>
      <c r="C141" s="2205" t="s">
        <v>109</v>
      </c>
      <c r="D141" s="2205" t="s">
        <v>161</v>
      </c>
      <c r="E141" s="2205" t="s">
        <v>52</v>
      </c>
      <c r="F141" s="2206"/>
      <c r="G141" s="792"/>
      <c r="H141" s="792"/>
      <c r="I141" s="792"/>
      <c r="J141" s="792"/>
      <c r="K141" s="792"/>
      <c r="L141" s="792"/>
      <c r="M141" s="792"/>
      <c r="N141" s="792"/>
      <c r="O141" s="792"/>
      <c r="P141" s="792"/>
      <c r="Q141" s="792"/>
      <c r="R141" s="793"/>
      <c r="S141" s="794"/>
      <c r="T141" s="792"/>
      <c r="U141" s="792"/>
      <c r="V141" s="792"/>
      <c r="W141" s="792"/>
      <c r="X141" s="792"/>
      <c r="Y141" s="792"/>
      <c r="Z141" s="792"/>
      <c r="AA141" s="792"/>
      <c r="AB141" s="792"/>
      <c r="AC141" s="792"/>
      <c r="AD141" s="793"/>
      <c r="AE141" s="794"/>
      <c r="AF141" s="792"/>
      <c r="AG141" s="792"/>
      <c r="AH141" s="792"/>
      <c r="AI141" s="792"/>
      <c r="AJ141" s="795"/>
      <c r="AK141" s="795"/>
      <c r="AL141" s="795"/>
      <c r="AM141" s="795"/>
      <c r="AN141" s="795"/>
      <c r="AO141" s="795"/>
      <c r="AP141" s="796"/>
      <c r="AQ141" s="1815"/>
      <c r="AR141" s="795"/>
      <c r="AS141" s="795"/>
      <c r="AT141" s="795"/>
      <c r="AU141" s="795"/>
      <c r="AV141" s="795"/>
      <c r="AW141" s="795"/>
      <c r="AX141" s="795"/>
      <c r="AY141" s="795"/>
      <c r="AZ141" s="795"/>
      <c r="BA141" s="795"/>
      <c r="BB141" s="796"/>
      <c r="BC141" s="792"/>
      <c r="BD141" s="792"/>
      <c r="BE141" s="795"/>
      <c r="BF141" s="795"/>
      <c r="BG141" s="795"/>
      <c r="BH141" s="795"/>
      <c r="BI141" s="795"/>
      <c r="BJ141" s="795"/>
      <c r="BK141" s="796"/>
      <c r="BL141" s="795"/>
      <c r="BM141" s="795"/>
      <c r="BN141" s="2447"/>
      <c r="BO141" s="2447"/>
      <c r="BP141" s="2447"/>
      <c r="BQ141" s="796"/>
    </row>
    <row r="142" spans="1:69" outlineLevel="1">
      <c r="A142" s="2211" t="s">
        <v>208</v>
      </c>
      <c r="B142" s="2212" t="s">
        <v>33</v>
      </c>
      <c r="C142" s="2213" t="s">
        <v>169</v>
      </c>
      <c r="D142" s="2213" t="s">
        <v>169</v>
      </c>
      <c r="E142" s="2213" t="s">
        <v>52</v>
      </c>
      <c r="F142" s="2214"/>
      <c r="G142" s="797"/>
      <c r="H142" s="797"/>
      <c r="I142" s="797"/>
      <c r="J142" s="797"/>
      <c r="K142" s="797"/>
      <c r="L142" s="797"/>
      <c r="M142" s="797"/>
      <c r="N142" s="797"/>
      <c r="O142" s="797"/>
      <c r="P142" s="797"/>
      <c r="Q142" s="797"/>
      <c r="R142" s="798"/>
      <c r="S142" s="799"/>
      <c r="T142" s="797"/>
      <c r="U142" s="797"/>
      <c r="V142" s="797"/>
      <c r="W142" s="797"/>
      <c r="X142" s="797"/>
      <c r="Y142" s="797"/>
      <c r="Z142" s="797"/>
      <c r="AA142" s="797"/>
      <c r="AB142" s="797"/>
      <c r="AC142" s="797"/>
      <c r="AD142" s="798"/>
      <c r="AE142" s="799"/>
      <c r="AF142" s="797"/>
      <c r="AG142" s="797"/>
      <c r="AH142" s="797"/>
      <c r="AI142" s="797"/>
      <c r="AJ142" s="800"/>
      <c r="AK142" s="800"/>
      <c r="AL142" s="800"/>
      <c r="AM142" s="800"/>
      <c r="AN142" s="800"/>
      <c r="AO142" s="800"/>
      <c r="AP142" s="801"/>
      <c r="AQ142" s="1816"/>
      <c r="AR142" s="800"/>
      <c r="AS142" s="800"/>
      <c r="AT142" s="800"/>
      <c r="AU142" s="800"/>
      <c r="AV142" s="800"/>
      <c r="AW142" s="800"/>
      <c r="AX142" s="800"/>
      <c r="AY142" s="800"/>
      <c r="AZ142" s="800"/>
      <c r="BA142" s="800"/>
      <c r="BB142" s="801"/>
      <c r="BC142" s="797"/>
      <c r="BD142" s="797"/>
      <c r="BE142" s="800"/>
      <c r="BF142" s="800"/>
      <c r="BG142" s="800"/>
      <c r="BH142" s="800"/>
      <c r="BI142" s="800"/>
      <c r="BJ142" s="800"/>
      <c r="BK142" s="801"/>
      <c r="BL142" s="800"/>
      <c r="BM142" s="800"/>
      <c r="BN142" s="2448"/>
      <c r="BO142" s="2448"/>
      <c r="BP142" s="2448"/>
      <c r="BQ142" s="801"/>
    </row>
    <row r="143" spans="1:69" outlineLevel="1">
      <c r="A143" s="1169"/>
      <c r="B143" s="1169"/>
      <c r="C143" s="1169"/>
      <c r="D143" s="1169"/>
      <c r="E143" s="1169"/>
      <c r="F143" s="1169"/>
    </row>
    <row r="144" spans="1:69">
      <c r="A144" s="1169"/>
      <c r="B144" s="1169"/>
      <c r="C144" s="1169"/>
      <c r="D144" s="1169"/>
      <c r="E144" s="1169"/>
      <c r="F144" s="1169"/>
      <c r="G144" s="802"/>
      <c r="H144" s="802"/>
      <c r="I144" s="802"/>
      <c r="J144" s="802"/>
      <c r="K144" s="802"/>
      <c r="L144" s="802"/>
      <c r="M144" s="802"/>
      <c r="N144" s="802"/>
      <c r="O144" s="802"/>
      <c r="P144" s="802"/>
      <c r="Q144" s="802"/>
      <c r="R144" s="802"/>
      <c r="S144" s="802"/>
      <c r="T144" s="802"/>
      <c r="U144" s="802"/>
      <c r="V144" s="802"/>
      <c r="W144" s="802"/>
      <c r="X144" s="802"/>
      <c r="Y144" s="802"/>
      <c r="Z144" s="802"/>
      <c r="AA144" s="802"/>
      <c r="AB144" s="802"/>
      <c r="AC144" s="802"/>
      <c r="AD144" s="802"/>
      <c r="AE144" s="802"/>
      <c r="AF144" s="802"/>
      <c r="AG144" s="802"/>
      <c r="AH144" s="802"/>
      <c r="AI144" s="802"/>
      <c r="AJ144" s="802"/>
      <c r="AK144" s="802"/>
      <c r="AL144" s="802"/>
      <c r="AM144" s="802"/>
      <c r="AN144" s="802"/>
      <c r="AO144" s="802"/>
      <c r="AP144" s="802"/>
      <c r="AQ144" s="802"/>
      <c r="AR144" s="802"/>
      <c r="AS144" s="802"/>
      <c r="AT144" s="802"/>
      <c r="AU144" s="802"/>
      <c r="AV144" s="802"/>
      <c r="AW144" s="802"/>
      <c r="AX144" s="802"/>
      <c r="AY144" s="802"/>
      <c r="AZ144" s="802"/>
      <c r="BA144" s="802"/>
      <c r="BB144" s="802"/>
      <c r="BC144" s="802"/>
      <c r="BD144" s="802"/>
      <c r="BE144" s="802"/>
      <c r="BF144" s="802"/>
      <c r="BG144" s="802"/>
      <c r="BH144" s="802"/>
      <c r="BI144" s="802"/>
      <c r="BJ144" s="802"/>
      <c r="BK144" s="802"/>
      <c r="BL144" s="802"/>
      <c r="BM144" s="802"/>
      <c r="BN144" s="802"/>
      <c r="BO144" s="802"/>
      <c r="BP144" s="802"/>
      <c r="BQ144" s="802"/>
    </row>
    <row r="145" spans="1:77">
      <c r="A145" s="1169" t="s">
        <v>781</v>
      </c>
      <c r="B145" s="1169"/>
      <c r="C145" s="1169"/>
      <c r="D145" s="1169"/>
      <c r="E145" s="1169"/>
      <c r="F145" s="1169"/>
      <c r="G145" s="647"/>
      <c r="H145" s="647"/>
      <c r="I145" s="647"/>
      <c r="J145" s="647"/>
      <c r="K145" s="647"/>
      <c r="L145" s="647"/>
      <c r="M145" s="647"/>
      <c r="N145" s="647"/>
      <c r="O145" s="647"/>
      <c r="P145" s="647"/>
      <c r="Q145" s="647"/>
      <c r="R145" s="647"/>
      <c r="S145" s="647"/>
      <c r="T145" s="647"/>
      <c r="U145" s="647"/>
      <c r="V145" s="647"/>
      <c r="W145" s="647"/>
      <c r="X145" s="647"/>
      <c r="Y145" s="647"/>
      <c r="Z145" s="647"/>
      <c r="AA145" s="647"/>
      <c r="AB145" s="647"/>
      <c r="AC145" s="647"/>
      <c r="AD145" s="647"/>
      <c r="AE145" s="647"/>
      <c r="AF145" s="647"/>
      <c r="AG145" s="647"/>
      <c r="AH145" s="647"/>
      <c r="AI145" s="647"/>
      <c r="AJ145" s="647"/>
      <c r="AK145" s="647"/>
      <c r="AL145" s="647"/>
      <c r="AM145" s="647"/>
      <c r="AN145" s="647"/>
      <c r="AO145" s="647"/>
      <c r="AP145" s="647"/>
      <c r="AQ145" s="647"/>
      <c r="AR145" s="647"/>
      <c r="AS145" s="647"/>
      <c r="AT145" s="647"/>
      <c r="AU145" s="647"/>
      <c r="AV145" s="647"/>
      <c r="AW145" s="647"/>
      <c r="AX145" s="647"/>
      <c r="AY145" s="647"/>
      <c r="AZ145" s="647"/>
      <c r="BA145" s="647"/>
      <c r="BB145" s="647"/>
      <c r="BC145" s="647"/>
      <c r="BD145" s="647"/>
      <c r="BE145" s="647"/>
      <c r="BF145" s="647"/>
      <c r="BG145" s="647"/>
      <c r="BH145" s="647"/>
      <c r="BI145" s="647"/>
      <c r="BJ145" s="647"/>
      <c r="BK145" s="647"/>
      <c r="BL145" s="647"/>
      <c r="BM145" s="647"/>
      <c r="BN145" s="647"/>
      <c r="BO145" s="647"/>
      <c r="BP145" s="647"/>
      <c r="BQ145" s="647"/>
    </row>
    <row r="146" spans="1:77">
      <c r="A146" s="2173" t="s">
        <v>206</v>
      </c>
      <c r="B146" s="2174" t="s">
        <v>595</v>
      </c>
      <c r="C146" s="1170" t="s">
        <v>596</v>
      </c>
      <c r="D146" s="1170" t="s">
        <v>5</v>
      </c>
      <c r="E146" s="2175" t="s">
        <v>6</v>
      </c>
      <c r="F146" s="2176" t="s">
        <v>597</v>
      </c>
      <c r="G146" s="962">
        <v>44197</v>
      </c>
      <c r="H146" s="963">
        <v>44228</v>
      </c>
      <c r="I146" s="963">
        <v>44256</v>
      </c>
      <c r="J146" s="963">
        <v>44287</v>
      </c>
      <c r="K146" s="963">
        <v>44317</v>
      </c>
      <c r="L146" s="963">
        <v>44348</v>
      </c>
      <c r="M146" s="963">
        <v>44378</v>
      </c>
      <c r="N146" s="963">
        <v>44409</v>
      </c>
      <c r="O146" s="963">
        <v>44440</v>
      </c>
      <c r="P146" s="963">
        <v>44470</v>
      </c>
      <c r="Q146" s="963">
        <v>44501</v>
      </c>
      <c r="R146" s="963">
        <v>44531</v>
      </c>
      <c r="S146" s="963">
        <v>44562</v>
      </c>
      <c r="T146" s="963">
        <v>44593</v>
      </c>
      <c r="U146" s="963">
        <v>44621</v>
      </c>
      <c r="V146" s="963">
        <v>44652</v>
      </c>
      <c r="W146" s="963">
        <v>44682</v>
      </c>
      <c r="X146" s="963">
        <v>44713</v>
      </c>
      <c r="Y146" s="963">
        <v>44743</v>
      </c>
      <c r="Z146" s="963">
        <v>44774</v>
      </c>
      <c r="AA146" s="963">
        <v>44805</v>
      </c>
      <c r="AB146" s="963">
        <v>44835</v>
      </c>
      <c r="AC146" s="963">
        <v>44866</v>
      </c>
      <c r="AD146" s="964">
        <v>44896</v>
      </c>
      <c r="AE146" s="965">
        <v>44927</v>
      </c>
      <c r="AF146" s="963">
        <v>44958</v>
      </c>
      <c r="AG146" s="963">
        <v>44986</v>
      </c>
      <c r="AH146" s="963">
        <v>45017</v>
      </c>
      <c r="AI146" s="963">
        <v>45047</v>
      </c>
      <c r="AJ146" s="963">
        <v>45078</v>
      </c>
      <c r="AK146" s="963">
        <v>45108</v>
      </c>
      <c r="AL146" s="963">
        <v>45139</v>
      </c>
      <c r="AM146" s="963">
        <v>45170</v>
      </c>
      <c r="AN146" s="963">
        <v>45200</v>
      </c>
      <c r="AO146" s="963">
        <v>45231</v>
      </c>
      <c r="AP146" s="1429">
        <v>45261</v>
      </c>
      <c r="AQ146" s="1430">
        <v>45292</v>
      </c>
      <c r="AR146" s="1431">
        <v>45323</v>
      </c>
      <c r="AS146" s="1431">
        <v>45352</v>
      </c>
      <c r="AT146" s="1431">
        <v>45383</v>
      </c>
      <c r="AU146" s="1431">
        <v>45413</v>
      </c>
      <c r="AV146" s="1431">
        <v>45444</v>
      </c>
      <c r="AW146" s="1431">
        <v>45474</v>
      </c>
      <c r="AX146" s="1431">
        <v>45505</v>
      </c>
      <c r="AY146" s="1431">
        <v>45536</v>
      </c>
      <c r="AZ146" s="1431">
        <v>45566</v>
      </c>
      <c r="BA146" s="1431">
        <v>45597</v>
      </c>
      <c r="BB146" s="1431">
        <v>45627</v>
      </c>
      <c r="BC146" s="1430">
        <v>45658</v>
      </c>
      <c r="BD146" s="1431">
        <v>45689</v>
      </c>
      <c r="BE146" s="1431">
        <v>45717</v>
      </c>
      <c r="BF146" s="963">
        <v>45748</v>
      </c>
      <c r="BG146" s="963">
        <v>45778</v>
      </c>
      <c r="BH146" s="963">
        <v>45809</v>
      </c>
      <c r="BI146" s="963">
        <v>45839</v>
      </c>
      <c r="BJ146" s="963">
        <v>45870</v>
      </c>
      <c r="BK146" s="967">
        <v>45901</v>
      </c>
      <c r="BL146" s="966">
        <v>45931</v>
      </c>
      <c r="BM146" s="963">
        <v>45962</v>
      </c>
      <c r="BN146" s="963">
        <v>45992</v>
      </c>
      <c r="BO146" s="963">
        <v>46023</v>
      </c>
      <c r="BP146" s="963">
        <v>46054</v>
      </c>
      <c r="BQ146" s="963">
        <v>46082</v>
      </c>
      <c r="BR146" s="414" t="s">
        <v>717</v>
      </c>
      <c r="BS146" s="414" t="s">
        <v>782</v>
      </c>
      <c r="BT146" s="414"/>
    </row>
    <row r="147" spans="1:77">
      <c r="A147" s="2215" t="s">
        <v>208</v>
      </c>
      <c r="B147" s="2216" t="s">
        <v>33</v>
      </c>
      <c r="C147" s="2217" t="s">
        <v>665</v>
      </c>
      <c r="D147" s="2217" t="s">
        <v>101</v>
      </c>
      <c r="E147" s="2217" t="s">
        <v>16</v>
      </c>
      <c r="F147" s="2218"/>
      <c r="G147" s="968"/>
      <c r="H147" s="968"/>
      <c r="I147" s="968"/>
      <c r="J147" s="968"/>
      <c r="K147" s="968"/>
      <c r="L147" s="968"/>
      <c r="M147" s="968"/>
      <c r="N147" s="968"/>
      <c r="O147" s="968"/>
      <c r="P147" s="968"/>
      <c r="Q147" s="968"/>
      <c r="R147" s="969"/>
      <c r="S147" s="970">
        <v>215130</v>
      </c>
      <c r="T147" s="968">
        <v>188700</v>
      </c>
      <c r="U147" s="968">
        <v>212060</v>
      </c>
      <c r="V147" s="968">
        <v>198378</v>
      </c>
      <c r="W147" s="968">
        <v>201080</v>
      </c>
      <c r="X147" s="968">
        <v>195070</v>
      </c>
      <c r="Y147" s="968">
        <v>200290</v>
      </c>
      <c r="Z147" s="968">
        <v>211840</v>
      </c>
      <c r="AA147" s="968">
        <v>172430</v>
      </c>
      <c r="AB147" s="968">
        <v>182620</v>
      </c>
      <c r="AC147" s="968">
        <v>179840</v>
      </c>
      <c r="AD147" s="969">
        <v>189460</v>
      </c>
      <c r="AE147" s="970">
        <v>196010</v>
      </c>
      <c r="AF147" s="968">
        <v>151260</v>
      </c>
      <c r="AG147" s="968">
        <v>134020</v>
      </c>
      <c r="AH147" s="968">
        <v>129080</v>
      </c>
      <c r="AI147" s="968">
        <v>122930</v>
      </c>
      <c r="AJ147" s="968">
        <v>126973.40697601422</v>
      </c>
      <c r="AK147" s="971">
        <v>124229.19256108854</v>
      </c>
      <c r="AL147" s="971">
        <v>126844.84474479442</v>
      </c>
      <c r="AM147" s="971">
        <v>114220.88540259273</v>
      </c>
      <c r="AN147" s="971">
        <v>121189.07924503004</v>
      </c>
      <c r="AO147" s="971">
        <v>119407.92443823048</v>
      </c>
      <c r="AP147" s="972">
        <v>120288.05520293748</v>
      </c>
      <c r="AQ147" s="2063">
        <v>132750</v>
      </c>
      <c r="AR147" s="2064">
        <v>112100</v>
      </c>
      <c r="AS147" s="2064">
        <v>111900</v>
      </c>
      <c r="AT147" s="971">
        <v>104500</v>
      </c>
      <c r="AU147" s="971">
        <v>103150</v>
      </c>
      <c r="AV147" s="971">
        <v>105200</v>
      </c>
      <c r="AW147" s="971">
        <v>122100</v>
      </c>
      <c r="AX147" s="971">
        <v>114200</v>
      </c>
      <c r="AY147" s="971">
        <v>110100</v>
      </c>
      <c r="AZ147" s="971">
        <v>113900</v>
      </c>
      <c r="BA147" s="971">
        <v>115350</v>
      </c>
      <c r="BB147" s="971">
        <v>109500</v>
      </c>
      <c r="BC147" s="2437">
        <v>128300</v>
      </c>
      <c r="BD147" s="972">
        <v>119800</v>
      </c>
      <c r="BE147" s="2437">
        <v>125500</v>
      </c>
      <c r="BF147" s="971">
        <v>120534.53145057768</v>
      </c>
      <c r="BG147" s="971">
        <v>103600</v>
      </c>
      <c r="BH147" s="971">
        <v>103800</v>
      </c>
      <c r="BI147" s="971">
        <v>95750</v>
      </c>
      <c r="BJ147" s="971">
        <v>99900</v>
      </c>
      <c r="BK147" s="971">
        <v>94370</v>
      </c>
      <c r="BL147" s="971">
        <v>118050</v>
      </c>
      <c r="BM147" s="971">
        <v>123700</v>
      </c>
      <c r="BN147" s="971">
        <v>117900</v>
      </c>
      <c r="BO147" s="971">
        <v>131950</v>
      </c>
      <c r="BP147" s="971">
        <v>117950</v>
      </c>
      <c r="BQ147" s="2624">
        <v>120600</v>
      </c>
      <c r="BR147" s="2555">
        <f>SUM(AT147:BE147)</f>
        <v>1371600</v>
      </c>
      <c r="BS147" s="2555">
        <f>SUM(BF147:BQ147)</f>
        <v>1348104.5314505775</v>
      </c>
      <c r="BT147" s="2555">
        <f>BS147-BR147</f>
        <v>-23495.468549422454</v>
      </c>
      <c r="BU147" t="str">
        <f t="shared" ref="BU147:BU178" si="58">CONCATENATE(A147," ",C147," ",D147," ",E147)</f>
        <v>English GE Support IPA &amp; CSP 4-6  Inbound</v>
      </c>
      <c r="BX147" t="s">
        <v>101</v>
      </c>
      <c r="BY147" t="s">
        <v>16</v>
      </c>
    </row>
    <row r="148" spans="1:77">
      <c r="A148" s="2219" t="s">
        <v>208</v>
      </c>
      <c r="B148" s="2220" t="s">
        <v>33</v>
      </c>
      <c r="C148" s="2221" t="s">
        <v>665</v>
      </c>
      <c r="D148" s="2221" t="s">
        <v>102</v>
      </c>
      <c r="E148" s="2221" t="s">
        <v>16</v>
      </c>
      <c r="F148" s="2222"/>
      <c r="G148" s="411"/>
      <c r="H148" s="411"/>
      <c r="I148" s="411"/>
      <c r="J148" s="411"/>
      <c r="K148" s="411"/>
      <c r="L148" s="411"/>
      <c r="M148" s="411"/>
      <c r="N148" s="411"/>
      <c r="O148" s="411"/>
      <c r="P148" s="411"/>
      <c r="Q148" s="411"/>
      <c r="R148" s="973"/>
      <c r="S148" s="974">
        <v>63640</v>
      </c>
      <c r="T148" s="411">
        <v>59550</v>
      </c>
      <c r="U148" s="411">
        <v>72520</v>
      </c>
      <c r="V148" s="411">
        <v>68015</v>
      </c>
      <c r="W148" s="411">
        <v>73830</v>
      </c>
      <c r="X148" s="411">
        <v>71630</v>
      </c>
      <c r="Y148" s="411">
        <v>72890</v>
      </c>
      <c r="Z148" s="411">
        <v>70920</v>
      </c>
      <c r="AA148" s="411">
        <v>56340</v>
      </c>
      <c r="AB148" s="411">
        <v>65530</v>
      </c>
      <c r="AC148" s="411">
        <v>64280</v>
      </c>
      <c r="AD148" s="973">
        <v>55600</v>
      </c>
      <c r="AE148" s="974">
        <v>60380</v>
      </c>
      <c r="AF148" s="411">
        <v>48490</v>
      </c>
      <c r="AG148" s="411">
        <v>93550</v>
      </c>
      <c r="AH148" s="411">
        <v>74110</v>
      </c>
      <c r="AI148" s="411">
        <v>76180</v>
      </c>
      <c r="AJ148" s="411">
        <v>73951.996170482642</v>
      </c>
      <c r="AK148" s="975">
        <v>72353.707688376278</v>
      </c>
      <c r="AL148" s="975">
        <v>73877.118809488224</v>
      </c>
      <c r="AM148" s="975">
        <v>63448.575046544203</v>
      </c>
      <c r="AN148" s="975">
        <v>64659.419891574056</v>
      </c>
      <c r="AO148" s="975">
        <v>63038.640649948509</v>
      </c>
      <c r="AP148" s="976">
        <v>63503.2852475525</v>
      </c>
      <c r="AQ148" s="2065">
        <v>77400</v>
      </c>
      <c r="AR148" s="2060">
        <v>81500</v>
      </c>
      <c r="AS148" s="2060">
        <v>81400</v>
      </c>
      <c r="AT148" s="975">
        <v>55900</v>
      </c>
      <c r="AU148" s="975">
        <v>58300</v>
      </c>
      <c r="AV148" s="975">
        <v>60050</v>
      </c>
      <c r="AW148" s="975">
        <v>63100</v>
      </c>
      <c r="AX148" s="975">
        <v>50700</v>
      </c>
      <c r="AY148" s="975">
        <v>48000</v>
      </c>
      <c r="AZ148" s="975">
        <v>45700</v>
      </c>
      <c r="BA148" s="975">
        <v>46100</v>
      </c>
      <c r="BB148" s="2377">
        <v>43300</v>
      </c>
      <c r="BC148" s="977">
        <v>50800</v>
      </c>
      <c r="BD148" s="976">
        <v>47400</v>
      </c>
      <c r="BE148" s="977">
        <v>49700</v>
      </c>
      <c r="BF148" s="975">
        <v>48973.134233795536</v>
      </c>
      <c r="BG148" s="975">
        <v>49000</v>
      </c>
      <c r="BH148" s="975">
        <v>49000</v>
      </c>
      <c r="BI148" s="975">
        <v>46500</v>
      </c>
      <c r="BJ148" s="975">
        <v>46750</v>
      </c>
      <c r="BK148" s="975">
        <v>43950</v>
      </c>
      <c r="BL148" s="975">
        <v>49250</v>
      </c>
      <c r="BM148" s="975">
        <v>51500</v>
      </c>
      <c r="BN148" s="975">
        <v>49000</v>
      </c>
      <c r="BO148" s="975">
        <v>54750</v>
      </c>
      <c r="BP148" s="975">
        <v>49150</v>
      </c>
      <c r="BQ148" s="2377">
        <v>49900</v>
      </c>
      <c r="BR148" s="2555">
        <f t="shared" ref="BR148:BR176" si="59">SUM(AT148:BE148)</f>
        <v>619050</v>
      </c>
      <c r="BS148" s="2555">
        <f t="shared" ref="BS148:BS202" si="60">SUM(BF148:BQ148)</f>
        <v>587723.13423379557</v>
      </c>
      <c r="BT148" s="2555">
        <f t="shared" ref="BT148:BT200" si="61">BS148-BR148</f>
        <v>-31326.865766204428</v>
      </c>
      <c r="BU148" t="str">
        <f t="shared" si="58"/>
        <v>English GE Support Legacy Norton &amp; CSP 1-3 Inbound</v>
      </c>
      <c r="BX148" t="s">
        <v>102</v>
      </c>
      <c r="BY148" t="s">
        <v>16</v>
      </c>
    </row>
    <row r="149" spans="1:77">
      <c r="A149" s="2219" t="s">
        <v>208</v>
      </c>
      <c r="B149" s="2220" t="s">
        <v>33</v>
      </c>
      <c r="C149" s="2221" t="s">
        <v>665</v>
      </c>
      <c r="D149" s="2221" t="s">
        <v>104</v>
      </c>
      <c r="E149" s="2221" t="s">
        <v>16</v>
      </c>
      <c r="F149" s="2222"/>
      <c r="G149" s="411"/>
      <c r="H149" s="411"/>
      <c r="I149" s="411"/>
      <c r="J149" s="411"/>
      <c r="K149" s="411"/>
      <c r="L149" s="411"/>
      <c r="M149" s="411"/>
      <c r="N149" s="411"/>
      <c r="O149" s="411"/>
      <c r="P149" s="411"/>
      <c r="Q149" s="411"/>
      <c r="R149" s="973"/>
      <c r="S149" s="974">
        <v>37720</v>
      </c>
      <c r="T149" s="411">
        <v>32470</v>
      </c>
      <c r="U149" s="411">
        <v>27990</v>
      </c>
      <c r="V149" s="411">
        <v>31578</v>
      </c>
      <c r="W149" s="411">
        <v>31820</v>
      </c>
      <c r="X149" s="411">
        <v>30870</v>
      </c>
      <c r="Y149" s="411">
        <v>37440</v>
      </c>
      <c r="Z149" s="411">
        <v>35260</v>
      </c>
      <c r="AA149" s="411">
        <v>36600</v>
      </c>
      <c r="AB149" s="411">
        <v>46950</v>
      </c>
      <c r="AC149" s="411">
        <v>46150</v>
      </c>
      <c r="AD149" s="973">
        <v>47040</v>
      </c>
      <c r="AE149" s="974">
        <v>50260</v>
      </c>
      <c r="AF149" s="411">
        <v>47240</v>
      </c>
      <c r="AG149" s="411">
        <v>39990</v>
      </c>
      <c r="AH149" s="411">
        <v>38730</v>
      </c>
      <c r="AI149" s="411">
        <v>35630</v>
      </c>
      <c r="AJ149" s="411">
        <v>36398.242551503849</v>
      </c>
      <c r="AK149" s="975">
        <v>35611.5850594617</v>
      </c>
      <c r="AL149" s="975">
        <v>36361.388856022684</v>
      </c>
      <c r="AM149" s="975">
        <v>31407.294645505597</v>
      </c>
      <c r="AN149" s="975">
        <v>31794.535911248222</v>
      </c>
      <c r="AO149" s="975">
        <v>29921.560848832498</v>
      </c>
      <c r="AP149" s="976">
        <v>30142.106397672793</v>
      </c>
      <c r="AQ149" s="2065">
        <v>36050</v>
      </c>
      <c r="AR149" s="2060">
        <v>39050</v>
      </c>
      <c r="AS149" s="2060">
        <v>39000</v>
      </c>
      <c r="AT149" s="975">
        <v>36550</v>
      </c>
      <c r="AU149" s="975">
        <v>28250</v>
      </c>
      <c r="AV149" s="975">
        <v>31100</v>
      </c>
      <c r="AW149" s="975">
        <v>33000</v>
      </c>
      <c r="AX149" s="975">
        <v>32600</v>
      </c>
      <c r="AY149" s="975">
        <v>32600</v>
      </c>
      <c r="AZ149" s="975">
        <v>31700</v>
      </c>
      <c r="BA149" s="975">
        <v>32000</v>
      </c>
      <c r="BB149" s="2377">
        <v>30100</v>
      </c>
      <c r="BC149" s="977">
        <v>35200</v>
      </c>
      <c r="BD149" s="976">
        <v>32900</v>
      </c>
      <c r="BE149" s="977">
        <v>34500</v>
      </c>
      <c r="BF149" s="975">
        <v>33965.813134625518</v>
      </c>
      <c r="BG149" s="975">
        <v>36300</v>
      </c>
      <c r="BH149" s="975">
        <v>36300</v>
      </c>
      <c r="BI149" s="975">
        <v>39500</v>
      </c>
      <c r="BJ149" s="975">
        <v>40200</v>
      </c>
      <c r="BK149" s="975">
        <v>38300</v>
      </c>
      <c r="BL149" s="975">
        <v>33100</v>
      </c>
      <c r="BM149" s="975">
        <v>34700</v>
      </c>
      <c r="BN149" s="975">
        <v>33000</v>
      </c>
      <c r="BO149" s="975">
        <v>37000</v>
      </c>
      <c r="BP149" s="975">
        <v>33100</v>
      </c>
      <c r="BQ149" s="2377">
        <v>33800</v>
      </c>
      <c r="BR149" s="2555">
        <f t="shared" si="59"/>
        <v>390500</v>
      </c>
      <c r="BS149" s="2555">
        <f t="shared" si="60"/>
        <v>429265.81313462555</v>
      </c>
      <c r="BT149" s="2555">
        <f t="shared" si="61"/>
        <v>38765.813134625554</v>
      </c>
      <c r="BU149" t="str">
        <f t="shared" si="58"/>
        <v>English GE Support Windows Inbound</v>
      </c>
      <c r="BX149" t="s">
        <v>104</v>
      </c>
      <c r="BY149" t="s">
        <v>16</v>
      </c>
    </row>
    <row r="150" spans="1:77">
      <c r="A150" s="2219" t="s">
        <v>208</v>
      </c>
      <c r="B150" s="2220" t="s">
        <v>33</v>
      </c>
      <c r="C150" s="2221" t="s">
        <v>665</v>
      </c>
      <c r="D150" s="2221" t="s">
        <v>105</v>
      </c>
      <c r="E150" s="2221" t="s">
        <v>16</v>
      </c>
      <c r="F150" s="2222"/>
      <c r="G150" s="411"/>
      <c r="H150" s="411"/>
      <c r="I150" s="411"/>
      <c r="J150" s="411"/>
      <c r="K150" s="411"/>
      <c r="L150" s="411"/>
      <c r="M150" s="411"/>
      <c r="N150" s="411"/>
      <c r="O150" s="411"/>
      <c r="P150" s="411"/>
      <c r="Q150" s="411"/>
      <c r="R150" s="973"/>
      <c r="S150" s="974">
        <v>29920</v>
      </c>
      <c r="T150" s="411">
        <v>30250</v>
      </c>
      <c r="U150" s="411">
        <v>34490</v>
      </c>
      <c r="V150" s="411">
        <v>25911</v>
      </c>
      <c r="W150" s="411">
        <v>21290</v>
      </c>
      <c r="X150" s="411">
        <v>20660</v>
      </c>
      <c r="Y150" s="411">
        <v>23940</v>
      </c>
      <c r="Z150" s="411">
        <v>21240</v>
      </c>
      <c r="AA150" s="411">
        <v>14880</v>
      </c>
      <c r="AB150" s="411">
        <v>16670</v>
      </c>
      <c r="AC150" s="411">
        <v>16380</v>
      </c>
      <c r="AD150" s="973">
        <v>15510</v>
      </c>
      <c r="AE150" s="974">
        <v>17050</v>
      </c>
      <c r="AF150" s="411">
        <v>17030</v>
      </c>
      <c r="AG150" s="411">
        <v>16620</v>
      </c>
      <c r="AH150" s="411">
        <v>15150</v>
      </c>
      <c r="AI150" s="411">
        <v>14620</v>
      </c>
      <c r="AJ150" s="411">
        <v>14553.258418125191</v>
      </c>
      <c r="AK150" s="975">
        <v>14238.725930683142</v>
      </c>
      <c r="AL150" s="975">
        <v>14538.52305409652</v>
      </c>
      <c r="AM150" s="975">
        <v>12350.49531403111</v>
      </c>
      <c r="AN150" s="975">
        <v>12641.305377168263</v>
      </c>
      <c r="AO150" s="975">
        <v>12068.693177896819</v>
      </c>
      <c r="AP150" s="976">
        <v>12157.648983850648</v>
      </c>
      <c r="AQ150" s="2065">
        <v>15300</v>
      </c>
      <c r="AR150" s="2060">
        <v>17350</v>
      </c>
      <c r="AS150" s="2060">
        <v>17300</v>
      </c>
      <c r="AT150" s="975">
        <v>11250</v>
      </c>
      <c r="AU150" s="975">
        <v>11250</v>
      </c>
      <c r="AV150" s="975">
        <v>12150</v>
      </c>
      <c r="AW150" s="975">
        <v>13400</v>
      </c>
      <c r="AX150" s="975">
        <v>14100</v>
      </c>
      <c r="AY150" s="975">
        <v>14000</v>
      </c>
      <c r="AZ150" s="975">
        <v>13400</v>
      </c>
      <c r="BA150" s="975">
        <v>13500</v>
      </c>
      <c r="BB150" s="2377">
        <v>12700</v>
      </c>
      <c r="BC150" s="977">
        <v>14900</v>
      </c>
      <c r="BD150" s="976">
        <v>13900</v>
      </c>
      <c r="BE150" s="977">
        <v>14600</v>
      </c>
      <c r="BF150" s="975">
        <v>14050.526315789473</v>
      </c>
      <c r="BG150" s="975">
        <v>11100</v>
      </c>
      <c r="BH150" s="975">
        <v>11200</v>
      </c>
      <c r="BI150" s="975">
        <v>9000</v>
      </c>
      <c r="BJ150" s="975">
        <v>8500</v>
      </c>
      <c r="BK150" s="975">
        <v>8000</v>
      </c>
      <c r="BL150" s="975">
        <v>13600</v>
      </c>
      <c r="BM150" s="975">
        <v>14200</v>
      </c>
      <c r="BN150" s="975">
        <v>13600</v>
      </c>
      <c r="BO150" s="975">
        <v>15200</v>
      </c>
      <c r="BP150" s="975">
        <v>13600</v>
      </c>
      <c r="BQ150" s="2377">
        <v>13900</v>
      </c>
      <c r="BR150" s="2555">
        <f t="shared" si="59"/>
        <v>159150</v>
      </c>
      <c r="BS150" s="2555">
        <f t="shared" si="60"/>
        <v>145950.52631578947</v>
      </c>
      <c r="BT150" s="2555">
        <f t="shared" si="61"/>
        <v>-13199.473684210534</v>
      </c>
      <c r="BU150" t="str">
        <f t="shared" si="58"/>
        <v>English GE Support Mac/mobile/other Inbound</v>
      </c>
      <c r="BX150" t="s">
        <v>105</v>
      </c>
      <c r="BY150" t="s">
        <v>16</v>
      </c>
    </row>
    <row r="151" spans="1:77">
      <c r="A151" s="2219" t="s">
        <v>208</v>
      </c>
      <c r="B151" s="2220" t="s">
        <v>33</v>
      </c>
      <c r="C151" s="2221" t="s">
        <v>665</v>
      </c>
      <c r="D151" s="2221" t="s">
        <v>101</v>
      </c>
      <c r="E151" s="2221" t="s">
        <v>22</v>
      </c>
      <c r="F151" s="2222"/>
      <c r="G151" s="411"/>
      <c r="H151" s="411"/>
      <c r="I151" s="411"/>
      <c r="J151" s="411"/>
      <c r="K151" s="411"/>
      <c r="L151" s="411"/>
      <c r="M151" s="411"/>
      <c r="N151" s="411"/>
      <c r="O151" s="411"/>
      <c r="P151" s="411"/>
      <c r="Q151" s="411"/>
      <c r="R151" s="973"/>
      <c r="S151" s="974">
        <v>8000</v>
      </c>
      <c r="T151" s="411">
        <v>7000</v>
      </c>
      <c r="U151" s="411">
        <v>8000</v>
      </c>
      <c r="V151" s="411">
        <v>5881</v>
      </c>
      <c r="W151" s="411">
        <v>6360</v>
      </c>
      <c r="X151" s="411">
        <v>5730</v>
      </c>
      <c r="Y151" s="411">
        <v>5330</v>
      </c>
      <c r="Z151" s="411">
        <v>5260</v>
      </c>
      <c r="AA151" s="411">
        <v>4330</v>
      </c>
      <c r="AB151" s="411">
        <v>4680</v>
      </c>
      <c r="AC151" s="411">
        <v>4210</v>
      </c>
      <c r="AD151" s="973">
        <v>3740</v>
      </c>
      <c r="AE151" s="974">
        <v>3730</v>
      </c>
      <c r="AF151" s="411">
        <v>3380</v>
      </c>
      <c r="AG151" s="411">
        <v>3300</v>
      </c>
      <c r="AH151" s="411">
        <v>3270</v>
      </c>
      <c r="AI151" s="411">
        <v>3290</v>
      </c>
      <c r="AJ151" s="411">
        <v>3073.7860968427722</v>
      </c>
      <c r="AK151" s="975">
        <v>2827.6265399042559</v>
      </c>
      <c r="AL151" s="975">
        <v>2887.2579901830059</v>
      </c>
      <c r="AM151" s="975">
        <v>2701.6761335630522</v>
      </c>
      <c r="AN151" s="975">
        <v>2805.4978112245049</v>
      </c>
      <c r="AO151" s="975">
        <v>3495.113849863118</v>
      </c>
      <c r="AP151" s="976">
        <v>3390.2604343672247</v>
      </c>
      <c r="AQ151" s="2065">
        <v>3750</v>
      </c>
      <c r="AR151" s="2060">
        <v>2771.4738382242963</v>
      </c>
      <c r="AS151" s="2060">
        <v>2869.0315585813623</v>
      </c>
      <c r="AT151" s="975">
        <v>3100</v>
      </c>
      <c r="AU151" s="978">
        <v>3000</v>
      </c>
      <c r="AV151" s="975">
        <v>2850</v>
      </c>
      <c r="AW151" s="975">
        <v>3100</v>
      </c>
      <c r="AX151" s="975">
        <v>3400</v>
      </c>
      <c r="AY151" s="975">
        <v>3200</v>
      </c>
      <c r="AZ151" s="975">
        <v>3400</v>
      </c>
      <c r="BA151" s="975">
        <v>3400</v>
      </c>
      <c r="BB151" s="2377">
        <v>3200</v>
      </c>
      <c r="BC151" s="977">
        <v>4200</v>
      </c>
      <c r="BD151" s="976">
        <v>3700</v>
      </c>
      <c r="BE151" s="977">
        <v>3900</v>
      </c>
      <c r="BF151" s="975">
        <v>3000</v>
      </c>
      <c r="BG151" s="975">
        <v>2400</v>
      </c>
      <c r="BH151" s="975">
        <v>4600</v>
      </c>
      <c r="BI151" s="975">
        <v>2000</v>
      </c>
      <c r="BJ151" s="975">
        <v>2200</v>
      </c>
      <c r="BK151" s="975">
        <v>1600</v>
      </c>
      <c r="BL151" s="975">
        <v>4800</v>
      </c>
      <c r="BM151" s="975">
        <v>5050</v>
      </c>
      <c r="BN151" s="975">
        <v>5000</v>
      </c>
      <c r="BO151" s="975">
        <v>5700</v>
      </c>
      <c r="BP151" s="975">
        <v>5600</v>
      </c>
      <c r="BQ151" s="2377">
        <v>5300</v>
      </c>
      <c r="BR151" s="2555">
        <f t="shared" si="59"/>
        <v>40450</v>
      </c>
      <c r="BS151" s="2555">
        <f t="shared" si="60"/>
        <v>47250</v>
      </c>
      <c r="BT151" s="2555">
        <f t="shared" si="61"/>
        <v>6800</v>
      </c>
      <c r="BU151" t="str">
        <f t="shared" si="58"/>
        <v>English GE Support IPA &amp; CSP 4-6  Chat</v>
      </c>
      <c r="BX151" t="s">
        <v>101</v>
      </c>
      <c r="BY151" t="s">
        <v>22</v>
      </c>
    </row>
    <row r="152" spans="1:77">
      <c r="A152" s="2219" t="s">
        <v>208</v>
      </c>
      <c r="B152" s="2220" t="s">
        <v>33</v>
      </c>
      <c r="C152" s="2221" t="s">
        <v>665</v>
      </c>
      <c r="D152" s="2221" t="s">
        <v>102</v>
      </c>
      <c r="E152" s="2221" t="s">
        <v>22</v>
      </c>
      <c r="F152" s="2222"/>
      <c r="G152" s="411"/>
      <c r="H152" s="411"/>
      <c r="I152" s="411"/>
      <c r="J152" s="411"/>
      <c r="K152" s="411"/>
      <c r="L152" s="411"/>
      <c r="M152" s="411"/>
      <c r="N152" s="411"/>
      <c r="O152" s="411"/>
      <c r="P152" s="411"/>
      <c r="Q152" s="411"/>
      <c r="R152" s="973"/>
      <c r="S152" s="974">
        <v>45440</v>
      </c>
      <c r="T152" s="411">
        <v>38690</v>
      </c>
      <c r="U152" s="411">
        <v>45130</v>
      </c>
      <c r="V152" s="411">
        <v>67635</v>
      </c>
      <c r="W152" s="411">
        <v>65350</v>
      </c>
      <c r="X152" s="411">
        <v>58950</v>
      </c>
      <c r="Y152" s="411">
        <v>53050</v>
      </c>
      <c r="Z152" s="411">
        <v>51180</v>
      </c>
      <c r="AA152" s="411">
        <v>50850</v>
      </c>
      <c r="AB152" s="411">
        <v>55390</v>
      </c>
      <c r="AC152" s="411">
        <v>49210</v>
      </c>
      <c r="AD152" s="973">
        <v>47070</v>
      </c>
      <c r="AE152" s="974">
        <v>49300</v>
      </c>
      <c r="AF152" s="411">
        <v>44850</v>
      </c>
      <c r="AG152" s="411">
        <v>50440</v>
      </c>
      <c r="AH152" s="411">
        <v>47230</v>
      </c>
      <c r="AI152" s="411">
        <v>47950</v>
      </c>
      <c r="AJ152" s="411">
        <v>43709.181210534516</v>
      </c>
      <c r="AK152" s="975">
        <v>40208.79688256127</v>
      </c>
      <c r="AL152" s="975">
        <v>41056.754998045639</v>
      </c>
      <c r="AM152" s="975">
        <v>37320.970809501421</v>
      </c>
      <c r="AN152" s="975">
        <v>37593.042930092728</v>
      </c>
      <c r="AO152" s="975">
        <v>37613.865310795685</v>
      </c>
      <c r="AP152" s="976">
        <v>36485.449351471812</v>
      </c>
      <c r="AQ152" s="2065">
        <v>42200</v>
      </c>
      <c r="AR152" s="2060">
        <v>36916.211681471912</v>
      </c>
      <c r="AS152" s="2060">
        <v>38215.68685825033</v>
      </c>
      <c r="AT152" s="975">
        <v>36900</v>
      </c>
      <c r="AU152" s="978">
        <v>32450</v>
      </c>
      <c r="AV152" s="975">
        <v>39900</v>
      </c>
      <c r="AW152" s="975">
        <v>41700</v>
      </c>
      <c r="AX152" s="975">
        <v>43100</v>
      </c>
      <c r="AY152" s="975">
        <v>41300</v>
      </c>
      <c r="AZ152" s="975">
        <v>42300</v>
      </c>
      <c r="BA152" s="975">
        <v>42800</v>
      </c>
      <c r="BB152" s="2377">
        <v>39900</v>
      </c>
      <c r="BC152" s="977">
        <v>52850</v>
      </c>
      <c r="BD152" s="976">
        <v>49500</v>
      </c>
      <c r="BE152" s="977">
        <v>51900</v>
      </c>
      <c r="BF152" s="975">
        <v>45000</v>
      </c>
      <c r="BG152" s="975">
        <v>46200</v>
      </c>
      <c r="BH152" s="975">
        <v>40100</v>
      </c>
      <c r="BI152" s="975">
        <v>35000</v>
      </c>
      <c r="BJ152" s="975">
        <v>36000</v>
      </c>
      <c r="BK152" s="975">
        <v>35000</v>
      </c>
      <c r="BL152" s="975">
        <v>37500</v>
      </c>
      <c r="BM152" s="975">
        <v>39650</v>
      </c>
      <c r="BN152" s="975">
        <v>39000</v>
      </c>
      <c r="BO152" s="975">
        <v>46900</v>
      </c>
      <c r="BP152" s="975">
        <v>45500</v>
      </c>
      <c r="BQ152" s="2377">
        <v>41800</v>
      </c>
      <c r="BR152" s="2555">
        <f t="shared" si="59"/>
        <v>514600</v>
      </c>
      <c r="BS152" s="2555">
        <f t="shared" si="60"/>
        <v>487650</v>
      </c>
      <c r="BT152" s="2555">
        <f t="shared" si="61"/>
        <v>-26950</v>
      </c>
      <c r="BU152" t="str">
        <f t="shared" si="58"/>
        <v>English GE Support Legacy Norton &amp; CSP 1-3 Chat</v>
      </c>
      <c r="BX152" t="s">
        <v>102</v>
      </c>
      <c r="BY152" t="s">
        <v>22</v>
      </c>
    </row>
    <row r="153" spans="1:77">
      <c r="A153" s="2219" t="s">
        <v>208</v>
      </c>
      <c r="B153" s="2220" t="s">
        <v>33</v>
      </c>
      <c r="C153" s="2221" t="s">
        <v>665</v>
      </c>
      <c r="D153" s="2221" t="s">
        <v>104</v>
      </c>
      <c r="E153" s="2221" t="s">
        <v>22</v>
      </c>
      <c r="F153" s="2222"/>
      <c r="G153" s="411"/>
      <c r="H153" s="411"/>
      <c r="I153" s="411"/>
      <c r="J153" s="411"/>
      <c r="K153" s="411"/>
      <c r="L153" s="411"/>
      <c r="M153" s="411"/>
      <c r="N153" s="411"/>
      <c r="O153" s="411"/>
      <c r="P153" s="411"/>
      <c r="Q153" s="411"/>
      <c r="R153" s="973"/>
      <c r="S153" s="974">
        <v>42030</v>
      </c>
      <c r="T153" s="411">
        <v>35740</v>
      </c>
      <c r="U153" s="411">
        <v>29540</v>
      </c>
      <c r="V153" s="411">
        <v>15684</v>
      </c>
      <c r="W153" s="411">
        <v>18060</v>
      </c>
      <c r="X153" s="411">
        <v>16290</v>
      </c>
      <c r="Y153" s="411">
        <v>19540</v>
      </c>
      <c r="Z153" s="411">
        <v>14110</v>
      </c>
      <c r="AA153" s="411">
        <v>11610</v>
      </c>
      <c r="AB153" s="411">
        <v>12640</v>
      </c>
      <c r="AC153" s="411">
        <v>14290</v>
      </c>
      <c r="AD153" s="973">
        <v>11840</v>
      </c>
      <c r="AE153" s="974">
        <v>11170</v>
      </c>
      <c r="AF153" s="411">
        <v>10160</v>
      </c>
      <c r="AG153" s="411">
        <v>10160</v>
      </c>
      <c r="AH153" s="411">
        <v>10410</v>
      </c>
      <c r="AI153" s="411">
        <v>10680</v>
      </c>
      <c r="AJ153" s="411">
        <v>9712.5666702003891</v>
      </c>
      <c r="AK153" s="975">
        <v>8934.7503118246168</v>
      </c>
      <c r="AL153" s="975">
        <v>9123.1741052265043</v>
      </c>
      <c r="AM153" s="975">
        <v>9449.8502802075109</v>
      </c>
      <c r="AN153" s="975">
        <v>12027.161573157782</v>
      </c>
      <c r="AO153" s="975">
        <v>15369.962873180113</v>
      </c>
      <c r="AP153" s="976">
        <v>14908.86398698471</v>
      </c>
      <c r="AQ153" s="2065">
        <v>17200</v>
      </c>
      <c r="AR153" s="2060">
        <v>14651.593672228957</v>
      </c>
      <c r="AS153" s="2060">
        <v>15167.339503398875</v>
      </c>
      <c r="AT153" s="975">
        <v>15900</v>
      </c>
      <c r="AU153" s="978">
        <v>18500</v>
      </c>
      <c r="AV153" s="975">
        <v>13700</v>
      </c>
      <c r="AW153" s="975">
        <v>14600</v>
      </c>
      <c r="AX153" s="975">
        <v>8100</v>
      </c>
      <c r="AY153" s="975">
        <v>7800</v>
      </c>
      <c r="AZ153" s="975">
        <v>8100</v>
      </c>
      <c r="BA153" s="975">
        <v>8100</v>
      </c>
      <c r="BB153" s="2377">
        <v>7600</v>
      </c>
      <c r="BC153" s="977">
        <v>10100</v>
      </c>
      <c r="BD153" s="976">
        <v>8900</v>
      </c>
      <c r="BE153" s="977">
        <v>9300</v>
      </c>
      <c r="BF153" s="975">
        <v>8000</v>
      </c>
      <c r="BG153" s="975">
        <v>8600</v>
      </c>
      <c r="BH153" s="975">
        <v>8400</v>
      </c>
      <c r="BI153" s="975">
        <v>9000</v>
      </c>
      <c r="BJ153" s="975">
        <v>9000</v>
      </c>
      <c r="BK153" s="975">
        <v>9000</v>
      </c>
      <c r="BL153" s="975">
        <v>7100</v>
      </c>
      <c r="BM153" s="975">
        <v>7500</v>
      </c>
      <c r="BN153" s="975">
        <v>7400</v>
      </c>
      <c r="BO153" s="975">
        <v>8900</v>
      </c>
      <c r="BP153" s="975">
        <v>8600</v>
      </c>
      <c r="BQ153" s="2377">
        <v>7900</v>
      </c>
      <c r="BR153" s="2555">
        <f t="shared" si="59"/>
        <v>130700</v>
      </c>
      <c r="BS153" s="2555">
        <f t="shared" si="60"/>
        <v>99400</v>
      </c>
      <c r="BT153" s="2555">
        <f t="shared" si="61"/>
        <v>-31300</v>
      </c>
      <c r="BU153" t="str">
        <f t="shared" si="58"/>
        <v>English GE Support Windows Chat</v>
      </c>
      <c r="BX153" t="s">
        <v>104</v>
      </c>
      <c r="BY153" t="s">
        <v>22</v>
      </c>
    </row>
    <row r="154" spans="1:77">
      <c r="A154" s="2219" t="s">
        <v>208</v>
      </c>
      <c r="B154" s="2220" t="s">
        <v>33</v>
      </c>
      <c r="C154" s="2221" t="s">
        <v>665</v>
      </c>
      <c r="D154" s="2221" t="s">
        <v>105</v>
      </c>
      <c r="E154" s="2221" t="s">
        <v>22</v>
      </c>
      <c r="F154" s="2222"/>
      <c r="G154" s="411"/>
      <c r="H154" s="411"/>
      <c r="I154" s="411"/>
      <c r="J154" s="411"/>
      <c r="K154" s="411"/>
      <c r="L154" s="411"/>
      <c r="M154" s="411"/>
      <c r="N154" s="411"/>
      <c r="O154" s="411"/>
      <c r="P154" s="411"/>
      <c r="Q154" s="411"/>
      <c r="R154" s="973"/>
      <c r="S154" s="974">
        <v>13010</v>
      </c>
      <c r="T154" s="411">
        <v>11060</v>
      </c>
      <c r="U154" s="411">
        <v>10120</v>
      </c>
      <c r="V154" s="411">
        <v>8822</v>
      </c>
      <c r="W154" s="411">
        <v>4750</v>
      </c>
      <c r="X154" s="411">
        <v>4290</v>
      </c>
      <c r="Y154" s="411">
        <v>5260</v>
      </c>
      <c r="Z154" s="411">
        <v>4110</v>
      </c>
      <c r="AA154" s="411">
        <v>3500</v>
      </c>
      <c r="AB154" s="411">
        <v>3820</v>
      </c>
      <c r="AC154" s="411">
        <v>4340</v>
      </c>
      <c r="AD154" s="973">
        <v>4300</v>
      </c>
      <c r="AE154" s="974">
        <v>4440</v>
      </c>
      <c r="AF154" s="411">
        <v>4040</v>
      </c>
      <c r="AG154" s="411">
        <v>4040</v>
      </c>
      <c r="AH154" s="411">
        <v>4240</v>
      </c>
      <c r="AI154" s="411">
        <v>3890</v>
      </c>
      <c r="AJ154" s="411">
        <v>3404.4299444256944</v>
      </c>
      <c r="AK154" s="975">
        <v>3131.7912700531256</v>
      </c>
      <c r="AL154" s="975">
        <v>3197.8372109749844</v>
      </c>
      <c r="AM154" s="975">
        <v>2853.9753798480406</v>
      </c>
      <c r="AN154" s="975">
        <v>3040.358644832203</v>
      </c>
      <c r="AO154" s="975">
        <v>2869.7431926198133</v>
      </c>
      <c r="AP154" s="976">
        <v>2783.650896841219</v>
      </c>
      <c r="AQ154" s="2065">
        <v>3000</v>
      </c>
      <c r="AR154" s="2060">
        <v>2510.5607070694227</v>
      </c>
      <c r="AS154" s="2060">
        <v>2598.9341118700399</v>
      </c>
      <c r="AT154" s="975">
        <v>6050</v>
      </c>
      <c r="AU154" s="978">
        <v>5700</v>
      </c>
      <c r="AV154" s="975">
        <v>4400</v>
      </c>
      <c r="AW154" s="975">
        <v>5000</v>
      </c>
      <c r="AX154" s="975">
        <v>4200</v>
      </c>
      <c r="AY154" s="975">
        <v>4000</v>
      </c>
      <c r="AZ154" s="975">
        <v>4200</v>
      </c>
      <c r="BA154" s="975">
        <v>4200</v>
      </c>
      <c r="BB154" s="2377">
        <v>3900</v>
      </c>
      <c r="BC154" s="977">
        <v>5300</v>
      </c>
      <c r="BD154" s="976">
        <v>4600</v>
      </c>
      <c r="BE154" s="977">
        <v>4800</v>
      </c>
      <c r="BF154" s="975">
        <v>3500</v>
      </c>
      <c r="BG154" s="975">
        <v>3800</v>
      </c>
      <c r="BH154" s="975">
        <v>3700</v>
      </c>
      <c r="BI154" s="975">
        <v>4000</v>
      </c>
      <c r="BJ154" s="975">
        <v>3500</v>
      </c>
      <c r="BK154" s="975">
        <v>3750</v>
      </c>
      <c r="BL154" s="975">
        <v>3800</v>
      </c>
      <c r="BM154" s="975">
        <v>4000</v>
      </c>
      <c r="BN154" s="975">
        <v>3900</v>
      </c>
      <c r="BO154" s="975">
        <v>4700</v>
      </c>
      <c r="BP154" s="975">
        <v>4600</v>
      </c>
      <c r="BQ154" s="2377">
        <v>4200</v>
      </c>
      <c r="BR154" s="2555">
        <f t="shared" si="59"/>
        <v>56350</v>
      </c>
      <c r="BS154" s="2555">
        <f t="shared" si="60"/>
        <v>47450</v>
      </c>
      <c r="BT154" s="2555">
        <f t="shared" si="61"/>
        <v>-8900</v>
      </c>
      <c r="BU154" t="str">
        <f t="shared" si="58"/>
        <v>English GE Support Mac/mobile/other Chat</v>
      </c>
      <c r="BX154" t="s">
        <v>105</v>
      </c>
      <c r="BY154" t="s">
        <v>22</v>
      </c>
    </row>
    <row r="155" spans="1:77">
      <c r="A155" s="2219" t="s">
        <v>208</v>
      </c>
      <c r="B155" s="2220" t="s">
        <v>33</v>
      </c>
      <c r="C155" s="2221" t="s">
        <v>122</v>
      </c>
      <c r="D155" s="2221" t="s">
        <v>666</v>
      </c>
      <c r="E155" s="2221" t="s">
        <v>16</v>
      </c>
      <c r="F155" s="2222"/>
      <c r="G155" s="411"/>
      <c r="H155" s="411"/>
      <c r="I155" s="411"/>
      <c r="J155" s="411"/>
      <c r="K155" s="411"/>
      <c r="L155" s="411"/>
      <c r="M155" s="411"/>
      <c r="N155" s="411"/>
      <c r="O155" s="411"/>
      <c r="P155" s="411"/>
      <c r="Q155" s="411"/>
      <c r="R155" s="973"/>
      <c r="S155" s="974">
        <v>4260</v>
      </c>
      <c r="T155" s="411">
        <v>4150</v>
      </c>
      <c r="U155" s="411">
        <v>4240</v>
      </c>
      <c r="V155" s="411">
        <v>3400</v>
      </c>
      <c r="W155" s="411">
        <v>3500</v>
      </c>
      <c r="X155" s="411">
        <v>3400</v>
      </c>
      <c r="Y155" s="411">
        <v>3400</v>
      </c>
      <c r="Z155" s="411">
        <v>2450</v>
      </c>
      <c r="AA155" s="411">
        <v>2620</v>
      </c>
      <c r="AB155" s="411">
        <v>2500</v>
      </c>
      <c r="AC155" s="411">
        <v>2450</v>
      </c>
      <c r="AD155" s="973">
        <v>2600</v>
      </c>
      <c r="AE155" s="974">
        <v>2600</v>
      </c>
      <c r="AF155" s="411">
        <v>2600</v>
      </c>
      <c r="AG155" s="411">
        <v>2550</v>
      </c>
      <c r="AH155" s="411">
        <v>2400</v>
      </c>
      <c r="AI155" s="411">
        <v>2120</v>
      </c>
      <c r="AJ155" s="411">
        <v>2100</v>
      </c>
      <c r="AK155" s="975">
        <v>2300</v>
      </c>
      <c r="AL155" s="975">
        <v>2380</v>
      </c>
      <c r="AM155" s="975">
        <v>2158.6344194048606</v>
      </c>
      <c r="AN155" s="975">
        <v>2431.3251729572494</v>
      </c>
      <c r="AO155" s="975">
        <v>2408.0119212276768</v>
      </c>
      <c r="AP155" s="976">
        <v>2641.376889050739</v>
      </c>
      <c r="AQ155" s="2065">
        <v>2950</v>
      </c>
      <c r="AR155" s="2060">
        <v>2900</v>
      </c>
      <c r="AS155" s="2060">
        <v>3200</v>
      </c>
      <c r="AT155" s="975">
        <v>2500</v>
      </c>
      <c r="AU155" s="975">
        <f>2500</f>
        <v>2500</v>
      </c>
      <c r="AV155" s="975">
        <f>2500</f>
        <v>2500</v>
      </c>
      <c r="AW155" s="975">
        <v>2500</v>
      </c>
      <c r="AX155" s="975">
        <v>2500</v>
      </c>
      <c r="AY155" s="975">
        <v>2600</v>
      </c>
      <c r="AZ155" s="975">
        <v>2600</v>
      </c>
      <c r="BA155" s="975">
        <v>2800</v>
      </c>
      <c r="BB155" s="975">
        <v>2600</v>
      </c>
      <c r="BC155" s="977">
        <v>2800</v>
      </c>
      <c r="BD155" s="976">
        <v>2500</v>
      </c>
      <c r="BE155" s="977">
        <v>2700</v>
      </c>
      <c r="BF155" s="975">
        <v>2355.8074479993466</v>
      </c>
      <c r="BG155" s="975">
        <v>2300</v>
      </c>
      <c r="BH155" s="975">
        <v>2900</v>
      </c>
      <c r="BI155" s="975">
        <v>2900</v>
      </c>
      <c r="BJ155" s="975">
        <v>2900</v>
      </c>
      <c r="BK155" s="975">
        <v>2900</v>
      </c>
      <c r="BL155" s="975">
        <v>3000</v>
      </c>
      <c r="BM155" s="975">
        <v>2900</v>
      </c>
      <c r="BN155" s="975">
        <v>2700</v>
      </c>
      <c r="BO155" s="975">
        <v>2900</v>
      </c>
      <c r="BP155" s="975">
        <v>2600</v>
      </c>
      <c r="BQ155" s="2377">
        <v>2800</v>
      </c>
      <c r="BR155" s="2555">
        <f t="shared" si="59"/>
        <v>31100</v>
      </c>
      <c r="BS155" s="2555">
        <f t="shared" si="60"/>
        <v>33155.807447999345</v>
      </c>
      <c r="BT155" s="2555">
        <f t="shared" si="61"/>
        <v>2055.8074479993447</v>
      </c>
      <c r="BU155" t="str">
        <f t="shared" si="58"/>
        <v>English GE Services FL Phone Inbound</v>
      </c>
      <c r="BX155" t="s">
        <v>666</v>
      </c>
      <c r="BY155" t="s">
        <v>16</v>
      </c>
    </row>
    <row r="156" spans="1:77">
      <c r="A156" s="2219" t="s">
        <v>208</v>
      </c>
      <c r="B156" s="2220" t="s">
        <v>33</v>
      </c>
      <c r="C156" s="2221" t="s">
        <v>122</v>
      </c>
      <c r="D156" s="2221" t="s">
        <v>667</v>
      </c>
      <c r="E156" s="2221" t="s">
        <v>16</v>
      </c>
      <c r="F156" s="2222"/>
      <c r="G156" s="411"/>
      <c r="H156" s="411"/>
      <c r="I156" s="411"/>
      <c r="J156" s="411"/>
      <c r="K156" s="411"/>
      <c r="L156" s="411"/>
      <c r="M156" s="411"/>
      <c r="N156" s="411"/>
      <c r="O156" s="411"/>
      <c r="P156" s="411"/>
      <c r="Q156" s="411"/>
      <c r="R156" s="973"/>
      <c r="S156" s="974">
        <v>14800</v>
      </c>
      <c r="T156" s="411">
        <v>14700</v>
      </c>
      <c r="U156" s="411">
        <v>15900</v>
      </c>
      <c r="V156" s="411">
        <v>13900</v>
      </c>
      <c r="W156" s="411">
        <v>15000</v>
      </c>
      <c r="X156" s="411">
        <v>14800</v>
      </c>
      <c r="Y156" s="411">
        <v>14000</v>
      </c>
      <c r="Z156" s="411">
        <v>12400</v>
      </c>
      <c r="AA156" s="411">
        <v>12600</v>
      </c>
      <c r="AB156" s="411">
        <v>12200</v>
      </c>
      <c r="AC156" s="411">
        <v>12400</v>
      </c>
      <c r="AD156" s="973">
        <v>12500</v>
      </c>
      <c r="AE156" s="974">
        <v>12400</v>
      </c>
      <c r="AF156" s="411">
        <v>11900</v>
      </c>
      <c r="AG156" s="411">
        <v>12400</v>
      </c>
      <c r="AH156" s="411">
        <v>11500</v>
      </c>
      <c r="AI156" s="411">
        <v>10710</v>
      </c>
      <c r="AJ156" s="411">
        <v>10820</v>
      </c>
      <c r="AK156" s="975">
        <v>10870</v>
      </c>
      <c r="AL156" s="975">
        <v>10550</v>
      </c>
      <c r="AM156" s="975">
        <v>10153.066554456647</v>
      </c>
      <c r="AN156" s="975">
        <v>11387.192110238979</v>
      </c>
      <c r="AO156" s="975">
        <v>12719.49358713694</v>
      </c>
      <c r="AP156" s="976">
        <v>12023.805088782803</v>
      </c>
      <c r="AQ156" s="2065">
        <v>13050</v>
      </c>
      <c r="AR156" s="2060">
        <v>12551.814373370629</v>
      </c>
      <c r="AS156" s="2060">
        <v>13681.477666973986</v>
      </c>
      <c r="AT156" s="975">
        <v>10550</v>
      </c>
      <c r="AU156" s="975">
        <f>10750+1500</f>
        <v>12250</v>
      </c>
      <c r="AV156" s="975">
        <f>10500+1500</f>
        <v>12000</v>
      </c>
      <c r="AW156" s="975">
        <v>11500</v>
      </c>
      <c r="AX156" s="975">
        <v>11000</v>
      </c>
      <c r="AY156" s="975">
        <v>10800</v>
      </c>
      <c r="AZ156" s="975">
        <v>10300</v>
      </c>
      <c r="BA156" s="975">
        <v>11150</v>
      </c>
      <c r="BB156" s="975">
        <v>10700</v>
      </c>
      <c r="BC156" s="977">
        <v>12000</v>
      </c>
      <c r="BD156" s="976">
        <v>11050</v>
      </c>
      <c r="BE156" s="977">
        <v>12350</v>
      </c>
      <c r="BF156" s="975">
        <v>12368.582795903092</v>
      </c>
      <c r="BG156" s="975">
        <v>11400</v>
      </c>
      <c r="BH156" s="975">
        <v>11900</v>
      </c>
      <c r="BI156" s="975">
        <v>12400</v>
      </c>
      <c r="BJ156" s="975">
        <v>12000</v>
      </c>
      <c r="BK156" s="975">
        <v>10900</v>
      </c>
      <c r="BL156" s="975">
        <v>10900</v>
      </c>
      <c r="BM156" s="975">
        <v>11700</v>
      </c>
      <c r="BN156" s="975">
        <v>11100</v>
      </c>
      <c r="BO156" s="975">
        <v>12400</v>
      </c>
      <c r="BP156" s="975">
        <v>11400</v>
      </c>
      <c r="BQ156" s="2377">
        <v>12700</v>
      </c>
      <c r="BR156" s="2555">
        <f t="shared" si="59"/>
        <v>135650</v>
      </c>
      <c r="BS156" s="2555">
        <f t="shared" si="60"/>
        <v>141168.58279590309</v>
      </c>
      <c r="BT156" s="2555">
        <f t="shared" si="61"/>
        <v>5518.5827959030867</v>
      </c>
      <c r="BU156" t="str">
        <f t="shared" si="58"/>
        <v>English GE Services DL Phone Inbound</v>
      </c>
      <c r="BX156" t="s">
        <v>667</v>
      </c>
      <c r="BY156" t="s">
        <v>16</v>
      </c>
    </row>
    <row r="157" spans="1:77">
      <c r="A157" s="2219" t="s">
        <v>208</v>
      </c>
      <c r="B157" s="2220" t="s">
        <v>33</v>
      </c>
      <c r="C157" s="2221" t="s">
        <v>122</v>
      </c>
      <c r="D157" s="2221" t="s">
        <v>668</v>
      </c>
      <c r="E157" s="2221" t="s">
        <v>22</v>
      </c>
      <c r="F157" s="2222"/>
      <c r="G157" s="411"/>
      <c r="H157" s="411"/>
      <c r="I157" s="411"/>
      <c r="J157" s="411"/>
      <c r="K157" s="411"/>
      <c r="L157" s="411"/>
      <c r="M157" s="411"/>
      <c r="N157" s="411"/>
      <c r="O157" s="411"/>
      <c r="P157" s="411"/>
      <c r="Q157" s="411"/>
      <c r="R157" s="973"/>
      <c r="S157" s="974">
        <v>2200</v>
      </c>
      <c r="T157" s="411">
        <v>2000</v>
      </c>
      <c r="U157" s="411">
        <v>2200</v>
      </c>
      <c r="V157" s="411">
        <v>1800</v>
      </c>
      <c r="W157" s="411">
        <v>1500</v>
      </c>
      <c r="X157" s="411">
        <v>1500</v>
      </c>
      <c r="Y157" s="411">
        <v>1500</v>
      </c>
      <c r="Z157" s="411">
        <v>1400</v>
      </c>
      <c r="AA157" s="411">
        <v>1550</v>
      </c>
      <c r="AB157" s="411">
        <v>1250</v>
      </c>
      <c r="AC157" s="411">
        <v>1350</v>
      </c>
      <c r="AD157" s="973">
        <v>1200</v>
      </c>
      <c r="AE157" s="974">
        <v>1250</v>
      </c>
      <c r="AF157" s="411">
        <v>1200</v>
      </c>
      <c r="AG157" s="411">
        <v>1200</v>
      </c>
      <c r="AH157" s="411">
        <v>1200</v>
      </c>
      <c r="AI157" s="411">
        <v>1210</v>
      </c>
      <c r="AJ157" s="411">
        <v>1210</v>
      </c>
      <c r="AK157" s="975">
        <v>1150</v>
      </c>
      <c r="AL157" s="975">
        <v>1140</v>
      </c>
      <c r="AM157" s="975">
        <v>1071.4132943820189</v>
      </c>
      <c r="AN157" s="975">
        <v>1399.9828897078612</v>
      </c>
      <c r="AO157" s="975">
        <v>1435.9823763990971</v>
      </c>
      <c r="AP157" s="976">
        <v>1460.7020239270792</v>
      </c>
      <c r="AQ157" s="2065">
        <v>1500</v>
      </c>
      <c r="AR157" s="2060">
        <v>1300</v>
      </c>
      <c r="AS157" s="2060">
        <v>1350</v>
      </c>
      <c r="AT157" s="975">
        <v>1450</v>
      </c>
      <c r="AU157" s="975">
        <v>1450</v>
      </c>
      <c r="AV157" s="975">
        <v>1600</v>
      </c>
      <c r="AW157" s="975">
        <v>1400</v>
      </c>
      <c r="AX157" s="975">
        <v>1250</v>
      </c>
      <c r="AY157" s="975">
        <v>1250</v>
      </c>
      <c r="AZ157" s="975">
        <v>1400</v>
      </c>
      <c r="BA157" s="975">
        <v>1400</v>
      </c>
      <c r="BB157" s="975">
        <v>1400</v>
      </c>
      <c r="BC157" s="977">
        <v>1550</v>
      </c>
      <c r="BD157" s="976">
        <v>1300</v>
      </c>
      <c r="BE157" s="977">
        <v>1450</v>
      </c>
      <c r="BF157" s="975">
        <v>2250</v>
      </c>
      <c r="BG157" s="975">
        <v>2200</v>
      </c>
      <c r="BH157" s="975">
        <v>2200</v>
      </c>
      <c r="BI157" s="975">
        <v>2300</v>
      </c>
      <c r="BJ157" s="975">
        <v>2200</v>
      </c>
      <c r="BK157" s="975">
        <v>2300</v>
      </c>
      <c r="BL157" s="975">
        <v>2100</v>
      </c>
      <c r="BM157" s="975">
        <v>2300</v>
      </c>
      <c r="BN157" s="975">
        <v>2300</v>
      </c>
      <c r="BO157" s="975">
        <v>2400</v>
      </c>
      <c r="BP157" s="975">
        <v>2200</v>
      </c>
      <c r="BQ157" s="2377">
        <v>2300</v>
      </c>
      <c r="BR157" s="2555">
        <f t="shared" si="59"/>
        <v>16900</v>
      </c>
      <c r="BS157" s="2555">
        <f t="shared" si="60"/>
        <v>27050</v>
      </c>
      <c r="BT157" s="2555">
        <f t="shared" si="61"/>
        <v>10150</v>
      </c>
      <c r="BU157" t="str">
        <f t="shared" si="58"/>
        <v>English GE Services DL Chat Chat</v>
      </c>
      <c r="BX157" t="s">
        <v>668</v>
      </c>
      <c r="BY157" t="s">
        <v>22</v>
      </c>
    </row>
    <row r="158" spans="1:77">
      <c r="A158" s="2219" t="s">
        <v>208</v>
      </c>
      <c r="B158" s="2220" t="s">
        <v>33</v>
      </c>
      <c r="C158" s="2221" t="s">
        <v>122</v>
      </c>
      <c r="D158" s="2221" t="s">
        <v>669</v>
      </c>
      <c r="E158" s="2221" t="s">
        <v>783</v>
      </c>
      <c r="F158" s="2222"/>
      <c r="G158" s="411"/>
      <c r="H158" s="411"/>
      <c r="I158" s="411"/>
      <c r="J158" s="411"/>
      <c r="K158" s="411"/>
      <c r="L158" s="411"/>
      <c r="M158" s="411"/>
      <c r="N158" s="411"/>
      <c r="O158" s="411"/>
      <c r="P158" s="411"/>
      <c r="Q158" s="411"/>
      <c r="R158" s="973"/>
      <c r="S158" s="974">
        <v>650</v>
      </c>
      <c r="T158" s="411">
        <v>600</v>
      </c>
      <c r="U158" s="411">
        <v>650</v>
      </c>
      <c r="V158" s="411">
        <v>650</v>
      </c>
      <c r="W158" s="411">
        <v>600</v>
      </c>
      <c r="X158" s="411">
        <v>600</v>
      </c>
      <c r="Y158" s="411">
        <v>500</v>
      </c>
      <c r="Z158" s="411">
        <v>500</v>
      </c>
      <c r="AA158" s="411">
        <v>500</v>
      </c>
      <c r="AB158" s="411">
        <v>500</v>
      </c>
      <c r="AC158" s="411">
        <v>500</v>
      </c>
      <c r="AD158" s="973">
        <v>500</v>
      </c>
      <c r="AE158" s="974">
        <v>500</v>
      </c>
      <c r="AF158" s="411">
        <v>500</v>
      </c>
      <c r="AG158" s="411">
        <v>500</v>
      </c>
      <c r="AH158" s="411">
        <v>350</v>
      </c>
      <c r="AI158" s="411">
        <v>350</v>
      </c>
      <c r="AJ158" s="411">
        <v>350</v>
      </c>
      <c r="AK158" s="975">
        <v>350</v>
      </c>
      <c r="AL158" s="975">
        <v>350</v>
      </c>
      <c r="AM158" s="975">
        <v>460</v>
      </c>
      <c r="AN158" s="975">
        <v>460</v>
      </c>
      <c r="AO158" s="975">
        <v>460</v>
      </c>
      <c r="AP158" s="976">
        <v>460</v>
      </c>
      <c r="AQ158" s="2065">
        <v>500</v>
      </c>
      <c r="AR158" s="2060">
        <v>500</v>
      </c>
      <c r="AS158" s="2060">
        <v>500</v>
      </c>
      <c r="AT158" s="975">
        <v>400</v>
      </c>
      <c r="AU158" s="975">
        <v>400</v>
      </c>
      <c r="AV158" s="975">
        <v>400</v>
      </c>
      <c r="AW158" s="975">
        <v>400</v>
      </c>
      <c r="AX158" s="975">
        <v>400</v>
      </c>
      <c r="AY158" s="975">
        <v>400</v>
      </c>
      <c r="AZ158" s="975">
        <v>400</v>
      </c>
      <c r="BA158" s="975">
        <v>400</v>
      </c>
      <c r="BB158" s="2377">
        <v>400</v>
      </c>
      <c r="BC158" s="977">
        <v>400</v>
      </c>
      <c r="BD158" s="976">
        <v>400</v>
      </c>
      <c r="BE158" s="977">
        <v>400</v>
      </c>
      <c r="BF158" s="975">
        <v>730</v>
      </c>
      <c r="BG158" s="975">
        <v>700</v>
      </c>
      <c r="BH158" s="975">
        <v>700</v>
      </c>
      <c r="BI158" s="975">
        <v>700</v>
      </c>
      <c r="BJ158" s="975">
        <v>700</v>
      </c>
      <c r="BK158" s="975">
        <v>700</v>
      </c>
      <c r="BL158" s="975">
        <v>700</v>
      </c>
      <c r="BM158" s="975">
        <v>700</v>
      </c>
      <c r="BN158" s="975">
        <v>700</v>
      </c>
      <c r="BO158" s="975">
        <v>700</v>
      </c>
      <c r="BP158" s="975">
        <v>700</v>
      </c>
      <c r="BQ158" s="975">
        <v>700</v>
      </c>
      <c r="BR158" s="2555"/>
      <c r="BS158" s="2555"/>
      <c r="BT158" s="2555">
        <f t="shared" si="61"/>
        <v>0</v>
      </c>
      <c r="BU158" t="str">
        <f t="shared" si="58"/>
        <v>English GE Services DL LMI Remote For Track</v>
      </c>
      <c r="BX158" t="s">
        <v>669</v>
      </c>
      <c r="BY158" t="s">
        <v>84</v>
      </c>
    </row>
    <row r="159" spans="1:77">
      <c r="A159" s="2219" t="s">
        <v>135</v>
      </c>
      <c r="B159" s="2220" t="s">
        <v>33</v>
      </c>
      <c r="C159" s="2221" t="s">
        <v>134</v>
      </c>
      <c r="D159" s="2221" t="s">
        <v>135</v>
      </c>
      <c r="E159" s="2221" t="s">
        <v>16</v>
      </c>
      <c r="F159" s="2222"/>
      <c r="G159" s="411"/>
      <c r="H159" s="411"/>
      <c r="I159" s="411"/>
      <c r="J159" s="411"/>
      <c r="K159" s="411"/>
      <c r="L159" s="411"/>
      <c r="M159" s="411"/>
      <c r="N159" s="411"/>
      <c r="O159" s="411"/>
      <c r="P159" s="411"/>
      <c r="Q159" s="411"/>
      <c r="R159" s="973"/>
      <c r="S159" s="974">
        <v>6633.8760000000002</v>
      </c>
      <c r="T159" s="411">
        <v>5320.7449999999999</v>
      </c>
      <c r="U159" s="411">
        <v>5830.6260000000002</v>
      </c>
      <c r="V159" s="411">
        <v>4701.4869717989159</v>
      </c>
      <c r="W159" s="411">
        <v>4406.5358913495538</v>
      </c>
      <c r="X159" s="411">
        <v>4226.8573274348919</v>
      </c>
      <c r="Y159" s="411">
        <v>4111.472506925501</v>
      </c>
      <c r="Z159" s="411">
        <v>4335.5300118791947</v>
      </c>
      <c r="AA159" s="411">
        <v>4508.230559087996</v>
      </c>
      <c r="AB159" s="411">
        <v>4689.731400658563</v>
      </c>
      <c r="AC159" s="411">
        <v>4711.6554304796473</v>
      </c>
      <c r="AD159" s="973">
        <v>5038.4069537697515</v>
      </c>
      <c r="AE159" s="974">
        <v>5413.9992650286486</v>
      </c>
      <c r="AF159" s="411">
        <v>4980.879323826357</v>
      </c>
      <c r="AG159" s="411">
        <v>5304.6997722401493</v>
      </c>
      <c r="AH159" s="411">
        <v>5071</v>
      </c>
      <c r="AI159" s="411">
        <v>4643</v>
      </c>
      <c r="AJ159" s="411">
        <v>5236</v>
      </c>
      <c r="AK159" s="975">
        <v>5102</v>
      </c>
      <c r="AL159" s="975">
        <v>4863</v>
      </c>
      <c r="AM159" s="975">
        <v>4750</v>
      </c>
      <c r="AN159" s="975">
        <v>4941</v>
      </c>
      <c r="AO159" s="975">
        <v>5222</v>
      </c>
      <c r="AP159" s="976">
        <v>5584</v>
      </c>
      <c r="AQ159" s="2065">
        <v>5450</v>
      </c>
      <c r="AR159" s="2060">
        <v>5407</v>
      </c>
      <c r="AS159" s="2060">
        <v>5432</v>
      </c>
      <c r="AT159" s="975">
        <v>4950</v>
      </c>
      <c r="AU159" s="975">
        <v>5100</v>
      </c>
      <c r="AV159" s="975">
        <v>5100</v>
      </c>
      <c r="AW159" s="975">
        <v>5050</v>
      </c>
      <c r="AX159" s="975">
        <v>5300</v>
      </c>
      <c r="AY159" s="975">
        <v>4500</v>
      </c>
      <c r="AZ159" s="975">
        <v>4700</v>
      </c>
      <c r="BA159" s="975">
        <v>5200</v>
      </c>
      <c r="BB159" s="975">
        <v>4900</v>
      </c>
      <c r="BC159" s="977">
        <v>5200</v>
      </c>
      <c r="BD159" s="976">
        <v>5100</v>
      </c>
      <c r="BE159" s="977">
        <v>5000</v>
      </c>
      <c r="BF159" s="975">
        <v>4700</v>
      </c>
      <c r="BG159" s="2145">
        <v>4700</v>
      </c>
      <c r="BH159" s="2145">
        <v>4600</v>
      </c>
      <c r="BI159" s="2145">
        <v>4500</v>
      </c>
      <c r="BJ159" s="2145">
        <v>4600</v>
      </c>
      <c r="BK159" s="2145">
        <v>4500</v>
      </c>
      <c r="BL159" s="2145">
        <v>5000</v>
      </c>
      <c r="BM159" s="2145">
        <v>5400</v>
      </c>
      <c r="BN159" s="2145">
        <v>4900</v>
      </c>
      <c r="BO159" s="2145">
        <v>5200</v>
      </c>
      <c r="BP159" s="2145">
        <v>5100</v>
      </c>
      <c r="BQ159" s="2146">
        <v>4700</v>
      </c>
      <c r="BR159" s="2555">
        <f t="shared" si="59"/>
        <v>60100</v>
      </c>
      <c r="BS159" s="2555">
        <f t="shared" si="60"/>
        <v>57900</v>
      </c>
      <c r="BT159" s="2555">
        <f t="shared" si="61"/>
        <v>-2200</v>
      </c>
      <c r="BU159" t="str">
        <f t="shared" si="58"/>
        <v>German EMEA German Inbound</v>
      </c>
      <c r="BX159" t="s">
        <v>135</v>
      </c>
      <c r="BY159" t="s">
        <v>16</v>
      </c>
    </row>
    <row r="160" spans="1:77">
      <c r="A160" s="2219" t="s">
        <v>137</v>
      </c>
      <c r="B160" s="2220" t="s">
        <v>33</v>
      </c>
      <c r="C160" s="2221" t="s">
        <v>134</v>
      </c>
      <c r="D160" s="2221" t="s">
        <v>137</v>
      </c>
      <c r="E160" s="2221" t="s">
        <v>16</v>
      </c>
      <c r="F160" s="2222"/>
      <c r="G160" s="411"/>
      <c r="H160" s="411"/>
      <c r="I160" s="411"/>
      <c r="J160" s="411"/>
      <c r="K160" s="411"/>
      <c r="L160" s="411"/>
      <c r="M160" s="411"/>
      <c r="N160" s="411"/>
      <c r="O160" s="411"/>
      <c r="P160" s="411"/>
      <c r="Q160" s="411"/>
      <c r="R160" s="973"/>
      <c r="S160" s="974">
        <v>6971.13</v>
      </c>
      <c r="T160" s="411">
        <v>4860.13</v>
      </c>
      <c r="U160" s="411">
        <v>4936.8000000000011</v>
      </c>
      <c r="V160" s="411">
        <v>4703.0568506381205</v>
      </c>
      <c r="W160" s="411">
        <v>4241.6006904024152</v>
      </c>
      <c r="X160" s="411">
        <v>4103.1317654426275</v>
      </c>
      <c r="Y160" s="411">
        <v>5504.0259476151477</v>
      </c>
      <c r="Z160" s="411">
        <v>5961.0140071270671</v>
      </c>
      <c r="AA160" s="411">
        <v>5956.1888357470962</v>
      </c>
      <c r="AB160" s="411">
        <v>5539.2556172447994</v>
      </c>
      <c r="AC160" s="411">
        <v>6056.8427541044312</v>
      </c>
      <c r="AD160" s="973">
        <v>6010.4794039351518</v>
      </c>
      <c r="AE160" s="974">
        <v>5927.1905669909165</v>
      </c>
      <c r="AF160" s="411">
        <v>6151.5658298044273</v>
      </c>
      <c r="AG160" s="411">
        <v>5859.6720592160773</v>
      </c>
      <c r="AH160" s="411">
        <v>4490</v>
      </c>
      <c r="AI160" s="411">
        <v>5032</v>
      </c>
      <c r="AJ160" s="411">
        <v>4840</v>
      </c>
      <c r="AK160" s="975">
        <v>4981</v>
      </c>
      <c r="AL160" s="975">
        <v>5318</v>
      </c>
      <c r="AM160" s="975">
        <v>5419</v>
      </c>
      <c r="AN160" s="975">
        <v>5425</v>
      </c>
      <c r="AO160" s="975">
        <v>5468</v>
      </c>
      <c r="AP160" s="976">
        <v>5426</v>
      </c>
      <c r="AQ160" s="2065">
        <v>6050</v>
      </c>
      <c r="AR160" s="2060">
        <v>5658</v>
      </c>
      <c r="AS160" s="2060">
        <v>5547</v>
      </c>
      <c r="AT160" s="975">
        <v>4750</v>
      </c>
      <c r="AU160" s="975">
        <v>5050</v>
      </c>
      <c r="AV160" s="975">
        <v>4650</v>
      </c>
      <c r="AW160" s="975">
        <v>5050</v>
      </c>
      <c r="AX160" s="975">
        <v>5200</v>
      </c>
      <c r="AY160" s="975">
        <v>4400</v>
      </c>
      <c r="AZ160" s="975">
        <v>4500</v>
      </c>
      <c r="BA160" s="975">
        <v>5100</v>
      </c>
      <c r="BB160" s="2377">
        <v>4800</v>
      </c>
      <c r="BC160" s="977">
        <v>5100</v>
      </c>
      <c r="BD160" s="976">
        <v>5100</v>
      </c>
      <c r="BE160" s="977">
        <v>4800</v>
      </c>
      <c r="BF160" s="975">
        <v>4400</v>
      </c>
      <c r="BG160" s="2145">
        <v>4600</v>
      </c>
      <c r="BH160" s="2145">
        <v>4500</v>
      </c>
      <c r="BI160" s="2145">
        <v>4200</v>
      </c>
      <c r="BJ160" s="2145">
        <v>4600</v>
      </c>
      <c r="BK160" s="2145">
        <v>4800</v>
      </c>
      <c r="BL160" s="2145">
        <v>5000</v>
      </c>
      <c r="BM160" s="2145">
        <v>5500</v>
      </c>
      <c r="BN160" s="2145">
        <v>4900</v>
      </c>
      <c r="BO160" s="2145">
        <v>5000</v>
      </c>
      <c r="BP160" s="2145">
        <v>5300</v>
      </c>
      <c r="BQ160" s="2146">
        <v>4900</v>
      </c>
      <c r="BR160" s="2555">
        <f t="shared" si="59"/>
        <v>58500</v>
      </c>
      <c r="BS160" s="2555">
        <f t="shared" si="60"/>
        <v>57700</v>
      </c>
      <c r="BT160" s="2555">
        <f t="shared" si="61"/>
        <v>-800</v>
      </c>
      <c r="BU160" t="str">
        <f t="shared" si="58"/>
        <v>French EMEA French Inbound</v>
      </c>
      <c r="BX160" t="s">
        <v>137</v>
      </c>
      <c r="BY160" t="s">
        <v>16</v>
      </c>
    </row>
    <row r="161" spans="1:77">
      <c r="A161" s="2219" t="s">
        <v>138</v>
      </c>
      <c r="B161" s="2220" t="s">
        <v>33</v>
      </c>
      <c r="C161" s="2221" t="s">
        <v>134</v>
      </c>
      <c r="D161" s="2221" t="s">
        <v>138</v>
      </c>
      <c r="E161" s="2221" t="s">
        <v>16</v>
      </c>
      <c r="F161" s="2222"/>
      <c r="G161" s="411"/>
      <c r="H161" s="411"/>
      <c r="I161" s="411"/>
      <c r="J161" s="411"/>
      <c r="K161" s="411"/>
      <c r="L161" s="411"/>
      <c r="M161" s="411"/>
      <c r="N161" s="411"/>
      <c r="O161" s="411"/>
      <c r="P161" s="411"/>
      <c r="Q161" s="411"/>
      <c r="R161" s="973"/>
      <c r="S161" s="974">
        <v>4837.2833333333328</v>
      </c>
      <c r="T161" s="411">
        <v>3898.11666666667</v>
      </c>
      <c r="U161" s="411">
        <v>4172.7749999999996</v>
      </c>
      <c r="V161" s="411">
        <v>3590.5909302366399</v>
      </c>
      <c r="W161" s="411">
        <v>3300.1729164863114</v>
      </c>
      <c r="X161" s="411">
        <v>3162.3506560810656</v>
      </c>
      <c r="Y161" s="411">
        <v>3463.2303422987388</v>
      </c>
      <c r="Z161" s="411">
        <v>3802.1850218345025</v>
      </c>
      <c r="AA161" s="411">
        <v>3462.2194552770761</v>
      </c>
      <c r="AB161" s="411">
        <v>3946.930179015867</v>
      </c>
      <c r="AC161" s="411">
        <v>3450.3485501455125</v>
      </c>
      <c r="AD161" s="973">
        <v>3530</v>
      </c>
      <c r="AE161" s="974">
        <v>3482.34362369069</v>
      </c>
      <c r="AF161" s="411">
        <v>3703.1521239612125</v>
      </c>
      <c r="AG161" s="411">
        <v>3770.4948271732519</v>
      </c>
      <c r="AH161" s="411">
        <v>2788</v>
      </c>
      <c r="AI161" s="411">
        <v>2817</v>
      </c>
      <c r="AJ161" s="411">
        <v>2747</v>
      </c>
      <c r="AK161" s="975">
        <v>2924</v>
      </c>
      <c r="AL161" s="975">
        <v>3194</v>
      </c>
      <c r="AM161" s="975">
        <v>2949</v>
      </c>
      <c r="AN161" s="975">
        <v>3516</v>
      </c>
      <c r="AO161" s="975">
        <v>3489</v>
      </c>
      <c r="AP161" s="976">
        <v>3053</v>
      </c>
      <c r="AQ161" s="2065">
        <v>3400</v>
      </c>
      <c r="AR161" s="2060">
        <v>3196</v>
      </c>
      <c r="AS161" s="2060">
        <v>3254</v>
      </c>
      <c r="AT161" s="975">
        <v>3300</v>
      </c>
      <c r="AU161" s="975">
        <v>2900</v>
      </c>
      <c r="AV161" s="975">
        <v>2900</v>
      </c>
      <c r="AW161" s="975">
        <v>3100</v>
      </c>
      <c r="AX161" s="975">
        <v>3100</v>
      </c>
      <c r="AY161" s="975">
        <v>2400</v>
      </c>
      <c r="AZ161" s="975">
        <v>2600</v>
      </c>
      <c r="BA161" s="975">
        <v>3000</v>
      </c>
      <c r="BB161" s="2377">
        <v>2800</v>
      </c>
      <c r="BC161" s="977">
        <v>3000</v>
      </c>
      <c r="BD161" s="976">
        <v>2900</v>
      </c>
      <c r="BE161" s="977">
        <v>2800</v>
      </c>
      <c r="BF161" s="975">
        <v>2600</v>
      </c>
      <c r="BG161" s="2145">
        <v>2800</v>
      </c>
      <c r="BH161" s="2145">
        <v>2600</v>
      </c>
      <c r="BI161" s="2145"/>
      <c r="BJ161" s="2145"/>
      <c r="BK161" s="2145"/>
      <c r="BL161" s="2145"/>
      <c r="BM161" s="2145"/>
      <c r="BN161" s="2145"/>
      <c r="BO161" s="2145"/>
      <c r="BP161" s="2145"/>
      <c r="BQ161" s="2146"/>
      <c r="BR161" s="2555">
        <f t="shared" si="59"/>
        <v>34800</v>
      </c>
      <c r="BS161" s="2555">
        <f t="shared" si="60"/>
        <v>8000</v>
      </c>
      <c r="BT161" s="2555">
        <f t="shared" si="61"/>
        <v>-26800</v>
      </c>
      <c r="BU161" t="str">
        <f t="shared" si="58"/>
        <v>Dutch EMEA Dutch Inbound</v>
      </c>
      <c r="BX161" t="s">
        <v>138</v>
      </c>
      <c r="BY161" t="s">
        <v>16</v>
      </c>
    </row>
    <row r="162" spans="1:77">
      <c r="A162" s="2219" t="s">
        <v>139</v>
      </c>
      <c r="B162" s="2220" t="s">
        <v>33</v>
      </c>
      <c r="C162" s="2221" t="s">
        <v>134</v>
      </c>
      <c r="D162" s="2221" t="s">
        <v>139</v>
      </c>
      <c r="E162" s="2221" t="s">
        <v>16</v>
      </c>
      <c r="F162" s="2222"/>
      <c r="G162" s="411"/>
      <c r="H162" s="411"/>
      <c r="I162" s="411"/>
      <c r="J162" s="411"/>
      <c r="K162" s="411"/>
      <c r="L162" s="411"/>
      <c r="M162" s="411"/>
      <c r="N162" s="411"/>
      <c r="O162" s="411"/>
      <c r="P162" s="411"/>
      <c r="Q162" s="411"/>
      <c r="R162" s="973"/>
      <c r="S162" s="974">
        <v>2530.6200000000003</v>
      </c>
      <c r="T162" s="411">
        <v>2107.5940000000001</v>
      </c>
      <c r="U162" s="411">
        <v>2309.96</v>
      </c>
      <c r="V162" s="411">
        <v>1791.7886898814229</v>
      </c>
      <c r="W162" s="411">
        <v>1821.592139964346</v>
      </c>
      <c r="X162" s="411">
        <v>1500.7287291023792</v>
      </c>
      <c r="Y162" s="411">
        <v>1683.0115782539933</v>
      </c>
      <c r="Z162" s="411">
        <v>1630.0205964306797</v>
      </c>
      <c r="AA162" s="411">
        <v>2056.2581715847982</v>
      </c>
      <c r="AB162" s="411">
        <v>2226.898484994796</v>
      </c>
      <c r="AC162" s="411">
        <v>1836.4819773155346</v>
      </c>
      <c r="AD162" s="973">
        <v>1699.7149005501005</v>
      </c>
      <c r="AE162" s="974">
        <v>1998.8330286732341</v>
      </c>
      <c r="AF162" s="411">
        <v>1798.9497258059107</v>
      </c>
      <c r="AG162" s="411">
        <v>1871.0719408915047</v>
      </c>
      <c r="AH162" s="411">
        <v>1720</v>
      </c>
      <c r="AI162" s="411">
        <v>1655</v>
      </c>
      <c r="AJ162" s="411">
        <v>1535</v>
      </c>
      <c r="AK162" s="975">
        <v>1538</v>
      </c>
      <c r="AL162" s="975">
        <v>1540</v>
      </c>
      <c r="AM162" s="975">
        <v>1749</v>
      </c>
      <c r="AN162" s="975">
        <v>1894</v>
      </c>
      <c r="AO162" s="975">
        <v>1735</v>
      </c>
      <c r="AP162" s="976">
        <v>1633</v>
      </c>
      <c r="AQ162" s="2065">
        <v>1800</v>
      </c>
      <c r="AR162" s="2060">
        <v>1574</v>
      </c>
      <c r="AS162" s="2060">
        <v>1787</v>
      </c>
      <c r="AT162" s="975">
        <v>1400</v>
      </c>
      <c r="AU162" s="975">
        <v>1650</v>
      </c>
      <c r="AV162" s="975">
        <v>1300</v>
      </c>
      <c r="AW162" s="975">
        <v>1300</v>
      </c>
      <c r="AX162" s="975">
        <v>1400</v>
      </c>
      <c r="AY162" s="975">
        <v>1600</v>
      </c>
      <c r="AZ162" s="975">
        <v>1700</v>
      </c>
      <c r="BA162" s="975">
        <v>1800</v>
      </c>
      <c r="BB162" s="2377">
        <v>1600</v>
      </c>
      <c r="BC162" s="977">
        <v>1800</v>
      </c>
      <c r="BD162" s="976">
        <v>1800</v>
      </c>
      <c r="BE162" s="977">
        <v>1700</v>
      </c>
      <c r="BF162" s="975">
        <v>1600</v>
      </c>
      <c r="BG162" s="2145">
        <v>2000</v>
      </c>
      <c r="BH162" s="2145">
        <v>1600</v>
      </c>
      <c r="BI162" s="2145">
        <v>1900</v>
      </c>
      <c r="BJ162" s="2145">
        <v>1900</v>
      </c>
      <c r="BK162" s="2145">
        <v>1900</v>
      </c>
      <c r="BL162" s="2145">
        <v>1800</v>
      </c>
      <c r="BM162" s="2145">
        <v>1800</v>
      </c>
      <c r="BN162" s="2145">
        <v>1600</v>
      </c>
      <c r="BO162" s="2145">
        <v>1800</v>
      </c>
      <c r="BP162" s="2145">
        <v>1800</v>
      </c>
      <c r="BQ162" s="2146">
        <v>1700</v>
      </c>
      <c r="BR162" s="2555">
        <f t="shared" si="59"/>
        <v>19050</v>
      </c>
      <c r="BS162" s="2555">
        <f t="shared" si="60"/>
        <v>21400</v>
      </c>
      <c r="BT162" s="2555">
        <f t="shared" si="61"/>
        <v>2350</v>
      </c>
      <c r="BU162" t="str">
        <f t="shared" si="58"/>
        <v>Italian EMEA Italian Inbound</v>
      </c>
      <c r="BX162" t="s">
        <v>139</v>
      </c>
      <c r="BY162" t="s">
        <v>16</v>
      </c>
    </row>
    <row r="163" spans="1:77">
      <c r="A163" s="2219" t="s">
        <v>140</v>
      </c>
      <c r="B163" s="2220" t="s">
        <v>33</v>
      </c>
      <c r="C163" s="2221" t="s">
        <v>134</v>
      </c>
      <c r="D163" s="2221" t="s">
        <v>140</v>
      </c>
      <c r="E163" s="2221" t="s">
        <v>16</v>
      </c>
      <c r="F163" s="2222"/>
      <c r="G163" s="411"/>
      <c r="H163" s="411"/>
      <c r="I163" s="411"/>
      <c r="J163" s="411"/>
      <c r="K163" s="411"/>
      <c r="L163" s="411"/>
      <c r="M163" s="411"/>
      <c r="N163" s="411"/>
      <c r="O163" s="411"/>
      <c r="P163" s="411"/>
      <c r="Q163" s="411"/>
      <c r="R163" s="973"/>
      <c r="S163" s="974">
        <v>2615.4975000000004</v>
      </c>
      <c r="T163" s="411">
        <v>2328.7005000000004</v>
      </c>
      <c r="U163" s="411">
        <v>2465.8514999999998</v>
      </c>
      <c r="V163" s="411">
        <v>1630.7691207701691</v>
      </c>
      <c r="W163" s="411">
        <v>1671.8009226461083</v>
      </c>
      <c r="X163" s="411">
        <v>1430.9155985093641</v>
      </c>
      <c r="Y163" s="411">
        <v>1700.0522889554318</v>
      </c>
      <c r="Z163" s="411">
        <v>1878.1204589082054</v>
      </c>
      <c r="AA163" s="411">
        <v>1725.4580919402988</v>
      </c>
      <c r="AB163" s="411">
        <v>1898.0039011343288</v>
      </c>
      <c r="AC163" s="411">
        <v>1768.7104769225837</v>
      </c>
      <c r="AD163" s="973">
        <v>1597.9914656717951</v>
      </c>
      <c r="AE163" s="974">
        <v>1958</v>
      </c>
      <c r="AF163" s="411">
        <v>1585.895088335418</v>
      </c>
      <c r="AG163" s="411">
        <v>1671.3728922455728</v>
      </c>
      <c r="AH163" s="411">
        <v>1489</v>
      </c>
      <c r="AI163" s="411">
        <v>1387</v>
      </c>
      <c r="AJ163" s="411">
        <v>1335</v>
      </c>
      <c r="AK163" s="975">
        <v>1472</v>
      </c>
      <c r="AL163" s="975">
        <v>1488</v>
      </c>
      <c r="AM163" s="975">
        <v>1364</v>
      </c>
      <c r="AN163" s="975">
        <v>1798</v>
      </c>
      <c r="AO163" s="978">
        <v>1502</v>
      </c>
      <c r="AP163" s="976">
        <v>1338</v>
      </c>
      <c r="AQ163" s="2065">
        <v>1800</v>
      </c>
      <c r="AR163" s="2060">
        <v>1661</v>
      </c>
      <c r="AS163" s="2060">
        <v>1771</v>
      </c>
      <c r="AT163" s="975">
        <v>1250</v>
      </c>
      <c r="AU163" s="975">
        <v>1250</v>
      </c>
      <c r="AV163" s="975">
        <v>1050</v>
      </c>
      <c r="AW163" s="975">
        <v>1200</v>
      </c>
      <c r="AX163" s="975">
        <v>1400</v>
      </c>
      <c r="AY163" s="975">
        <v>1300</v>
      </c>
      <c r="AZ163" s="975">
        <v>1400</v>
      </c>
      <c r="BA163" s="975">
        <v>1700</v>
      </c>
      <c r="BB163" s="2377">
        <v>1300</v>
      </c>
      <c r="BC163" s="977">
        <v>1700</v>
      </c>
      <c r="BD163" s="976">
        <v>1700</v>
      </c>
      <c r="BE163" s="977">
        <v>1400</v>
      </c>
      <c r="BF163" s="975"/>
      <c r="BG163" s="975"/>
      <c r="BH163" s="975"/>
      <c r="BI163" s="975"/>
      <c r="BJ163" s="975"/>
      <c r="BK163" s="975"/>
      <c r="BL163" s="975"/>
      <c r="BM163" s="975"/>
      <c r="BN163" s="975"/>
      <c r="BO163" s="975"/>
      <c r="BP163" s="975"/>
      <c r="BQ163" s="2377"/>
      <c r="BR163" s="2555">
        <f t="shared" si="59"/>
        <v>16650</v>
      </c>
      <c r="BS163" s="2555">
        <f t="shared" si="60"/>
        <v>0</v>
      </c>
      <c r="BT163" s="2555">
        <f t="shared" si="61"/>
        <v>-16650</v>
      </c>
      <c r="BU163" t="str">
        <f t="shared" si="58"/>
        <v>Swedish EMEA Swedish Inbound</v>
      </c>
      <c r="BX163" t="s">
        <v>140</v>
      </c>
      <c r="BY163" t="s">
        <v>16</v>
      </c>
    </row>
    <row r="164" spans="1:77">
      <c r="A164" s="2219" t="s">
        <v>141</v>
      </c>
      <c r="B164" s="2220" t="s">
        <v>33</v>
      </c>
      <c r="C164" s="2221" t="s">
        <v>134</v>
      </c>
      <c r="D164" s="2221" t="s">
        <v>141</v>
      </c>
      <c r="E164" s="2221" t="s">
        <v>16</v>
      </c>
      <c r="F164" s="2222"/>
      <c r="G164" s="411"/>
      <c r="H164" s="411"/>
      <c r="I164" s="411"/>
      <c r="J164" s="411"/>
      <c r="K164" s="411"/>
      <c r="L164" s="411"/>
      <c r="M164" s="411"/>
      <c r="N164" s="411"/>
      <c r="O164" s="411"/>
      <c r="P164" s="411"/>
      <c r="Q164" s="411"/>
      <c r="R164" s="973"/>
      <c r="S164" s="974">
        <v>1212.729</v>
      </c>
      <c r="T164" s="411">
        <v>998.52900000000011</v>
      </c>
      <c r="U164" s="411">
        <v>1086.7080000000001</v>
      </c>
      <c r="V164" s="411">
        <v>870.68418767507001</v>
      </c>
      <c r="W164" s="411">
        <v>899.50950239516044</v>
      </c>
      <c r="X164" s="411">
        <v>912.01566251077224</v>
      </c>
      <c r="Y164" s="411">
        <v>833.32146075453238</v>
      </c>
      <c r="Z164" s="411">
        <v>948.67840697995007</v>
      </c>
      <c r="AA164" s="411">
        <v>874.47882450250904</v>
      </c>
      <c r="AB164" s="411">
        <v>833.35913056038476</v>
      </c>
      <c r="AC164" s="411">
        <v>793.81855925850584</v>
      </c>
      <c r="AD164" s="973">
        <v>701.31547118777507</v>
      </c>
      <c r="AE164" s="974">
        <v>1110</v>
      </c>
      <c r="AF164" s="411">
        <v>979.48466877594547</v>
      </c>
      <c r="AG164" s="411">
        <v>930.51879005393084</v>
      </c>
      <c r="AH164" s="411">
        <v>797</v>
      </c>
      <c r="AI164" s="411">
        <v>763</v>
      </c>
      <c r="AJ164" s="411">
        <v>768</v>
      </c>
      <c r="AK164" s="975">
        <v>831</v>
      </c>
      <c r="AL164" s="975">
        <v>782</v>
      </c>
      <c r="AM164" s="975">
        <v>771</v>
      </c>
      <c r="AN164" s="975">
        <v>867</v>
      </c>
      <c r="AO164" s="975">
        <v>794</v>
      </c>
      <c r="AP164" s="976">
        <v>757</v>
      </c>
      <c r="AQ164" s="2065">
        <v>950</v>
      </c>
      <c r="AR164" s="2060">
        <v>1003</v>
      </c>
      <c r="AS164" s="2060">
        <v>989</v>
      </c>
      <c r="AT164" s="975">
        <v>800</v>
      </c>
      <c r="AU164" s="975">
        <v>800</v>
      </c>
      <c r="AV164" s="975">
        <v>800</v>
      </c>
      <c r="AW164" s="975">
        <v>800</v>
      </c>
      <c r="AX164" s="975">
        <v>800</v>
      </c>
      <c r="AY164" s="975">
        <v>800</v>
      </c>
      <c r="AZ164" s="975">
        <v>800</v>
      </c>
      <c r="BA164" s="975">
        <v>900</v>
      </c>
      <c r="BB164" s="2377">
        <v>800</v>
      </c>
      <c r="BC164" s="977">
        <v>900</v>
      </c>
      <c r="BD164" s="976">
        <v>800</v>
      </c>
      <c r="BE164" s="977">
        <v>800</v>
      </c>
      <c r="BF164" s="975"/>
      <c r="BG164" s="975"/>
      <c r="BH164" s="975"/>
      <c r="BI164" s="975"/>
      <c r="BJ164" s="975"/>
      <c r="BK164" s="975"/>
      <c r="BL164" s="975"/>
      <c r="BM164" s="975"/>
      <c r="BN164" s="975"/>
      <c r="BO164" s="975"/>
      <c r="BP164" s="975"/>
      <c r="BQ164" s="2377"/>
      <c r="BR164" s="2555">
        <f t="shared" si="59"/>
        <v>9800</v>
      </c>
      <c r="BS164" s="2555">
        <f t="shared" si="60"/>
        <v>0</v>
      </c>
      <c r="BT164" s="2555">
        <f t="shared" si="61"/>
        <v>-9800</v>
      </c>
      <c r="BU164" t="str">
        <f t="shared" si="58"/>
        <v>DAN EMEA DAN Inbound</v>
      </c>
      <c r="BX164" t="s">
        <v>141</v>
      </c>
      <c r="BY164" t="s">
        <v>16</v>
      </c>
    </row>
    <row r="165" spans="1:77">
      <c r="A165" s="2219" t="s">
        <v>142</v>
      </c>
      <c r="B165" s="2220" t="s">
        <v>33</v>
      </c>
      <c r="C165" s="2221" t="s">
        <v>134</v>
      </c>
      <c r="D165" s="2221" t="s">
        <v>142</v>
      </c>
      <c r="E165" s="2221" t="s">
        <v>16</v>
      </c>
      <c r="F165" s="2222"/>
      <c r="G165" s="411"/>
      <c r="H165" s="411"/>
      <c r="I165" s="411"/>
      <c r="J165" s="411"/>
      <c r="K165" s="411"/>
      <c r="L165" s="411"/>
      <c r="M165" s="411"/>
      <c r="N165" s="411"/>
      <c r="O165" s="411"/>
      <c r="P165" s="411"/>
      <c r="Q165" s="411"/>
      <c r="R165" s="973"/>
      <c r="S165" s="974">
        <v>714</v>
      </c>
      <c r="T165" s="411">
        <v>582.5</v>
      </c>
      <c r="U165" s="411">
        <v>641.5</v>
      </c>
      <c r="V165" s="411">
        <v>335.95758475267195</v>
      </c>
      <c r="W165" s="411">
        <v>364.81455475624375</v>
      </c>
      <c r="X165" s="411">
        <v>376.33339639233463</v>
      </c>
      <c r="Y165" s="411">
        <v>311.52588827434312</v>
      </c>
      <c r="Z165" s="411">
        <v>370.58744515042019</v>
      </c>
      <c r="AA165" s="411">
        <v>388.45624206269997</v>
      </c>
      <c r="AB165" s="411">
        <v>340.83300084828244</v>
      </c>
      <c r="AC165" s="411">
        <v>387.73010600376432</v>
      </c>
      <c r="AD165" s="973">
        <v>307.69161634986523</v>
      </c>
      <c r="AE165" s="974">
        <v>369</v>
      </c>
      <c r="AF165" s="411">
        <v>303.33358479557535</v>
      </c>
      <c r="AG165" s="411">
        <v>356.00518263964312</v>
      </c>
      <c r="AH165" s="411">
        <v>327</v>
      </c>
      <c r="AI165" s="411">
        <v>326</v>
      </c>
      <c r="AJ165" s="411">
        <v>323</v>
      </c>
      <c r="AK165" s="975">
        <v>330</v>
      </c>
      <c r="AL165" s="975">
        <v>339</v>
      </c>
      <c r="AM165" s="975">
        <v>347</v>
      </c>
      <c r="AN165" s="975">
        <v>357</v>
      </c>
      <c r="AO165" s="975">
        <v>384</v>
      </c>
      <c r="AP165" s="976">
        <v>312</v>
      </c>
      <c r="AQ165" s="2065">
        <v>400</v>
      </c>
      <c r="AR165" s="2060">
        <v>330</v>
      </c>
      <c r="AS165" s="2060">
        <v>378</v>
      </c>
      <c r="AT165" s="975">
        <v>250</v>
      </c>
      <c r="AU165" s="975">
        <v>300</v>
      </c>
      <c r="AV165" s="975">
        <v>250</v>
      </c>
      <c r="AW165" s="975">
        <v>350</v>
      </c>
      <c r="AX165" s="975">
        <v>350</v>
      </c>
      <c r="AY165" s="975">
        <v>300</v>
      </c>
      <c r="AZ165" s="975">
        <v>300</v>
      </c>
      <c r="BA165" s="975">
        <v>350</v>
      </c>
      <c r="BB165" s="2377">
        <v>300</v>
      </c>
      <c r="BC165" s="977">
        <v>350</v>
      </c>
      <c r="BD165" s="976">
        <v>300</v>
      </c>
      <c r="BE165" s="977">
        <v>300</v>
      </c>
      <c r="BF165" s="975"/>
      <c r="BG165" s="975"/>
      <c r="BH165" s="975"/>
      <c r="BI165" s="975"/>
      <c r="BJ165" s="975"/>
      <c r="BK165" s="975"/>
      <c r="BL165" s="975"/>
      <c r="BM165" s="975"/>
      <c r="BN165" s="975"/>
      <c r="BO165" s="975"/>
      <c r="BP165" s="975"/>
      <c r="BQ165" s="2377"/>
      <c r="BR165" s="2555">
        <f t="shared" si="59"/>
        <v>3700</v>
      </c>
      <c r="BS165" s="2555">
        <f t="shared" si="60"/>
        <v>0</v>
      </c>
      <c r="BT165" s="2555">
        <f t="shared" si="61"/>
        <v>-3700</v>
      </c>
      <c r="BU165" t="str">
        <f t="shared" si="58"/>
        <v>NOR EMEA NOR Inbound</v>
      </c>
      <c r="BX165" t="s">
        <v>142</v>
      </c>
      <c r="BY165" t="s">
        <v>16</v>
      </c>
    </row>
    <row r="166" spans="1:77">
      <c r="A166" s="2219" t="s">
        <v>239</v>
      </c>
      <c r="B166" s="2220" t="s">
        <v>33</v>
      </c>
      <c r="C166" s="2221" t="s">
        <v>134</v>
      </c>
      <c r="D166" s="2221" t="s">
        <v>239</v>
      </c>
      <c r="E166" s="2221" t="s">
        <v>16</v>
      </c>
      <c r="F166" s="2222"/>
      <c r="G166" s="411"/>
      <c r="H166" s="411"/>
      <c r="I166" s="411"/>
      <c r="J166" s="411"/>
      <c r="K166" s="411"/>
      <c r="L166" s="411"/>
      <c r="M166" s="411"/>
      <c r="N166" s="411"/>
      <c r="O166" s="411"/>
      <c r="P166" s="411"/>
      <c r="Q166" s="411"/>
      <c r="R166" s="973"/>
      <c r="S166" s="974">
        <v>335.125</v>
      </c>
      <c r="T166" s="411">
        <v>290.76249999999999</v>
      </c>
      <c r="U166" s="411">
        <v>266.17500000000001</v>
      </c>
      <c r="V166" s="411">
        <v>246.65153082210409</v>
      </c>
      <c r="W166" s="411">
        <v>194.29631057029502</v>
      </c>
      <c r="X166" s="411">
        <v>205.56252666207345</v>
      </c>
      <c r="Y166" s="411">
        <v>212.26995866223737</v>
      </c>
      <c r="Z166" s="411">
        <v>244.54584175547157</v>
      </c>
      <c r="AA166" s="411">
        <v>276.10823565797796</v>
      </c>
      <c r="AB166" s="411">
        <v>285.9286310931227</v>
      </c>
      <c r="AC166" s="411">
        <v>251.16582086832932</v>
      </c>
      <c r="AD166" s="973">
        <v>238.60752982491286</v>
      </c>
      <c r="AE166" s="974">
        <v>258</v>
      </c>
      <c r="AF166" s="411">
        <v>234.53616565726702</v>
      </c>
      <c r="AG166" s="411">
        <v>240.28892045309976</v>
      </c>
      <c r="AH166" s="411">
        <v>210</v>
      </c>
      <c r="AI166" s="411">
        <v>230</v>
      </c>
      <c r="AJ166" s="411">
        <v>217</v>
      </c>
      <c r="AK166" s="975">
        <v>227</v>
      </c>
      <c r="AL166" s="975">
        <v>241</v>
      </c>
      <c r="AM166" s="975">
        <v>202</v>
      </c>
      <c r="AN166" s="975">
        <v>237</v>
      </c>
      <c r="AO166" s="975">
        <v>235</v>
      </c>
      <c r="AP166" s="976">
        <v>229</v>
      </c>
      <c r="AQ166" s="2065">
        <v>250</v>
      </c>
      <c r="AR166" s="2060">
        <v>224</v>
      </c>
      <c r="AS166" s="2060">
        <v>214</v>
      </c>
      <c r="AT166" s="975">
        <v>200</v>
      </c>
      <c r="AU166" s="975">
        <v>200</v>
      </c>
      <c r="AV166" s="975">
        <v>200</v>
      </c>
      <c r="AW166" s="975">
        <v>150</v>
      </c>
      <c r="AX166" s="975">
        <v>250</v>
      </c>
      <c r="AY166" s="975">
        <v>300</v>
      </c>
      <c r="AZ166" s="975">
        <v>300</v>
      </c>
      <c r="BA166" s="975">
        <v>300</v>
      </c>
      <c r="BB166" s="2377">
        <v>300</v>
      </c>
      <c r="BC166" s="977">
        <v>300</v>
      </c>
      <c r="BD166" s="976">
        <v>300</v>
      </c>
      <c r="BE166" s="977">
        <v>300</v>
      </c>
      <c r="BF166" s="975"/>
      <c r="BG166" s="975"/>
      <c r="BH166" s="975"/>
      <c r="BI166" s="975"/>
      <c r="BJ166" s="975"/>
      <c r="BK166" s="975"/>
      <c r="BL166" s="975"/>
      <c r="BM166" s="975"/>
      <c r="BN166" s="975"/>
      <c r="BO166" s="975"/>
      <c r="BP166" s="975"/>
      <c r="BQ166" s="2377"/>
      <c r="BR166" s="2555">
        <f t="shared" si="59"/>
        <v>3100</v>
      </c>
      <c r="BS166" s="2555">
        <f t="shared" si="60"/>
        <v>0</v>
      </c>
      <c r="BT166" s="2555">
        <f t="shared" si="61"/>
        <v>-3100</v>
      </c>
      <c r="BU166" t="str">
        <f t="shared" si="58"/>
        <v>Finnish EMEA Finnish Inbound</v>
      </c>
      <c r="BX166" t="s">
        <v>239</v>
      </c>
      <c r="BY166" t="s">
        <v>16</v>
      </c>
    </row>
    <row r="167" spans="1:77">
      <c r="A167" s="2219" t="s">
        <v>144</v>
      </c>
      <c r="B167" s="2220" t="s">
        <v>33</v>
      </c>
      <c r="C167" s="2221" t="s">
        <v>134</v>
      </c>
      <c r="D167" s="2221" t="s">
        <v>144</v>
      </c>
      <c r="E167" s="2221" t="s">
        <v>16</v>
      </c>
      <c r="F167" s="2222"/>
      <c r="G167" s="411"/>
      <c r="H167" s="411"/>
      <c r="I167" s="411"/>
      <c r="J167" s="411"/>
      <c r="K167" s="411"/>
      <c r="L167" s="411"/>
      <c r="M167" s="411"/>
      <c r="N167" s="411"/>
      <c r="O167" s="411"/>
      <c r="P167" s="411"/>
      <c r="Q167" s="411"/>
      <c r="R167" s="973"/>
      <c r="S167" s="974">
        <v>1200</v>
      </c>
      <c r="T167" s="411">
        <v>1400</v>
      </c>
      <c r="U167" s="411">
        <v>1300</v>
      </c>
      <c r="V167" s="411">
        <v>850</v>
      </c>
      <c r="W167" s="411">
        <v>1050</v>
      </c>
      <c r="X167" s="411">
        <v>1150</v>
      </c>
      <c r="Y167" s="411">
        <v>1180.175015327261</v>
      </c>
      <c r="Z167" s="411">
        <v>1131.3305216215635</v>
      </c>
      <c r="AA167" s="411">
        <v>1202.0741725411103</v>
      </c>
      <c r="AB167" s="411">
        <v>1336.6753540357336</v>
      </c>
      <c r="AC167" s="411">
        <v>1521.0711849149745</v>
      </c>
      <c r="AD167" s="973">
        <v>1551.4926086132741</v>
      </c>
      <c r="AE167" s="974">
        <v>1394.6262619525889</v>
      </c>
      <c r="AF167" s="411">
        <v>1318.9957705234897</v>
      </c>
      <c r="AG167" s="411">
        <v>1332.3188812659646</v>
      </c>
      <c r="AH167" s="411">
        <v>1176</v>
      </c>
      <c r="AI167" s="411">
        <v>1202</v>
      </c>
      <c r="AJ167" s="411">
        <v>1091</v>
      </c>
      <c r="AK167" s="975">
        <v>1183</v>
      </c>
      <c r="AL167" s="975">
        <v>1181</v>
      </c>
      <c r="AM167" s="975">
        <v>1093</v>
      </c>
      <c r="AN167" s="975">
        <v>1216</v>
      </c>
      <c r="AO167" s="975">
        <v>1196</v>
      </c>
      <c r="AP167" s="976">
        <v>1526</v>
      </c>
      <c r="AQ167" s="2065">
        <v>1250</v>
      </c>
      <c r="AR167" s="2060">
        <v>1184</v>
      </c>
      <c r="AS167" s="2060">
        <v>1156</v>
      </c>
      <c r="AT167" s="975">
        <v>900</v>
      </c>
      <c r="AU167" s="975">
        <v>900</v>
      </c>
      <c r="AV167" s="975">
        <v>800</v>
      </c>
      <c r="AW167" s="975">
        <v>700</v>
      </c>
      <c r="AX167" s="975">
        <v>1000</v>
      </c>
      <c r="AY167" s="975">
        <v>800</v>
      </c>
      <c r="AZ167" s="975">
        <v>900</v>
      </c>
      <c r="BA167" s="975">
        <v>1100</v>
      </c>
      <c r="BB167" s="2377">
        <v>1100</v>
      </c>
      <c r="BC167" s="977">
        <v>1100</v>
      </c>
      <c r="BD167" s="976">
        <v>1100</v>
      </c>
      <c r="BE167" s="977">
        <v>1000</v>
      </c>
      <c r="BF167" s="975">
        <v>1000</v>
      </c>
      <c r="BG167" s="975">
        <v>1000</v>
      </c>
      <c r="BH167" s="975">
        <v>1000</v>
      </c>
      <c r="BI167" s="975">
        <v>1100</v>
      </c>
      <c r="BJ167" s="975">
        <v>1100</v>
      </c>
      <c r="BK167" s="975">
        <v>1000</v>
      </c>
      <c r="BL167" s="975">
        <v>1100</v>
      </c>
      <c r="BM167" s="975">
        <v>1200</v>
      </c>
      <c r="BN167" s="975">
        <v>1100</v>
      </c>
      <c r="BO167" s="975">
        <v>1100</v>
      </c>
      <c r="BP167" s="975">
        <v>1100</v>
      </c>
      <c r="BQ167" s="2377">
        <v>1000</v>
      </c>
      <c r="BR167" s="2555">
        <f t="shared" si="59"/>
        <v>11400</v>
      </c>
      <c r="BS167" s="2555">
        <f t="shared" si="60"/>
        <v>12800</v>
      </c>
      <c r="BT167" s="2555">
        <f t="shared" si="61"/>
        <v>1400</v>
      </c>
      <c r="BU167" t="str">
        <f t="shared" si="58"/>
        <v>Polish EMEA Polish Inbound</v>
      </c>
      <c r="BX167" t="s">
        <v>144</v>
      </c>
      <c r="BY167" t="s">
        <v>16</v>
      </c>
    </row>
    <row r="168" spans="1:77" ht="17" customHeight="1">
      <c r="A168" s="2219" t="s">
        <v>145</v>
      </c>
      <c r="B168" s="2220" t="s">
        <v>33</v>
      </c>
      <c r="C168" s="2221" t="s">
        <v>134</v>
      </c>
      <c r="D168" s="2221" t="s">
        <v>145</v>
      </c>
      <c r="E168" s="2221" t="s">
        <v>16</v>
      </c>
      <c r="F168" s="2222"/>
      <c r="G168" s="411"/>
      <c r="H168" s="411"/>
      <c r="I168" s="411"/>
      <c r="J168" s="411"/>
      <c r="K168" s="411"/>
      <c r="L168" s="411"/>
      <c r="M168" s="411"/>
      <c r="N168" s="411"/>
      <c r="O168" s="411"/>
      <c r="P168" s="411"/>
      <c r="Q168" s="411"/>
      <c r="R168" s="973"/>
      <c r="S168" s="974">
        <v>1979.5000000000002</v>
      </c>
      <c r="T168" s="411">
        <v>1712</v>
      </c>
      <c r="U168" s="411">
        <v>2000.9</v>
      </c>
      <c r="V168" s="411">
        <v>1992.5110931483612</v>
      </c>
      <c r="W168" s="411">
        <v>1805.9527040779153</v>
      </c>
      <c r="X168" s="411">
        <v>1679.2453581483808</v>
      </c>
      <c r="Y168" s="411">
        <v>1823.3232187778665</v>
      </c>
      <c r="Z168" s="411">
        <v>2044.4667223829879</v>
      </c>
      <c r="AA168" s="411">
        <v>1817.8817199600874</v>
      </c>
      <c r="AB168" s="411">
        <v>1963.3122575568943</v>
      </c>
      <c r="AC168" s="411">
        <v>1993.4368437215389</v>
      </c>
      <c r="AD168" s="973">
        <v>1814.0897121078224</v>
      </c>
      <c r="AE168" s="974">
        <v>1702</v>
      </c>
      <c r="AF168" s="411">
        <v>1668.1819234616348</v>
      </c>
      <c r="AG168" s="411">
        <v>1705.6791765382836</v>
      </c>
      <c r="AH168" s="411">
        <v>1591</v>
      </c>
      <c r="AI168" s="411">
        <v>1604</v>
      </c>
      <c r="AJ168" s="411">
        <v>1451</v>
      </c>
      <c r="AK168" s="975">
        <v>1454</v>
      </c>
      <c r="AL168" s="975">
        <v>1539</v>
      </c>
      <c r="AM168" s="975">
        <v>1283</v>
      </c>
      <c r="AN168" s="975">
        <v>1352</v>
      </c>
      <c r="AO168" s="975">
        <v>1332</v>
      </c>
      <c r="AP168" s="976">
        <v>1285</v>
      </c>
      <c r="AQ168" s="2065">
        <v>1350</v>
      </c>
      <c r="AR168" s="2060">
        <v>1322</v>
      </c>
      <c r="AS168" s="2060">
        <v>1449</v>
      </c>
      <c r="AT168" s="975">
        <v>1050</v>
      </c>
      <c r="AU168" s="975">
        <v>1100</v>
      </c>
      <c r="AV168" s="975">
        <v>1100</v>
      </c>
      <c r="AW168" s="975">
        <v>1050</v>
      </c>
      <c r="AX168" s="975">
        <v>1300</v>
      </c>
      <c r="AY168" s="975">
        <v>1100</v>
      </c>
      <c r="AZ168" s="975">
        <v>1100</v>
      </c>
      <c r="BA168" s="975">
        <v>1000</v>
      </c>
      <c r="BB168" s="2377">
        <v>1100</v>
      </c>
      <c r="BC168" s="977">
        <v>1000</v>
      </c>
      <c r="BD168" s="976">
        <v>1000</v>
      </c>
      <c r="BE168" s="977">
        <v>1100</v>
      </c>
      <c r="BF168" s="975">
        <v>1100</v>
      </c>
      <c r="BG168" s="975">
        <v>1100</v>
      </c>
      <c r="BH168" s="975">
        <v>1100</v>
      </c>
      <c r="BI168" s="975">
        <v>1100</v>
      </c>
      <c r="BJ168" s="975">
        <v>1100</v>
      </c>
      <c r="BK168" s="975">
        <v>1000</v>
      </c>
      <c r="BL168" s="975">
        <v>1100</v>
      </c>
      <c r="BM168" s="975">
        <v>1100</v>
      </c>
      <c r="BN168" s="975">
        <v>1000</v>
      </c>
      <c r="BO168" s="975">
        <v>1100</v>
      </c>
      <c r="BP168" s="975">
        <v>1100</v>
      </c>
      <c r="BQ168" s="2377">
        <v>1100</v>
      </c>
      <c r="BR168" s="2555">
        <f t="shared" si="59"/>
        <v>13000</v>
      </c>
      <c r="BS168" s="2555">
        <f t="shared" si="60"/>
        <v>13000</v>
      </c>
      <c r="BT168" s="2555">
        <f t="shared" si="61"/>
        <v>0</v>
      </c>
      <c r="BU168" t="str">
        <f t="shared" si="58"/>
        <v>Portuguese EMEA Portuguese Inbound</v>
      </c>
      <c r="BX168" t="s">
        <v>145</v>
      </c>
      <c r="BY168" t="s">
        <v>16</v>
      </c>
    </row>
    <row r="169" spans="1:77">
      <c r="A169" s="2219" t="s">
        <v>146</v>
      </c>
      <c r="B169" s="2220" t="s">
        <v>33</v>
      </c>
      <c r="C169" s="2221" t="s">
        <v>134</v>
      </c>
      <c r="D169" s="2221" t="s">
        <v>146</v>
      </c>
      <c r="E169" s="2221" t="s">
        <v>16</v>
      </c>
      <c r="F169" s="2222"/>
      <c r="G169" s="411"/>
      <c r="H169" s="411"/>
      <c r="I169" s="411"/>
      <c r="J169" s="411"/>
      <c r="K169" s="411"/>
      <c r="L169" s="411"/>
      <c r="M169" s="411"/>
      <c r="N169" s="411"/>
      <c r="O169" s="411"/>
      <c r="P169" s="411"/>
      <c r="Q169" s="411"/>
      <c r="R169" s="973"/>
      <c r="S169" s="974">
        <v>1781.5500000000002</v>
      </c>
      <c r="T169" s="411">
        <v>1540.8</v>
      </c>
      <c r="U169" s="411">
        <v>2000.9</v>
      </c>
      <c r="V169" s="411">
        <v>1731.4720807561969</v>
      </c>
      <c r="W169" s="411">
        <v>1590.6328901139238</v>
      </c>
      <c r="X169" s="411">
        <v>1474.7834246653097</v>
      </c>
      <c r="Y169" s="411">
        <v>1898.2385812552106</v>
      </c>
      <c r="Z169" s="411">
        <v>1941.3355877367276</v>
      </c>
      <c r="AA169" s="411">
        <v>1833.7159287864986</v>
      </c>
      <c r="AB169" s="411">
        <v>1925.4017252258236</v>
      </c>
      <c r="AC169" s="411">
        <v>1801.4527236828985</v>
      </c>
      <c r="AD169" s="973">
        <v>1814.6294938665769</v>
      </c>
      <c r="AE169" s="974">
        <v>1786.6163340102846</v>
      </c>
      <c r="AF169" s="411">
        <v>1733.017843989976</v>
      </c>
      <c r="AG169" s="411">
        <v>1744.4068977477548</v>
      </c>
      <c r="AH169" s="411">
        <v>1728</v>
      </c>
      <c r="AI169" s="411">
        <v>1609</v>
      </c>
      <c r="AJ169" s="411">
        <v>1468</v>
      </c>
      <c r="AK169" s="975">
        <v>1488</v>
      </c>
      <c r="AL169" s="975">
        <v>1682</v>
      </c>
      <c r="AM169" s="975">
        <v>1581</v>
      </c>
      <c r="AN169" s="975">
        <v>1719</v>
      </c>
      <c r="AO169" s="975">
        <v>1668</v>
      </c>
      <c r="AP169" s="976">
        <v>1709</v>
      </c>
      <c r="AQ169" s="2065">
        <v>1900</v>
      </c>
      <c r="AR169" s="2060">
        <v>1856</v>
      </c>
      <c r="AS169" s="2060">
        <v>1731</v>
      </c>
      <c r="AT169" s="975">
        <v>1450</v>
      </c>
      <c r="AU169" s="975">
        <v>1500</v>
      </c>
      <c r="AV169" s="975">
        <v>1500</v>
      </c>
      <c r="AW169" s="975">
        <v>1400</v>
      </c>
      <c r="AX169" s="975">
        <v>1650</v>
      </c>
      <c r="AY169" s="975">
        <v>1500</v>
      </c>
      <c r="AZ169" s="975">
        <v>1500</v>
      </c>
      <c r="BA169" s="975">
        <v>1600</v>
      </c>
      <c r="BB169" s="2377">
        <v>1400</v>
      </c>
      <c r="BC169" s="977">
        <v>1600</v>
      </c>
      <c r="BD169" s="976">
        <v>1500</v>
      </c>
      <c r="BE169" s="977">
        <v>1600</v>
      </c>
      <c r="BF169" s="975">
        <v>1400</v>
      </c>
      <c r="BG169" s="2145">
        <v>1500</v>
      </c>
      <c r="BH169" s="2145">
        <v>1500</v>
      </c>
      <c r="BI169" s="2145">
        <v>1500</v>
      </c>
      <c r="BJ169" s="2145">
        <v>1500</v>
      </c>
      <c r="BK169" s="2145">
        <v>1500</v>
      </c>
      <c r="BL169" s="2145">
        <v>1600</v>
      </c>
      <c r="BM169" s="2145">
        <v>1600</v>
      </c>
      <c r="BN169" s="2145">
        <v>1400</v>
      </c>
      <c r="BO169" s="2145">
        <v>1600</v>
      </c>
      <c r="BP169" s="2145">
        <v>1600</v>
      </c>
      <c r="BQ169" s="2146">
        <v>1600</v>
      </c>
      <c r="BR169" s="2555">
        <f t="shared" si="59"/>
        <v>18200</v>
      </c>
      <c r="BS169" s="2555">
        <f t="shared" si="60"/>
        <v>18300</v>
      </c>
      <c r="BT169" s="2555">
        <f t="shared" si="61"/>
        <v>100</v>
      </c>
      <c r="BU169" t="str">
        <f t="shared" si="58"/>
        <v>Spanish EMEA Spanish Inbound</v>
      </c>
      <c r="BX169" t="s">
        <v>146</v>
      </c>
      <c r="BY169" t="s">
        <v>16</v>
      </c>
    </row>
    <row r="170" spans="1:77">
      <c r="A170" s="2223" t="s">
        <v>208</v>
      </c>
      <c r="B170" s="2224" t="s">
        <v>33</v>
      </c>
      <c r="C170" s="2225" t="s">
        <v>46</v>
      </c>
      <c r="D170" s="2225" t="s">
        <v>208</v>
      </c>
      <c r="E170" s="2225" t="s">
        <v>16</v>
      </c>
      <c r="F170" s="2226"/>
      <c r="G170" s="411"/>
      <c r="H170" s="411"/>
      <c r="I170" s="411"/>
      <c r="J170" s="411"/>
      <c r="K170" s="411"/>
      <c r="L170" s="411"/>
      <c r="M170" s="411"/>
      <c r="N170" s="411"/>
      <c r="O170" s="411"/>
      <c r="P170" s="411"/>
      <c r="Q170" s="411"/>
      <c r="R170" s="973"/>
      <c r="S170" s="974"/>
      <c r="T170" s="411"/>
      <c r="U170" s="411"/>
      <c r="V170" s="411">
        <v>44038.436769290609</v>
      </c>
      <c r="W170" s="411">
        <v>42612.789952909363</v>
      </c>
      <c r="X170" s="411">
        <v>40367.313353194673</v>
      </c>
      <c r="Y170" s="411">
        <v>42098.034015570243</v>
      </c>
      <c r="Z170" s="411">
        <v>41468.634581874932</v>
      </c>
      <c r="AA170" s="411">
        <v>44466.664273852002</v>
      </c>
      <c r="AB170" s="411">
        <v>43037.709197039483</v>
      </c>
      <c r="AC170" s="411">
        <v>42101.3504408882</v>
      </c>
      <c r="AD170" s="973">
        <v>42405.729254576567</v>
      </c>
      <c r="AE170" s="974">
        <v>44255.774418838424</v>
      </c>
      <c r="AF170" s="411">
        <v>39058.850463211827</v>
      </c>
      <c r="AG170" s="411">
        <v>43500.118283187287</v>
      </c>
      <c r="AH170" s="411">
        <v>32100</v>
      </c>
      <c r="AI170" s="411">
        <v>30213</v>
      </c>
      <c r="AJ170" s="411">
        <v>29537</v>
      </c>
      <c r="AK170" s="975">
        <v>28651</v>
      </c>
      <c r="AL170" s="975">
        <v>29623</v>
      </c>
      <c r="AM170" s="975">
        <v>29488.95076343459</v>
      </c>
      <c r="AN170" s="978">
        <v>29501.550086540752</v>
      </c>
      <c r="AO170" s="2062">
        <v>30266.618138612495</v>
      </c>
      <c r="AP170" s="1432">
        <v>31310.282451883373</v>
      </c>
      <c r="AQ170" s="2065">
        <v>35200</v>
      </c>
      <c r="AR170" s="2060">
        <v>34700</v>
      </c>
      <c r="AS170" s="2060">
        <v>35400</v>
      </c>
      <c r="AT170" s="978">
        <v>33000</v>
      </c>
      <c r="AU170" s="978">
        <v>32000</v>
      </c>
      <c r="AV170" s="978">
        <v>32000</v>
      </c>
      <c r="AW170" s="978">
        <v>32000</v>
      </c>
      <c r="AX170" s="978">
        <v>31400</v>
      </c>
      <c r="AY170" s="978">
        <v>29000</v>
      </c>
      <c r="AZ170" s="978">
        <v>31000</v>
      </c>
      <c r="BA170" s="978">
        <v>29000</v>
      </c>
      <c r="BB170" s="2378">
        <v>33000</v>
      </c>
      <c r="BC170" s="977">
        <v>30000</v>
      </c>
      <c r="BD170" s="976">
        <v>23000</v>
      </c>
      <c r="BE170" s="977">
        <v>23000</v>
      </c>
      <c r="BF170" s="975">
        <v>23000</v>
      </c>
      <c r="BG170" s="975">
        <v>21800</v>
      </c>
      <c r="BH170" s="975">
        <v>22300</v>
      </c>
      <c r="BI170" s="975">
        <v>22300</v>
      </c>
      <c r="BJ170" s="975">
        <v>26400</v>
      </c>
      <c r="BK170" s="975">
        <v>24300</v>
      </c>
      <c r="BL170" s="975">
        <v>23300</v>
      </c>
      <c r="BM170" s="975">
        <v>26000</v>
      </c>
      <c r="BN170" s="975">
        <v>27000</v>
      </c>
      <c r="BO170" s="975">
        <v>29800</v>
      </c>
      <c r="BP170" s="975">
        <v>26800</v>
      </c>
      <c r="BQ170" s="2377">
        <v>22600</v>
      </c>
      <c r="BR170" s="2555">
        <f t="shared" si="59"/>
        <v>358400</v>
      </c>
      <c r="BS170" s="2555">
        <f t="shared" si="60"/>
        <v>295600</v>
      </c>
      <c r="BT170" s="2555">
        <f t="shared" si="61"/>
        <v>-62800</v>
      </c>
      <c r="BU170" t="str">
        <f t="shared" si="58"/>
        <v>English Sales English Inbound</v>
      </c>
      <c r="BX170" t="s">
        <v>208</v>
      </c>
      <c r="BY170" t="s">
        <v>16</v>
      </c>
    </row>
    <row r="171" spans="1:77">
      <c r="A171" s="2227" t="s">
        <v>208</v>
      </c>
      <c r="B171" s="2228" t="s">
        <v>33</v>
      </c>
      <c r="C171" s="2225" t="s">
        <v>670</v>
      </c>
      <c r="D171" s="2225" t="s">
        <v>208</v>
      </c>
      <c r="E171" s="2225" t="s">
        <v>22</v>
      </c>
      <c r="F171" s="2226"/>
      <c r="G171" s="411"/>
      <c r="H171" s="411"/>
      <c r="I171" s="411"/>
      <c r="J171" s="411"/>
      <c r="K171" s="411"/>
      <c r="L171" s="411"/>
      <c r="M171" s="411"/>
      <c r="N171" s="411"/>
      <c r="O171" s="411"/>
      <c r="P171" s="411"/>
      <c r="Q171" s="411"/>
      <c r="R171" s="973"/>
      <c r="S171" s="974"/>
      <c r="T171" s="411"/>
      <c r="U171" s="411"/>
      <c r="V171" s="411"/>
      <c r="W171" s="411"/>
      <c r="X171" s="411"/>
      <c r="Y171" s="411"/>
      <c r="Z171" s="411"/>
      <c r="AA171" s="411"/>
      <c r="AB171" s="411"/>
      <c r="AC171" s="411"/>
      <c r="AD171" s="973"/>
      <c r="AE171" s="974"/>
      <c r="AF171" s="411"/>
      <c r="AG171" s="411"/>
      <c r="AH171" s="411">
        <v>15581</v>
      </c>
      <c r="AI171" s="411">
        <v>15776</v>
      </c>
      <c r="AJ171" s="411">
        <v>10600</v>
      </c>
      <c r="AK171" s="975">
        <v>10600</v>
      </c>
      <c r="AL171" s="975">
        <v>10900</v>
      </c>
      <c r="AM171" s="975">
        <v>13000</v>
      </c>
      <c r="AN171" s="975">
        <v>10900</v>
      </c>
      <c r="AO171" s="975">
        <v>10600</v>
      </c>
      <c r="AP171" s="976">
        <v>11000</v>
      </c>
      <c r="AQ171" s="2065">
        <v>25100</v>
      </c>
      <c r="AR171" s="2060">
        <v>13600</v>
      </c>
      <c r="AS171" s="2060">
        <v>13700</v>
      </c>
      <c r="AT171" s="975">
        <v>13000</v>
      </c>
      <c r="AU171" s="975">
        <v>12700</v>
      </c>
      <c r="AV171" s="975">
        <v>12000</v>
      </c>
      <c r="AW171" s="975">
        <v>11800</v>
      </c>
      <c r="AX171" s="975">
        <v>14000</v>
      </c>
      <c r="AY171" s="975">
        <v>16700</v>
      </c>
      <c r="AZ171" s="975">
        <v>17400</v>
      </c>
      <c r="BA171" s="975">
        <v>24000</v>
      </c>
      <c r="BB171" s="2377">
        <v>24000</v>
      </c>
      <c r="BC171" s="977">
        <v>24000</v>
      </c>
      <c r="BD171" s="976">
        <v>21000</v>
      </c>
      <c r="BE171" s="977">
        <v>21000</v>
      </c>
      <c r="BF171" s="975">
        <v>17000</v>
      </c>
      <c r="BG171" s="975">
        <v>17000</v>
      </c>
      <c r="BH171" s="975">
        <v>17000</v>
      </c>
      <c r="BI171" s="975">
        <v>21000</v>
      </c>
      <c r="BJ171" s="975">
        <v>21000</v>
      </c>
      <c r="BK171" s="975">
        <v>21000</v>
      </c>
      <c r="BL171" s="975">
        <v>21000</v>
      </c>
      <c r="BM171" s="975">
        <v>21000</v>
      </c>
      <c r="BN171" s="975">
        <v>21000</v>
      </c>
      <c r="BO171" s="975">
        <v>21000</v>
      </c>
      <c r="BP171" s="975">
        <v>21000</v>
      </c>
      <c r="BQ171" s="975">
        <v>21000</v>
      </c>
      <c r="BR171" s="2555">
        <f t="shared" si="59"/>
        <v>211600</v>
      </c>
      <c r="BS171" s="2555">
        <f t="shared" si="60"/>
        <v>240000</v>
      </c>
      <c r="BT171" s="2555">
        <f t="shared" si="61"/>
        <v>28400</v>
      </c>
      <c r="BU171" t="str">
        <f t="shared" si="58"/>
        <v>English Sales Chat English Chat</v>
      </c>
      <c r="BX171" t="s">
        <v>208</v>
      </c>
      <c r="BY171" t="s">
        <v>22</v>
      </c>
    </row>
    <row r="172" spans="1:77">
      <c r="A172" s="2229" t="s">
        <v>208</v>
      </c>
      <c r="B172" s="2230" t="s">
        <v>33</v>
      </c>
      <c r="C172" s="2230" t="s">
        <v>671</v>
      </c>
      <c r="D172" s="2221" t="s">
        <v>672</v>
      </c>
      <c r="E172" s="2221" t="s">
        <v>22</v>
      </c>
      <c r="F172" s="2231"/>
      <c r="G172" s="411"/>
      <c r="H172" s="411"/>
      <c r="I172" s="411"/>
      <c r="J172" s="411"/>
      <c r="K172" s="411"/>
      <c r="L172" s="411"/>
      <c r="M172" s="411"/>
      <c r="N172" s="411"/>
      <c r="O172" s="411"/>
      <c r="P172" s="411"/>
      <c r="Q172" s="411"/>
      <c r="R172" s="973"/>
      <c r="S172" s="974"/>
      <c r="T172" s="411"/>
      <c r="U172" s="411"/>
      <c r="V172" s="411"/>
      <c r="W172" s="411"/>
      <c r="X172" s="411"/>
      <c r="Y172" s="411"/>
      <c r="Z172" s="411"/>
      <c r="AA172" s="411"/>
      <c r="AB172" s="411"/>
      <c r="AC172" s="411"/>
      <c r="AD172" s="973"/>
      <c r="AE172" s="974"/>
      <c r="AF172" s="411"/>
      <c r="AG172" s="411"/>
      <c r="AH172" s="411">
        <v>2539</v>
      </c>
      <c r="AI172" s="411">
        <v>2703</v>
      </c>
      <c r="AJ172" s="411">
        <v>2569</v>
      </c>
      <c r="AK172" s="975">
        <v>2494</v>
      </c>
      <c r="AL172" s="975">
        <v>2656</v>
      </c>
      <c r="AM172" s="975">
        <v>2490</v>
      </c>
      <c r="AN172" s="975">
        <v>2619</v>
      </c>
      <c r="AO172" s="975">
        <v>2333</v>
      </c>
      <c r="AP172" s="976">
        <v>2485</v>
      </c>
      <c r="AQ172" s="2065">
        <v>2800</v>
      </c>
      <c r="AR172" s="2060">
        <v>2604</v>
      </c>
      <c r="AS172" s="2060">
        <v>2711</v>
      </c>
      <c r="AT172" s="975">
        <v>1750</v>
      </c>
      <c r="AU172" s="975">
        <v>1900</v>
      </c>
      <c r="AV172" s="975">
        <v>1900</v>
      </c>
      <c r="AW172" s="975">
        <v>1950</v>
      </c>
      <c r="AX172" s="1275"/>
      <c r="AY172" s="1275"/>
      <c r="AZ172" s="1275"/>
      <c r="BA172" s="1275"/>
      <c r="BB172" s="1276"/>
      <c r="BC172" s="2529"/>
      <c r="BD172" s="1833"/>
      <c r="BE172" s="977"/>
      <c r="BF172" s="975">
        <v>0</v>
      </c>
      <c r="BG172" s="975">
        <v>0</v>
      </c>
      <c r="BH172" s="975">
        <v>0</v>
      </c>
      <c r="BI172" s="975">
        <v>0</v>
      </c>
      <c r="BJ172" s="975">
        <v>0</v>
      </c>
      <c r="BK172" s="975">
        <v>0</v>
      </c>
      <c r="BL172" s="975">
        <v>0</v>
      </c>
      <c r="BM172" s="975">
        <v>0</v>
      </c>
      <c r="BN172" s="975">
        <v>0</v>
      </c>
      <c r="BO172" s="975">
        <v>0</v>
      </c>
      <c r="BP172" s="975">
        <v>0</v>
      </c>
      <c r="BQ172" s="2377">
        <v>0</v>
      </c>
      <c r="BR172" s="2555">
        <f t="shared" si="59"/>
        <v>7500</v>
      </c>
      <c r="BS172" s="2555"/>
      <c r="BT172" s="2555">
        <f t="shared" si="61"/>
        <v>-7500</v>
      </c>
      <c r="BU172" t="str">
        <f t="shared" si="58"/>
        <v>English Arood Arood Chat Chat</v>
      </c>
      <c r="BX172" t="s">
        <v>672</v>
      </c>
      <c r="BY172" t="s">
        <v>22</v>
      </c>
    </row>
    <row r="173" spans="1:77">
      <c r="A173" s="2219" t="s">
        <v>208</v>
      </c>
      <c r="B173" s="2220" t="s">
        <v>33</v>
      </c>
      <c r="C173" s="2221" t="s">
        <v>35</v>
      </c>
      <c r="D173" s="2221" t="s">
        <v>38</v>
      </c>
      <c r="E173" s="2221" t="s">
        <v>16</v>
      </c>
      <c r="F173" s="2222"/>
      <c r="G173" s="411"/>
      <c r="H173" s="411"/>
      <c r="I173" s="411"/>
      <c r="J173" s="411"/>
      <c r="K173" s="411"/>
      <c r="L173" s="411"/>
      <c r="M173" s="411"/>
      <c r="N173" s="411"/>
      <c r="O173" s="411"/>
      <c r="P173" s="411"/>
      <c r="Q173" s="411"/>
      <c r="R173" s="973"/>
      <c r="S173" s="974">
        <v>13990</v>
      </c>
      <c r="T173" s="411">
        <v>16080</v>
      </c>
      <c r="U173" s="411">
        <v>15450</v>
      </c>
      <c r="V173" s="411">
        <v>17564</v>
      </c>
      <c r="W173" s="411">
        <v>17480</v>
      </c>
      <c r="X173" s="411">
        <v>15760</v>
      </c>
      <c r="Y173" s="411">
        <v>17020</v>
      </c>
      <c r="Z173" s="411">
        <v>21140</v>
      </c>
      <c r="AA173" s="411">
        <v>26460</v>
      </c>
      <c r="AB173" s="411">
        <v>13620</v>
      </c>
      <c r="AC173" s="411">
        <v>11040</v>
      </c>
      <c r="AD173" s="973">
        <v>11250</v>
      </c>
      <c r="AE173" s="974">
        <v>14370</v>
      </c>
      <c r="AF173" s="411">
        <v>21000</v>
      </c>
      <c r="AG173" s="411">
        <v>23190</v>
      </c>
      <c r="AH173" s="411">
        <v>19470</v>
      </c>
      <c r="AI173" s="411">
        <v>21660</v>
      </c>
      <c r="AJ173" s="411">
        <v>22580</v>
      </c>
      <c r="AK173" s="975">
        <v>23749</v>
      </c>
      <c r="AL173" s="975">
        <v>24942</v>
      </c>
      <c r="AM173" s="975">
        <v>25015</v>
      </c>
      <c r="AN173" s="975">
        <v>23770</v>
      </c>
      <c r="AO173" s="975">
        <v>22547</v>
      </c>
      <c r="AP173" s="976">
        <v>22983</v>
      </c>
      <c r="AQ173" s="2065">
        <v>26800</v>
      </c>
      <c r="AR173" s="2060">
        <v>24542</v>
      </c>
      <c r="AS173" s="2060">
        <v>24810</v>
      </c>
      <c r="AT173" s="975">
        <v>22950</v>
      </c>
      <c r="AU173" s="978">
        <v>26000</v>
      </c>
      <c r="AV173" s="978">
        <v>33700</v>
      </c>
      <c r="AW173" s="978">
        <v>35950</v>
      </c>
      <c r="AX173" s="975">
        <v>35773</v>
      </c>
      <c r="AY173" s="975">
        <v>31860</v>
      </c>
      <c r="AZ173" s="975">
        <v>24000</v>
      </c>
      <c r="BA173" s="975">
        <v>22500</v>
      </c>
      <c r="BB173" s="2377">
        <v>23000</v>
      </c>
      <c r="BC173" s="977">
        <v>26950</v>
      </c>
      <c r="BD173" s="976">
        <v>24600</v>
      </c>
      <c r="BE173" s="977">
        <v>24900</v>
      </c>
      <c r="BF173" s="975">
        <v>24252.388888508001</v>
      </c>
      <c r="BG173" s="975">
        <v>22400</v>
      </c>
      <c r="BH173" s="975">
        <v>22400</v>
      </c>
      <c r="BI173" s="975">
        <v>22300</v>
      </c>
      <c r="BJ173" s="975">
        <v>21000</v>
      </c>
      <c r="BK173" s="975">
        <v>18500</v>
      </c>
      <c r="BL173" s="975">
        <v>21500</v>
      </c>
      <c r="BM173" s="975">
        <v>22300</v>
      </c>
      <c r="BN173" s="975">
        <v>22800</v>
      </c>
      <c r="BO173" s="975">
        <v>26100</v>
      </c>
      <c r="BP173" s="975">
        <v>24400</v>
      </c>
      <c r="BQ173" s="2377">
        <v>24700</v>
      </c>
      <c r="BR173" s="2555">
        <f t="shared" si="59"/>
        <v>332183</v>
      </c>
      <c r="BS173" s="2555">
        <f t="shared" si="60"/>
        <v>272652.38888850797</v>
      </c>
      <c r="BT173" s="2555">
        <f t="shared" si="61"/>
        <v>-59530.611111492035</v>
      </c>
      <c r="BU173" t="str">
        <f t="shared" si="58"/>
        <v>English Member Loyalty Retention Inbound</v>
      </c>
      <c r="BX173" t="s">
        <v>38</v>
      </c>
      <c r="BY173" t="s">
        <v>16</v>
      </c>
    </row>
    <row r="174" spans="1:77">
      <c r="A174" s="2219" t="s">
        <v>208</v>
      </c>
      <c r="B174" s="2220" t="s">
        <v>33</v>
      </c>
      <c r="C174" s="2221" t="s">
        <v>35</v>
      </c>
      <c r="D174" s="2221" t="s">
        <v>36</v>
      </c>
      <c r="E174" s="2221" t="s">
        <v>16</v>
      </c>
      <c r="F174" s="2222"/>
      <c r="G174" s="411"/>
      <c r="H174" s="411"/>
      <c r="I174" s="411"/>
      <c r="J174" s="411"/>
      <c r="K174" s="411"/>
      <c r="L174" s="411"/>
      <c r="M174" s="411"/>
      <c r="N174" s="411"/>
      <c r="O174" s="411"/>
      <c r="P174" s="411"/>
      <c r="Q174" s="411"/>
      <c r="R174" s="973"/>
      <c r="S174" s="974">
        <v>84000</v>
      </c>
      <c r="T174" s="411">
        <v>69440</v>
      </c>
      <c r="U174" s="411">
        <v>83350</v>
      </c>
      <c r="V174" s="411">
        <v>86339</v>
      </c>
      <c r="W174" s="411">
        <v>66180</v>
      </c>
      <c r="X174" s="411">
        <v>63100</v>
      </c>
      <c r="Y174" s="411">
        <v>58700</v>
      </c>
      <c r="Z174" s="411">
        <v>59170</v>
      </c>
      <c r="AA174" s="411">
        <v>63640</v>
      </c>
      <c r="AB174" s="411">
        <v>54110</v>
      </c>
      <c r="AC174" s="411">
        <v>56710</v>
      </c>
      <c r="AD174" s="973">
        <v>70140</v>
      </c>
      <c r="AE174" s="974">
        <v>76020</v>
      </c>
      <c r="AF174" s="411">
        <v>65850</v>
      </c>
      <c r="AG174" s="411">
        <v>77580</v>
      </c>
      <c r="AH174" s="411">
        <v>84470</v>
      </c>
      <c r="AI174" s="411">
        <v>68430</v>
      </c>
      <c r="AJ174" s="411">
        <v>55680</v>
      </c>
      <c r="AK174" s="975">
        <v>49195</v>
      </c>
      <c r="AL174" s="975">
        <v>56433</v>
      </c>
      <c r="AM174" s="975">
        <v>51306</v>
      </c>
      <c r="AN174" s="975">
        <v>59450</v>
      </c>
      <c r="AO174" s="975">
        <f>73913+6000</f>
        <v>79913</v>
      </c>
      <c r="AP174" s="976">
        <f>78692+6000</f>
        <v>84692</v>
      </c>
      <c r="AQ174" s="2065">
        <v>92150</v>
      </c>
      <c r="AR174" s="2060">
        <v>83942.985103335188</v>
      </c>
      <c r="AS174" s="2060">
        <v>87837.229204260919</v>
      </c>
      <c r="AT174" s="975">
        <v>66050</v>
      </c>
      <c r="AU174" s="975">
        <v>63600</v>
      </c>
      <c r="AV174" s="975">
        <v>58300</v>
      </c>
      <c r="AW174" s="975">
        <v>56300</v>
      </c>
      <c r="AX174" s="975">
        <v>62877</v>
      </c>
      <c r="AY174" s="975">
        <v>54740</v>
      </c>
      <c r="AZ174" s="975">
        <v>66500</v>
      </c>
      <c r="BA174" s="975">
        <v>74500</v>
      </c>
      <c r="BB174" s="2377">
        <v>80750</v>
      </c>
      <c r="BC174" s="977">
        <v>89350</v>
      </c>
      <c r="BD174" s="976">
        <v>84400</v>
      </c>
      <c r="BE174" s="977">
        <v>82300</v>
      </c>
      <c r="BF174" s="975">
        <v>67968.920482480447</v>
      </c>
      <c r="BG174" s="975">
        <v>61300</v>
      </c>
      <c r="BH174" s="975">
        <v>55700</v>
      </c>
      <c r="BI174" s="975">
        <v>57700</v>
      </c>
      <c r="BJ174" s="975">
        <v>58700</v>
      </c>
      <c r="BK174" s="975">
        <v>59700</v>
      </c>
      <c r="BL174" s="975">
        <v>60900</v>
      </c>
      <c r="BM174" s="975">
        <v>67300</v>
      </c>
      <c r="BN174" s="975">
        <v>76500</v>
      </c>
      <c r="BO174" s="975">
        <v>83900</v>
      </c>
      <c r="BP174" s="975">
        <v>76700</v>
      </c>
      <c r="BQ174" s="2377">
        <v>78700</v>
      </c>
      <c r="BR174" s="2555">
        <f t="shared" si="59"/>
        <v>839667</v>
      </c>
      <c r="BS174" s="2555">
        <f t="shared" si="60"/>
        <v>805068.92048248043</v>
      </c>
      <c r="BT174" s="2555">
        <f t="shared" si="61"/>
        <v>-34598.079517519567</v>
      </c>
      <c r="BU174" t="str">
        <f t="shared" si="58"/>
        <v>English Member Loyalty Renewals Inbound</v>
      </c>
      <c r="BX174" t="s">
        <v>36</v>
      </c>
      <c r="BY174" t="s">
        <v>16</v>
      </c>
    </row>
    <row r="175" spans="1:77" s="1067" customFormat="1">
      <c r="A175" s="2232" t="s">
        <v>208</v>
      </c>
      <c r="B175" s="2233" t="s">
        <v>33</v>
      </c>
      <c r="C175" s="2234" t="s">
        <v>111</v>
      </c>
      <c r="D175" s="2235" t="s">
        <v>673</v>
      </c>
      <c r="E175" s="2234" t="s">
        <v>22</v>
      </c>
      <c r="F175" s="2236"/>
      <c r="G175" s="550"/>
      <c r="H175" s="550"/>
      <c r="I175" s="550"/>
      <c r="J175" s="550"/>
      <c r="K175" s="550"/>
      <c r="L175" s="550"/>
      <c r="M175" s="550"/>
      <c r="N175" s="550"/>
      <c r="O175" s="550"/>
      <c r="P175" s="550"/>
      <c r="Q175" s="550"/>
      <c r="R175" s="551"/>
      <c r="S175" s="552"/>
      <c r="T175" s="550"/>
      <c r="U175" s="550"/>
      <c r="V175" s="550"/>
      <c r="W175" s="550"/>
      <c r="X175" s="550"/>
      <c r="Y175" s="550"/>
      <c r="Z175" s="550"/>
      <c r="AA175" s="550"/>
      <c r="AB175" s="550"/>
      <c r="AC175" s="550"/>
      <c r="AD175" s="551"/>
      <c r="AE175" s="552">
        <v>17780</v>
      </c>
      <c r="AF175" s="550">
        <v>18470</v>
      </c>
      <c r="AG175" s="550">
        <v>20140</v>
      </c>
      <c r="AH175" s="550">
        <v>11418.809631368498</v>
      </c>
      <c r="AI175" s="550">
        <v>18596.400000000001</v>
      </c>
      <c r="AJ175" s="550">
        <v>16666.375200000002</v>
      </c>
      <c r="AK175" s="1064">
        <v>16022.881536000004</v>
      </c>
      <c r="AL175" s="1064">
        <v>17445.344418720008</v>
      </c>
      <c r="AM175" s="1064">
        <v>16368.356575520003</v>
      </c>
      <c r="AN175" s="1064">
        <v>18011.774404296004</v>
      </c>
      <c r="AO175" s="1065">
        <v>16215.303428124163</v>
      </c>
      <c r="AP175" s="1066">
        <v>19204.527702374093</v>
      </c>
      <c r="AQ175" s="2069">
        <v>24250</v>
      </c>
      <c r="AR175" s="1433">
        <v>17861.283890526196</v>
      </c>
      <c r="AS175" s="2379">
        <v>19474.348085052508</v>
      </c>
      <c r="AT175" s="978">
        <v>21050</v>
      </c>
      <c r="AU175" s="978">
        <v>21300</v>
      </c>
      <c r="AV175" s="978">
        <v>17200</v>
      </c>
      <c r="AW175" s="978">
        <v>18550</v>
      </c>
      <c r="AX175" s="978">
        <v>18500</v>
      </c>
      <c r="AY175" s="978">
        <v>16900</v>
      </c>
      <c r="AZ175" s="978">
        <v>18700</v>
      </c>
      <c r="BA175" s="978">
        <v>19500</v>
      </c>
      <c r="BB175" s="2378">
        <v>19500</v>
      </c>
      <c r="BC175" s="2380">
        <v>24000</v>
      </c>
      <c r="BD175" s="2625">
        <v>22000</v>
      </c>
      <c r="BE175" s="977">
        <v>26000</v>
      </c>
      <c r="BF175" s="975">
        <v>16400</v>
      </c>
      <c r="BG175" s="975">
        <v>19000</v>
      </c>
      <c r="BH175" s="975">
        <v>19000</v>
      </c>
      <c r="BI175" s="975">
        <v>18700</v>
      </c>
      <c r="BJ175" s="975">
        <v>17500</v>
      </c>
      <c r="BK175" s="975">
        <v>17400</v>
      </c>
      <c r="BL175" s="975">
        <v>17530</v>
      </c>
      <c r="BM175" s="975">
        <v>19070</v>
      </c>
      <c r="BN175" s="975">
        <v>18370</v>
      </c>
      <c r="BO175" s="975">
        <v>21860</v>
      </c>
      <c r="BP175" s="975">
        <v>20740</v>
      </c>
      <c r="BQ175" s="2377">
        <v>18260</v>
      </c>
      <c r="BR175" s="2555">
        <f t="shared" si="59"/>
        <v>243200</v>
      </c>
      <c r="BS175" s="2555">
        <f t="shared" si="60"/>
        <v>223830</v>
      </c>
      <c r="BT175" s="2555">
        <f t="shared" si="61"/>
        <v>-19370</v>
      </c>
      <c r="BU175" t="str">
        <f t="shared" si="58"/>
        <v>English MT Chat MT EMEA Chat Chat</v>
      </c>
      <c r="BX175" t="s">
        <v>673</v>
      </c>
      <c r="BY175" t="s">
        <v>22</v>
      </c>
    </row>
    <row r="176" spans="1:77" s="1067" customFormat="1">
      <c r="A176" s="2232" t="s">
        <v>208</v>
      </c>
      <c r="B176" s="2233" t="s">
        <v>33</v>
      </c>
      <c r="C176" s="2234" t="s">
        <v>111</v>
      </c>
      <c r="D176" s="2234" t="s">
        <v>674</v>
      </c>
      <c r="E176" s="2234" t="s">
        <v>22</v>
      </c>
      <c r="F176" s="2236"/>
      <c r="G176" s="550"/>
      <c r="H176" s="550"/>
      <c r="I176" s="550"/>
      <c r="J176" s="550"/>
      <c r="K176" s="550"/>
      <c r="L176" s="550"/>
      <c r="M176" s="550"/>
      <c r="N176" s="550"/>
      <c r="O176" s="550"/>
      <c r="P176" s="550"/>
      <c r="Q176" s="550"/>
      <c r="R176" s="551"/>
      <c r="S176" s="552"/>
      <c r="T176" s="550"/>
      <c r="U176" s="550"/>
      <c r="V176" s="550"/>
      <c r="W176" s="550"/>
      <c r="X176" s="550"/>
      <c r="Y176" s="550"/>
      <c r="Z176" s="550"/>
      <c r="AA176" s="550"/>
      <c r="AB176" s="550"/>
      <c r="AC176" s="550"/>
      <c r="AD176" s="551"/>
      <c r="AE176" s="552">
        <v>7000</v>
      </c>
      <c r="AF176" s="550">
        <v>7000</v>
      </c>
      <c r="AG176" s="550">
        <v>9500</v>
      </c>
      <c r="AH176" s="550">
        <v>14400</v>
      </c>
      <c r="AI176" s="550">
        <v>14400</v>
      </c>
      <c r="AJ176" s="550">
        <v>14350.2408</v>
      </c>
      <c r="AK176" s="1064">
        <v>14063.235983999999</v>
      </c>
      <c r="AL176" s="1064">
        <v>15047.662502879999</v>
      </c>
      <c r="AM176" s="1064">
        <v>14500</v>
      </c>
      <c r="AN176" s="1064">
        <v>14400</v>
      </c>
      <c r="AO176" s="1068">
        <v>13900</v>
      </c>
      <c r="AP176" s="1068">
        <v>13400</v>
      </c>
      <c r="AQ176" s="1167">
        <v>13400</v>
      </c>
      <c r="AR176" s="1168">
        <v>13400</v>
      </c>
      <c r="AS176" s="2060">
        <v>13400</v>
      </c>
      <c r="AT176" s="978">
        <v>14000</v>
      </c>
      <c r="AU176" s="978">
        <v>15500</v>
      </c>
      <c r="AV176" s="978">
        <v>12000</v>
      </c>
      <c r="AW176" s="978">
        <v>12000</v>
      </c>
      <c r="AX176" s="978">
        <v>12000</v>
      </c>
      <c r="AY176" s="978">
        <v>12600</v>
      </c>
      <c r="AZ176" s="978">
        <v>13200</v>
      </c>
      <c r="BA176" s="978">
        <v>13800</v>
      </c>
      <c r="BB176" s="2378">
        <v>13200</v>
      </c>
      <c r="BC176" s="977">
        <v>13050</v>
      </c>
      <c r="BD176" s="2625">
        <v>13000</v>
      </c>
      <c r="BE176" s="977">
        <v>13100</v>
      </c>
      <c r="BF176" s="975">
        <v>10600</v>
      </c>
      <c r="BG176" s="975">
        <v>11000</v>
      </c>
      <c r="BH176" s="975">
        <v>11000</v>
      </c>
      <c r="BI176" s="975">
        <v>10100</v>
      </c>
      <c r="BJ176" s="975">
        <v>10400</v>
      </c>
      <c r="BK176" s="975">
        <v>11000</v>
      </c>
      <c r="BL176" s="975">
        <v>11200</v>
      </c>
      <c r="BM176" s="975">
        <v>11500</v>
      </c>
      <c r="BN176" s="975">
        <v>11000</v>
      </c>
      <c r="BO176" s="975">
        <v>14000</v>
      </c>
      <c r="BP176" s="975">
        <v>13600</v>
      </c>
      <c r="BQ176" s="2377">
        <v>14100</v>
      </c>
      <c r="BR176" s="2555">
        <f t="shared" si="59"/>
        <v>157450</v>
      </c>
      <c r="BS176" s="2555">
        <f t="shared" si="60"/>
        <v>139500</v>
      </c>
      <c r="BT176" s="2555">
        <f t="shared" si="61"/>
        <v>-17950</v>
      </c>
      <c r="BU176" t="str">
        <f t="shared" si="58"/>
        <v>English MT Chat MT Japanese Chat Chat</v>
      </c>
      <c r="BX176" s="1067" t="s">
        <v>674</v>
      </c>
      <c r="BY176" s="1067" t="s">
        <v>22</v>
      </c>
    </row>
    <row r="177" spans="1:77" s="1067" customFormat="1">
      <c r="A177" s="2232" t="s">
        <v>135</v>
      </c>
      <c r="B177" s="2233" t="s">
        <v>33</v>
      </c>
      <c r="C177" s="2234" t="s">
        <v>111</v>
      </c>
      <c r="D177" s="2235" t="s">
        <v>675</v>
      </c>
      <c r="E177" s="2234" t="s">
        <v>22</v>
      </c>
      <c r="F177" s="2236"/>
      <c r="G177" s="550"/>
      <c r="H177" s="550"/>
      <c r="I177" s="550"/>
      <c r="J177" s="550"/>
      <c r="K177" s="550"/>
      <c r="L177" s="550"/>
      <c r="M177" s="550"/>
      <c r="N177" s="550"/>
      <c r="O177" s="550"/>
      <c r="P177" s="550"/>
      <c r="Q177" s="550"/>
      <c r="R177" s="551"/>
      <c r="S177" s="552">
        <v>6381.3866666666645</v>
      </c>
      <c r="T177" s="550">
        <v>4781.4666666666644</v>
      </c>
      <c r="U177" s="550">
        <v>5440.4933333333365</v>
      </c>
      <c r="V177" s="550">
        <v>4714</v>
      </c>
      <c r="W177" s="550">
        <v>4162.5115729600329</v>
      </c>
      <c r="X177" s="550">
        <v>3876.7134847513498</v>
      </c>
      <c r="Y177" s="550">
        <v>4216.3843568868306</v>
      </c>
      <c r="Z177" s="550">
        <v>4740.4685594739485</v>
      </c>
      <c r="AA177" s="550">
        <v>2764.0125879005959</v>
      </c>
      <c r="AB177" s="550">
        <v>2958.4738711490354</v>
      </c>
      <c r="AC177" s="550">
        <v>3035.0765735072719</v>
      </c>
      <c r="AD177" s="551">
        <v>3378.3356762455278</v>
      </c>
      <c r="AE177" s="552">
        <v>3596.7658877026488</v>
      </c>
      <c r="AF177" s="550">
        <v>2877.4127101621189</v>
      </c>
      <c r="AG177" s="550">
        <v>3342.8801644173309</v>
      </c>
      <c r="AH177" s="550">
        <v>3234.2527929353478</v>
      </c>
      <c r="AI177" s="550">
        <v>3137.7144563499032</v>
      </c>
      <c r="AJ177" s="550">
        <v>2763.4141923620973</v>
      </c>
      <c r="AK177" s="1064">
        <v>2711.0546509331552</v>
      </c>
      <c r="AL177" s="1064">
        <v>2807.4001540320214</v>
      </c>
      <c r="AM177" s="1064">
        <v>2773.8110336219052</v>
      </c>
      <c r="AN177" s="1064">
        <v>2788.6632694658128</v>
      </c>
      <c r="AO177" s="1065">
        <v>2435</v>
      </c>
      <c r="AP177" s="1066">
        <v>3011</v>
      </c>
      <c r="AQ177" s="1167">
        <v>3370</v>
      </c>
      <c r="AR177" s="1168">
        <v>3032</v>
      </c>
      <c r="AS177" s="2060">
        <v>3335</v>
      </c>
      <c r="AT177" s="2537"/>
      <c r="AU177" s="2537"/>
      <c r="AV177" s="2534"/>
      <c r="AW177" s="2534"/>
      <c r="AX177" s="2534"/>
      <c r="AY177" s="2534"/>
      <c r="AZ177" s="2534"/>
      <c r="BA177" s="2534"/>
      <c r="BB177" s="2534"/>
      <c r="BC177" s="2529"/>
      <c r="BD177" s="2626"/>
      <c r="BE177" s="977"/>
      <c r="BF177" s="975">
        <v>0</v>
      </c>
      <c r="BG177" s="975">
        <v>0</v>
      </c>
      <c r="BH177" s="975">
        <v>0</v>
      </c>
      <c r="BI177" s="975">
        <v>0</v>
      </c>
      <c r="BJ177" s="975">
        <v>0</v>
      </c>
      <c r="BK177" s="975">
        <v>0</v>
      </c>
      <c r="BL177" s="975">
        <v>0</v>
      </c>
      <c r="BM177" s="975">
        <v>0</v>
      </c>
      <c r="BN177" s="975">
        <v>0</v>
      </c>
      <c r="BO177" s="975">
        <v>0</v>
      </c>
      <c r="BP177" s="975">
        <v>0</v>
      </c>
      <c r="BQ177" s="2377">
        <v>0</v>
      </c>
      <c r="BR177" s="2555">
        <f t="shared" ref="BR177" si="62">SUM(AT177:BE177)</f>
        <v>0</v>
      </c>
      <c r="BS177" s="2555">
        <f t="shared" ref="BS177" si="63">SUM(BF177:BQ177)</f>
        <v>0</v>
      </c>
      <c r="BT177" s="2555">
        <f t="shared" si="61"/>
        <v>0</v>
      </c>
      <c r="BU177" t="str">
        <f t="shared" si="58"/>
        <v>German MT Chat German NLOK Chat Chat</v>
      </c>
      <c r="BX177" s="1067" t="s">
        <v>135</v>
      </c>
      <c r="BY177" s="1067" t="s">
        <v>22</v>
      </c>
    </row>
    <row r="178" spans="1:77" s="1067" customFormat="1">
      <c r="A178" s="2232" t="s">
        <v>135</v>
      </c>
      <c r="B178" s="2233" t="s">
        <v>168</v>
      </c>
      <c r="C178" s="2234" t="s">
        <v>109</v>
      </c>
      <c r="D178" s="2234" t="s">
        <v>676</v>
      </c>
      <c r="E178" s="2234" t="s">
        <v>677</v>
      </c>
      <c r="F178" s="2236"/>
      <c r="G178" s="550"/>
      <c r="H178" s="550"/>
      <c r="I178" s="550"/>
      <c r="J178" s="550"/>
      <c r="K178" s="550"/>
      <c r="L178" s="550"/>
      <c r="M178" s="550"/>
      <c r="N178" s="550"/>
      <c r="O178" s="550"/>
      <c r="P178" s="550"/>
      <c r="Q178" s="550"/>
      <c r="R178" s="551"/>
      <c r="S178" s="397"/>
      <c r="T178" s="398"/>
      <c r="U178" s="398"/>
      <c r="V178" s="398"/>
      <c r="W178" s="398"/>
      <c r="X178" s="398"/>
      <c r="Y178" s="398"/>
      <c r="Z178" s="398"/>
      <c r="AA178" s="398"/>
      <c r="AB178" s="124">
        <v>1202.4000000000001</v>
      </c>
      <c r="AC178" s="124">
        <v>1346.6880000000001</v>
      </c>
      <c r="AD178" s="125">
        <v>1373.62176</v>
      </c>
      <c r="AE178" s="126">
        <v>1500</v>
      </c>
      <c r="AF178" s="124">
        <v>1458.8</v>
      </c>
      <c r="AG178" s="124">
        <v>1502.5639999999999</v>
      </c>
      <c r="AH178" s="124">
        <v>1367.3332399999999</v>
      </c>
      <c r="AI178" s="398">
        <v>1476.7198991999999</v>
      </c>
      <c r="AJ178" s="398">
        <v>1504.5995075283799</v>
      </c>
      <c r="AK178" s="1069">
        <v>1278.909581399123</v>
      </c>
      <c r="AL178" s="1064">
        <v>977</v>
      </c>
      <c r="AM178" s="1064">
        <v>1123.5498941999999</v>
      </c>
      <c r="AN178" s="1064">
        <v>914</v>
      </c>
      <c r="AO178" s="1064">
        <v>986.88374999999996</v>
      </c>
      <c r="AP178" s="1066">
        <v>1304.5662660433334</v>
      </c>
      <c r="AQ178" s="1167">
        <v>1000</v>
      </c>
      <c r="AR178" s="1168">
        <v>800</v>
      </c>
      <c r="AS178" s="2060">
        <v>700</v>
      </c>
      <c r="AT178" s="2381">
        <v>500</v>
      </c>
      <c r="AU178" s="2381">
        <v>300</v>
      </c>
      <c r="AV178" s="978">
        <v>300</v>
      </c>
      <c r="AW178" s="978">
        <v>300</v>
      </c>
      <c r="AX178" s="978">
        <v>450</v>
      </c>
      <c r="AY178" s="978">
        <v>450</v>
      </c>
      <c r="AZ178" s="978">
        <v>400</v>
      </c>
      <c r="BA178" s="978">
        <v>400</v>
      </c>
      <c r="BB178" s="2378">
        <f>350+623</f>
        <v>973</v>
      </c>
      <c r="BC178" s="2380">
        <v>1072.72</v>
      </c>
      <c r="BD178" s="2625">
        <v>600</v>
      </c>
      <c r="BE178" s="977">
        <v>650</v>
      </c>
      <c r="BF178" s="975">
        <v>300</v>
      </c>
      <c r="BG178" s="975">
        <v>300</v>
      </c>
      <c r="BH178" s="975">
        <v>300</v>
      </c>
      <c r="BI178" s="975">
        <v>300</v>
      </c>
      <c r="BJ178" s="975">
        <v>300</v>
      </c>
      <c r="BK178" s="975">
        <v>300</v>
      </c>
      <c r="BL178" s="975">
        <v>300</v>
      </c>
      <c r="BM178" s="975">
        <v>300</v>
      </c>
      <c r="BN178" s="975">
        <v>300</v>
      </c>
      <c r="BO178" s="975">
        <v>400</v>
      </c>
      <c r="BP178" s="975">
        <v>300</v>
      </c>
      <c r="BQ178" s="2377">
        <v>300</v>
      </c>
      <c r="BR178" s="2555"/>
      <c r="BS178" s="2555"/>
      <c r="BT178" s="2555">
        <f t="shared" si="61"/>
        <v>0</v>
      </c>
      <c r="BU178" t="str">
        <f t="shared" si="58"/>
        <v>German MT German Avira Chat Avira Chat</v>
      </c>
    </row>
    <row r="179" spans="1:77" s="1067" customFormat="1">
      <c r="A179" s="2232" t="s">
        <v>208</v>
      </c>
      <c r="B179" s="2233" t="s">
        <v>168</v>
      </c>
      <c r="C179" s="2234" t="s">
        <v>109</v>
      </c>
      <c r="D179" s="2234" t="s">
        <v>161</v>
      </c>
      <c r="E179" s="2234" t="s">
        <v>678</v>
      </c>
      <c r="F179" s="2236"/>
      <c r="G179" s="550"/>
      <c r="H179" s="550"/>
      <c r="I179" s="550"/>
      <c r="J179" s="550"/>
      <c r="K179" s="550"/>
      <c r="L179" s="550"/>
      <c r="M179" s="550"/>
      <c r="N179" s="550"/>
      <c r="O179" s="550"/>
      <c r="P179" s="550"/>
      <c r="Q179" s="550"/>
      <c r="R179" s="551"/>
      <c r="S179" s="397"/>
      <c r="T179" s="398"/>
      <c r="U179" s="398"/>
      <c r="V179" s="398"/>
      <c r="W179" s="398"/>
      <c r="X179" s="398"/>
      <c r="Y179" s="398"/>
      <c r="Z179" s="398"/>
      <c r="AA179" s="398"/>
      <c r="AB179" s="124"/>
      <c r="AC179" s="124"/>
      <c r="AD179" s="125"/>
      <c r="AE179" s="126">
        <v>15899</v>
      </c>
      <c r="AF179" s="124">
        <v>11598</v>
      </c>
      <c r="AG179" s="124">
        <v>14497.5</v>
      </c>
      <c r="AH179" s="124">
        <v>12322.875</v>
      </c>
      <c r="AI179" s="398">
        <v>13747</v>
      </c>
      <c r="AJ179" s="398">
        <v>15867</v>
      </c>
      <c r="AK179" s="1069">
        <v>16548</v>
      </c>
      <c r="AL179" s="1064">
        <v>18368</v>
      </c>
      <c r="AM179" s="1064">
        <v>15140.7219</v>
      </c>
      <c r="AN179" s="1064">
        <v>16049.165214000001</v>
      </c>
      <c r="AO179" s="1064">
        <v>17814.57338754</v>
      </c>
      <c r="AP179" s="1066">
        <v>16756.957527682251</v>
      </c>
      <c r="AQ179" s="1167">
        <v>18250</v>
      </c>
      <c r="AR179" s="1168">
        <v>12650</v>
      </c>
      <c r="AS179" s="2060">
        <v>14000</v>
      </c>
      <c r="AT179" s="2381">
        <v>12600</v>
      </c>
      <c r="AU179" s="2381">
        <v>17650</v>
      </c>
      <c r="AV179" s="978">
        <v>17300</v>
      </c>
      <c r="AW179" s="978">
        <v>13500</v>
      </c>
      <c r="AX179" s="978">
        <v>13250</v>
      </c>
      <c r="AY179" s="978">
        <v>13500</v>
      </c>
      <c r="AZ179" s="978">
        <v>14000</v>
      </c>
      <c r="BA179" s="978">
        <v>18200</v>
      </c>
      <c r="BB179" s="2378">
        <v>17440</v>
      </c>
      <c r="BC179" s="2380">
        <v>18490</v>
      </c>
      <c r="BD179" s="2625">
        <v>13640</v>
      </c>
      <c r="BE179" s="977">
        <v>15340</v>
      </c>
      <c r="BF179" s="975">
        <v>14500</v>
      </c>
      <c r="BG179" s="975">
        <v>14500</v>
      </c>
      <c r="BH179" s="975">
        <v>14000</v>
      </c>
      <c r="BI179" s="975">
        <v>13500</v>
      </c>
      <c r="BJ179" s="975">
        <v>13800</v>
      </c>
      <c r="BK179" s="975">
        <v>14000</v>
      </c>
      <c r="BL179" s="975">
        <v>14500</v>
      </c>
      <c r="BM179" s="975">
        <v>15000</v>
      </c>
      <c r="BN179" s="975">
        <v>14000</v>
      </c>
      <c r="BO179" s="975">
        <v>15500</v>
      </c>
      <c r="BP179" s="975">
        <v>14500</v>
      </c>
      <c r="BQ179" s="2377">
        <v>15000</v>
      </c>
      <c r="BR179" s="2555"/>
      <c r="BS179" s="2555"/>
      <c r="BT179" s="2555">
        <f t="shared" si="61"/>
        <v>0</v>
      </c>
      <c r="BU179" t="str">
        <f t="shared" ref="BU179:BU210" si="64">CONCATENATE(A179," ",C179," ",D179," ",E179)</f>
        <v>English MT Avira Email  (Support + Retention) Avira Email</v>
      </c>
    </row>
    <row r="180" spans="1:77" s="1067" customFormat="1">
      <c r="A180" s="2232" t="s">
        <v>208</v>
      </c>
      <c r="B180" s="2233" t="s">
        <v>33</v>
      </c>
      <c r="C180" s="2234" t="s">
        <v>169</v>
      </c>
      <c r="D180" s="2234" t="s">
        <v>169</v>
      </c>
      <c r="E180" s="2234" t="s">
        <v>16</v>
      </c>
      <c r="F180" s="2236"/>
      <c r="G180" s="550"/>
      <c r="H180" s="550"/>
      <c r="I180" s="550"/>
      <c r="J180" s="550"/>
      <c r="K180" s="550"/>
      <c r="L180" s="550"/>
      <c r="M180" s="550"/>
      <c r="N180" s="550"/>
      <c r="O180" s="550"/>
      <c r="P180" s="550"/>
      <c r="Q180" s="550"/>
      <c r="R180" s="551"/>
      <c r="S180" s="397">
        <v>7159</v>
      </c>
      <c r="T180" s="398">
        <v>6113.6016825423922</v>
      </c>
      <c r="U180" s="398">
        <v>5754.317294178406</v>
      </c>
      <c r="V180" s="398">
        <v>6162.7994192930992</v>
      </c>
      <c r="W180" s="398">
        <v>4707.3738173902238</v>
      </c>
      <c r="X180" s="398">
        <v>3868.4176128411032</v>
      </c>
      <c r="Y180" s="398">
        <v>2927.1963796019636</v>
      </c>
      <c r="Z180" s="398">
        <v>3083.9906623066008</v>
      </c>
      <c r="AA180" s="398">
        <v>2973.1615149263121</v>
      </c>
      <c r="AB180" s="124">
        <v>3616.6491155322728</v>
      </c>
      <c r="AC180" s="124">
        <v>3882.4128873115365</v>
      </c>
      <c r="AD180" s="125">
        <v>4216.7111333444336</v>
      </c>
      <c r="AE180" s="126">
        <v>7814.2709039613546</v>
      </c>
      <c r="AF180" s="124">
        <v>5083.1887206148149</v>
      </c>
      <c r="AG180" s="124">
        <v>4903.0112471665998</v>
      </c>
      <c r="AH180" s="124">
        <v>3991.4227204943395</v>
      </c>
      <c r="AI180" s="398">
        <v>3694.0946934834319</v>
      </c>
      <c r="AJ180" s="398">
        <v>3600.9170113598502</v>
      </c>
      <c r="AK180" s="1069">
        <v>3086.0327106498589</v>
      </c>
      <c r="AL180" s="1064">
        <v>3121.3307558824094</v>
      </c>
      <c r="AM180" s="1064">
        <v>2897.4991865483889</v>
      </c>
      <c r="AN180" s="1064">
        <v>3354.7384448635871</v>
      </c>
      <c r="AO180" s="1064">
        <v>3258.3253349931142</v>
      </c>
      <c r="AP180" s="1066">
        <v>3584.0177570555888</v>
      </c>
      <c r="AQ180" s="1167">
        <v>7800</v>
      </c>
      <c r="AR180" s="1168">
        <v>5029.0193017761612</v>
      </c>
      <c r="AS180" s="2060">
        <v>4822.0444965828083</v>
      </c>
      <c r="AT180" s="2534"/>
      <c r="AU180" s="2534"/>
      <c r="AV180" s="2534"/>
      <c r="AW180" s="2534"/>
      <c r="AX180" s="2534"/>
      <c r="AY180" s="2534"/>
      <c r="AZ180" s="2534"/>
      <c r="BA180" s="2534"/>
      <c r="BB180" s="2535"/>
      <c r="BC180" s="2536"/>
      <c r="BD180" s="2626"/>
      <c r="BE180" s="977"/>
      <c r="BF180" s="975">
        <v>0</v>
      </c>
      <c r="BG180" s="975">
        <v>0</v>
      </c>
      <c r="BH180" s="975">
        <v>0</v>
      </c>
      <c r="BI180" s="975">
        <v>0</v>
      </c>
      <c r="BJ180" s="975">
        <v>0</v>
      </c>
      <c r="BK180" s="975">
        <v>0</v>
      </c>
      <c r="BL180" s="975">
        <v>0</v>
      </c>
      <c r="BM180" s="975">
        <v>0</v>
      </c>
      <c r="BN180" s="975">
        <v>0</v>
      </c>
      <c r="BO180" s="975">
        <v>0</v>
      </c>
      <c r="BP180" s="975">
        <v>0</v>
      </c>
      <c r="BQ180" s="2377">
        <v>0</v>
      </c>
      <c r="BR180" s="2555"/>
      <c r="BS180" s="2555"/>
      <c r="BT180" s="2555"/>
      <c r="BU180" t="str">
        <f t="shared" si="64"/>
        <v>English SORT SORT Inbound</v>
      </c>
    </row>
    <row r="181" spans="1:77" s="1067" customFormat="1">
      <c r="A181" s="2232" t="s">
        <v>208</v>
      </c>
      <c r="B181" s="2233" t="s">
        <v>33</v>
      </c>
      <c r="C181" s="2234" t="s">
        <v>679</v>
      </c>
      <c r="D181" s="2234" t="s">
        <v>784</v>
      </c>
      <c r="E181" s="2234" t="s">
        <v>22</v>
      </c>
      <c r="F181" s="2236"/>
      <c r="G181" s="550"/>
      <c r="H181" s="550"/>
      <c r="I181" s="550"/>
      <c r="J181" s="550"/>
      <c r="K181" s="550"/>
      <c r="L181" s="550"/>
      <c r="M181" s="550"/>
      <c r="N181" s="550"/>
      <c r="O181" s="550"/>
      <c r="P181" s="550"/>
      <c r="Q181" s="550"/>
      <c r="R181" s="551"/>
      <c r="S181" s="397"/>
      <c r="T181" s="398"/>
      <c r="U181" s="398"/>
      <c r="V181" s="398"/>
      <c r="W181" s="398"/>
      <c r="X181" s="398"/>
      <c r="Y181" s="398"/>
      <c r="Z181" s="398"/>
      <c r="AA181" s="398"/>
      <c r="AB181" s="124"/>
      <c r="AC181" s="124"/>
      <c r="AD181" s="125"/>
      <c r="AE181" s="126"/>
      <c r="AF181" s="124"/>
      <c r="AG181" s="124"/>
      <c r="AH181" s="124"/>
      <c r="AI181" s="398"/>
      <c r="AJ181" s="398"/>
      <c r="AK181" s="1069"/>
      <c r="AL181" s="1064"/>
      <c r="AM181" s="1064"/>
      <c r="AN181" s="1064"/>
      <c r="AO181" s="1064"/>
      <c r="AP181" s="1066"/>
      <c r="AQ181" s="1167"/>
      <c r="AR181" s="1168"/>
      <c r="AS181" s="2060"/>
      <c r="AT181" s="2534"/>
      <c r="AU181" s="2534"/>
      <c r="AV181" s="2534"/>
      <c r="AW181" s="2534">
        <v>4600</v>
      </c>
      <c r="AX181" s="2534">
        <v>4600</v>
      </c>
      <c r="AY181" s="2534">
        <v>4800</v>
      </c>
      <c r="AZ181" s="2534">
        <v>4500</v>
      </c>
      <c r="BA181" s="2534">
        <v>6000</v>
      </c>
      <c r="BB181" s="2535">
        <v>6000</v>
      </c>
      <c r="BC181" s="2536">
        <v>4500</v>
      </c>
      <c r="BD181" s="2626">
        <v>4500</v>
      </c>
      <c r="BE181" s="977">
        <v>4500</v>
      </c>
      <c r="BF181" s="975">
        <v>4600</v>
      </c>
      <c r="BG181" s="975">
        <v>4600</v>
      </c>
      <c r="BH181" s="2852">
        <v>2200</v>
      </c>
      <c r="BI181" s="2852">
        <v>2000</v>
      </c>
      <c r="BJ181" s="2852">
        <v>2000</v>
      </c>
      <c r="BK181" s="2852">
        <v>2200</v>
      </c>
      <c r="BL181" s="2852">
        <v>1900</v>
      </c>
      <c r="BM181" s="2852">
        <v>1950</v>
      </c>
      <c r="BN181" s="2852">
        <v>1900</v>
      </c>
      <c r="BO181" s="2852">
        <v>2000</v>
      </c>
      <c r="BP181" s="2852">
        <v>2000</v>
      </c>
      <c r="BQ181" s="2853">
        <v>2000</v>
      </c>
      <c r="BR181" s="2555">
        <f t="shared" ref="BR181" si="65">SUM(AT181:BE181)</f>
        <v>44000</v>
      </c>
      <c r="BS181" s="2555">
        <f t="shared" ref="BS181" si="66">SUM(BF181:BQ181)</f>
        <v>29350</v>
      </c>
      <c r="BT181" s="2555">
        <f t="shared" si="61"/>
        <v>-14650</v>
      </c>
      <c r="BU181" t="str">
        <f t="shared" si="64"/>
        <v>English LLAP LifeLock App - MOVED TO IPA CHAT Chat</v>
      </c>
    </row>
    <row r="182" spans="1:77" s="1257" customFormat="1">
      <c r="A182" s="2237" t="s">
        <v>135</v>
      </c>
      <c r="B182" s="2238" t="s">
        <v>681</v>
      </c>
      <c r="C182" s="2239" t="s">
        <v>682</v>
      </c>
      <c r="D182" s="2240" t="s">
        <v>682</v>
      </c>
      <c r="E182" s="2240" t="s">
        <v>52</v>
      </c>
      <c r="F182" s="2241"/>
      <c r="G182" s="1817"/>
      <c r="H182" s="1817"/>
      <c r="I182" s="1817"/>
      <c r="J182" s="1817"/>
      <c r="K182" s="1817"/>
      <c r="L182" s="1817"/>
      <c r="M182" s="1817"/>
      <c r="N182" s="1817"/>
      <c r="O182" s="1817"/>
      <c r="P182" s="1817"/>
      <c r="Q182" s="1817"/>
      <c r="R182" s="1818"/>
      <c r="S182" s="1819"/>
      <c r="T182" s="1820"/>
      <c r="U182" s="1820"/>
      <c r="V182" s="1820"/>
      <c r="W182" s="1820"/>
      <c r="X182" s="1820"/>
      <c r="Y182" s="1820"/>
      <c r="Z182" s="1820"/>
      <c r="AA182" s="1820"/>
      <c r="AB182" s="1821"/>
      <c r="AC182" s="1821"/>
      <c r="AD182" s="1822"/>
      <c r="AE182" s="1823"/>
      <c r="AF182" s="1824"/>
      <c r="AG182" s="1824"/>
      <c r="AH182" s="1824"/>
      <c r="AI182" s="1824"/>
      <c r="AJ182" s="1824"/>
      <c r="AK182" s="1258"/>
      <c r="AL182" s="1825"/>
      <c r="AM182" s="1825"/>
      <c r="AN182" s="1825"/>
      <c r="AO182" s="1825"/>
      <c r="AP182" s="1826"/>
      <c r="AQ182" s="2065">
        <v>10400</v>
      </c>
      <c r="AR182" s="2060">
        <v>8900</v>
      </c>
      <c r="AS182" s="2060">
        <v>8600</v>
      </c>
      <c r="AT182" s="2379">
        <v>7700</v>
      </c>
      <c r="AU182" s="2379">
        <v>10000</v>
      </c>
      <c r="AV182" s="978">
        <v>10050</v>
      </c>
      <c r="AW182" s="978">
        <v>10250</v>
      </c>
      <c r="AX182" s="978">
        <v>11500</v>
      </c>
      <c r="AY182" s="978">
        <v>11300</v>
      </c>
      <c r="AZ182" s="978">
        <v>11700</v>
      </c>
      <c r="BA182" s="978">
        <v>12550</v>
      </c>
      <c r="BB182" s="2378">
        <v>13250</v>
      </c>
      <c r="BC182" s="2380">
        <v>14100</v>
      </c>
      <c r="BD182" s="2625">
        <v>11800</v>
      </c>
      <c r="BE182" s="977">
        <v>12150</v>
      </c>
      <c r="BF182" s="975">
        <v>7500</v>
      </c>
      <c r="BG182" s="975">
        <v>7700</v>
      </c>
      <c r="BH182" s="975">
        <v>7600</v>
      </c>
      <c r="BI182" s="975">
        <v>7800</v>
      </c>
      <c r="BJ182" s="975">
        <v>7800</v>
      </c>
      <c r="BK182" s="975">
        <v>7900</v>
      </c>
      <c r="BL182" s="975">
        <v>7100</v>
      </c>
      <c r="BM182" s="975">
        <v>7600</v>
      </c>
      <c r="BN182" s="975">
        <v>7600</v>
      </c>
      <c r="BO182" s="975">
        <v>8000</v>
      </c>
      <c r="BP182" s="975">
        <v>7900</v>
      </c>
      <c r="BQ182" s="2377">
        <v>7700</v>
      </c>
      <c r="BR182" s="2555">
        <f t="shared" ref="BR182:BR202" si="67">SUM(AT182:BE182)</f>
        <v>136350</v>
      </c>
      <c r="BS182" s="2555">
        <f t="shared" si="60"/>
        <v>92200</v>
      </c>
      <c r="BT182" s="2555">
        <f t="shared" si="61"/>
        <v>-44150</v>
      </c>
      <c r="BU182" t="str">
        <f t="shared" si="64"/>
        <v>German 2 Click cancellation  2 Click cancellation  Email</v>
      </c>
    </row>
    <row r="183" spans="1:77" s="1257" customFormat="1">
      <c r="A183" s="2237" t="s">
        <v>137</v>
      </c>
      <c r="B183" s="2238" t="s">
        <v>681</v>
      </c>
      <c r="C183" s="2239" t="s">
        <v>682</v>
      </c>
      <c r="D183" s="2240" t="s">
        <v>682</v>
      </c>
      <c r="E183" s="2240" t="s">
        <v>52</v>
      </c>
      <c r="F183" s="2241"/>
      <c r="G183" s="1817"/>
      <c r="H183" s="1817"/>
      <c r="I183" s="1817"/>
      <c r="J183" s="1817"/>
      <c r="K183" s="1817"/>
      <c r="L183" s="1817"/>
      <c r="M183" s="1817"/>
      <c r="N183" s="1817"/>
      <c r="O183" s="1817"/>
      <c r="P183" s="1817"/>
      <c r="Q183" s="1817"/>
      <c r="R183" s="1818"/>
      <c r="S183" s="1819"/>
      <c r="T183" s="1820"/>
      <c r="U183" s="1820"/>
      <c r="V183" s="1820"/>
      <c r="W183" s="1820"/>
      <c r="X183" s="1820"/>
      <c r="Y183" s="1820"/>
      <c r="Z183" s="1820"/>
      <c r="AA183" s="1820"/>
      <c r="AB183" s="1821"/>
      <c r="AC183" s="1821"/>
      <c r="AD183" s="1822"/>
      <c r="AE183" s="1823"/>
      <c r="AF183" s="1824"/>
      <c r="AG183" s="1824"/>
      <c r="AH183" s="1824"/>
      <c r="AI183" s="1824"/>
      <c r="AJ183" s="1824"/>
      <c r="AK183" s="1258"/>
      <c r="AL183" s="1825"/>
      <c r="AM183" s="1825"/>
      <c r="AN183" s="1825"/>
      <c r="AO183" s="1825"/>
      <c r="AP183" s="1826"/>
      <c r="AQ183" s="2065">
        <v>1400</v>
      </c>
      <c r="AR183" s="2060">
        <v>1150</v>
      </c>
      <c r="AS183" s="2060">
        <v>1050</v>
      </c>
      <c r="AT183" s="2379">
        <v>1150</v>
      </c>
      <c r="AU183" s="2379">
        <v>1270</v>
      </c>
      <c r="AV183" s="978">
        <v>1190</v>
      </c>
      <c r="AW183" s="978">
        <v>1260</v>
      </c>
      <c r="AX183" s="978">
        <v>1410</v>
      </c>
      <c r="AY183" s="978">
        <v>1410</v>
      </c>
      <c r="AZ183" s="978">
        <v>1310</v>
      </c>
      <c r="BA183" s="978">
        <v>1590</v>
      </c>
      <c r="BB183" s="2378">
        <v>1760</v>
      </c>
      <c r="BC183" s="2380">
        <v>1870</v>
      </c>
      <c r="BD183" s="2625">
        <v>1470</v>
      </c>
      <c r="BE183" s="977">
        <v>1300</v>
      </c>
      <c r="BF183" s="975">
        <v>1200</v>
      </c>
      <c r="BG183" s="975">
        <v>1100</v>
      </c>
      <c r="BH183" s="975">
        <v>1000</v>
      </c>
      <c r="BI183" s="975">
        <v>1000</v>
      </c>
      <c r="BJ183" s="975">
        <v>1100</v>
      </c>
      <c r="BK183" s="975">
        <v>1200</v>
      </c>
      <c r="BL183" s="975">
        <v>1100</v>
      </c>
      <c r="BM183" s="975">
        <v>1000</v>
      </c>
      <c r="BN183" s="975">
        <v>1000</v>
      </c>
      <c r="BO183" s="975">
        <v>1300</v>
      </c>
      <c r="BP183" s="975">
        <v>1300</v>
      </c>
      <c r="BQ183" s="2377">
        <v>1300</v>
      </c>
      <c r="BR183" s="2555">
        <f t="shared" si="67"/>
        <v>16990</v>
      </c>
      <c r="BS183" s="2555">
        <f t="shared" si="60"/>
        <v>13600</v>
      </c>
      <c r="BT183" s="2555">
        <f t="shared" si="61"/>
        <v>-3390</v>
      </c>
      <c r="BU183" t="str">
        <f t="shared" si="64"/>
        <v>French 2 Click cancellation  2 Click cancellation  Email</v>
      </c>
    </row>
    <row r="184" spans="1:77" s="1257" customFormat="1">
      <c r="A184" s="2242"/>
      <c r="B184" s="2243" t="s">
        <v>33</v>
      </c>
      <c r="C184" s="2244" t="s">
        <v>682</v>
      </c>
      <c r="D184" s="2225"/>
      <c r="E184" s="2225"/>
      <c r="F184" s="2226"/>
      <c r="G184" s="1274"/>
      <c r="H184" s="1274"/>
      <c r="I184" s="1274"/>
      <c r="J184" s="1274"/>
      <c r="K184" s="1274"/>
      <c r="L184" s="1274"/>
      <c r="M184" s="1274"/>
      <c r="N184" s="1274"/>
      <c r="O184" s="1274"/>
      <c r="P184" s="1274"/>
      <c r="Q184" s="1274"/>
      <c r="R184" s="1334"/>
      <c r="S184" s="1827"/>
      <c r="T184" s="1828"/>
      <c r="U184" s="1828"/>
      <c r="V184" s="1828"/>
      <c r="W184" s="1828"/>
      <c r="X184" s="1828"/>
      <c r="Y184" s="1828"/>
      <c r="Z184" s="1828"/>
      <c r="AA184" s="1828"/>
      <c r="AB184" s="1438"/>
      <c r="AC184" s="1438"/>
      <c r="AD184" s="1829"/>
      <c r="AE184" s="1830"/>
      <c r="AF184" s="1831"/>
      <c r="AG184" s="1831"/>
      <c r="AH184" s="1831"/>
      <c r="AI184" s="1831"/>
      <c r="AJ184" s="1831"/>
      <c r="AK184" s="1832"/>
      <c r="AL184" s="1275"/>
      <c r="AM184" s="1275"/>
      <c r="AN184" s="1275"/>
      <c r="AO184" s="1275"/>
      <c r="AP184" s="1833"/>
      <c r="AQ184" s="2065">
        <v>3050</v>
      </c>
      <c r="AR184" s="2060">
        <v>2750</v>
      </c>
      <c r="AS184" s="2060">
        <v>1950</v>
      </c>
      <c r="AT184" s="2060">
        <v>1300</v>
      </c>
      <c r="AU184" s="2060">
        <v>2340</v>
      </c>
      <c r="AV184" s="975">
        <v>2310</v>
      </c>
      <c r="AW184" s="975">
        <v>2330</v>
      </c>
      <c r="AX184" s="975">
        <v>2600</v>
      </c>
      <c r="AY184" s="975">
        <v>2700</v>
      </c>
      <c r="AZ184" s="975">
        <v>2430</v>
      </c>
      <c r="BA184" s="975">
        <v>2790</v>
      </c>
      <c r="BB184" s="976">
        <v>2760</v>
      </c>
      <c r="BC184" s="977">
        <v>2920</v>
      </c>
      <c r="BD184" s="976">
        <v>2670</v>
      </c>
      <c r="BE184" s="977">
        <v>2550</v>
      </c>
      <c r="BF184" s="975">
        <v>1700</v>
      </c>
      <c r="BG184" s="975">
        <v>1700</v>
      </c>
      <c r="BH184" s="975">
        <v>1700</v>
      </c>
      <c r="BI184" s="975">
        <v>1700</v>
      </c>
      <c r="BJ184" s="975">
        <v>1700</v>
      </c>
      <c r="BK184" s="975">
        <v>1800</v>
      </c>
      <c r="BL184" s="975">
        <v>1600</v>
      </c>
      <c r="BM184" s="975">
        <v>1700</v>
      </c>
      <c r="BN184" s="975">
        <v>1700</v>
      </c>
      <c r="BO184" s="975">
        <v>1800</v>
      </c>
      <c r="BP184" s="975">
        <v>1800</v>
      </c>
      <c r="BQ184" s="2377">
        <v>1800</v>
      </c>
      <c r="BR184" s="2555"/>
      <c r="BS184" s="2555"/>
      <c r="BT184" s="2555">
        <f t="shared" si="61"/>
        <v>0</v>
      </c>
      <c r="BU184" t="str">
        <f t="shared" si="64"/>
        <v xml:space="preserve"> 2 Click cancellation   </v>
      </c>
    </row>
    <row r="185" spans="1:77" s="1257" customFormat="1">
      <c r="A185" s="2242"/>
      <c r="B185" s="2243" t="s">
        <v>356</v>
      </c>
      <c r="C185" s="2244" t="s">
        <v>682</v>
      </c>
      <c r="D185" s="2225"/>
      <c r="E185" s="2225"/>
      <c r="F185" s="2226"/>
      <c r="G185" s="1274"/>
      <c r="H185" s="1274"/>
      <c r="I185" s="1274"/>
      <c r="J185" s="1274"/>
      <c r="K185" s="1274"/>
      <c r="L185" s="1274"/>
      <c r="M185" s="1274"/>
      <c r="N185" s="1274"/>
      <c r="O185" s="1274"/>
      <c r="P185" s="1274"/>
      <c r="Q185" s="1274"/>
      <c r="R185" s="1334"/>
      <c r="S185" s="1827"/>
      <c r="T185" s="1828"/>
      <c r="U185" s="1828"/>
      <c r="V185" s="1828"/>
      <c r="W185" s="1828"/>
      <c r="X185" s="1828"/>
      <c r="Y185" s="1828"/>
      <c r="Z185" s="1828"/>
      <c r="AA185" s="1828"/>
      <c r="AB185" s="1438"/>
      <c r="AC185" s="1438"/>
      <c r="AD185" s="1829"/>
      <c r="AE185" s="1834"/>
      <c r="AF185" s="1835"/>
      <c r="AG185" s="1831"/>
      <c r="AH185" s="1831"/>
      <c r="AI185" s="1831"/>
      <c r="AJ185" s="1831"/>
      <c r="AK185" s="1832"/>
      <c r="AL185" s="1275"/>
      <c r="AM185" s="1275"/>
      <c r="AN185" s="1275"/>
      <c r="AO185" s="1275"/>
      <c r="AP185" s="1833"/>
      <c r="AQ185" s="2065">
        <v>4900</v>
      </c>
      <c r="AR185" s="2060">
        <v>4100</v>
      </c>
      <c r="AS185" s="2060">
        <v>4350</v>
      </c>
      <c r="AT185" s="2060">
        <v>3300</v>
      </c>
      <c r="AU185" s="2060">
        <v>4850</v>
      </c>
      <c r="AV185" s="975">
        <v>4700</v>
      </c>
      <c r="AW185" s="975">
        <v>4750</v>
      </c>
      <c r="AX185" s="975">
        <v>5720</v>
      </c>
      <c r="AY185" s="975">
        <v>6020</v>
      </c>
      <c r="AZ185" s="975">
        <v>6300</v>
      </c>
      <c r="BA185" s="975">
        <v>6900</v>
      </c>
      <c r="BB185" s="976">
        <v>7600</v>
      </c>
      <c r="BC185" s="977">
        <v>8250</v>
      </c>
      <c r="BD185" s="976">
        <v>6600</v>
      </c>
      <c r="BE185" s="977">
        <v>6750</v>
      </c>
      <c r="BF185" s="975">
        <v>4100</v>
      </c>
      <c r="BG185" s="975">
        <v>4100</v>
      </c>
      <c r="BH185" s="975">
        <v>5300</v>
      </c>
      <c r="BI185" s="975">
        <v>5400</v>
      </c>
      <c r="BJ185" s="975">
        <v>5500</v>
      </c>
      <c r="BK185" s="975">
        <v>5500</v>
      </c>
      <c r="BL185" s="975">
        <v>5100</v>
      </c>
      <c r="BM185" s="975">
        <v>5300</v>
      </c>
      <c r="BN185" s="975">
        <v>5300</v>
      </c>
      <c r="BO185" s="975">
        <v>5700</v>
      </c>
      <c r="BP185" s="975">
        <v>5600</v>
      </c>
      <c r="BQ185" s="2377">
        <v>5500</v>
      </c>
      <c r="BR185" s="2555"/>
      <c r="BS185" s="2555"/>
      <c r="BT185" s="2555">
        <f t="shared" si="61"/>
        <v>0</v>
      </c>
      <c r="BU185" t="str">
        <f t="shared" si="64"/>
        <v xml:space="preserve"> 2 Click cancellation   </v>
      </c>
    </row>
    <row r="186" spans="1:77" s="1257" customFormat="1">
      <c r="A186" s="2242"/>
      <c r="B186" s="2243" t="s">
        <v>168</v>
      </c>
      <c r="C186" s="2244" t="s">
        <v>682</v>
      </c>
      <c r="D186" s="2225"/>
      <c r="E186" s="2225"/>
      <c r="F186" s="2226"/>
      <c r="G186" s="1274"/>
      <c r="H186" s="1274"/>
      <c r="I186" s="1274"/>
      <c r="J186" s="1274"/>
      <c r="K186" s="1274"/>
      <c r="L186" s="1274"/>
      <c r="M186" s="1274"/>
      <c r="N186" s="1274"/>
      <c r="O186" s="1274"/>
      <c r="P186" s="1274"/>
      <c r="Q186" s="1274"/>
      <c r="R186" s="1334"/>
      <c r="S186" s="1827"/>
      <c r="T186" s="1828"/>
      <c r="U186" s="1828"/>
      <c r="V186" s="1828"/>
      <c r="W186" s="1828"/>
      <c r="X186" s="1828"/>
      <c r="Y186" s="1828"/>
      <c r="Z186" s="1828"/>
      <c r="AA186" s="1828"/>
      <c r="AB186" s="1438"/>
      <c r="AC186" s="1438"/>
      <c r="AD186" s="1829"/>
      <c r="AE186" s="1830"/>
      <c r="AF186" s="1831"/>
      <c r="AG186" s="1836"/>
      <c r="AH186" s="1831"/>
      <c r="AI186" s="1831"/>
      <c r="AJ186" s="1831"/>
      <c r="AK186" s="1832"/>
      <c r="AL186" s="1275"/>
      <c r="AM186" s="1275"/>
      <c r="AN186" s="1275"/>
      <c r="AO186" s="1275"/>
      <c r="AP186" s="1833"/>
      <c r="AQ186" s="2065">
        <v>3850</v>
      </c>
      <c r="AR186" s="2060">
        <v>3250</v>
      </c>
      <c r="AS186" s="2060">
        <v>3350</v>
      </c>
      <c r="AT186" s="2060">
        <v>3100</v>
      </c>
      <c r="AU186" s="2060">
        <v>4080</v>
      </c>
      <c r="AV186" s="975">
        <v>4230</v>
      </c>
      <c r="AW186" s="975">
        <v>4430</v>
      </c>
      <c r="AX186" s="975">
        <v>4580</v>
      </c>
      <c r="AY186" s="975">
        <v>3990</v>
      </c>
      <c r="AZ186" s="975">
        <v>4280</v>
      </c>
      <c r="BA186" s="975">
        <v>4450</v>
      </c>
      <c r="BB186" s="976">
        <v>4650</v>
      </c>
      <c r="BC186" s="977">
        <v>4800</v>
      </c>
      <c r="BD186" s="976">
        <v>4000</v>
      </c>
      <c r="BE186" s="977">
        <v>4150</v>
      </c>
      <c r="BF186" s="975">
        <v>2900</v>
      </c>
      <c r="BG186" s="975">
        <v>3000</v>
      </c>
      <c r="BH186" s="975">
        <v>2900</v>
      </c>
      <c r="BI186" s="975">
        <v>3000</v>
      </c>
      <c r="BJ186" s="975">
        <v>3000</v>
      </c>
      <c r="BK186" s="975">
        <v>3100</v>
      </c>
      <c r="BL186" s="975">
        <v>2800</v>
      </c>
      <c r="BM186" s="975">
        <v>2900</v>
      </c>
      <c r="BN186" s="975">
        <v>2900</v>
      </c>
      <c r="BO186" s="975">
        <v>3100</v>
      </c>
      <c r="BP186" s="975">
        <v>3100</v>
      </c>
      <c r="BQ186" s="2377">
        <v>3000</v>
      </c>
      <c r="BR186" s="2555"/>
      <c r="BS186" s="2555"/>
      <c r="BT186" s="2555">
        <f t="shared" si="61"/>
        <v>0</v>
      </c>
      <c r="BU186" t="str">
        <f t="shared" si="64"/>
        <v xml:space="preserve"> 2 Click cancellation   </v>
      </c>
    </row>
    <row r="187" spans="1:77" s="1257" customFormat="1">
      <c r="A187" s="2245" t="s">
        <v>683</v>
      </c>
      <c r="B187" s="2246" t="s">
        <v>681</v>
      </c>
      <c r="C187" s="2247" t="s">
        <v>119</v>
      </c>
      <c r="D187" s="2240" t="s">
        <v>119</v>
      </c>
      <c r="E187" s="2240" t="s">
        <v>683</v>
      </c>
      <c r="F187" s="2241"/>
      <c r="G187" s="1817"/>
      <c r="H187" s="1817"/>
      <c r="I187" s="1817"/>
      <c r="J187" s="1817"/>
      <c r="K187" s="1817"/>
      <c r="L187" s="1817"/>
      <c r="M187" s="1817"/>
      <c r="N187" s="1817"/>
      <c r="O187" s="1817"/>
      <c r="P187" s="1817"/>
      <c r="Q187" s="1817"/>
      <c r="R187" s="1818"/>
      <c r="S187" s="1819"/>
      <c r="T187" s="1820"/>
      <c r="U187" s="1820"/>
      <c r="V187" s="1820"/>
      <c r="W187" s="1820"/>
      <c r="X187" s="1820"/>
      <c r="Y187" s="1820"/>
      <c r="Z187" s="1820"/>
      <c r="AA187" s="1820"/>
      <c r="AB187" s="1821"/>
      <c r="AC187" s="1821"/>
      <c r="AD187" s="1822"/>
      <c r="AE187" s="1260"/>
      <c r="AF187" s="1258"/>
      <c r="AG187" s="1259"/>
      <c r="AH187" s="1258"/>
      <c r="AI187" s="1258"/>
      <c r="AJ187" s="1258"/>
      <c r="AK187" s="1258"/>
      <c r="AL187" s="1825"/>
      <c r="AM187" s="1825"/>
      <c r="AN187" s="1825"/>
      <c r="AO187" s="1825"/>
      <c r="AP187" s="1826"/>
      <c r="AQ187" s="2066">
        <f t="shared" ref="AQ187:BE187" si="68">SUM(AQ188:AQ190)</f>
        <v>1200</v>
      </c>
      <c r="AR187" s="2061">
        <v>9600</v>
      </c>
      <c r="AS187" s="2061">
        <v>9400</v>
      </c>
      <c r="AT187" s="2381">
        <f t="shared" si="68"/>
        <v>950</v>
      </c>
      <c r="AU187" s="2381">
        <f t="shared" si="68"/>
        <v>1150</v>
      </c>
      <c r="AV187" s="978">
        <f t="shared" si="68"/>
        <v>950</v>
      </c>
      <c r="AW187" s="978">
        <f t="shared" si="68"/>
        <v>1050</v>
      </c>
      <c r="AX187" s="978">
        <f t="shared" si="68"/>
        <v>1200</v>
      </c>
      <c r="AY187" s="978">
        <f t="shared" si="68"/>
        <v>1200</v>
      </c>
      <c r="AZ187" s="978">
        <f t="shared" si="68"/>
        <v>1300</v>
      </c>
      <c r="BA187" s="978">
        <f t="shared" si="68"/>
        <v>1200</v>
      </c>
      <c r="BB187" s="978">
        <f t="shared" si="68"/>
        <v>1300</v>
      </c>
      <c r="BC187" s="978">
        <f t="shared" si="68"/>
        <v>1450</v>
      </c>
      <c r="BD187" s="2625">
        <f t="shared" si="68"/>
        <v>1300</v>
      </c>
      <c r="BE187" s="977">
        <f t="shared" si="68"/>
        <v>1200</v>
      </c>
      <c r="BF187" s="975">
        <f>SUM(BF188:BF190)</f>
        <v>1400</v>
      </c>
      <c r="BG187" s="975">
        <f t="shared" ref="BG187:BQ187" si="69">SUM(BG188:BG190)</f>
        <v>1400</v>
      </c>
      <c r="BH187" s="975">
        <f t="shared" si="69"/>
        <v>1400</v>
      </c>
      <c r="BI187" s="975">
        <f t="shared" si="69"/>
        <v>1400</v>
      </c>
      <c r="BJ187" s="975">
        <f t="shared" si="69"/>
        <v>1400</v>
      </c>
      <c r="BK187" s="975">
        <f t="shared" si="69"/>
        <v>1400</v>
      </c>
      <c r="BL187" s="975">
        <f t="shared" si="69"/>
        <v>1400</v>
      </c>
      <c r="BM187" s="975">
        <f t="shared" si="69"/>
        <v>1400</v>
      </c>
      <c r="BN187" s="975">
        <f t="shared" si="69"/>
        <v>1400</v>
      </c>
      <c r="BO187" s="975">
        <f t="shared" si="69"/>
        <v>1400</v>
      </c>
      <c r="BP187" s="975">
        <f t="shared" si="69"/>
        <v>1400</v>
      </c>
      <c r="BQ187" s="2377">
        <f t="shared" si="69"/>
        <v>1400</v>
      </c>
      <c r="BR187" s="2555"/>
      <c r="BS187" s="2555"/>
      <c r="BT187" s="2555">
        <f t="shared" si="61"/>
        <v>0</v>
      </c>
      <c r="BU187" t="str">
        <f t="shared" si="64"/>
        <v>Physical email Letters Letters Physical email</v>
      </c>
    </row>
    <row r="188" spans="1:77" s="1257" customFormat="1">
      <c r="A188" s="2242"/>
      <c r="B188" s="2243" t="s">
        <v>33</v>
      </c>
      <c r="C188" s="2244" t="s">
        <v>119</v>
      </c>
      <c r="D188" s="2225"/>
      <c r="E188" s="2225"/>
      <c r="F188" s="2226"/>
      <c r="G188" s="1274"/>
      <c r="H188" s="1274"/>
      <c r="I188" s="1274"/>
      <c r="J188" s="1274"/>
      <c r="K188" s="1274"/>
      <c r="L188" s="1274"/>
      <c r="M188" s="1274"/>
      <c r="N188" s="1274"/>
      <c r="O188" s="1274"/>
      <c r="P188" s="1274"/>
      <c r="Q188" s="1274"/>
      <c r="R188" s="1334"/>
      <c r="S188" s="1827"/>
      <c r="T188" s="1828"/>
      <c r="U188" s="1828"/>
      <c r="V188" s="1828"/>
      <c r="W188" s="1828"/>
      <c r="X188" s="1828"/>
      <c r="Y188" s="1828"/>
      <c r="Z188" s="1828"/>
      <c r="AA188" s="1828"/>
      <c r="AB188" s="1438"/>
      <c r="AC188" s="1438"/>
      <c r="AD188" s="1829"/>
      <c r="AE188" s="1830"/>
      <c r="AF188" s="1831"/>
      <c r="AG188" s="1836"/>
      <c r="AH188" s="1831"/>
      <c r="AI188" s="1831"/>
      <c r="AJ188" s="1831"/>
      <c r="AK188" s="1832"/>
      <c r="AL188" s="1275"/>
      <c r="AM188" s="1275"/>
      <c r="AN188" s="1275"/>
      <c r="AO188" s="1275"/>
      <c r="AP188" s="1833"/>
      <c r="AQ188" s="2065">
        <v>700</v>
      </c>
      <c r="AR188" s="2060">
        <v>1400</v>
      </c>
      <c r="AS188" s="2060">
        <v>1500</v>
      </c>
      <c r="AT188" s="2060">
        <v>300</v>
      </c>
      <c r="AU188" s="2060">
        <v>350</v>
      </c>
      <c r="AV188" s="975">
        <v>300</v>
      </c>
      <c r="AW188" s="975">
        <v>350</v>
      </c>
      <c r="AX188" s="975">
        <v>300</v>
      </c>
      <c r="AY188" s="975">
        <v>350</v>
      </c>
      <c r="AZ188" s="975">
        <v>350</v>
      </c>
      <c r="BA188" s="975">
        <v>350</v>
      </c>
      <c r="BB188" s="976">
        <v>350</v>
      </c>
      <c r="BC188" s="977">
        <v>450</v>
      </c>
      <c r="BD188" s="976">
        <v>400</v>
      </c>
      <c r="BE188" s="977">
        <v>350</v>
      </c>
      <c r="BF188" s="975">
        <v>400</v>
      </c>
      <c r="BG188" s="975">
        <v>400</v>
      </c>
      <c r="BH188" s="975">
        <v>400</v>
      </c>
      <c r="BI188" s="975">
        <v>400</v>
      </c>
      <c r="BJ188" s="975">
        <v>400</v>
      </c>
      <c r="BK188" s="975">
        <v>400</v>
      </c>
      <c r="BL188" s="975">
        <v>400</v>
      </c>
      <c r="BM188" s="975">
        <v>400</v>
      </c>
      <c r="BN188" s="975">
        <v>400</v>
      </c>
      <c r="BO188" s="975">
        <v>400</v>
      </c>
      <c r="BP188" s="975">
        <v>400</v>
      </c>
      <c r="BQ188" s="2377">
        <v>400</v>
      </c>
      <c r="BR188" s="2555"/>
      <c r="BS188" s="2555"/>
      <c r="BT188" s="2555">
        <f t="shared" si="61"/>
        <v>0</v>
      </c>
      <c r="BU188" t="str">
        <f t="shared" si="64"/>
        <v xml:space="preserve"> Letters  </v>
      </c>
    </row>
    <row r="189" spans="1:77" s="1257" customFormat="1">
      <c r="A189" s="2242"/>
      <c r="B189" s="2243" t="s">
        <v>356</v>
      </c>
      <c r="C189" s="2244" t="s">
        <v>119</v>
      </c>
      <c r="D189" s="2225"/>
      <c r="E189" s="2225"/>
      <c r="F189" s="2226"/>
      <c r="G189" s="1274"/>
      <c r="H189" s="1274"/>
      <c r="I189" s="1274"/>
      <c r="J189" s="1274"/>
      <c r="K189" s="1274"/>
      <c r="L189" s="1274"/>
      <c r="M189" s="1274"/>
      <c r="N189" s="1274"/>
      <c r="O189" s="1274"/>
      <c r="P189" s="1274"/>
      <c r="Q189" s="1274"/>
      <c r="R189" s="1334"/>
      <c r="S189" s="1827"/>
      <c r="T189" s="1828"/>
      <c r="U189" s="1828"/>
      <c r="V189" s="1828"/>
      <c r="W189" s="1828"/>
      <c r="X189" s="1828"/>
      <c r="Y189" s="1828"/>
      <c r="Z189" s="1828"/>
      <c r="AA189" s="1828"/>
      <c r="AB189" s="1438"/>
      <c r="AC189" s="1438"/>
      <c r="AD189" s="1829"/>
      <c r="AE189" s="1837"/>
      <c r="AF189" s="1838"/>
      <c r="AG189" s="1831"/>
      <c r="AH189" s="1831"/>
      <c r="AI189" s="1831"/>
      <c r="AJ189" s="1831"/>
      <c r="AK189" s="1832"/>
      <c r="AL189" s="1275"/>
      <c r="AM189" s="1275"/>
      <c r="AN189" s="1275"/>
      <c r="AO189" s="1275"/>
      <c r="AP189" s="1833"/>
      <c r="AQ189" s="2065">
        <v>100</v>
      </c>
      <c r="AR189" s="2060">
        <v>5000</v>
      </c>
      <c r="AS189" s="2060">
        <v>4600</v>
      </c>
      <c r="AT189" s="2060">
        <v>200</v>
      </c>
      <c r="AU189" s="2060">
        <v>200</v>
      </c>
      <c r="AV189" s="975">
        <v>200</v>
      </c>
      <c r="AW189" s="975">
        <v>200</v>
      </c>
      <c r="AX189" s="975">
        <v>200</v>
      </c>
      <c r="AY189" s="975">
        <v>200</v>
      </c>
      <c r="AZ189" s="975">
        <v>200</v>
      </c>
      <c r="BA189" s="975">
        <v>200</v>
      </c>
      <c r="BB189" s="976">
        <v>250</v>
      </c>
      <c r="BC189" s="977">
        <v>250</v>
      </c>
      <c r="BD189" s="976">
        <v>250</v>
      </c>
      <c r="BE189" s="977">
        <v>200</v>
      </c>
      <c r="BF189" s="975">
        <v>300</v>
      </c>
      <c r="BG189" s="975">
        <v>300</v>
      </c>
      <c r="BH189" s="975">
        <v>300</v>
      </c>
      <c r="BI189" s="975">
        <v>300</v>
      </c>
      <c r="BJ189" s="975">
        <v>300</v>
      </c>
      <c r="BK189" s="975">
        <v>300</v>
      </c>
      <c r="BL189" s="975">
        <v>300</v>
      </c>
      <c r="BM189" s="975">
        <v>300</v>
      </c>
      <c r="BN189" s="975">
        <v>300</v>
      </c>
      <c r="BO189" s="975">
        <v>300</v>
      </c>
      <c r="BP189" s="975">
        <v>300</v>
      </c>
      <c r="BQ189" s="2377">
        <v>300</v>
      </c>
      <c r="BR189" s="2555"/>
      <c r="BS189" s="2555"/>
      <c r="BT189" s="2555">
        <f t="shared" si="61"/>
        <v>0</v>
      </c>
      <c r="BU189" t="str">
        <f t="shared" si="64"/>
        <v xml:space="preserve"> Letters  </v>
      </c>
    </row>
    <row r="190" spans="1:77" s="1257" customFormat="1">
      <c r="A190" s="2242"/>
      <c r="B190" s="2243" t="s">
        <v>168</v>
      </c>
      <c r="C190" s="2244" t="s">
        <v>119</v>
      </c>
      <c r="D190" s="2225"/>
      <c r="E190" s="2225"/>
      <c r="F190" s="2226"/>
      <c r="G190" s="1274"/>
      <c r="H190" s="1274"/>
      <c r="I190" s="1274"/>
      <c r="J190" s="1274"/>
      <c r="K190" s="1274"/>
      <c r="L190" s="1274"/>
      <c r="M190" s="1274"/>
      <c r="N190" s="1274"/>
      <c r="O190" s="1274"/>
      <c r="P190" s="1274"/>
      <c r="Q190" s="1274"/>
      <c r="R190" s="1334"/>
      <c r="S190" s="1827"/>
      <c r="T190" s="1828"/>
      <c r="U190" s="1828"/>
      <c r="V190" s="1828"/>
      <c r="W190" s="1828"/>
      <c r="X190" s="1828"/>
      <c r="Y190" s="1828"/>
      <c r="Z190" s="1828"/>
      <c r="AA190" s="1828"/>
      <c r="AB190" s="1438"/>
      <c r="AC190" s="1438"/>
      <c r="AD190" s="1829"/>
      <c r="AE190" s="1830"/>
      <c r="AF190" s="1831"/>
      <c r="AG190" s="1831"/>
      <c r="AH190" s="1831"/>
      <c r="AI190" s="1831"/>
      <c r="AJ190" s="1831"/>
      <c r="AK190" s="1832"/>
      <c r="AL190" s="1275"/>
      <c r="AM190" s="1275"/>
      <c r="AN190" s="1275"/>
      <c r="AO190" s="1275"/>
      <c r="AP190" s="1833"/>
      <c r="AQ190" s="2065">
        <v>400</v>
      </c>
      <c r="AR190" s="2060">
        <v>3200</v>
      </c>
      <c r="AS190" s="2060">
        <v>3300</v>
      </c>
      <c r="AT190" s="2060">
        <v>450</v>
      </c>
      <c r="AU190" s="2060">
        <v>600</v>
      </c>
      <c r="AV190" s="975">
        <v>450</v>
      </c>
      <c r="AW190" s="975">
        <v>500</v>
      </c>
      <c r="AX190" s="975">
        <v>700</v>
      </c>
      <c r="AY190" s="975">
        <v>650</v>
      </c>
      <c r="AZ190" s="975">
        <v>750</v>
      </c>
      <c r="BA190" s="975">
        <v>650</v>
      </c>
      <c r="BB190" s="976">
        <v>700</v>
      </c>
      <c r="BC190" s="977">
        <v>750</v>
      </c>
      <c r="BD190" s="976">
        <v>650</v>
      </c>
      <c r="BE190" s="977">
        <v>650</v>
      </c>
      <c r="BF190" s="975">
        <v>700</v>
      </c>
      <c r="BG190" s="975">
        <v>700</v>
      </c>
      <c r="BH190" s="975">
        <v>700</v>
      </c>
      <c r="BI190" s="975">
        <v>700</v>
      </c>
      <c r="BJ190" s="975">
        <v>700</v>
      </c>
      <c r="BK190" s="975">
        <v>700</v>
      </c>
      <c r="BL190" s="975">
        <v>700</v>
      </c>
      <c r="BM190" s="975">
        <v>700</v>
      </c>
      <c r="BN190" s="975">
        <v>700</v>
      </c>
      <c r="BO190" s="975">
        <v>700</v>
      </c>
      <c r="BP190" s="975">
        <v>700</v>
      </c>
      <c r="BQ190" s="2377">
        <v>700</v>
      </c>
      <c r="BR190" s="2555"/>
      <c r="BS190" s="2555"/>
      <c r="BT190" s="2555">
        <f t="shared" si="61"/>
        <v>0</v>
      </c>
      <c r="BU190" t="str">
        <f t="shared" si="64"/>
        <v xml:space="preserve"> Letters  </v>
      </c>
    </row>
    <row r="191" spans="1:77">
      <c r="A191" s="2219" t="s">
        <v>218</v>
      </c>
      <c r="B191" s="2220" t="s">
        <v>33</v>
      </c>
      <c r="C191" s="2221" t="s">
        <v>129</v>
      </c>
      <c r="D191" s="2221" t="s">
        <v>684</v>
      </c>
      <c r="E191" s="2221" t="s">
        <v>16</v>
      </c>
      <c r="F191" s="2222"/>
      <c r="G191" s="411"/>
      <c r="H191" s="411"/>
      <c r="I191" s="411"/>
      <c r="J191" s="411"/>
      <c r="K191" s="411"/>
      <c r="L191" s="411"/>
      <c r="M191" s="411"/>
      <c r="N191" s="411"/>
      <c r="O191" s="411"/>
      <c r="P191" s="411"/>
      <c r="Q191" s="411"/>
      <c r="R191" s="973"/>
      <c r="S191" s="974">
        <v>21800</v>
      </c>
      <c r="T191" s="411">
        <v>20300</v>
      </c>
      <c r="U191" s="411">
        <v>24300</v>
      </c>
      <c r="V191" s="411">
        <v>19600</v>
      </c>
      <c r="W191" s="411">
        <v>22340</v>
      </c>
      <c r="X191" s="411">
        <v>22500</v>
      </c>
      <c r="Y191" s="411">
        <v>22000</v>
      </c>
      <c r="Z191" s="411">
        <v>22300</v>
      </c>
      <c r="AA191" s="411">
        <v>22500</v>
      </c>
      <c r="AB191" s="411">
        <v>22500</v>
      </c>
      <c r="AC191" s="411">
        <v>20000</v>
      </c>
      <c r="AD191" s="973">
        <v>20500</v>
      </c>
      <c r="AE191" s="974">
        <v>23000</v>
      </c>
      <c r="AF191" s="411">
        <v>20500</v>
      </c>
      <c r="AG191" s="411">
        <v>24100</v>
      </c>
      <c r="AH191" s="411">
        <v>25000</v>
      </c>
      <c r="AI191" s="411">
        <v>24910</v>
      </c>
      <c r="AJ191" s="411">
        <v>24182</v>
      </c>
      <c r="AK191" s="975">
        <v>24191</v>
      </c>
      <c r="AL191" s="975">
        <v>24880</v>
      </c>
      <c r="AM191" s="975">
        <v>26885</v>
      </c>
      <c r="AN191" s="975">
        <v>27222</v>
      </c>
      <c r="AO191" s="975">
        <v>26110</v>
      </c>
      <c r="AP191" s="976">
        <v>26700</v>
      </c>
      <c r="AQ191" s="977">
        <v>29950</v>
      </c>
      <c r="AR191" s="975">
        <v>26753</v>
      </c>
      <c r="AS191" s="975">
        <v>29889</v>
      </c>
      <c r="AT191" s="978">
        <f t="shared" ref="AT191" si="70">SUM(AT192:AT195)</f>
        <v>26650</v>
      </c>
      <c r="AU191" s="978">
        <f>SUM(AU192:AU195)</f>
        <v>25720</v>
      </c>
      <c r="AV191" s="978">
        <f t="shared" ref="AV191:BC191" si="71">SUM(AV192:AV195)</f>
        <v>26500</v>
      </c>
      <c r="AW191" s="978">
        <f t="shared" si="71"/>
        <v>24550</v>
      </c>
      <c r="AX191" s="978">
        <f t="shared" si="71"/>
        <v>27360</v>
      </c>
      <c r="AY191" s="978">
        <f t="shared" si="71"/>
        <v>25160</v>
      </c>
      <c r="AZ191" s="978">
        <f t="shared" si="71"/>
        <v>27300</v>
      </c>
      <c r="BA191" s="978">
        <f t="shared" si="71"/>
        <v>26170</v>
      </c>
      <c r="BB191" s="978">
        <f t="shared" si="71"/>
        <v>26960</v>
      </c>
      <c r="BC191" s="978">
        <f t="shared" si="71"/>
        <v>27790</v>
      </c>
      <c r="BD191" s="2625">
        <v>26800</v>
      </c>
      <c r="BE191" s="977">
        <v>28550</v>
      </c>
      <c r="BF191" s="975">
        <v>25700</v>
      </c>
      <c r="BG191" s="975">
        <v>25700</v>
      </c>
      <c r="BH191" s="975">
        <v>23000</v>
      </c>
      <c r="BI191" s="2856">
        <v>20700</v>
      </c>
      <c r="BJ191" s="2856">
        <v>19980</v>
      </c>
      <c r="BK191" s="2856">
        <v>19440</v>
      </c>
      <c r="BL191" s="975">
        <v>24700</v>
      </c>
      <c r="BM191" s="975">
        <v>25100</v>
      </c>
      <c r="BN191" s="975">
        <v>25600</v>
      </c>
      <c r="BO191" s="975">
        <v>27000</v>
      </c>
      <c r="BP191" s="975">
        <v>26000</v>
      </c>
      <c r="BQ191" s="2377">
        <v>27100</v>
      </c>
      <c r="BR191" s="2555">
        <f t="shared" si="67"/>
        <v>319510</v>
      </c>
      <c r="BS191" s="2555">
        <f t="shared" si="60"/>
        <v>290020</v>
      </c>
      <c r="BT191" s="2555">
        <f t="shared" si="61"/>
        <v>-29490</v>
      </c>
      <c r="BU191" t="str">
        <f t="shared" si="64"/>
        <v>Japanese APJ APJ Phone Inbound</v>
      </c>
      <c r="BX191" s="1067" t="s">
        <v>684</v>
      </c>
      <c r="BY191" s="1067" t="s">
        <v>16</v>
      </c>
    </row>
    <row r="192" spans="1:77">
      <c r="A192" s="2248" t="s">
        <v>218</v>
      </c>
      <c r="B192" s="2249" t="s">
        <v>33</v>
      </c>
      <c r="C192" s="2250" t="s">
        <v>129</v>
      </c>
      <c r="D192" s="2250" t="s">
        <v>685</v>
      </c>
      <c r="E192" s="2250"/>
      <c r="F192" s="2251"/>
      <c r="G192" s="411"/>
      <c r="H192" s="411"/>
      <c r="I192" s="411"/>
      <c r="J192" s="411"/>
      <c r="K192" s="411"/>
      <c r="L192" s="411"/>
      <c r="M192" s="411"/>
      <c r="N192" s="411"/>
      <c r="O192" s="411"/>
      <c r="P192" s="411"/>
      <c r="Q192" s="411"/>
      <c r="R192" s="973"/>
      <c r="S192" s="974"/>
      <c r="T192" s="411"/>
      <c r="U192" s="411"/>
      <c r="V192" s="411"/>
      <c r="W192" s="411"/>
      <c r="X192" s="411"/>
      <c r="Y192" s="411"/>
      <c r="Z192" s="411"/>
      <c r="AA192" s="411"/>
      <c r="AB192" s="411"/>
      <c r="AC192" s="411"/>
      <c r="AD192" s="973"/>
      <c r="AE192" s="974"/>
      <c r="AF192" s="411"/>
      <c r="AG192" s="411"/>
      <c r="AH192" s="411"/>
      <c r="AI192" s="411"/>
      <c r="AJ192" s="411"/>
      <c r="AK192" s="975"/>
      <c r="AL192" s="975"/>
      <c r="AM192" s="975"/>
      <c r="AN192" s="975"/>
      <c r="AO192" s="975"/>
      <c r="AP192" s="976"/>
      <c r="AQ192" s="977"/>
      <c r="AR192" s="975"/>
      <c r="AS192" s="975"/>
      <c r="AT192" s="975">
        <v>9200</v>
      </c>
      <c r="AU192" s="975">
        <v>23020</v>
      </c>
      <c r="AV192" s="975">
        <v>23800</v>
      </c>
      <c r="AW192" s="975">
        <v>21850</v>
      </c>
      <c r="AX192" s="975">
        <v>9664</v>
      </c>
      <c r="AY192" s="975">
        <v>8856</v>
      </c>
      <c r="AZ192" s="975">
        <v>9720</v>
      </c>
      <c r="BA192" s="975">
        <v>9268</v>
      </c>
      <c r="BB192" s="2377">
        <v>9504</v>
      </c>
      <c r="BC192" s="977">
        <v>10536</v>
      </c>
      <c r="BD192" s="976">
        <v>9440</v>
      </c>
      <c r="BE192" s="977">
        <v>11500</v>
      </c>
      <c r="BF192" s="975"/>
      <c r="BG192" s="975">
        <v>9500</v>
      </c>
      <c r="BH192" s="975">
        <v>8200</v>
      </c>
      <c r="BI192" s="975">
        <v>8200</v>
      </c>
      <c r="BJ192" s="975"/>
      <c r="BK192" s="975"/>
      <c r="BL192" s="975"/>
      <c r="BM192" s="975"/>
      <c r="BN192" s="975"/>
      <c r="BO192" s="975"/>
      <c r="BP192" s="975"/>
      <c r="BQ192" s="2377"/>
      <c r="BR192" s="2555"/>
      <c r="BS192" s="2555"/>
      <c r="BT192" s="2555">
        <f t="shared" si="61"/>
        <v>0</v>
      </c>
      <c r="BU192" t="str">
        <f t="shared" si="64"/>
        <v xml:space="preserve">Japanese APJ TPJP AS TS </v>
      </c>
      <c r="BX192" s="1067"/>
      <c r="BY192" s="1067"/>
    </row>
    <row r="193" spans="1:77">
      <c r="A193" s="2248" t="s">
        <v>218</v>
      </c>
      <c r="B193" s="2249" t="s">
        <v>33</v>
      </c>
      <c r="C193" s="2250" t="s">
        <v>129</v>
      </c>
      <c r="D193" s="2250" t="s">
        <v>246</v>
      </c>
      <c r="E193" s="2250"/>
      <c r="F193" s="2251"/>
      <c r="G193" s="411"/>
      <c r="H193" s="411"/>
      <c r="I193" s="411"/>
      <c r="J193" s="411"/>
      <c r="K193" s="411"/>
      <c r="L193" s="411"/>
      <c r="M193" s="411"/>
      <c r="N193" s="411"/>
      <c r="O193" s="411"/>
      <c r="P193" s="411"/>
      <c r="Q193" s="411"/>
      <c r="R193" s="973"/>
      <c r="S193" s="974"/>
      <c r="T193" s="411"/>
      <c r="U193" s="411"/>
      <c r="V193" s="411"/>
      <c r="W193" s="411"/>
      <c r="X193" s="411"/>
      <c r="Y193" s="411"/>
      <c r="Z193" s="411"/>
      <c r="AA193" s="411"/>
      <c r="AB193" s="411"/>
      <c r="AC193" s="411"/>
      <c r="AD193" s="973"/>
      <c r="AE193" s="974"/>
      <c r="AF193" s="411"/>
      <c r="AG193" s="411"/>
      <c r="AH193" s="411"/>
      <c r="AI193" s="411"/>
      <c r="AJ193" s="411"/>
      <c r="AK193" s="975"/>
      <c r="AL193" s="975"/>
      <c r="AM193" s="975"/>
      <c r="AN193" s="975"/>
      <c r="AO193" s="975"/>
      <c r="AP193" s="976"/>
      <c r="AQ193" s="977"/>
      <c r="AR193" s="975"/>
      <c r="AS193" s="975"/>
      <c r="AT193" s="975">
        <v>13450</v>
      </c>
      <c r="AU193" s="975"/>
      <c r="AV193" s="975"/>
      <c r="AW193" s="975"/>
      <c r="AX193" s="975">
        <v>13496</v>
      </c>
      <c r="AY193" s="975">
        <v>12504</v>
      </c>
      <c r="AZ193" s="975">
        <v>13780</v>
      </c>
      <c r="BA193" s="975">
        <v>13102</v>
      </c>
      <c r="BB193" s="2377">
        <v>13256</v>
      </c>
      <c r="BC193" s="977">
        <v>13454</v>
      </c>
      <c r="BD193" s="976">
        <v>13160</v>
      </c>
      <c r="BE193" s="977">
        <v>13250</v>
      </c>
      <c r="BF193" s="975"/>
      <c r="BG193" s="975">
        <v>12400</v>
      </c>
      <c r="BH193" s="975">
        <v>11000</v>
      </c>
      <c r="BI193" s="975">
        <v>11000</v>
      </c>
      <c r="BJ193" s="975"/>
      <c r="BK193" s="975"/>
      <c r="BL193" s="975"/>
      <c r="BM193" s="975"/>
      <c r="BN193" s="975"/>
      <c r="BO193" s="975"/>
      <c r="BP193" s="975"/>
      <c r="BQ193" s="2377"/>
      <c r="BR193" s="2555"/>
      <c r="BS193" s="2555"/>
      <c r="BT193" s="2555">
        <f t="shared" si="61"/>
        <v>0</v>
      </c>
      <c r="BU193" t="str">
        <f t="shared" si="64"/>
        <v xml:space="preserve">Japanese APJ CnX AS </v>
      </c>
      <c r="BX193" s="1067"/>
      <c r="BY193" s="1067"/>
    </row>
    <row r="194" spans="1:77">
      <c r="A194" s="2248" t="s">
        <v>218</v>
      </c>
      <c r="B194" s="2249" t="s">
        <v>33</v>
      </c>
      <c r="C194" s="2250" t="s">
        <v>129</v>
      </c>
      <c r="D194" s="2250" t="s">
        <v>247</v>
      </c>
      <c r="E194" s="2250"/>
      <c r="F194" s="2251"/>
      <c r="G194" s="411"/>
      <c r="H194" s="411"/>
      <c r="I194" s="411"/>
      <c r="J194" s="411"/>
      <c r="K194" s="411"/>
      <c r="L194" s="411"/>
      <c r="M194" s="411"/>
      <c r="N194" s="411"/>
      <c r="O194" s="411"/>
      <c r="P194" s="411"/>
      <c r="Q194" s="411"/>
      <c r="R194" s="973"/>
      <c r="S194" s="974"/>
      <c r="T194" s="411"/>
      <c r="U194" s="411"/>
      <c r="V194" s="411"/>
      <c r="W194" s="411"/>
      <c r="X194" s="411"/>
      <c r="Y194" s="411"/>
      <c r="Z194" s="411"/>
      <c r="AA194" s="411"/>
      <c r="AB194" s="411"/>
      <c r="AC194" s="411"/>
      <c r="AD194" s="973"/>
      <c r="AE194" s="974"/>
      <c r="AF194" s="411"/>
      <c r="AG194" s="411"/>
      <c r="AH194" s="411"/>
      <c r="AI194" s="411"/>
      <c r="AJ194" s="411"/>
      <c r="AK194" s="975"/>
      <c r="AL194" s="975"/>
      <c r="AM194" s="975"/>
      <c r="AN194" s="975"/>
      <c r="AO194" s="975"/>
      <c r="AP194" s="976"/>
      <c r="AQ194" s="977"/>
      <c r="AR194" s="975"/>
      <c r="AS194" s="975"/>
      <c r="AT194" s="975">
        <v>1000</v>
      </c>
      <c r="AU194" s="975"/>
      <c r="AV194" s="975"/>
      <c r="AW194" s="975"/>
      <c r="AX194" s="975">
        <v>1000</v>
      </c>
      <c r="AY194" s="975">
        <v>1000</v>
      </c>
      <c r="AZ194" s="975">
        <v>1000</v>
      </c>
      <c r="BA194" s="975">
        <v>1000</v>
      </c>
      <c r="BB194" s="2377">
        <v>1000</v>
      </c>
      <c r="BC194" s="977">
        <v>1000</v>
      </c>
      <c r="BD194" s="976">
        <v>1000</v>
      </c>
      <c r="BE194" s="977">
        <v>1000</v>
      </c>
      <c r="BF194" s="975"/>
      <c r="BG194" s="975">
        <v>1000</v>
      </c>
      <c r="BH194" s="975">
        <v>1000</v>
      </c>
      <c r="BI194" s="975">
        <v>1000</v>
      </c>
      <c r="BJ194" s="975"/>
      <c r="BK194" s="975"/>
      <c r="BL194" s="975"/>
      <c r="BM194" s="975"/>
      <c r="BN194" s="975"/>
      <c r="BO194" s="975"/>
      <c r="BP194" s="975"/>
      <c r="BQ194" s="2377"/>
      <c r="BR194" s="2555"/>
      <c r="BS194" s="2555"/>
      <c r="BT194" s="2555">
        <f t="shared" si="61"/>
        <v>0</v>
      </c>
      <c r="BU194" t="str">
        <f t="shared" si="64"/>
        <v xml:space="preserve">Japanese APJ CNX TS </v>
      </c>
      <c r="BX194" s="1067"/>
      <c r="BY194" s="1067"/>
    </row>
    <row r="195" spans="1:77">
      <c r="A195" s="2248" t="s">
        <v>218</v>
      </c>
      <c r="B195" s="2249" t="s">
        <v>33</v>
      </c>
      <c r="C195" s="2250" t="s">
        <v>129</v>
      </c>
      <c r="D195" s="2250" t="s">
        <v>248</v>
      </c>
      <c r="E195" s="2250"/>
      <c r="F195" s="2251"/>
      <c r="G195" s="411"/>
      <c r="H195" s="411"/>
      <c r="I195" s="411"/>
      <c r="J195" s="411"/>
      <c r="K195" s="411"/>
      <c r="L195" s="411"/>
      <c r="M195" s="411"/>
      <c r="N195" s="411"/>
      <c r="O195" s="411"/>
      <c r="P195" s="411"/>
      <c r="Q195" s="411"/>
      <c r="R195" s="973"/>
      <c r="S195" s="974"/>
      <c r="T195" s="411"/>
      <c r="U195" s="411"/>
      <c r="V195" s="411"/>
      <c r="W195" s="411"/>
      <c r="X195" s="411"/>
      <c r="Y195" s="411"/>
      <c r="Z195" s="411"/>
      <c r="AA195" s="411"/>
      <c r="AB195" s="411"/>
      <c r="AC195" s="411"/>
      <c r="AD195" s="973"/>
      <c r="AE195" s="974"/>
      <c r="AF195" s="411"/>
      <c r="AG195" s="411"/>
      <c r="AH195" s="411"/>
      <c r="AI195" s="411"/>
      <c r="AJ195" s="411"/>
      <c r="AK195" s="975"/>
      <c r="AL195" s="975"/>
      <c r="AM195" s="975"/>
      <c r="AN195" s="975"/>
      <c r="AO195" s="975"/>
      <c r="AP195" s="976"/>
      <c r="AQ195" s="977"/>
      <c r="AR195" s="975"/>
      <c r="AS195" s="975"/>
      <c r="AT195" s="975">
        <v>3000</v>
      </c>
      <c r="AU195" s="975">
        <v>2700</v>
      </c>
      <c r="AV195" s="975">
        <v>2700</v>
      </c>
      <c r="AW195" s="975">
        <v>2700</v>
      </c>
      <c r="AX195" s="975">
        <v>3200</v>
      </c>
      <c r="AY195" s="975">
        <v>2800</v>
      </c>
      <c r="AZ195" s="975">
        <v>2800</v>
      </c>
      <c r="BA195" s="975">
        <v>2800</v>
      </c>
      <c r="BB195" s="2377">
        <v>3200</v>
      </c>
      <c r="BC195" s="977">
        <v>2800</v>
      </c>
      <c r="BD195" s="976">
        <v>3200</v>
      </c>
      <c r="BE195" s="977">
        <v>2800</v>
      </c>
      <c r="BF195" s="975">
        <v>2800</v>
      </c>
      <c r="BG195" s="975">
        <v>2800</v>
      </c>
      <c r="BH195" s="975">
        <v>2800</v>
      </c>
      <c r="BI195" s="975">
        <v>2520</v>
      </c>
      <c r="BJ195" s="975">
        <v>2880</v>
      </c>
      <c r="BK195" s="975">
        <v>2880</v>
      </c>
      <c r="BL195" s="975">
        <v>3200</v>
      </c>
      <c r="BM195" s="975">
        <v>3200</v>
      </c>
      <c r="BN195" s="975">
        <v>3200</v>
      </c>
      <c r="BO195" s="975">
        <v>3200</v>
      </c>
      <c r="BP195" s="975">
        <v>3200</v>
      </c>
      <c r="BQ195" s="2377">
        <v>3200</v>
      </c>
      <c r="BR195" s="2555"/>
      <c r="BS195" s="2555"/>
      <c r="BT195" s="2555">
        <f t="shared" si="61"/>
        <v>0</v>
      </c>
      <c r="BU195" t="str">
        <f t="shared" si="64"/>
        <v xml:space="preserve">Japanese APJ Partner support </v>
      </c>
      <c r="BX195" s="1067"/>
      <c r="BY195" s="1067"/>
    </row>
    <row r="196" spans="1:77">
      <c r="A196" s="2219" t="s">
        <v>218</v>
      </c>
      <c r="B196" s="2220" t="s">
        <v>33</v>
      </c>
      <c r="C196" s="2221" t="s">
        <v>129</v>
      </c>
      <c r="D196" s="2221" t="s">
        <v>132</v>
      </c>
      <c r="E196" s="2221" t="s">
        <v>22</v>
      </c>
      <c r="F196" s="2222"/>
      <c r="G196" s="411"/>
      <c r="H196" s="411"/>
      <c r="I196" s="411"/>
      <c r="J196" s="411"/>
      <c r="K196" s="411"/>
      <c r="L196" s="411"/>
      <c r="M196" s="411"/>
      <c r="N196" s="411"/>
      <c r="O196" s="411"/>
      <c r="P196" s="411"/>
      <c r="Q196" s="411"/>
      <c r="R196" s="973"/>
      <c r="S196" s="974">
        <v>22150</v>
      </c>
      <c r="T196" s="411">
        <v>18150</v>
      </c>
      <c r="U196" s="411">
        <v>17400</v>
      </c>
      <c r="V196" s="411">
        <v>15700</v>
      </c>
      <c r="W196" s="411">
        <v>16100</v>
      </c>
      <c r="X196" s="411">
        <v>15300</v>
      </c>
      <c r="Y196" s="411">
        <v>16300</v>
      </c>
      <c r="Z196" s="411">
        <v>16700</v>
      </c>
      <c r="AA196" s="411">
        <v>16200</v>
      </c>
      <c r="AB196" s="411">
        <v>16500</v>
      </c>
      <c r="AC196" s="411">
        <v>9800</v>
      </c>
      <c r="AD196" s="973">
        <v>9800</v>
      </c>
      <c r="AE196" s="974">
        <v>15500</v>
      </c>
      <c r="AF196" s="411">
        <v>13500</v>
      </c>
      <c r="AG196" s="411">
        <v>16000</v>
      </c>
      <c r="AH196" s="411">
        <v>5541.8812240042462</v>
      </c>
      <c r="AI196" s="1274"/>
      <c r="AJ196" s="1274"/>
      <c r="AK196" s="1275"/>
      <c r="AL196" s="1275"/>
      <c r="AM196" s="1275"/>
      <c r="AN196" s="1275"/>
      <c r="AO196" s="1275"/>
      <c r="AP196" s="1833"/>
      <c r="AQ196" s="2529"/>
      <c r="AR196" s="1275"/>
      <c r="AS196" s="1275"/>
      <c r="AT196" s="2534"/>
      <c r="AU196" s="2534"/>
      <c r="AV196" s="2534"/>
      <c r="AW196" s="2534"/>
      <c r="AX196" s="2534"/>
      <c r="AY196" s="2534"/>
      <c r="AZ196" s="2534"/>
      <c r="BA196" s="2534"/>
      <c r="BB196" s="2535"/>
      <c r="BC196" s="2536"/>
      <c r="BD196" s="2626"/>
      <c r="BE196" s="977">
        <v>400</v>
      </c>
      <c r="BF196" s="975">
        <v>400</v>
      </c>
      <c r="BG196" s="975">
        <v>300</v>
      </c>
      <c r="BH196" s="975">
        <v>300</v>
      </c>
      <c r="BI196" s="975">
        <v>300</v>
      </c>
      <c r="BJ196" s="975">
        <v>400</v>
      </c>
      <c r="BK196" s="975">
        <v>400</v>
      </c>
      <c r="BL196" s="975">
        <v>400</v>
      </c>
      <c r="BM196" s="975">
        <v>400</v>
      </c>
      <c r="BN196" s="975">
        <v>400</v>
      </c>
      <c r="BO196" s="975">
        <v>400</v>
      </c>
      <c r="BP196" s="975">
        <v>400</v>
      </c>
      <c r="BQ196" s="2377">
        <v>400</v>
      </c>
      <c r="BR196" s="2555"/>
      <c r="BS196" s="2555"/>
      <c r="BT196" s="2555">
        <f t="shared" si="61"/>
        <v>0</v>
      </c>
      <c r="BU196" t="str">
        <f t="shared" si="64"/>
        <v>Japanese APJ APJ Chat Chat</v>
      </c>
      <c r="BX196" t="s">
        <v>132</v>
      </c>
      <c r="BY196" t="s">
        <v>22</v>
      </c>
    </row>
    <row r="197" spans="1:77">
      <c r="A197" s="2252" t="s">
        <v>243</v>
      </c>
      <c r="B197" s="2220" t="s">
        <v>33</v>
      </c>
      <c r="C197" s="2253" t="s">
        <v>147</v>
      </c>
      <c r="D197" s="2253" t="s">
        <v>243</v>
      </c>
      <c r="E197" s="2253" t="s">
        <v>52</v>
      </c>
      <c r="F197" s="2254"/>
      <c r="G197" s="979"/>
      <c r="H197" s="979"/>
      <c r="I197" s="979"/>
      <c r="J197" s="979"/>
      <c r="K197" s="979"/>
      <c r="L197" s="979"/>
      <c r="M197" s="979"/>
      <c r="N197" s="979"/>
      <c r="O197" s="979"/>
      <c r="P197" s="979"/>
      <c r="Q197" s="979"/>
      <c r="R197" s="980"/>
      <c r="S197" s="985"/>
      <c r="T197" s="979"/>
      <c r="U197" s="979"/>
      <c r="V197" s="979"/>
      <c r="W197" s="979"/>
      <c r="X197" s="979"/>
      <c r="Y197" s="979"/>
      <c r="Z197" s="979"/>
      <c r="AA197" s="979"/>
      <c r="AB197" s="979"/>
      <c r="AC197" s="979"/>
      <c r="AD197" s="980"/>
      <c r="AE197" s="985"/>
      <c r="AF197" s="979"/>
      <c r="AG197" s="979"/>
      <c r="AH197" s="979">
        <v>150</v>
      </c>
      <c r="AI197" s="979">
        <v>150</v>
      </c>
      <c r="AJ197" s="979">
        <v>150</v>
      </c>
      <c r="AK197" s="981">
        <v>150</v>
      </c>
      <c r="AL197" s="981">
        <v>150</v>
      </c>
      <c r="AM197" s="981">
        <v>150</v>
      </c>
      <c r="AN197" s="981">
        <v>150</v>
      </c>
      <c r="AO197" s="981">
        <v>150</v>
      </c>
      <c r="AP197" s="982">
        <v>150</v>
      </c>
      <c r="AQ197" s="1839">
        <v>150</v>
      </c>
      <c r="AR197" s="981">
        <v>150</v>
      </c>
      <c r="AS197" s="981">
        <v>150</v>
      </c>
      <c r="AT197" s="1070">
        <v>150</v>
      </c>
      <c r="AU197" s="1070">
        <v>150</v>
      </c>
      <c r="AV197" s="1070">
        <v>150</v>
      </c>
      <c r="AW197" s="1070">
        <v>150</v>
      </c>
      <c r="AX197" s="1070">
        <v>150</v>
      </c>
      <c r="AY197" s="1070">
        <v>150</v>
      </c>
      <c r="AZ197" s="1070">
        <v>150</v>
      </c>
      <c r="BA197" s="1070">
        <v>150</v>
      </c>
      <c r="BB197" s="2382">
        <v>150</v>
      </c>
      <c r="BC197" s="2383">
        <v>150</v>
      </c>
      <c r="BD197" s="2627">
        <v>150</v>
      </c>
      <c r="BE197" s="977">
        <v>150</v>
      </c>
      <c r="BF197" s="975">
        <v>150</v>
      </c>
      <c r="BG197" s="975">
        <v>150</v>
      </c>
      <c r="BH197" s="975">
        <v>150</v>
      </c>
      <c r="BI197" s="975">
        <v>150</v>
      </c>
      <c r="BJ197" s="975">
        <v>150</v>
      </c>
      <c r="BK197" s="975">
        <v>150</v>
      </c>
      <c r="BL197" s="975">
        <v>150</v>
      </c>
      <c r="BM197" s="975">
        <v>150</v>
      </c>
      <c r="BN197" s="975">
        <v>150</v>
      </c>
      <c r="BO197" s="975">
        <v>150</v>
      </c>
      <c r="BP197" s="975">
        <v>150</v>
      </c>
      <c r="BQ197" s="2377">
        <v>150</v>
      </c>
      <c r="BR197" s="2555">
        <f t="shared" si="67"/>
        <v>1800</v>
      </c>
      <c r="BS197" s="2555">
        <f t="shared" si="60"/>
        <v>1800</v>
      </c>
      <c r="BT197" s="2555">
        <f t="shared" si="61"/>
        <v>0</v>
      </c>
      <c r="BU197" t="str">
        <f t="shared" si="64"/>
        <v>Cantonese GCRK Cantonese Email</v>
      </c>
      <c r="BX197" t="s">
        <v>689</v>
      </c>
      <c r="BY197" t="s">
        <v>16</v>
      </c>
    </row>
    <row r="198" spans="1:77">
      <c r="A198" s="2252" t="s">
        <v>686</v>
      </c>
      <c r="B198" s="2220" t="s">
        <v>33</v>
      </c>
      <c r="C198" s="2253" t="s">
        <v>147</v>
      </c>
      <c r="D198" s="2253" t="s">
        <v>686</v>
      </c>
      <c r="E198" s="2253" t="s">
        <v>52</v>
      </c>
      <c r="F198" s="2254"/>
      <c r="G198" s="979"/>
      <c r="H198" s="979"/>
      <c r="I198" s="979"/>
      <c r="J198" s="979"/>
      <c r="K198" s="979"/>
      <c r="L198" s="979"/>
      <c r="M198" s="979"/>
      <c r="N198" s="979"/>
      <c r="O198" s="979"/>
      <c r="P198" s="979"/>
      <c r="Q198" s="979"/>
      <c r="R198" s="980"/>
      <c r="S198" s="985"/>
      <c r="T198" s="979"/>
      <c r="U198" s="979"/>
      <c r="V198" s="979"/>
      <c r="W198" s="979"/>
      <c r="X198" s="979"/>
      <c r="Y198" s="979"/>
      <c r="Z198" s="979"/>
      <c r="AA198" s="979"/>
      <c r="AB198" s="979"/>
      <c r="AC198" s="979"/>
      <c r="AD198" s="980"/>
      <c r="AE198" s="985"/>
      <c r="AF198" s="979"/>
      <c r="AG198" s="979"/>
      <c r="AH198" s="979">
        <v>400</v>
      </c>
      <c r="AI198" s="979">
        <v>400</v>
      </c>
      <c r="AJ198" s="979">
        <v>400</v>
      </c>
      <c r="AK198" s="981">
        <v>400</v>
      </c>
      <c r="AL198" s="981">
        <v>400</v>
      </c>
      <c r="AM198" s="981">
        <v>400</v>
      </c>
      <c r="AN198" s="981">
        <v>400</v>
      </c>
      <c r="AO198" s="981">
        <v>400</v>
      </c>
      <c r="AP198" s="982">
        <v>400</v>
      </c>
      <c r="AQ198" s="1839">
        <v>400</v>
      </c>
      <c r="AR198" s="981">
        <v>400</v>
      </c>
      <c r="AS198" s="981">
        <v>400</v>
      </c>
      <c r="AT198" s="1070">
        <v>400</v>
      </c>
      <c r="AU198" s="1070">
        <v>400</v>
      </c>
      <c r="AV198" s="1070">
        <v>400</v>
      </c>
      <c r="AW198" s="1070">
        <v>400</v>
      </c>
      <c r="AX198" s="1070">
        <v>400</v>
      </c>
      <c r="AY198" s="1070">
        <v>400</v>
      </c>
      <c r="AZ198" s="1070">
        <v>400</v>
      </c>
      <c r="BA198" s="1070">
        <v>400</v>
      </c>
      <c r="BB198" s="2382">
        <v>400</v>
      </c>
      <c r="BC198" s="2383">
        <v>400</v>
      </c>
      <c r="BD198" s="2627">
        <v>800</v>
      </c>
      <c r="BE198" s="977">
        <v>800</v>
      </c>
      <c r="BF198" s="975">
        <v>800</v>
      </c>
      <c r="BG198" s="975">
        <v>800</v>
      </c>
      <c r="BH198" s="975">
        <v>800</v>
      </c>
      <c r="BI198" s="975">
        <v>800</v>
      </c>
      <c r="BJ198" s="975">
        <v>800</v>
      </c>
      <c r="BK198" s="975">
        <v>800</v>
      </c>
      <c r="BL198" s="975">
        <v>800</v>
      </c>
      <c r="BM198" s="975">
        <v>800</v>
      </c>
      <c r="BN198" s="975">
        <v>800</v>
      </c>
      <c r="BO198" s="975">
        <v>800</v>
      </c>
      <c r="BP198" s="975">
        <v>800</v>
      </c>
      <c r="BQ198" s="2377">
        <v>800</v>
      </c>
      <c r="BR198" s="2555">
        <f t="shared" si="67"/>
        <v>5600</v>
      </c>
      <c r="BS198" s="2555">
        <f t="shared" si="60"/>
        <v>9600</v>
      </c>
      <c r="BT198" s="2555">
        <f t="shared" si="61"/>
        <v>4000</v>
      </c>
      <c r="BU198" t="str">
        <f t="shared" si="64"/>
        <v>Mandarin GCRK Mandarin Email</v>
      </c>
      <c r="BX198" t="s">
        <v>689</v>
      </c>
      <c r="BY198" t="s">
        <v>690</v>
      </c>
    </row>
    <row r="199" spans="1:77">
      <c r="A199" s="2252" t="s">
        <v>150</v>
      </c>
      <c r="B199" s="2220" t="s">
        <v>33</v>
      </c>
      <c r="C199" s="2253" t="s">
        <v>147</v>
      </c>
      <c r="D199" s="2253" t="s">
        <v>687</v>
      </c>
      <c r="E199" s="2253" t="s">
        <v>52</v>
      </c>
      <c r="F199" s="2254"/>
      <c r="G199" s="979"/>
      <c r="H199" s="979"/>
      <c r="I199" s="979"/>
      <c r="J199" s="979"/>
      <c r="K199" s="979"/>
      <c r="L199" s="979"/>
      <c r="M199" s="979"/>
      <c r="N199" s="979"/>
      <c r="O199" s="979"/>
      <c r="P199" s="979"/>
      <c r="Q199" s="979"/>
      <c r="R199" s="980"/>
      <c r="S199" s="985"/>
      <c r="T199" s="979"/>
      <c r="U199" s="979"/>
      <c r="V199" s="979"/>
      <c r="W199" s="979"/>
      <c r="X199" s="979"/>
      <c r="Y199" s="979"/>
      <c r="Z199" s="979"/>
      <c r="AA199" s="979"/>
      <c r="AB199" s="979"/>
      <c r="AC199" s="979"/>
      <c r="AD199" s="980"/>
      <c r="AE199" s="985"/>
      <c r="AF199" s="979"/>
      <c r="AG199" s="979"/>
      <c r="AH199" s="979">
        <v>350</v>
      </c>
      <c r="AI199" s="979">
        <v>350</v>
      </c>
      <c r="AJ199" s="979">
        <v>350</v>
      </c>
      <c r="AK199" s="981">
        <v>350</v>
      </c>
      <c r="AL199" s="981">
        <v>350</v>
      </c>
      <c r="AM199" s="981">
        <v>350</v>
      </c>
      <c r="AN199" s="981">
        <v>350</v>
      </c>
      <c r="AO199" s="981">
        <v>350</v>
      </c>
      <c r="AP199" s="982">
        <v>350</v>
      </c>
      <c r="AQ199" s="1839">
        <v>350</v>
      </c>
      <c r="AR199" s="981">
        <v>350</v>
      </c>
      <c r="AS199" s="981">
        <v>350</v>
      </c>
      <c r="AT199" s="1070">
        <v>350</v>
      </c>
      <c r="AU199" s="1070">
        <v>350</v>
      </c>
      <c r="AV199" s="1070">
        <v>350</v>
      </c>
      <c r="AW199" s="1070">
        <v>350</v>
      </c>
      <c r="AX199" s="1070">
        <v>350</v>
      </c>
      <c r="AY199" s="1070">
        <v>350</v>
      </c>
      <c r="AZ199" s="1070">
        <v>350</v>
      </c>
      <c r="BA199" s="1070">
        <v>350</v>
      </c>
      <c r="BB199" s="2382">
        <v>350</v>
      </c>
      <c r="BC199" s="2383">
        <v>350</v>
      </c>
      <c r="BD199" s="2627">
        <v>350</v>
      </c>
      <c r="BE199" s="977">
        <v>350</v>
      </c>
      <c r="BF199" s="975">
        <v>350</v>
      </c>
      <c r="BG199" s="975">
        <v>350</v>
      </c>
      <c r="BH199" s="975">
        <v>350</v>
      </c>
      <c r="BI199" s="975">
        <v>350</v>
      </c>
      <c r="BJ199" s="975">
        <v>350</v>
      </c>
      <c r="BK199" s="975">
        <v>350</v>
      </c>
      <c r="BL199" s="975">
        <v>350</v>
      </c>
      <c r="BM199" s="975">
        <v>350</v>
      </c>
      <c r="BN199" s="975">
        <v>350</v>
      </c>
      <c r="BO199" s="975">
        <v>350</v>
      </c>
      <c r="BP199" s="975">
        <v>350</v>
      </c>
      <c r="BQ199" s="2377">
        <v>350</v>
      </c>
      <c r="BR199" s="2555">
        <f t="shared" si="67"/>
        <v>4200</v>
      </c>
      <c r="BS199" s="2555">
        <f t="shared" si="60"/>
        <v>4200</v>
      </c>
      <c r="BT199" s="2555">
        <f t="shared" si="61"/>
        <v>0</v>
      </c>
      <c r="BU199" t="str">
        <f t="shared" si="64"/>
        <v>Korean GCRK Korean Email Email</v>
      </c>
      <c r="BX199" t="s">
        <v>157</v>
      </c>
      <c r="BY199" t="s">
        <v>16</v>
      </c>
    </row>
    <row r="200" spans="1:77">
      <c r="A200" s="2252" t="s">
        <v>253</v>
      </c>
      <c r="B200" s="2220" t="s">
        <v>33</v>
      </c>
      <c r="C200" s="2253" t="s">
        <v>230</v>
      </c>
      <c r="D200" s="2253" t="s">
        <v>204</v>
      </c>
      <c r="E200" s="2253" t="s">
        <v>16</v>
      </c>
      <c r="F200" s="2254"/>
      <c r="G200" s="979"/>
      <c r="H200" s="979"/>
      <c r="I200" s="979"/>
      <c r="J200" s="979"/>
      <c r="K200" s="979"/>
      <c r="L200" s="979"/>
      <c r="M200" s="979"/>
      <c r="N200" s="979"/>
      <c r="O200" s="979"/>
      <c r="P200" s="979"/>
      <c r="Q200" s="979"/>
      <c r="R200" s="980"/>
      <c r="S200" s="985"/>
      <c r="T200" s="979"/>
      <c r="U200" s="979"/>
      <c r="V200" s="979"/>
      <c r="W200" s="979"/>
      <c r="X200" s="979"/>
      <c r="Y200" s="979"/>
      <c r="Z200" s="979"/>
      <c r="AA200" s="979"/>
      <c r="AB200" s="979"/>
      <c r="AC200" s="979"/>
      <c r="AD200" s="980"/>
      <c r="AE200" s="985"/>
      <c r="AF200" s="979"/>
      <c r="AG200" s="979"/>
      <c r="AH200" s="979"/>
      <c r="AI200" s="979"/>
      <c r="AJ200" s="979"/>
      <c r="AK200" s="981"/>
      <c r="AL200" s="981"/>
      <c r="AM200" s="981">
        <v>6878.8204800000003</v>
      </c>
      <c r="AN200" s="981">
        <v>7424.7227409999996</v>
      </c>
      <c r="AO200" s="981">
        <v>7081.2771540000003</v>
      </c>
      <c r="AP200" s="982">
        <v>6898.3179650000002</v>
      </c>
      <c r="AQ200" s="1839">
        <v>7950</v>
      </c>
      <c r="AR200" s="981">
        <v>7150</v>
      </c>
      <c r="AS200" s="981">
        <v>7100</v>
      </c>
      <c r="AT200" s="1070">
        <v>7250</v>
      </c>
      <c r="AU200" s="1070">
        <v>7400</v>
      </c>
      <c r="AV200" s="1070">
        <v>7200</v>
      </c>
      <c r="AW200" s="1070">
        <v>7350</v>
      </c>
      <c r="AX200" s="1070">
        <v>7150</v>
      </c>
      <c r="AY200" s="1070">
        <f>6900</f>
        <v>6900</v>
      </c>
      <c r="AZ200" s="1070">
        <f>7450</f>
        <v>7450</v>
      </c>
      <c r="BA200" s="1070">
        <f>7100</f>
        <v>7100</v>
      </c>
      <c r="BB200" s="2382">
        <v>6900</v>
      </c>
      <c r="BC200" s="2383">
        <v>7950</v>
      </c>
      <c r="BD200" s="2627">
        <v>6400</v>
      </c>
      <c r="BE200" s="977">
        <v>6400</v>
      </c>
      <c r="BF200" s="975">
        <v>6800</v>
      </c>
      <c r="BG200" s="975">
        <v>5200</v>
      </c>
      <c r="BH200" s="975">
        <v>4170</v>
      </c>
      <c r="BI200" s="975">
        <v>4920</v>
      </c>
      <c r="BJ200" s="975">
        <v>5310</v>
      </c>
      <c r="BK200" s="975">
        <v>4740</v>
      </c>
      <c r="BL200" s="975">
        <v>4980</v>
      </c>
      <c r="BM200" s="975">
        <v>4890</v>
      </c>
      <c r="BN200" s="975">
        <v>4560</v>
      </c>
      <c r="BO200" s="975">
        <v>5340</v>
      </c>
      <c r="BP200" s="975">
        <v>4410</v>
      </c>
      <c r="BQ200" s="2377">
        <v>4560</v>
      </c>
      <c r="BR200" s="2555">
        <f t="shared" si="67"/>
        <v>85450</v>
      </c>
      <c r="BS200" s="2555">
        <f t="shared" si="60"/>
        <v>59880</v>
      </c>
      <c r="BT200" s="2555">
        <f t="shared" si="61"/>
        <v>-25570</v>
      </c>
      <c r="BU200" t="str">
        <f t="shared" si="64"/>
        <v>English  GE Alerts Inbound</v>
      </c>
      <c r="BX200" t="s">
        <v>157</v>
      </c>
      <c r="BY200" t="s">
        <v>22</v>
      </c>
    </row>
    <row r="201" spans="1:77">
      <c r="A201" s="2252" t="s">
        <v>253</v>
      </c>
      <c r="B201" s="2220" t="s">
        <v>33</v>
      </c>
      <c r="C201" s="2253" t="s">
        <v>230</v>
      </c>
      <c r="D201" s="2253" t="s">
        <v>688</v>
      </c>
      <c r="E201" s="2253" t="s">
        <v>16</v>
      </c>
      <c r="F201" s="2254"/>
      <c r="G201" s="979"/>
      <c r="H201" s="979"/>
      <c r="I201" s="979"/>
      <c r="J201" s="979"/>
      <c r="K201" s="979"/>
      <c r="L201" s="979"/>
      <c r="M201" s="979"/>
      <c r="N201" s="979"/>
      <c r="O201" s="979"/>
      <c r="P201" s="979"/>
      <c r="Q201" s="979"/>
      <c r="R201" s="980"/>
      <c r="S201" s="985"/>
      <c r="T201" s="979"/>
      <c r="U201" s="979"/>
      <c r="V201" s="979"/>
      <c r="W201" s="979"/>
      <c r="X201" s="979"/>
      <c r="Y201" s="979"/>
      <c r="Z201" s="979"/>
      <c r="AA201" s="979"/>
      <c r="AB201" s="979"/>
      <c r="AC201" s="979"/>
      <c r="AD201" s="980"/>
      <c r="AE201" s="985"/>
      <c r="AF201" s="979"/>
      <c r="AG201" s="979"/>
      <c r="AH201" s="979"/>
      <c r="AI201" s="979"/>
      <c r="AJ201" s="979"/>
      <c r="AK201" s="981"/>
      <c r="AL201" s="981"/>
      <c r="AM201" s="981"/>
      <c r="AN201" s="981"/>
      <c r="AO201" s="981"/>
      <c r="AP201" s="982"/>
      <c r="AQ201" s="1839"/>
      <c r="AR201" s="981"/>
      <c r="AS201" s="981"/>
      <c r="AT201" s="1070"/>
      <c r="AU201" s="1070"/>
      <c r="AV201" s="1070"/>
      <c r="AW201" s="1070"/>
      <c r="AX201" s="1070"/>
      <c r="AY201" s="1070"/>
      <c r="AZ201" s="1070"/>
      <c r="BA201" s="1070">
        <v>1177.8572389337246</v>
      </c>
      <c r="BB201" s="2382">
        <v>1106.5202035459938</v>
      </c>
      <c r="BC201" s="2383">
        <v>1293.8519952985</v>
      </c>
      <c r="BD201" s="2627">
        <v>1138.0082274278025</v>
      </c>
      <c r="BE201" s="977">
        <v>1299.4336083272879</v>
      </c>
      <c r="BF201" s="975">
        <v>1400</v>
      </c>
      <c r="BG201" s="975">
        <v>1400</v>
      </c>
      <c r="BH201" s="975">
        <v>1200</v>
      </c>
      <c r="BI201" s="975">
        <v>1200</v>
      </c>
      <c r="BJ201" s="975">
        <v>1200</v>
      </c>
      <c r="BK201" s="975">
        <v>1200</v>
      </c>
      <c r="BL201" s="975">
        <v>1200</v>
      </c>
      <c r="BM201" s="975">
        <v>1200</v>
      </c>
      <c r="BN201" s="975">
        <v>1200</v>
      </c>
      <c r="BO201" s="975">
        <v>1200</v>
      </c>
      <c r="BP201" s="975">
        <v>1200</v>
      </c>
      <c r="BQ201" s="2377">
        <v>1200</v>
      </c>
      <c r="BR201" s="2555">
        <f t="shared" ref="BR201" si="72">SUM(AT201:BE201)</f>
        <v>6015.6712735333094</v>
      </c>
      <c r="BS201" s="2555">
        <f t="shared" ref="BS201" si="73">SUM(BF201:BQ201)</f>
        <v>14800</v>
      </c>
      <c r="BT201" s="2555">
        <f t="shared" ref="BT201" si="74">BS201-BR201</f>
        <v>8784.3287264666906</v>
      </c>
      <c r="BU201" t="str">
        <f t="shared" si="64"/>
        <v>English  GE Restorations Inbound</v>
      </c>
    </row>
    <row r="202" spans="1:77">
      <c r="A202" s="2252" t="s">
        <v>253</v>
      </c>
      <c r="B202" s="2220" t="s">
        <v>33</v>
      </c>
      <c r="C202" s="2253" t="s">
        <v>230</v>
      </c>
      <c r="D202" s="2253" t="s">
        <v>689</v>
      </c>
      <c r="E202" s="2253" t="s">
        <v>690</v>
      </c>
      <c r="F202" s="2254"/>
      <c r="G202" s="979"/>
      <c r="H202" s="979"/>
      <c r="I202" s="979"/>
      <c r="J202" s="979"/>
      <c r="K202" s="979"/>
      <c r="L202" s="979"/>
      <c r="M202" s="979"/>
      <c r="N202" s="979"/>
      <c r="O202" s="979"/>
      <c r="P202" s="979"/>
      <c r="Q202" s="979"/>
      <c r="R202" s="980"/>
      <c r="S202" s="985"/>
      <c r="T202" s="979"/>
      <c r="U202" s="979"/>
      <c r="V202" s="979"/>
      <c r="W202" s="979"/>
      <c r="X202" s="979"/>
      <c r="Y202" s="979"/>
      <c r="Z202" s="979"/>
      <c r="AA202" s="979"/>
      <c r="AB202" s="979"/>
      <c r="AC202" s="979"/>
      <c r="AD202" s="980"/>
      <c r="AE202" s="985"/>
      <c r="AF202" s="979"/>
      <c r="AG202" s="979"/>
      <c r="AH202" s="979"/>
      <c r="AI202" s="979"/>
      <c r="AJ202" s="979"/>
      <c r="AK202" s="981"/>
      <c r="AL202" s="981"/>
      <c r="AM202" s="981">
        <v>18631.675899999998</v>
      </c>
      <c r="AN202" s="981">
        <v>20186.605970000001</v>
      </c>
      <c r="AO202" s="981">
        <v>19710.40047</v>
      </c>
      <c r="AP202" s="982">
        <v>19331.383249999999</v>
      </c>
      <c r="AQ202" s="1839">
        <v>23150</v>
      </c>
      <c r="AR202" s="981">
        <v>19200</v>
      </c>
      <c r="AS202" s="981">
        <v>19350</v>
      </c>
      <c r="AT202" s="1070">
        <v>20050</v>
      </c>
      <c r="AU202" s="1070">
        <v>19300</v>
      </c>
      <c r="AV202" s="1070">
        <v>19850</v>
      </c>
      <c r="AW202" s="1070">
        <v>17950</v>
      </c>
      <c r="AX202" s="1070">
        <v>18550</v>
      </c>
      <c r="AY202" s="1070">
        <f>18750-5000</f>
        <v>13750</v>
      </c>
      <c r="AZ202" s="1070">
        <f>20300-5000</f>
        <v>15300</v>
      </c>
      <c r="BA202" s="1070">
        <f>19800-5000</f>
        <v>14800</v>
      </c>
      <c r="BB202" s="2382">
        <v>14600</v>
      </c>
      <c r="BC202" s="2383">
        <v>14600</v>
      </c>
      <c r="BD202" s="2627">
        <v>13100</v>
      </c>
      <c r="BE202" s="977">
        <v>13100</v>
      </c>
      <c r="BF202" s="975">
        <v>10200</v>
      </c>
      <c r="BG202" s="975">
        <v>7800</v>
      </c>
      <c r="BH202" s="975">
        <v>9730</v>
      </c>
      <c r="BI202" s="975">
        <v>11480</v>
      </c>
      <c r="BJ202" s="975">
        <v>12390</v>
      </c>
      <c r="BK202" s="975">
        <v>11060</v>
      </c>
      <c r="BL202" s="975">
        <v>11620</v>
      </c>
      <c r="BM202" s="975">
        <v>11410</v>
      </c>
      <c r="BN202" s="975">
        <v>10640</v>
      </c>
      <c r="BO202" s="975">
        <v>12460</v>
      </c>
      <c r="BP202" s="975">
        <v>10290</v>
      </c>
      <c r="BQ202" s="2377">
        <v>10640</v>
      </c>
      <c r="BR202" s="2555">
        <f t="shared" si="67"/>
        <v>194950</v>
      </c>
      <c r="BS202" s="2555">
        <f t="shared" si="60"/>
        <v>129720</v>
      </c>
      <c r="BT202" s="2555"/>
      <c r="BU202" t="str">
        <f t="shared" si="64"/>
        <v>English  GE Alerts &amp; Restorations Outbound</v>
      </c>
      <c r="BX202" t="s">
        <v>159</v>
      </c>
      <c r="BY202" t="s">
        <v>136</v>
      </c>
    </row>
    <row r="203" spans="1:77">
      <c r="A203" s="2252" t="s">
        <v>208</v>
      </c>
      <c r="B203" s="2220" t="s">
        <v>691</v>
      </c>
      <c r="C203" s="2253" t="s">
        <v>158</v>
      </c>
      <c r="D203" s="2253" t="s">
        <v>157</v>
      </c>
      <c r="E203" s="2253" t="s">
        <v>692</v>
      </c>
      <c r="F203" s="2254"/>
      <c r="G203" s="979"/>
      <c r="H203" s="979"/>
      <c r="I203" s="979"/>
      <c r="J203" s="979"/>
      <c r="K203" s="979"/>
      <c r="L203" s="979"/>
      <c r="M203" s="979"/>
      <c r="N203" s="979"/>
      <c r="O203" s="979"/>
      <c r="P203" s="979"/>
      <c r="Q203" s="979"/>
      <c r="R203" s="980"/>
      <c r="S203" s="985"/>
      <c r="T203" s="979"/>
      <c r="U203" s="979"/>
      <c r="V203" s="979"/>
      <c r="W203" s="979"/>
      <c r="X203" s="979"/>
      <c r="Y203" s="979"/>
      <c r="Z203" s="979"/>
      <c r="AA203" s="979"/>
      <c r="AB203" s="979">
        <v>487.5935099337749</v>
      </c>
      <c r="AC203" s="979">
        <v>566.75327152317891</v>
      </c>
      <c r="AD203" s="980">
        <v>403.59609006622526</v>
      </c>
      <c r="AE203" s="985">
        <v>365</v>
      </c>
      <c r="AF203" s="979">
        <v>313</v>
      </c>
      <c r="AG203" s="979">
        <v>424.2</v>
      </c>
      <c r="AH203" s="979">
        <v>384.09</v>
      </c>
      <c r="AI203" s="979">
        <v>508</v>
      </c>
      <c r="AJ203" s="979">
        <v>385</v>
      </c>
      <c r="AK203" s="981">
        <v>424</v>
      </c>
      <c r="AL203" s="981">
        <v>446</v>
      </c>
      <c r="AM203" s="981">
        <v>283.75453918332624</v>
      </c>
      <c r="AN203" s="981">
        <v>338.636426685841</v>
      </c>
      <c r="AO203" s="981">
        <v>284.87913303486346</v>
      </c>
      <c r="AP203" s="982">
        <v>324.29686356481011</v>
      </c>
      <c r="AQ203" s="2067">
        <v>369.53472741037746</v>
      </c>
      <c r="AR203" s="2068">
        <v>300</v>
      </c>
      <c r="AS203" s="2068">
        <v>300</v>
      </c>
      <c r="AT203" s="2068">
        <v>200</v>
      </c>
      <c r="AU203" s="2068">
        <v>700</v>
      </c>
      <c r="AV203" s="1070">
        <v>700</v>
      </c>
      <c r="AW203" s="1070">
        <v>700</v>
      </c>
      <c r="AX203" s="1070">
        <v>700</v>
      </c>
      <c r="AY203" s="1070">
        <v>800</v>
      </c>
      <c r="AZ203" s="1070">
        <v>800</v>
      </c>
      <c r="BA203" s="1070">
        <v>900</v>
      </c>
      <c r="BB203" s="2382">
        <v>850</v>
      </c>
      <c r="BC203" s="2383">
        <v>950</v>
      </c>
      <c r="BD203" s="2627">
        <v>800</v>
      </c>
      <c r="BE203" s="977">
        <v>850</v>
      </c>
      <c r="BF203" s="975">
        <v>600</v>
      </c>
      <c r="BG203" s="975">
        <v>550</v>
      </c>
      <c r="BH203" s="975">
        <v>500</v>
      </c>
      <c r="BI203" s="975">
        <v>450</v>
      </c>
      <c r="BJ203" s="975">
        <v>400</v>
      </c>
      <c r="BK203" s="975">
        <v>450</v>
      </c>
      <c r="BL203" s="975">
        <v>500</v>
      </c>
      <c r="BM203" s="975">
        <v>600</v>
      </c>
      <c r="BN203" s="975">
        <v>550</v>
      </c>
      <c r="BO203" s="975">
        <v>650</v>
      </c>
      <c r="BP203" s="975">
        <v>550</v>
      </c>
      <c r="BQ203" s="2377">
        <v>600</v>
      </c>
      <c r="BR203" s="2555"/>
      <c r="BS203" s="2555"/>
      <c r="BT203" s="2555"/>
      <c r="BU203" t="str">
        <f t="shared" si="64"/>
        <v>English TP Mohali Avira English Avira Inbound</v>
      </c>
      <c r="BX203" t="s">
        <v>160</v>
      </c>
      <c r="BY203" t="s">
        <v>111</v>
      </c>
    </row>
    <row r="204" spans="1:77">
      <c r="A204" s="2252" t="s">
        <v>208</v>
      </c>
      <c r="B204" s="2220" t="s">
        <v>691</v>
      </c>
      <c r="C204" s="2253" t="s">
        <v>158</v>
      </c>
      <c r="D204" s="2253" t="s">
        <v>157</v>
      </c>
      <c r="E204" s="2253" t="s">
        <v>677</v>
      </c>
      <c r="F204" s="2254"/>
      <c r="G204" s="979"/>
      <c r="H204" s="979"/>
      <c r="I204" s="979"/>
      <c r="J204" s="979"/>
      <c r="K204" s="979"/>
      <c r="L204" s="979"/>
      <c r="M204" s="979"/>
      <c r="N204" s="979"/>
      <c r="O204" s="979"/>
      <c r="P204" s="979"/>
      <c r="Q204" s="979"/>
      <c r="R204" s="980"/>
      <c r="S204" s="985"/>
      <c r="T204" s="979"/>
      <c r="U204" s="979"/>
      <c r="V204" s="979"/>
      <c r="W204" s="979"/>
      <c r="X204" s="979"/>
      <c r="Y204" s="979"/>
      <c r="Z204" s="979"/>
      <c r="AA204" s="979"/>
      <c r="AB204" s="979">
        <v>1749</v>
      </c>
      <c r="AC204" s="979">
        <v>1846.7766816143499</v>
      </c>
      <c r="AD204" s="980">
        <v>1805.9928251121078</v>
      </c>
      <c r="AE204" s="985">
        <v>436</v>
      </c>
      <c r="AF204" s="979">
        <v>625.80000000000007</v>
      </c>
      <c r="AG204" s="979">
        <v>644.57400000000007</v>
      </c>
      <c r="AH204" s="979">
        <v>586.56234000000006</v>
      </c>
      <c r="AI204" s="979">
        <v>657</v>
      </c>
      <c r="AJ204" s="979">
        <v>417</v>
      </c>
      <c r="AK204" s="981">
        <v>413</v>
      </c>
      <c r="AL204" s="981">
        <v>451</v>
      </c>
      <c r="AM204" s="981">
        <v>498.78399999999999</v>
      </c>
      <c r="AN204" s="981">
        <v>573.60159999999996</v>
      </c>
      <c r="AO204" s="981">
        <v>487.56135999999998</v>
      </c>
      <c r="AP204" s="982">
        <v>423.49348977394953</v>
      </c>
      <c r="AQ204" s="2067">
        <v>500</v>
      </c>
      <c r="AR204" s="2068">
        <v>550</v>
      </c>
      <c r="AS204" s="2068">
        <v>600</v>
      </c>
      <c r="AT204" s="2068">
        <v>200</v>
      </c>
      <c r="AU204" s="2068">
        <v>200</v>
      </c>
      <c r="AV204" s="1070">
        <v>200</v>
      </c>
      <c r="AW204" s="1070">
        <v>300</v>
      </c>
      <c r="AX204" s="1070">
        <v>400</v>
      </c>
      <c r="AY204" s="1070">
        <v>300</v>
      </c>
      <c r="AZ204" s="1070">
        <v>300</v>
      </c>
      <c r="BA204" s="1070">
        <v>300</v>
      </c>
      <c r="BB204" s="2382">
        <v>1021.28</v>
      </c>
      <c r="BC204" s="2383">
        <v>1021.28</v>
      </c>
      <c r="BD204" s="2627">
        <v>600</v>
      </c>
      <c r="BE204" s="977">
        <v>650</v>
      </c>
      <c r="BF204" s="975">
        <v>400</v>
      </c>
      <c r="BG204" s="975">
        <v>450</v>
      </c>
      <c r="BH204" s="975">
        <v>450</v>
      </c>
      <c r="BI204" s="975">
        <v>450</v>
      </c>
      <c r="BJ204" s="975">
        <v>400</v>
      </c>
      <c r="BK204" s="975">
        <v>400</v>
      </c>
      <c r="BL204" s="975">
        <v>400</v>
      </c>
      <c r="BM204" s="975">
        <v>450</v>
      </c>
      <c r="BN204" s="975">
        <v>400</v>
      </c>
      <c r="BO204" s="975">
        <v>550</v>
      </c>
      <c r="BP204" s="975">
        <v>450</v>
      </c>
      <c r="BQ204" s="2377">
        <v>500</v>
      </c>
      <c r="BR204" s="2555"/>
      <c r="BS204" s="2555"/>
      <c r="BT204" s="2555"/>
      <c r="BU204" t="str">
        <f t="shared" si="64"/>
        <v>English TP Mohali Avira English Avira Chat</v>
      </c>
      <c r="BX204" t="s">
        <v>161</v>
      </c>
      <c r="BY204" t="s">
        <v>111</v>
      </c>
    </row>
    <row r="205" spans="1:77">
      <c r="A205" s="2252" t="s">
        <v>135</v>
      </c>
      <c r="B205" s="2220" t="s">
        <v>691</v>
      </c>
      <c r="C205" s="2253" t="s">
        <v>691</v>
      </c>
      <c r="D205" s="2253" t="s">
        <v>159</v>
      </c>
      <c r="E205" s="2253" t="s">
        <v>692</v>
      </c>
      <c r="F205" s="2254"/>
      <c r="G205" s="979"/>
      <c r="H205" s="979"/>
      <c r="I205" s="979"/>
      <c r="J205" s="979"/>
      <c r="K205" s="979"/>
      <c r="L205" s="979"/>
      <c r="M205" s="979"/>
      <c r="N205" s="979"/>
      <c r="O205" s="979"/>
      <c r="P205" s="979"/>
      <c r="Q205" s="979"/>
      <c r="R205" s="980"/>
      <c r="S205" s="985"/>
      <c r="T205" s="979"/>
      <c r="U205" s="979"/>
      <c r="V205" s="979"/>
      <c r="W205" s="979"/>
      <c r="X205" s="979"/>
      <c r="Y205" s="979"/>
      <c r="Z205" s="979"/>
      <c r="AA205" s="979"/>
      <c r="AB205" s="979">
        <v>2306.6999999999998</v>
      </c>
      <c r="AC205" s="979">
        <v>2577.240332550231</v>
      </c>
      <c r="AD205" s="980">
        <v>2246.6542867655735</v>
      </c>
      <c r="AE205" s="985">
        <v>908</v>
      </c>
      <c r="AF205" s="979">
        <v>732</v>
      </c>
      <c r="AG205" s="979">
        <v>823.68000000000006</v>
      </c>
      <c r="AH205" s="979">
        <v>782.75781818181827</v>
      </c>
      <c r="AI205" s="979">
        <v>1325</v>
      </c>
      <c r="AJ205" s="979">
        <v>1167</v>
      </c>
      <c r="AK205" s="981">
        <v>1277</v>
      </c>
      <c r="AL205" s="981">
        <v>1216</v>
      </c>
      <c r="AM205" s="981">
        <v>1041.658204612932</v>
      </c>
      <c r="AN205" s="981">
        <v>1442.7317168379284</v>
      </c>
      <c r="AO205" s="981">
        <v>1393.6610033792899</v>
      </c>
      <c r="AP205" s="982">
        <v>1093.7398191835243</v>
      </c>
      <c r="AQ205" s="2067">
        <v>1350</v>
      </c>
      <c r="AR205" s="2068">
        <v>1150</v>
      </c>
      <c r="AS205" s="2068">
        <v>1350</v>
      </c>
      <c r="AT205" s="2068">
        <v>850</v>
      </c>
      <c r="AU205" s="2068">
        <v>1700</v>
      </c>
      <c r="AV205" s="1070">
        <v>1700</v>
      </c>
      <c r="AW205" s="1070">
        <v>1700</v>
      </c>
      <c r="AX205" s="1070">
        <v>1700</v>
      </c>
      <c r="AY205" s="1070">
        <v>1400</v>
      </c>
      <c r="AZ205" s="1070">
        <v>1100</v>
      </c>
      <c r="BA205" s="1070">
        <v>1700</v>
      </c>
      <c r="BB205" s="2382">
        <v>1600</v>
      </c>
      <c r="BC205" s="2383">
        <v>1700</v>
      </c>
      <c r="BD205" s="2625">
        <v>1200</v>
      </c>
      <c r="BE205" s="977">
        <v>1250</v>
      </c>
      <c r="BF205" s="975">
        <v>800</v>
      </c>
      <c r="BG205" s="975">
        <v>800</v>
      </c>
      <c r="BH205" s="975">
        <v>800</v>
      </c>
      <c r="BI205" s="975">
        <v>750</v>
      </c>
      <c r="BJ205" s="975">
        <v>750</v>
      </c>
      <c r="BK205" s="975">
        <v>750</v>
      </c>
      <c r="BL205" s="975">
        <v>800</v>
      </c>
      <c r="BM205" s="975">
        <v>850</v>
      </c>
      <c r="BN205" s="975">
        <v>800</v>
      </c>
      <c r="BO205" s="975">
        <v>950</v>
      </c>
      <c r="BP205" s="975">
        <v>850</v>
      </c>
      <c r="BQ205" s="2377">
        <v>900</v>
      </c>
      <c r="BR205" s="2555"/>
      <c r="BS205" s="2555"/>
      <c r="BT205" s="2555"/>
      <c r="BU205" t="str">
        <f t="shared" si="64"/>
        <v>German Avira  Avira German Avira Inbound</v>
      </c>
    </row>
    <row r="206" spans="1:77">
      <c r="A206" s="2255" t="s">
        <v>253</v>
      </c>
      <c r="B206" s="2256" t="s">
        <v>33</v>
      </c>
      <c r="C206" s="2257"/>
      <c r="D206" s="2257" t="s">
        <v>693</v>
      </c>
      <c r="E206" s="2257"/>
      <c r="F206" s="2258"/>
      <c r="G206" s="979"/>
      <c r="H206" s="979"/>
      <c r="I206" s="979"/>
      <c r="J206" s="979"/>
      <c r="K206" s="979"/>
      <c r="L206" s="979"/>
      <c r="M206" s="979"/>
      <c r="N206" s="979"/>
      <c r="O206" s="979"/>
      <c r="P206" s="979"/>
      <c r="Q206" s="979"/>
      <c r="R206" s="980"/>
      <c r="S206" s="985">
        <f t="shared" ref="S206:AX206" si="75">SUM(S147:S150)</f>
        <v>346410</v>
      </c>
      <c r="T206" s="979">
        <f t="shared" si="75"/>
        <v>310970</v>
      </c>
      <c r="U206" s="979">
        <f t="shared" si="75"/>
        <v>347060</v>
      </c>
      <c r="V206" s="979">
        <f t="shared" si="75"/>
        <v>323882</v>
      </c>
      <c r="W206" s="979">
        <f t="shared" si="75"/>
        <v>328020</v>
      </c>
      <c r="X206" s="979">
        <f t="shared" si="75"/>
        <v>318230</v>
      </c>
      <c r="Y206" s="979">
        <f t="shared" si="75"/>
        <v>334560</v>
      </c>
      <c r="Z206" s="979">
        <f t="shared" si="75"/>
        <v>339260</v>
      </c>
      <c r="AA206" s="979">
        <f t="shared" si="75"/>
        <v>280250</v>
      </c>
      <c r="AB206" s="979">
        <f t="shared" si="75"/>
        <v>311770</v>
      </c>
      <c r="AC206" s="979">
        <f t="shared" si="75"/>
        <v>306650</v>
      </c>
      <c r="AD206" s="980">
        <f t="shared" si="75"/>
        <v>307610</v>
      </c>
      <c r="AE206" s="985">
        <f t="shared" si="75"/>
        <v>323700</v>
      </c>
      <c r="AF206" s="979">
        <f t="shared" si="75"/>
        <v>264020</v>
      </c>
      <c r="AG206" s="979">
        <f t="shared" si="75"/>
        <v>284180</v>
      </c>
      <c r="AH206" s="979">
        <f t="shared" si="75"/>
        <v>257070</v>
      </c>
      <c r="AI206" s="979">
        <f t="shared" si="75"/>
        <v>249360</v>
      </c>
      <c r="AJ206" s="979">
        <f t="shared" si="75"/>
        <v>251876.90411612589</v>
      </c>
      <c r="AK206" s="981">
        <f t="shared" si="75"/>
        <v>246433.21123960966</v>
      </c>
      <c r="AL206" s="981">
        <f t="shared" si="75"/>
        <v>251621.87546440185</v>
      </c>
      <c r="AM206" s="981">
        <f t="shared" si="75"/>
        <v>221427.25040867366</v>
      </c>
      <c r="AN206" s="981">
        <f t="shared" si="75"/>
        <v>230284.34042502055</v>
      </c>
      <c r="AO206" s="981">
        <f t="shared" si="75"/>
        <v>224436.81911490831</v>
      </c>
      <c r="AP206" s="982">
        <f t="shared" si="75"/>
        <v>226091.09583201341</v>
      </c>
      <c r="AQ206" s="1839">
        <f t="shared" si="75"/>
        <v>261500</v>
      </c>
      <c r="AR206" s="981">
        <f t="shared" si="75"/>
        <v>250000</v>
      </c>
      <c r="AS206" s="981">
        <f t="shared" si="75"/>
        <v>249600</v>
      </c>
      <c r="AT206" s="1070">
        <f t="shared" si="75"/>
        <v>208200</v>
      </c>
      <c r="AU206" s="1070">
        <f t="shared" si="75"/>
        <v>200950</v>
      </c>
      <c r="AV206" s="2150">
        <f t="shared" si="75"/>
        <v>208500</v>
      </c>
      <c r="AW206" s="2150">
        <f t="shared" si="75"/>
        <v>231600</v>
      </c>
      <c r="AX206" s="2150">
        <f t="shared" si="75"/>
        <v>211600</v>
      </c>
      <c r="AY206" s="2150">
        <f t="shared" ref="AY206:BQ206" si="76">SUM(AY147:AY150)</f>
        <v>204700</v>
      </c>
      <c r="AZ206" s="2150">
        <f t="shared" si="76"/>
        <v>204700</v>
      </c>
      <c r="BA206" s="2150">
        <f t="shared" si="76"/>
        <v>206950</v>
      </c>
      <c r="BB206" s="2151">
        <f t="shared" si="76"/>
        <v>195600</v>
      </c>
      <c r="BC206" s="2152">
        <f t="shared" si="76"/>
        <v>229200</v>
      </c>
      <c r="BD206" s="2628">
        <f t="shared" si="76"/>
        <v>214000</v>
      </c>
      <c r="BE206" s="977">
        <f t="shared" si="76"/>
        <v>224300</v>
      </c>
      <c r="BF206" s="975">
        <f t="shared" si="76"/>
        <v>217524.0051347882</v>
      </c>
      <c r="BG206" s="975">
        <f t="shared" si="76"/>
        <v>200000</v>
      </c>
      <c r="BH206" s="975">
        <f t="shared" si="76"/>
        <v>200300</v>
      </c>
      <c r="BI206" s="975">
        <f t="shared" si="76"/>
        <v>190750</v>
      </c>
      <c r="BJ206" s="975">
        <f t="shared" si="76"/>
        <v>195350</v>
      </c>
      <c r="BK206" s="975">
        <f t="shared" si="76"/>
        <v>184620</v>
      </c>
      <c r="BL206" s="975">
        <f t="shared" si="76"/>
        <v>214000</v>
      </c>
      <c r="BM206" s="975">
        <f t="shared" si="76"/>
        <v>224100</v>
      </c>
      <c r="BN206" s="975">
        <f t="shared" si="76"/>
        <v>213500</v>
      </c>
      <c r="BO206" s="975">
        <f t="shared" si="76"/>
        <v>238900</v>
      </c>
      <c r="BP206" s="975">
        <f t="shared" si="76"/>
        <v>213800</v>
      </c>
      <c r="BQ206" s="2377">
        <f t="shared" si="76"/>
        <v>218200</v>
      </c>
      <c r="BR206" s="2555"/>
      <c r="BS206" s="2555"/>
      <c r="BT206" s="2555"/>
      <c r="BU206" t="str">
        <f t="shared" si="64"/>
        <v xml:space="preserve">English   GE Phone </v>
      </c>
    </row>
    <row r="207" spans="1:77">
      <c r="A207" s="2255" t="s">
        <v>253</v>
      </c>
      <c r="B207" s="2256" t="s">
        <v>33</v>
      </c>
      <c r="C207" s="2257"/>
      <c r="D207" s="2257" t="s">
        <v>694</v>
      </c>
      <c r="E207" s="2257"/>
      <c r="F207" s="2258"/>
      <c r="G207" s="979"/>
      <c r="H207" s="979"/>
      <c r="I207" s="979"/>
      <c r="J207" s="979"/>
      <c r="K207" s="979"/>
      <c r="L207" s="979"/>
      <c r="M207" s="979"/>
      <c r="N207" s="979"/>
      <c r="O207" s="979"/>
      <c r="P207" s="979"/>
      <c r="Q207" s="979"/>
      <c r="R207" s="980"/>
      <c r="S207" s="985">
        <f t="shared" ref="S207:AX207" si="77">SUM(S151:S154)</f>
        <v>108480</v>
      </c>
      <c r="T207" s="979">
        <f t="shared" si="77"/>
        <v>92490</v>
      </c>
      <c r="U207" s="979">
        <f t="shared" si="77"/>
        <v>92790</v>
      </c>
      <c r="V207" s="979">
        <f t="shared" si="77"/>
        <v>98022</v>
      </c>
      <c r="W207" s="979">
        <f t="shared" si="77"/>
        <v>94520</v>
      </c>
      <c r="X207" s="979">
        <f t="shared" si="77"/>
        <v>85260</v>
      </c>
      <c r="Y207" s="979">
        <f t="shared" si="77"/>
        <v>83180</v>
      </c>
      <c r="Z207" s="979">
        <f t="shared" si="77"/>
        <v>74660</v>
      </c>
      <c r="AA207" s="979">
        <f t="shared" si="77"/>
        <v>70290</v>
      </c>
      <c r="AB207" s="979">
        <f t="shared" si="77"/>
        <v>76530</v>
      </c>
      <c r="AC207" s="979">
        <f t="shared" si="77"/>
        <v>72050</v>
      </c>
      <c r="AD207" s="980">
        <f t="shared" si="77"/>
        <v>66950</v>
      </c>
      <c r="AE207" s="985">
        <f t="shared" si="77"/>
        <v>68640</v>
      </c>
      <c r="AF207" s="979">
        <f t="shared" si="77"/>
        <v>62430</v>
      </c>
      <c r="AG207" s="979">
        <f t="shared" si="77"/>
        <v>67940</v>
      </c>
      <c r="AH207" s="979">
        <f t="shared" si="77"/>
        <v>65150</v>
      </c>
      <c r="AI207" s="979">
        <f t="shared" si="77"/>
        <v>65810</v>
      </c>
      <c r="AJ207" s="979">
        <f t="shared" si="77"/>
        <v>59899.963922003371</v>
      </c>
      <c r="AK207" s="981">
        <f t="shared" si="77"/>
        <v>55102.965004343263</v>
      </c>
      <c r="AL207" s="981">
        <f t="shared" si="77"/>
        <v>56265.024304430131</v>
      </c>
      <c r="AM207" s="981">
        <f t="shared" si="77"/>
        <v>52326.472603120019</v>
      </c>
      <c r="AN207" s="981">
        <f t="shared" si="77"/>
        <v>55466.060959307222</v>
      </c>
      <c r="AO207" s="981">
        <f t="shared" si="77"/>
        <v>59348.685226458729</v>
      </c>
      <c r="AP207" s="982">
        <f t="shared" si="77"/>
        <v>57568.22466966496</v>
      </c>
      <c r="AQ207" s="1839">
        <f t="shared" si="77"/>
        <v>66150</v>
      </c>
      <c r="AR207" s="981">
        <f t="shared" si="77"/>
        <v>56849.839898994585</v>
      </c>
      <c r="AS207" s="981">
        <f t="shared" si="77"/>
        <v>58850.992032100607</v>
      </c>
      <c r="AT207" s="1070">
        <f t="shared" si="77"/>
        <v>61950</v>
      </c>
      <c r="AU207" s="1070">
        <f t="shared" si="77"/>
        <v>59650</v>
      </c>
      <c r="AV207" s="2150">
        <f t="shared" si="77"/>
        <v>60850</v>
      </c>
      <c r="AW207" s="2150">
        <f t="shared" si="77"/>
        <v>64400</v>
      </c>
      <c r="AX207" s="2150">
        <f t="shared" si="77"/>
        <v>58800</v>
      </c>
      <c r="AY207" s="2150">
        <f t="shared" ref="AY207:BQ207" si="78">SUM(AY151:AY154)</f>
        <v>56300</v>
      </c>
      <c r="AZ207" s="2150">
        <f t="shared" si="78"/>
        <v>58000</v>
      </c>
      <c r="BA207" s="2150">
        <f t="shared" si="78"/>
        <v>58500</v>
      </c>
      <c r="BB207" s="2151">
        <f t="shared" si="78"/>
        <v>54600</v>
      </c>
      <c r="BC207" s="2152">
        <f t="shared" si="78"/>
        <v>72450</v>
      </c>
      <c r="BD207" s="2628">
        <f t="shared" si="78"/>
        <v>66700</v>
      </c>
      <c r="BE207" s="977">
        <f t="shared" si="78"/>
        <v>69900</v>
      </c>
      <c r="BF207" s="975">
        <f t="shared" si="78"/>
        <v>59500</v>
      </c>
      <c r="BG207" s="975">
        <f t="shared" si="78"/>
        <v>61000</v>
      </c>
      <c r="BH207" s="975">
        <f t="shared" si="78"/>
        <v>56800</v>
      </c>
      <c r="BI207" s="975">
        <f t="shared" si="78"/>
        <v>50000</v>
      </c>
      <c r="BJ207" s="975">
        <f t="shared" si="78"/>
        <v>50700</v>
      </c>
      <c r="BK207" s="975">
        <f t="shared" si="78"/>
        <v>49350</v>
      </c>
      <c r="BL207" s="975">
        <f t="shared" si="78"/>
        <v>53200</v>
      </c>
      <c r="BM207" s="975">
        <f t="shared" si="78"/>
        <v>56200</v>
      </c>
      <c r="BN207" s="975">
        <f t="shared" si="78"/>
        <v>55300</v>
      </c>
      <c r="BO207" s="975">
        <f t="shared" si="78"/>
        <v>66200</v>
      </c>
      <c r="BP207" s="975">
        <f t="shared" si="78"/>
        <v>64300</v>
      </c>
      <c r="BQ207" s="2377">
        <f t="shared" si="78"/>
        <v>59200</v>
      </c>
      <c r="BR207" s="2555"/>
      <c r="BS207" s="2555"/>
      <c r="BT207" s="2555"/>
      <c r="BU207" t="str">
        <f t="shared" si="64"/>
        <v xml:space="preserve">English   GE Chat </v>
      </c>
    </row>
    <row r="208" spans="1:77">
      <c r="A208" s="2259" t="s">
        <v>253</v>
      </c>
      <c r="B208" s="2256" t="s">
        <v>33</v>
      </c>
      <c r="C208" s="1769"/>
      <c r="D208" s="1769" t="s">
        <v>695</v>
      </c>
      <c r="E208" s="1769"/>
      <c r="F208" s="2260"/>
      <c r="G208" s="411"/>
      <c r="H208" s="411"/>
      <c r="I208" s="411"/>
      <c r="J208" s="411"/>
      <c r="K208" s="411"/>
      <c r="L208" s="411"/>
      <c r="M208" s="411"/>
      <c r="N208" s="411"/>
      <c r="O208" s="411"/>
      <c r="P208" s="411"/>
      <c r="Q208" s="411"/>
      <c r="R208" s="973"/>
      <c r="S208" s="974">
        <f t="shared" ref="S208:AX208" si="79">SUM(S155:S158)</f>
        <v>21910</v>
      </c>
      <c r="T208" s="411">
        <f t="shared" si="79"/>
        <v>21450</v>
      </c>
      <c r="U208" s="411">
        <f t="shared" si="79"/>
        <v>22990</v>
      </c>
      <c r="V208" s="411">
        <f t="shared" si="79"/>
        <v>19750</v>
      </c>
      <c r="W208" s="411">
        <f t="shared" si="79"/>
        <v>20600</v>
      </c>
      <c r="X208" s="411">
        <f t="shared" si="79"/>
        <v>20300</v>
      </c>
      <c r="Y208" s="411">
        <f t="shared" si="79"/>
        <v>19400</v>
      </c>
      <c r="Z208" s="411">
        <f t="shared" si="79"/>
        <v>16750</v>
      </c>
      <c r="AA208" s="411">
        <f t="shared" si="79"/>
        <v>17270</v>
      </c>
      <c r="AB208" s="411">
        <f t="shared" si="79"/>
        <v>16450</v>
      </c>
      <c r="AC208" s="411">
        <f t="shared" si="79"/>
        <v>16700</v>
      </c>
      <c r="AD208" s="973">
        <f t="shared" si="79"/>
        <v>16800</v>
      </c>
      <c r="AE208" s="974">
        <f t="shared" si="79"/>
        <v>16750</v>
      </c>
      <c r="AF208" s="411">
        <f t="shared" si="79"/>
        <v>16200</v>
      </c>
      <c r="AG208" s="411">
        <f t="shared" si="79"/>
        <v>16650</v>
      </c>
      <c r="AH208" s="411">
        <f t="shared" si="79"/>
        <v>15450</v>
      </c>
      <c r="AI208" s="411">
        <f t="shared" si="79"/>
        <v>14390</v>
      </c>
      <c r="AJ208" s="411">
        <f t="shared" si="79"/>
        <v>14480</v>
      </c>
      <c r="AK208" s="975">
        <f t="shared" si="79"/>
        <v>14670</v>
      </c>
      <c r="AL208" s="975">
        <f t="shared" si="79"/>
        <v>14420</v>
      </c>
      <c r="AM208" s="975">
        <f t="shared" si="79"/>
        <v>13843.114268243527</v>
      </c>
      <c r="AN208" s="975">
        <f t="shared" si="79"/>
        <v>15678.500172904089</v>
      </c>
      <c r="AO208" s="978">
        <f t="shared" si="79"/>
        <v>17023.487884763716</v>
      </c>
      <c r="AP208" s="976">
        <f t="shared" si="79"/>
        <v>16585.88400176062</v>
      </c>
      <c r="AQ208" s="977">
        <f t="shared" si="79"/>
        <v>18000</v>
      </c>
      <c r="AR208" s="975">
        <f t="shared" si="79"/>
        <v>17251.814373370631</v>
      </c>
      <c r="AS208" s="975">
        <f t="shared" si="79"/>
        <v>18731.477666973988</v>
      </c>
      <c r="AT208" s="975">
        <f t="shared" si="79"/>
        <v>14900</v>
      </c>
      <c r="AU208" s="975">
        <f t="shared" si="79"/>
        <v>16600</v>
      </c>
      <c r="AV208" s="2145">
        <f t="shared" si="79"/>
        <v>16500</v>
      </c>
      <c r="AW208" s="2145">
        <f t="shared" si="79"/>
        <v>15800</v>
      </c>
      <c r="AX208" s="2145">
        <f t="shared" si="79"/>
        <v>15150</v>
      </c>
      <c r="AY208" s="2145">
        <f t="shared" ref="AY208:BQ208" si="80">SUM(AY155:AY158)</f>
        <v>15050</v>
      </c>
      <c r="AZ208" s="2145">
        <f t="shared" si="80"/>
        <v>14700</v>
      </c>
      <c r="BA208" s="2145">
        <f t="shared" si="80"/>
        <v>15750</v>
      </c>
      <c r="BB208" s="2146">
        <f t="shared" si="80"/>
        <v>15100</v>
      </c>
      <c r="BC208" s="2156">
        <f t="shared" si="80"/>
        <v>16750</v>
      </c>
      <c r="BD208" s="2629">
        <f t="shared" si="80"/>
        <v>15250</v>
      </c>
      <c r="BE208" s="977">
        <f t="shared" si="80"/>
        <v>16900</v>
      </c>
      <c r="BF208" s="975">
        <f t="shared" si="80"/>
        <v>17704.390243902439</v>
      </c>
      <c r="BG208" s="975">
        <f t="shared" si="80"/>
        <v>16600</v>
      </c>
      <c r="BH208" s="975">
        <f t="shared" si="80"/>
        <v>17700</v>
      </c>
      <c r="BI208" s="975">
        <f t="shared" si="80"/>
        <v>18300</v>
      </c>
      <c r="BJ208" s="975">
        <f t="shared" si="80"/>
        <v>17800</v>
      </c>
      <c r="BK208" s="975">
        <f t="shared" si="80"/>
        <v>16800</v>
      </c>
      <c r="BL208" s="975">
        <f t="shared" si="80"/>
        <v>16700</v>
      </c>
      <c r="BM208" s="975">
        <f t="shared" si="80"/>
        <v>17600</v>
      </c>
      <c r="BN208" s="975">
        <f t="shared" si="80"/>
        <v>16800</v>
      </c>
      <c r="BO208" s="975">
        <f t="shared" si="80"/>
        <v>18400</v>
      </c>
      <c r="BP208" s="975">
        <f t="shared" si="80"/>
        <v>16900</v>
      </c>
      <c r="BQ208" s="2377">
        <f t="shared" si="80"/>
        <v>18500</v>
      </c>
      <c r="BR208" s="2555"/>
      <c r="BS208" s="2555"/>
      <c r="BT208" s="2555"/>
      <c r="BU208" t="str">
        <f t="shared" si="64"/>
        <v xml:space="preserve">English   Services </v>
      </c>
    </row>
    <row r="209" spans="1:73">
      <c r="A209" s="2259" t="s">
        <v>662</v>
      </c>
      <c r="B209" s="2256" t="s">
        <v>33</v>
      </c>
      <c r="C209" s="1769"/>
      <c r="D209" s="1769" t="s">
        <v>109</v>
      </c>
      <c r="E209" s="1769"/>
      <c r="F209" s="2260"/>
      <c r="G209" s="411"/>
      <c r="H209" s="411"/>
      <c r="I209" s="411"/>
      <c r="J209" s="411"/>
      <c r="K209" s="411"/>
      <c r="L209" s="411"/>
      <c r="M209" s="411"/>
      <c r="N209" s="411"/>
      <c r="O209" s="411"/>
      <c r="P209" s="411"/>
      <c r="Q209" s="411"/>
      <c r="R209" s="973"/>
      <c r="S209" s="974">
        <f t="shared" ref="S209:AH209" si="81">SUM(S175:S176)</f>
        <v>0</v>
      </c>
      <c r="T209" s="411">
        <f t="shared" si="81"/>
        <v>0</v>
      </c>
      <c r="U209" s="411">
        <f t="shared" si="81"/>
        <v>0</v>
      </c>
      <c r="V209" s="411">
        <f t="shared" si="81"/>
        <v>0</v>
      </c>
      <c r="W209" s="411">
        <f t="shared" si="81"/>
        <v>0</v>
      </c>
      <c r="X209" s="411">
        <f t="shared" si="81"/>
        <v>0</v>
      </c>
      <c r="Y209" s="411">
        <f t="shared" si="81"/>
        <v>0</v>
      </c>
      <c r="Z209" s="411">
        <f t="shared" si="81"/>
        <v>0</v>
      </c>
      <c r="AA209" s="411">
        <f t="shared" si="81"/>
        <v>0</v>
      </c>
      <c r="AB209" s="411">
        <f t="shared" si="81"/>
        <v>0</v>
      </c>
      <c r="AC209" s="411">
        <f t="shared" si="81"/>
        <v>0</v>
      </c>
      <c r="AD209" s="973">
        <f t="shared" si="81"/>
        <v>0</v>
      </c>
      <c r="AE209" s="974">
        <f t="shared" si="81"/>
        <v>24780</v>
      </c>
      <c r="AF209" s="411">
        <f t="shared" si="81"/>
        <v>25470</v>
      </c>
      <c r="AG209" s="411">
        <f t="shared" si="81"/>
        <v>29640</v>
      </c>
      <c r="AH209" s="411">
        <f t="shared" si="81"/>
        <v>25818.809631368498</v>
      </c>
      <c r="AI209" s="411">
        <f t="shared" ref="AI209:BQ209" si="82">SUM(AI175:AI179)</f>
        <v>51357.834355549901</v>
      </c>
      <c r="AJ209" s="411">
        <f t="shared" si="82"/>
        <v>51151.62969989048</v>
      </c>
      <c r="AK209" s="411">
        <f t="shared" si="82"/>
        <v>50624.081752332284</v>
      </c>
      <c r="AL209" s="411">
        <f t="shared" si="82"/>
        <v>54645.407075632029</v>
      </c>
      <c r="AM209" s="411">
        <f t="shared" si="82"/>
        <v>49906.439403341908</v>
      </c>
      <c r="AN209" s="411">
        <f t="shared" si="82"/>
        <v>52163.602887761816</v>
      </c>
      <c r="AO209" s="411">
        <f t="shared" si="82"/>
        <v>51351.760565664168</v>
      </c>
      <c r="AP209" s="411">
        <f t="shared" si="82"/>
        <v>53677.051496099673</v>
      </c>
      <c r="AQ209" s="411">
        <f t="shared" si="82"/>
        <v>60270</v>
      </c>
      <c r="AR209" s="411">
        <f t="shared" si="82"/>
        <v>47743.283890526196</v>
      </c>
      <c r="AS209" s="411">
        <f t="shared" si="82"/>
        <v>50909.348085052508</v>
      </c>
      <c r="AT209" s="411">
        <f t="shared" si="82"/>
        <v>48150</v>
      </c>
      <c r="AU209" s="411">
        <f t="shared" si="82"/>
        <v>54750</v>
      </c>
      <c r="AV209" s="2157">
        <f t="shared" si="82"/>
        <v>46800</v>
      </c>
      <c r="AW209" s="2157">
        <f t="shared" si="82"/>
        <v>44350</v>
      </c>
      <c r="AX209" s="2157">
        <f t="shared" si="82"/>
        <v>44200</v>
      </c>
      <c r="AY209" s="2157">
        <f t="shared" si="82"/>
        <v>43450</v>
      </c>
      <c r="AZ209" s="2157">
        <f t="shared" si="82"/>
        <v>46300</v>
      </c>
      <c r="BA209" s="2157">
        <f t="shared" si="82"/>
        <v>51900</v>
      </c>
      <c r="BB209" s="2157">
        <f t="shared" si="82"/>
        <v>51113</v>
      </c>
      <c r="BC209" s="2157">
        <f t="shared" si="82"/>
        <v>56612.72</v>
      </c>
      <c r="BD209" s="2629">
        <f t="shared" si="82"/>
        <v>49240</v>
      </c>
      <c r="BE209" s="977">
        <f t="shared" si="82"/>
        <v>55090</v>
      </c>
      <c r="BF209" s="975">
        <f t="shared" si="82"/>
        <v>41800</v>
      </c>
      <c r="BG209" s="975">
        <f t="shared" si="82"/>
        <v>44800</v>
      </c>
      <c r="BH209" s="975">
        <f t="shared" si="82"/>
        <v>44300</v>
      </c>
      <c r="BI209" s="975">
        <f t="shared" si="82"/>
        <v>42600</v>
      </c>
      <c r="BJ209" s="975">
        <f t="shared" si="82"/>
        <v>42000</v>
      </c>
      <c r="BK209" s="975">
        <f t="shared" si="82"/>
        <v>42700</v>
      </c>
      <c r="BL209" s="975">
        <f t="shared" si="82"/>
        <v>43530</v>
      </c>
      <c r="BM209" s="975">
        <f t="shared" si="82"/>
        <v>45870</v>
      </c>
      <c r="BN209" s="975">
        <f t="shared" si="82"/>
        <v>43670</v>
      </c>
      <c r="BO209" s="975">
        <f t="shared" si="82"/>
        <v>51760</v>
      </c>
      <c r="BP209" s="975">
        <f t="shared" si="82"/>
        <v>49140</v>
      </c>
      <c r="BQ209" s="2377">
        <f t="shared" si="82"/>
        <v>47660</v>
      </c>
      <c r="BR209" s="2555"/>
      <c r="BS209" s="2555"/>
      <c r="BT209" s="2555"/>
      <c r="BU209" t="str">
        <f t="shared" si="64"/>
        <v xml:space="preserve">ALL  MT </v>
      </c>
    </row>
    <row r="210" spans="1:73">
      <c r="A210" s="2259" t="s">
        <v>662</v>
      </c>
      <c r="B210" s="2256" t="s">
        <v>33</v>
      </c>
      <c r="C210" s="1769"/>
      <c r="D210" s="1769" t="s">
        <v>168</v>
      </c>
      <c r="E210" s="1769"/>
      <c r="F210" s="2260"/>
      <c r="G210" s="411"/>
      <c r="H210" s="411"/>
      <c r="I210" s="411"/>
      <c r="J210" s="411"/>
      <c r="K210" s="411"/>
      <c r="L210" s="411"/>
      <c r="M210" s="411"/>
      <c r="N210" s="411"/>
      <c r="O210" s="411"/>
      <c r="P210" s="411"/>
      <c r="Q210" s="411"/>
      <c r="R210" s="973"/>
      <c r="S210" s="974">
        <f t="shared" ref="S210:AX210" si="83">SUM(S203:S205)</f>
        <v>0</v>
      </c>
      <c r="T210" s="411">
        <f t="shared" si="83"/>
        <v>0</v>
      </c>
      <c r="U210" s="411">
        <f t="shared" si="83"/>
        <v>0</v>
      </c>
      <c r="V210" s="411">
        <f t="shared" si="83"/>
        <v>0</v>
      </c>
      <c r="W210" s="411">
        <f t="shared" si="83"/>
        <v>0</v>
      </c>
      <c r="X210" s="411">
        <f t="shared" si="83"/>
        <v>0</v>
      </c>
      <c r="Y210" s="411">
        <f t="shared" si="83"/>
        <v>0</v>
      </c>
      <c r="Z210" s="411">
        <f t="shared" si="83"/>
        <v>0</v>
      </c>
      <c r="AA210" s="411">
        <f t="shared" si="83"/>
        <v>0</v>
      </c>
      <c r="AB210" s="411">
        <f t="shared" si="83"/>
        <v>4543.2935099337747</v>
      </c>
      <c r="AC210" s="411">
        <f t="shared" si="83"/>
        <v>4990.7702856877595</v>
      </c>
      <c r="AD210" s="973">
        <f t="shared" si="83"/>
        <v>4456.2432019439066</v>
      </c>
      <c r="AE210" s="974">
        <f t="shared" si="83"/>
        <v>1709</v>
      </c>
      <c r="AF210" s="411">
        <f t="shared" si="83"/>
        <v>1670.8000000000002</v>
      </c>
      <c r="AG210" s="411">
        <f t="shared" si="83"/>
        <v>1892.4540000000002</v>
      </c>
      <c r="AH210" s="411">
        <f t="shared" si="83"/>
        <v>1753.4101581818184</v>
      </c>
      <c r="AI210" s="411">
        <f t="shared" si="83"/>
        <v>2490</v>
      </c>
      <c r="AJ210" s="411">
        <f t="shared" si="83"/>
        <v>1969</v>
      </c>
      <c r="AK210" s="411">
        <f t="shared" si="83"/>
        <v>2114</v>
      </c>
      <c r="AL210" s="411">
        <f t="shared" si="83"/>
        <v>2113</v>
      </c>
      <c r="AM210" s="411">
        <f t="shared" si="83"/>
        <v>1824.1967437962583</v>
      </c>
      <c r="AN210" s="411">
        <f t="shared" si="83"/>
        <v>2354.9697435237695</v>
      </c>
      <c r="AO210" s="411">
        <f t="shared" si="83"/>
        <v>2166.1014964141532</v>
      </c>
      <c r="AP210" s="976">
        <f t="shared" si="83"/>
        <v>1841.5301725222839</v>
      </c>
      <c r="AQ210" s="977">
        <f t="shared" si="83"/>
        <v>2219.5347274103774</v>
      </c>
      <c r="AR210" s="411">
        <f t="shared" si="83"/>
        <v>2000</v>
      </c>
      <c r="AS210" s="411">
        <f t="shared" si="83"/>
        <v>2250</v>
      </c>
      <c r="AT210" s="411">
        <f t="shared" si="83"/>
        <v>1250</v>
      </c>
      <c r="AU210" s="411">
        <f t="shared" si="83"/>
        <v>2600</v>
      </c>
      <c r="AV210" s="2157">
        <f t="shared" si="83"/>
        <v>2600</v>
      </c>
      <c r="AW210" s="2157">
        <f t="shared" si="83"/>
        <v>2700</v>
      </c>
      <c r="AX210" s="2157">
        <f t="shared" si="83"/>
        <v>2800</v>
      </c>
      <c r="AY210" s="2157">
        <f t="shared" ref="AY210:BQ210" si="84">SUM(AY203:AY205)</f>
        <v>2500</v>
      </c>
      <c r="AZ210" s="2157">
        <f t="shared" si="84"/>
        <v>2200</v>
      </c>
      <c r="BA210" s="2157">
        <f t="shared" si="84"/>
        <v>2900</v>
      </c>
      <c r="BB210" s="2158">
        <f t="shared" si="84"/>
        <v>3471.2799999999997</v>
      </c>
      <c r="BC210" s="2156">
        <f t="shared" si="84"/>
        <v>3671.2799999999997</v>
      </c>
      <c r="BD210" s="2629">
        <f t="shared" si="84"/>
        <v>2600</v>
      </c>
      <c r="BE210" s="977">
        <f t="shared" si="84"/>
        <v>2750</v>
      </c>
      <c r="BF210" s="975">
        <f t="shared" si="84"/>
        <v>1800</v>
      </c>
      <c r="BG210" s="975">
        <f t="shared" si="84"/>
        <v>1800</v>
      </c>
      <c r="BH210" s="975">
        <f t="shared" si="84"/>
        <v>1750</v>
      </c>
      <c r="BI210" s="975">
        <f t="shared" si="84"/>
        <v>1650</v>
      </c>
      <c r="BJ210" s="975">
        <f t="shared" si="84"/>
        <v>1550</v>
      </c>
      <c r="BK210" s="975">
        <f t="shared" si="84"/>
        <v>1600</v>
      </c>
      <c r="BL210" s="975">
        <f t="shared" si="84"/>
        <v>1700</v>
      </c>
      <c r="BM210" s="975">
        <f t="shared" si="84"/>
        <v>1900</v>
      </c>
      <c r="BN210" s="975">
        <f t="shared" si="84"/>
        <v>1750</v>
      </c>
      <c r="BO210" s="975">
        <f t="shared" si="84"/>
        <v>2150</v>
      </c>
      <c r="BP210" s="975">
        <f t="shared" si="84"/>
        <v>1850</v>
      </c>
      <c r="BQ210" s="2377">
        <f t="shared" si="84"/>
        <v>2000</v>
      </c>
      <c r="BR210" s="2555"/>
      <c r="BS210" s="2555"/>
      <c r="BT210" s="2555"/>
      <c r="BU210" t="str">
        <f t="shared" si="64"/>
        <v xml:space="preserve">ALL  Avira </v>
      </c>
    </row>
    <row r="211" spans="1:73">
      <c r="A211" s="2259" t="s">
        <v>662</v>
      </c>
      <c r="B211" s="2256" t="s">
        <v>33</v>
      </c>
      <c r="C211" s="1769"/>
      <c r="D211" s="1769" t="s">
        <v>129</v>
      </c>
      <c r="E211" s="1769"/>
      <c r="F211" s="2260"/>
      <c r="G211" s="411"/>
      <c r="H211" s="411"/>
      <c r="I211" s="411"/>
      <c r="J211" s="411"/>
      <c r="K211" s="411"/>
      <c r="L211" s="411"/>
      <c r="M211" s="411"/>
      <c r="N211" s="411"/>
      <c r="O211" s="411"/>
      <c r="P211" s="411"/>
      <c r="Q211" s="411"/>
      <c r="R211" s="973"/>
      <c r="S211" s="974">
        <f t="shared" ref="S211:AX211" si="85">SUM(S191:S196)</f>
        <v>43950</v>
      </c>
      <c r="T211" s="411">
        <f t="shared" si="85"/>
        <v>38450</v>
      </c>
      <c r="U211" s="411">
        <f t="shared" si="85"/>
        <v>41700</v>
      </c>
      <c r="V211" s="411">
        <f t="shared" si="85"/>
        <v>35300</v>
      </c>
      <c r="W211" s="411">
        <f t="shared" si="85"/>
        <v>38440</v>
      </c>
      <c r="X211" s="411">
        <f t="shared" si="85"/>
        <v>37800</v>
      </c>
      <c r="Y211" s="411">
        <f t="shared" si="85"/>
        <v>38300</v>
      </c>
      <c r="Z211" s="411">
        <f t="shared" si="85"/>
        <v>39000</v>
      </c>
      <c r="AA211" s="411">
        <f t="shared" si="85"/>
        <v>38700</v>
      </c>
      <c r="AB211" s="411">
        <f t="shared" si="85"/>
        <v>39000</v>
      </c>
      <c r="AC211" s="411">
        <f t="shared" si="85"/>
        <v>29800</v>
      </c>
      <c r="AD211" s="973">
        <f t="shared" si="85"/>
        <v>30300</v>
      </c>
      <c r="AE211" s="974">
        <f t="shared" si="85"/>
        <v>38500</v>
      </c>
      <c r="AF211" s="411">
        <f t="shared" si="85"/>
        <v>34000</v>
      </c>
      <c r="AG211" s="411">
        <f t="shared" si="85"/>
        <v>40100</v>
      </c>
      <c r="AH211" s="411">
        <f t="shared" si="85"/>
        <v>30541.881224004246</v>
      </c>
      <c r="AI211" s="411">
        <f t="shared" si="85"/>
        <v>24910</v>
      </c>
      <c r="AJ211" s="411">
        <f t="shared" si="85"/>
        <v>24182</v>
      </c>
      <c r="AK211" s="975">
        <f t="shared" si="85"/>
        <v>24191</v>
      </c>
      <c r="AL211" s="975">
        <f t="shared" si="85"/>
        <v>24880</v>
      </c>
      <c r="AM211" s="975">
        <f t="shared" si="85"/>
        <v>26885</v>
      </c>
      <c r="AN211" s="975">
        <f t="shared" si="85"/>
        <v>27222</v>
      </c>
      <c r="AO211" s="975">
        <f t="shared" si="85"/>
        <v>26110</v>
      </c>
      <c r="AP211" s="976">
        <f t="shared" si="85"/>
        <v>26700</v>
      </c>
      <c r="AQ211" s="977">
        <f t="shared" si="85"/>
        <v>29950</v>
      </c>
      <c r="AR211" s="975">
        <f t="shared" si="85"/>
        <v>26753</v>
      </c>
      <c r="AS211" s="975">
        <f t="shared" si="85"/>
        <v>29889</v>
      </c>
      <c r="AT211" s="975">
        <f t="shared" si="85"/>
        <v>53300</v>
      </c>
      <c r="AU211" s="975">
        <f t="shared" si="85"/>
        <v>51440</v>
      </c>
      <c r="AV211" s="2145">
        <f t="shared" si="85"/>
        <v>53000</v>
      </c>
      <c r="AW211" s="2145">
        <f t="shared" si="85"/>
        <v>49100</v>
      </c>
      <c r="AX211" s="2145">
        <f t="shared" si="85"/>
        <v>54720</v>
      </c>
      <c r="AY211" s="2145">
        <f t="shared" ref="AY211:BQ211" si="86">SUM(AY191:AY196)</f>
        <v>50320</v>
      </c>
      <c r="AZ211" s="2145">
        <f t="shared" si="86"/>
        <v>54600</v>
      </c>
      <c r="BA211" s="2145">
        <f t="shared" si="86"/>
        <v>52340</v>
      </c>
      <c r="BB211" s="2146">
        <f t="shared" si="86"/>
        <v>53920</v>
      </c>
      <c r="BC211" s="2156">
        <f t="shared" si="86"/>
        <v>55580</v>
      </c>
      <c r="BD211" s="2629">
        <f t="shared" si="86"/>
        <v>53600</v>
      </c>
      <c r="BE211" s="977">
        <f t="shared" si="86"/>
        <v>57500</v>
      </c>
      <c r="BF211" s="975">
        <f t="shared" si="86"/>
        <v>28900</v>
      </c>
      <c r="BG211" s="975">
        <f t="shared" si="86"/>
        <v>51700</v>
      </c>
      <c r="BH211" s="975">
        <f t="shared" si="86"/>
        <v>46300</v>
      </c>
      <c r="BI211" s="975">
        <f t="shared" si="86"/>
        <v>43720</v>
      </c>
      <c r="BJ211" s="975">
        <f t="shared" si="86"/>
        <v>23260</v>
      </c>
      <c r="BK211" s="975">
        <f t="shared" si="86"/>
        <v>22720</v>
      </c>
      <c r="BL211" s="975">
        <f t="shared" si="86"/>
        <v>28300</v>
      </c>
      <c r="BM211" s="975">
        <f t="shared" si="86"/>
        <v>28700</v>
      </c>
      <c r="BN211" s="975">
        <f t="shared" si="86"/>
        <v>29200</v>
      </c>
      <c r="BO211" s="975">
        <f t="shared" si="86"/>
        <v>30600</v>
      </c>
      <c r="BP211" s="975">
        <f t="shared" si="86"/>
        <v>29600</v>
      </c>
      <c r="BQ211" s="2377">
        <f t="shared" si="86"/>
        <v>30700</v>
      </c>
      <c r="BR211" s="2555"/>
      <c r="BS211" s="2555"/>
      <c r="BT211" s="2555"/>
      <c r="BU211" t="str">
        <f t="shared" ref="BU211:BU216" si="87">CONCATENATE(A211," ",C211," ",D211," ",E211)</f>
        <v xml:space="preserve">ALL  APJ </v>
      </c>
    </row>
    <row r="212" spans="1:73">
      <c r="A212" s="2259" t="s">
        <v>662</v>
      </c>
      <c r="B212" s="2256" t="s">
        <v>33</v>
      </c>
      <c r="C212" s="1769"/>
      <c r="D212" s="1769" t="s">
        <v>696</v>
      </c>
      <c r="E212" s="1769"/>
      <c r="F212" s="2260"/>
      <c r="G212" s="411"/>
      <c r="H212" s="411"/>
      <c r="I212" s="411"/>
      <c r="J212" s="411"/>
      <c r="K212" s="411"/>
      <c r="L212" s="411"/>
      <c r="M212" s="411"/>
      <c r="N212" s="411"/>
      <c r="O212" s="411"/>
      <c r="P212" s="411"/>
      <c r="Q212" s="411"/>
      <c r="R212" s="973"/>
      <c r="S212" s="974">
        <f t="shared" ref="S212:AX212" si="88">SUM(S173:S174)</f>
        <v>97990</v>
      </c>
      <c r="T212" s="411">
        <f t="shared" si="88"/>
        <v>85520</v>
      </c>
      <c r="U212" s="411">
        <f t="shared" si="88"/>
        <v>98800</v>
      </c>
      <c r="V212" s="411">
        <f t="shared" si="88"/>
        <v>103903</v>
      </c>
      <c r="W212" s="411">
        <f t="shared" si="88"/>
        <v>83660</v>
      </c>
      <c r="X212" s="411">
        <f t="shared" si="88"/>
        <v>78860</v>
      </c>
      <c r="Y212" s="411">
        <f t="shared" si="88"/>
        <v>75720</v>
      </c>
      <c r="Z212" s="411">
        <f t="shared" si="88"/>
        <v>80310</v>
      </c>
      <c r="AA212" s="411">
        <f t="shared" si="88"/>
        <v>90100</v>
      </c>
      <c r="AB212" s="411">
        <f t="shared" si="88"/>
        <v>67730</v>
      </c>
      <c r="AC212" s="411">
        <f t="shared" si="88"/>
        <v>67750</v>
      </c>
      <c r="AD212" s="973">
        <f t="shared" si="88"/>
        <v>81390</v>
      </c>
      <c r="AE212" s="974">
        <f t="shared" si="88"/>
        <v>90390</v>
      </c>
      <c r="AF212" s="411">
        <f t="shared" si="88"/>
        <v>86850</v>
      </c>
      <c r="AG212" s="411">
        <f t="shared" si="88"/>
        <v>100770</v>
      </c>
      <c r="AH212" s="411">
        <f t="shared" si="88"/>
        <v>103940</v>
      </c>
      <c r="AI212" s="411">
        <f t="shared" si="88"/>
        <v>90090</v>
      </c>
      <c r="AJ212" s="411">
        <f t="shared" si="88"/>
        <v>78260</v>
      </c>
      <c r="AK212" s="975">
        <f t="shared" si="88"/>
        <v>72944</v>
      </c>
      <c r="AL212" s="975">
        <f t="shared" si="88"/>
        <v>81375</v>
      </c>
      <c r="AM212" s="975">
        <f t="shared" si="88"/>
        <v>76321</v>
      </c>
      <c r="AN212" s="975">
        <f t="shared" si="88"/>
        <v>83220</v>
      </c>
      <c r="AO212" s="975">
        <f t="shared" si="88"/>
        <v>102460</v>
      </c>
      <c r="AP212" s="976">
        <f t="shared" si="88"/>
        <v>107675</v>
      </c>
      <c r="AQ212" s="977">
        <f t="shared" si="88"/>
        <v>118950</v>
      </c>
      <c r="AR212" s="975">
        <f t="shared" si="88"/>
        <v>108484.98510333519</v>
      </c>
      <c r="AS212" s="975">
        <f t="shared" si="88"/>
        <v>112647.22920426092</v>
      </c>
      <c r="AT212" s="975">
        <f t="shared" si="88"/>
        <v>89000</v>
      </c>
      <c r="AU212" s="975">
        <f t="shared" si="88"/>
        <v>89600</v>
      </c>
      <c r="AV212" s="2145">
        <f t="shared" si="88"/>
        <v>92000</v>
      </c>
      <c r="AW212" s="2145">
        <f t="shared" si="88"/>
        <v>92250</v>
      </c>
      <c r="AX212" s="2145">
        <f t="shared" si="88"/>
        <v>98650</v>
      </c>
      <c r="AY212" s="2145">
        <f t="shared" ref="AY212:BQ212" si="89">SUM(AY173:AY174)</f>
        <v>86600</v>
      </c>
      <c r="AZ212" s="2145">
        <f t="shared" si="89"/>
        <v>90500</v>
      </c>
      <c r="BA212" s="2145">
        <f t="shared" si="89"/>
        <v>97000</v>
      </c>
      <c r="BB212" s="2146">
        <f t="shared" si="89"/>
        <v>103750</v>
      </c>
      <c r="BC212" s="2156">
        <f t="shared" si="89"/>
        <v>116300</v>
      </c>
      <c r="BD212" s="2629">
        <f t="shared" si="89"/>
        <v>109000</v>
      </c>
      <c r="BE212" s="977">
        <f t="shared" si="89"/>
        <v>107200</v>
      </c>
      <c r="BF212" s="975">
        <f t="shared" si="89"/>
        <v>92221.309370988456</v>
      </c>
      <c r="BG212" s="975">
        <f t="shared" si="89"/>
        <v>83700</v>
      </c>
      <c r="BH212" s="975">
        <f t="shared" si="89"/>
        <v>78100</v>
      </c>
      <c r="BI212" s="975">
        <f t="shared" si="89"/>
        <v>80000</v>
      </c>
      <c r="BJ212" s="975">
        <f t="shared" si="89"/>
        <v>79700</v>
      </c>
      <c r="BK212" s="975">
        <f t="shared" si="89"/>
        <v>78200</v>
      </c>
      <c r="BL212" s="975">
        <f t="shared" si="89"/>
        <v>82400</v>
      </c>
      <c r="BM212" s="975">
        <f t="shared" si="89"/>
        <v>89600</v>
      </c>
      <c r="BN212" s="975">
        <f t="shared" si="89"/>
        <v>99300</v>
      </c>
      <c r="BO212" s="975">
        <f t="shared" si="89"/>
        <v>110000</v>
      </c>
      <c r="BP212" s="975">
        <f t="shared" si="89"/>
        <v>101100</v>
      </c>
      <c r="BQ212" s="2377">
        <f t="shared" si="89"/>
        <v>103400</v>
      </c>
      <c r="BR212" s="2555"/>
      <c r="BS212" s="2555"/>
      <c r="BT212" s="2555"/>
      <c r="BU212" t="str">
        <f t="shared" si="87"/>
        <v xml:space="preserve">ALL  ML </v>
      </c>
    </row>
    <row r="213" spans="1:73">
      <c r="A213" s="2259" t="s">
        <v>662</v>
      </c>
      <c r="B213" s="2256" t="s">
        <v>33</v>
      </c>
      <c r="C213" s="1769" t="s">
        <v>690</v>
      </c>
      <c r="D213" s="1769" t="s">
        <v>662</v>
      </c>
      <c r="E213" s="1769" t="s">
        <v>16</v>
      </c>
      <c r="F213" s="2260" t="s">
        <v>692</v>
      </c>
      <c r="G213" s="411">
        <f t="shared" ref="G213:AL213" si="90">SUMIF($E$147:$E$205,$F$213,G$147:G$205)+SUMIF($E$147:$E$205,$C$213,G$147:G$205)+SUMIF($E$147:$E$205,$E$213,G$147:G$205)</f>
        <v>0</v>
      </c>
      <c r="H213" s="411">
        <f t="shared" si="90"/>
        <v>0</v>
      </c>
      <c r="I213" s="411">
        <f t="shared" si="90"/>
        <v>0</v>
      </c>
      <c r="J213" s="411">
        <f t="shared" si="90"/>
        <v>0</v>
      </c>
      <c r="K213" s="411">
        <f t="shared" si="90"/>
        <v>0</v>
      </c>
      <c r="L213" s="411">
        <f t="shared" si="90"/>
        <v>0</v>
      </c>
      <c r="M213" s="411">
        <f t="shared" si="90"/>
        <v>0</v>
      </c>
      <c r="N213" s="411">
        <f t="shared" si="90"/>
        <v>0</v>
      </c>
      <c r="O213" s="411">
        <f t="shared" si="90"/>
        <v>0</v>
      </c>
      <c r="P213" s="411">
        <f t="shared" si="90"/>
        <v>0</v>
      </c>
      <c r="Q213" s="411">
        <f t="shared" si="90"/>
        <v>0</v>
      </c>
      <c r="R213" s="973">
        <f t="shared" si="90"/>
        <v>0</v>
      </c>
      <c r="S213" s="974">
        <f t="shared" si="90"/>
        <v>523230.31083333329</v>
      </c>
      <c r="T213" s="411">
        <f t="shared" si="90"/>
        <v>466793.47934920905</v>
      </c>
      <c r="U213" s="411">
        <f t="shared" si="90"/>
        <v>523066.51279417844</v>
      </c>
      <c r="V213" s="411">
        <f t="shared" si="90"/>
        <v>537331.2052290634</v>
      </c>
      <c r="W213" s="411">
        <f t="shared" si="90"/>
        <v>521187.07229306194</v>
      </c>
      <c r="X213" s="411">
        <f t="shared" si="90"/>
        <v>502247.65541098494</v>
      </c>
      <c r="Y213" s="411">
        <f t="shared" si="90"/>
        <v>517425.87718227255</v>
      </c>
      <c r="Z213" s="411">
        <f t="shared" si="90"/>
        <v>525560.43986598845</v>
      </c>
      <c r="AA213" s="411">
        <f t="shared" si="90"/>
        <v>479610.8960259264</v>
      </c>
      <c r="AB213" s="411">
        <f t="shared" si="90"/>
        <v>491134.98150487407</v>
      </c>
      <c r="AC213" s="411">
        <f t="shared" si="90"/>
        <v>482950.47135969088</v>
      </c>
      <c r="AD213" s="973">
        <f t="shared" si="90"/>
        <v>498177.10992062977</v>
      </c>
      <c r="AE213" s="974">
        <f t="shared" si="90"/>
        <v>530833.65440314612</v>
      </c>
      <c r="AF213" s="411">
        <f t="shared" si="90"/>
        <v>455515.03123276384</v>
      </c>
      <c r="AG213" s="411">
        <f t="shared" si="90"/>
        <v>498437.53887081915</v>
      </c>
      <c r="AH213" s="411">
        <f t="shared" si="90"/>
        <v>458555.27053867612</v>
      </c>
      <c r="AI213" s="411">
        <f t="shared" si="90"/>
        <v>434198.09469348344</v>
      </c>
      <c r="AJ213" s="411">
        <f t="shared" si="90"/>
        <v>422939.82112748572</v>
      </c>
      <c r="AK213" s="411">
        <f t="shared" si="90"/>
        <v>411706.24395025952</v>
      </c>
      <c r="AL213" s="411">
        <f t="shared" si="90"/>
        <v>427380.20622028428</v>
      </c>
      <c r="AM213" s="411">
        <f t="shared" ref="AM213:BQ213" si="91">SUMIF($E$147:$E$205,$F$213,AM$147:AM$205)+SUMIF($E$147:$E$205,$C$213,AM$147:AM$205)+SUMIF($E$147:$E$205,$E$213,AM$147:AM$205)</f>
        <v>417675.31045631447</v>
      </c>
      <c r="AN213" s="411">
        <f t="shared" si="91"/>
        <v>440115.84309414489</v>
      </c>
      <c r="AO213" s="411">
        <f t="shared" si="91"/>
        <v>453154.48585729272</v>
      </c>
      <c r="AP213" s="411">
        <f t="shared" si="91"/>
        <v>460525.31591653416</v>
      </c>
      <c r="AQ213" s="411">
        <f t="shared" si="91"/>
        <v>526819.53472741041</v>
      </c>
      <c r="AR213" s="411">
        <f t="shared" si="91"/>
        <v>491633.81877848192</v>
      </c>
      <c r="AS213" s="411">
        <f t="shared" si="91"/>
        <v>501047.75136781775</v>
      </c>
      <c r="AT213" s="411">
        <f t="shared" si="91"/>
        <v>418550</v>
      </c>
      <c r="AU213" s="411">
        <f t="shared" si="91"/>
        <v>412870</v>
      </c>
      <c r="AV213" s="2157">
        <f t="shared" si="91"/>
        <v>422600</v>
      </c>
      <c r="AW213" s="2157">
        <f t="shared" si="91"/>
        <v>442250</v>
      </c>
      <c r="AX213" s="2157">
        <f t="shared" si="91"/>
        <v>432360</v>
      </c>
      <c r="AY213" s="2157">
        <f t="shared" si="91"/>
        <v>400710</v>
      </c>
      <c r="AZ213" s="2157">
        <f t="shared" si="91"/>
        <v>410850</v>
      </c>
      <c r="BA213" s="2157">
        <f t="shared" si="91"/>
        <v>420797.85723893374</v>
      </c>
      <c r="BB213" s="2157">
        <f t="shared" si="91"/>
        <v>418066.52020354598</v>
      </c>
      <c r="BC213" s="2157">
        <f t="shared" si="91"/>
        <v>466633.85199529852</v>
      </c>
      <c r="BD213" s="2629">
        <f t="shared" si="91"/>
        <v>430588.00822742778</v>
      </c>
      <c r="BE213" s="977">
        <f t="shared" si="91"/>
        <v>441799.43360832729</v>
      </c>
      <c r="BF213" s="975">
        <f t="shared" si="91"/>
        <v>409769.70474967908</v>
      </c>
      <c r="BG213" s="975">
        <f t="shared" si="91"/>
        <v>378350</v>
      </c>
      <c r="BH213" s="975">
        <f t="shared" si="91"/>
        <v>371800</v>
      </c>
      <c r="BI213" s="975">
        <f t="shared" si="91"/>
        <v>362150</v>
      </c>
      <c r="BJ213" s="975">
        <f t="shared" si="91"/>
        <v>371180</v>
      </c>
      <c r="BK213" s="975">
        <f t="shared" si="91"/>
        <v>353260</v>
      </c>
      <c r="BL213" s="975">
        <f t="shared" si="91"/>
        <v>393000</v>
      </c>
      <c r="BM213" s="975">
        <f t="shared" si="91"/>
        <v>414950</v>
      </c>
      <c r="BN213" s="975">
        <f t="shared" si="91"/>
        <v>411850</v>
      </c>
      <c r="BO213" s="975">
        <f t="shared" si="91"/>
        <v>457400</v>
      </c>
      <c r="BP213" s="975">
        <f t="shared" si="91"/>
        <v>415000</v>
      </c>
      <c r="BQ213" s="2377">
        <f t="shared" si="91"/>
        <v>419700</v>
      </c>
      <c r="BR213" s="2555"/>
      <c r="BS213" s="2555"/>
      <c r="BT213" s="2555"/>
      <c r="BU213" t="str">
        <f t="shared" si="87"/>
        <v>ALL Outbound ALL Inbound</v>
      </c>
    </row>
    <row r="214" spans="1:73">
      <c r="A214" s="2259" t="s">
        <v>662</v>
      </c>
      <c r="B214" s="2256" t="s">
        <v>33</v>
      </c>
      <c r="C214" s="1769"/>
      <c r="D214" s="1769" t="s">
        <v>662</v>
      </c>
      <c r="E214" s="1769" t="s">
        <v>22</v>
      </c>
      <c r="F214" s="2260" t="s">
        <v>677</v>
      </c>
      <c r="G214" s="411">
        <f t="shared" ref="G214:AL214" si="92">SUMIF($E$147:$E$205,$F$214,G$147:G$205)+SUMIF($E$147:$E$205,$E$214,G$147:G$205)</f>
        <v>0</v>
      </c>
      <c r="H214" s="411">
        <f t="shared" si="92"/>
        <v>0</v>
      </c>
      <c r="I214" s="411">
        <f t="shared" si="92"/>
        <v>0</v>
      </c>
      <c r="J214" s="411">
        <f t="shared" si="92"/>
        <v>0</v>
      </c>
      <c r="K214" s="411">
        <f t="shared" si="92"/>
        <v>0</v>
      </c>
      <c r="L214" s="411">
        <f t="shared" si="92"/>
        <v>0</v>
      </c>
      <c r="M214" s="411">
        <f t="shared" si="92"/>
        <v>0</v>
      </c>
      <c r="N214" s="411">
        <f t="shared" si="92"/>
        <v>0</v>
      </c>
      <c r="O214" s="411">
        <f t="shared" si="92"/>
        <v>0</v>
      </c>
      <c r="P214" s="411">
        <f t="shared" si="92"/>
        <v>0</v>
      </c>
      <c r="Q214" s="411">
        <f t="shared" si="92"/>
        <v>0</v>
      </c>
      <c r="R214" s="973">
        <f t="shared" si="92"/>
        <v>0</v>
      </c>
      <c r="S214" s="974">
        <f t="shared" si="92"/>
        <v>139211.38666666666</v>
      </c>
      <c r="T214" s="411">
        <f t="shared" si="92"/>
        <v>117421.46666666666</v>
      </c>
      <c r="U214" s="411">
        <f t="shared" si="92"/>
        <v>117830.49333333333</v>
      </c>
      <c r="V214" s="411">
        <f t="shared" si="92"/>
        <v>120236</v>
      </c>
      <c r="W214" s="411">
        <f t="shared" si="92"/>
        <v>116282.51157296004</v>
      </c>
      <c r="X214" s="411">
        <f t="shared" si="92"/>
        <v>105936.71348475135</v>
      </c>
      <c r="Y214" s="411">
        <f t="shared" si="92"/>
        <v>105196.38435688683</v>
      </c>
      <c r="Z214" s="411">
        <f t="shared" si="92"/>
        <v>97500.468559473942</v>
      </c>
      <c r="AA214" s="411">
        <f t="shared" si="92"/>
        <v>90804.012587900594</v>
      </c>
      <c r="AB214" s="411">
        <f t="shared" si="92"/>
        <v>100189.87387114903</v>
      </c>
      <c r="AC214" s="411">
        <f t="shared" si="92"/>
        <v>89428.541255121629</v>
      </c>
      <c r="AD214" s="973">
        <f t="shared" si="92"/>
        <v>84507.950261357633</v>
      </c>
      <c r="AE214" s="974">
        <f t="shared" si="92"/>
        <v>115702.76588770266</v>
      </c>
      <c r="AF214" s="411">
        <f t="shared" si="92"/>
        <v>107562.01271016212</v>
      </c>
      <c r="AG214" s="411">
        <f t="shared" si="92"/>
        <v>120270.01816441734</v>
      </c>
      <c r="AH214" s="411">
        <f t="shared" si="92"/>
        <v>121018.83922830809</v>
      </c>
      <c r="AI214" s="411">
        <f t="shared" si="92"/>
        <v>123766.8343555499</v>
      </c>
      <c r="AJ214" s="411">
        <f t="shared" si="92"/>
        <v>109980.59362189386</v>
      </c>
      <c r="AK214" s="411">
        <f t="shared" si="92"/>
        <v>103836.04675667555</v>
      </c>
      <c r="AL214" s="411">
        <f t="shared" si="92"/>
        <v>107689.43138006216</v>
      </c>
      <c r="AM214" s="411">
        <f t="shared" ref="AM214:BQ214" si="93">SUMIF($E$147:$E$205,$F$214,AM$147:AM$205)+SUMIF($E$147:$E$205,$E$214,AM$147:AM$205)</f>
        <v>104152.38740084396</v>
      </c>
      <c r="AN214" s="411">
        <f t="shared" si="93"/>
        <v>107073.08312277691</v>
      </c>
      <c r="AO214" s="411">
        <f t="shared" si="93"/>
        <v>107742.41614098198</v>
      </c>
      <c r="AP214" s="411">
        <f t="shared" si="93"/>
        <v>109857.51415178343</v>
      </c>
      <c r="AQ214" s="411">
        <f t="shared" si="93"/>
        <v>138070</v>
      </c>
      <c r="AR214" s="411">
        <f t="shared" si="93"/>
        <v>109997.12378952079</v>
      </c>
      <c r="AS214" s="411">
        <f t="shared" si="93"/>
        <v>114121.34011715311</v>
      </c>
      <c r="AT214" s="411">
        <f t="shared" si="93"/>
        <v>113900</v>
      </c>
      <c r="AU214" s="411">
        <f t="shared" si="93"/>
        <v>113000</v>
      </c>
      <c r="AV214" s="2157">
        <f t="shared" si="93"/>
        <v>106050</v>
      </c>
      <c r="AW214" s="2157">
        <f t="shared" si="93"/>
        <v>115300</v>
      </c>
      <c r="AX214" s="2157">
        <f t="shared" si="93"/>
        <v>110000</v>
      </c>
      <c r="AY214" s="2157">
        <f t="shared" si="93"/>
        <v>109300</v>
      </c>
      <c r="AZ214" s="2157">
        <f t="shared" si="93"/>
        <v>113900</v>
      </c>
      <c r="BA214" s="2157">
        <f t="shared" si="93"/>
        <v>123900</v>
      </c>
      <c r="BB214" s="2157">
        <f t="shared" si="93"/>
        <v>120694.28</v>
      </c>
      <c r="BC214" s="2157">
        <f t="shared" si="93"/>
        <v>141644</v>
      </c>
      <c r="BD214" s="2629">
        <f t="shared" si="93"/>
        <v>129700</v>
      </c>
      <c r="BE214" s="977">
        <f t="shared" si="93"/>
        <v>137650</v>
      </c>
      <c r="BF214" s="975">
        <f t="shared" si="93"/>
        <v>111450</v>
      </c>
      <c r="BG214" s="975">
        <f t="shared" si="93"/>
        <v>115850</v>
      </c>
      <c r="BH214" s="975">
        <f t="shared" si="93"/>
        <v>109250</v>
      </c>
      <c r="BI214" s="975">
        <f t="shared" si="93"/>
        <v>105150</v>
      </c>
      <c r="BJ214" s="975">
        <f t="shared" si="93"/>
        <v>104900</v>
      </c>
      <c r="BK214" s="975">
        <f t="shared" si="93"/>
        <v>104350</v>
      </c>
      <c r="BL214" s="975">
        <f t="shared" si="93"/>
        <v>108030</v>
      </c>
      <c r="BM214" s="975">
        <f t="shared" si="93"/>
        <v>113170</v>
      </c>
      <c r="BN214" s="975">
        <f t="shared" si="93"/>
        <v>110970</v>
      </c>
      <c r="BO214" s="975">
        <f t="shared" si="93"/>
        <v>128810</v>
      </c>
      <c r="BP214" s="975">
        <f t="shared" si="93"/>
        <v>124990</v>
      </c>
      <c r="BQ214" s="2377">
        <f t="shared" si="93"/>
        <v>118060</v>
      </c>
      <c r="BR214" s="2555"/>
      <c r="BS214" s="2555"/>
      <c r="BT214" s="2555"/>
      <c r="BU214" t="str">
        <f t="shared" si="87"/>
        <v>ALL  ALL Chat</v>
      </c>
    </row>
    <row r="215" spans="1:73">
      <c r="A215" s="2255" t="s">
        <v>662</v>
      </c>
      <c r="B215" s="2261" t="s">
        <v>33</v>
      </c>
      <c r="C215" s="2257"/>
      <c r="D215" s="2257" t="s">
        <v>662</v>
      </c>
      <c r="E215" s="2257" t="s">
        <v>52</v>
      </c>
      <c r="F215" s="2258" t="s">
        <v>678</v>
      </c>
      <c r="G215" s="979">
        <f t="shared" ref="G215:AL215" si="94">SUMIF($E$147:$E$205,$F$215,G$147:G$205)+SUMIF($E$147:$E$205,$E$215,G$147:G$205)</f>
        <v>0</v>
      </c>
      <c r="H215" s="979">
        <f t="shared" si="94"/>
        <v>0</v>
      </c>
      <c r="I215" s="979">
        <f t="shared" si="94"/>
        <v>0</v>
      </c>
      <c r="J215" s="979">
        <f t="shared" si="94"/>
        <v>0</v>
      </c>
      <c r="K215" s="979">
        <f t="shared" si="94"/>
        <v>0</v>
      </c>
      <c r="L215" s="979">
        <f t="shared" si="94"/>
        <v>0</v>
      </c>
      <c r="M215" s="979">
        <f t="shared" si="94"/>
        <v>0</v>
      </c>
      <c r="N215" s="979">
        <f t="shared" si="94"/>
        <v>0</v>
      </c>
      <c r="O215" s="979">
        <f t="shared" si="94"/>
        <v>0</v>
      </c>
      <c r="P215" s="979">
        <f t="shared" si="94"/>
        <v>0</v>
      </c>
      <c r="Q215" s="979">
        <f t="shared" si="94"/>
        <v>0</v>
      </c>
      <c r="R215" s="980">
        <f t="shared" si="94"/>
        <v>0</v>
      </c>
      <c r="S215" s="985">
        <f t="shared" si="94"/>
        <v>0</v>
      </c>
      <c r="T215" s="979">
        <f t="shared" si="94"/>
        <v>0</v>
      </c>
      <c r="U215" s="979">
        <f t="shared" si="94"/>
        <v>0</v>
      </c>
      <c r="V215" s="979">
        <f t="shared" si="94"/>
        <v>0</v>
      </c>
      <c r="W215" s="979">
        <f t="shared" si="94"/>
        <v>0</v>
      </c>
      <c r="X215" s="979">
        <f t="shared" si="94"/>
        <v>0</v>
      </c>
      <c r="Y215" s="979">
        <f t="shared" si="94"/>
        <v>0</v>
      </c>
      <c r="Z215" s="979">
        <f t="shared" si="94"/>
        <v>0</v>
      </c>
      <c r="AA215" s="979">
        <f t="shared" si="94"/>
        <v>0</v>
      </c>
      <c r="AB215" s="979">
        <f t="shared" si="94"/>
        <v>0</v>
      </c>
      <c r="AC215" s="979">
        <f t="shared" si="94"/>
        <v>0</v>
      </c>
      <c r="AD215" s="980">
        <f t="shared" si="94"/>
        <v>0</v>
      </c>
      <c r="AE215" s="985">
        <f t="shared" si="94"/>
        <v>15899</v>
      </c>
      <c r="AF215" s="979">
        <f t="shared" si="94"/>
        <v>11598</v>
      </c>
      <c r="AG215" s="979">
        <f t="shared" si="94"/>
        <v>14497.5</v>
      </c>
      <c r="AH215" s="979">
        <f t="shared" si="94"/>
        <v>13222.875</v>
      </c>
      <c r="AI215" s="979">
        <f t="shared" si="94"/>
        <v>14647</v>
      </c>
      <c r="AJ215" s="979">
        <f t="shared" si="94"/>
        <v>16767</v>
      </c>
      <c r="AK215" s="979">
        <f t="shared" si="94"/>
        <v>17448</v>
      </c>
      <c r="AL215" s="979">
        <f t="shared" si="94"/>
        <v>19268</v>
      </c>
      <c r="AM215" s="979">
        <f t="shared" ref="AM215:BQ215" si="95">SUMIF($E$147:$E$205,$F$215,AM$147:AM$205)+SUMIF($E$147:$E$205,$E$215,AM$147:AM$205)</f>
        <v>16040.7219</v>
      </c>
      <c r="AN215" s="979">
        <f t="shared" si="95"/>
        <v>16949.165214000001</v>
      </c>
      <c r="AO215" s="979">
        <f t="shared" si="95"/>
        <v>18714.57338754</v>
      </c>
      <c r="AP215" s="979">
        <f t="shared" si="95"/>
        <v>17656.957527682251</v>
      </c>
      <c r="AQ215" s="979">
        <f t="shared" si="95"/>
        <v>30950</v>
      </c>
      <c r="AR215" s="979">
        <f t="shared" si="95"/>
        <v>23600</v>
      </c>
      <c r="AS215" s="979">
        <f t="shared" si="95"/>
        <v>24550</v>
      </c>
      <c r="AT215" s="411">
        <f t="shared" si="95"/>
        <v>22350</v>
      </c>
      <c r="AU215" s="411">
        <f t="shared" si="95"/>
        <v>29820</v>
      </c>
      <c r="AV215" s="2157">
        <f t="shared" si="95"/>
        <v>29440</v>
      </c>
      <c r="AW215" s="2157">
        <f t="shared" si="95"/>
        <v>25910</v>
      </c>
      <c r="AX215" s="2157">
        <f t="shared" si="95"/>
        <v>27060</v>
      </c>
      <c r="AY215" s="2157">
        <f t="shared" si="95"/>
        <v>27110</v>
      </c>
      <c r="AZ215" s="2157">
        <f t="shared" si="95"/>
        <v>27910</v>
      </c>
      <c r="BA215" s="2157">
        <f t="shared" si="95"/>
        <v>33240</v>
      </c>
      <c r="BB215" s="2157">
        <f t="shared" si="95"/>
        <v>33350</v>
      </c>
      <c r="BC215" s="2157">
        <f t="shared" si="95"/>
        <v>35360</v>
      </c>
      <c r="BD215" s="2629">
        <f t="shared" si="95"/>
        <v>28210</v>
      </c>
      <c r="BE215" s="977">
        <f t="shared" si="95"/>
        <v>30090</v>
      </c>
      <c r="BF215" s="975">
        <f t="shared" si="95"/>
        <v>24500</v>
      </c>
      <c r="BG215" s="975">
        <f t="shared" si="95"/>
        <v>24600</v>
      </c>
      <c r="BH215" s="975">
        <f t="shared" si="95"/>
        <v>23900</v>
      </c>
      <c r="BI215" s="975">
        <f t="shared" si="95"/>
        <v>23600</v>
      </c>
      <c r="BJ215" s="975">
        <f t="shared" si="95"/>
        <v>24000</v>
      </c>
      <c r="BK215" s="975">
        <f t="shared" si="95"/>
        <v>24400</v>
      </c>
      <c r="BL215" s="975">
        <f t="shared" si="95"/>
        <v>24000</v>
      </c>
      <c r="BM215" s="975">
        <f t="shared" si="95"/>
        <v>24900</v>
      </c>
      <c r="BN215" s="975">
        <f t="shared" si="95"/>
        <v>23900</v>
      </c>
      <c r="BO215" s="975">
        <f t="shared" si="95"/>
        <v>26100</v>
      </c>
      <c r="BP215" s="975">
        <f t="shared" si="95"/>
        <v>25000</v>
      </c>
      <c r="BQ215" s="2377">
        <f t="shared" si="95"/>
        <v>25300</v>
      </c>
      <c r="BR215" s="2555"/>
      <c r="BS215" s="2555"/>
      <c r="BT215" s="2555"/>
      <c r="BU215" t="str">
        <f t="shared" si="87"/>
        <v>ALL  ALL Email</v>
      </c>
    </row>
    <row r="216" spans="1:73">
      <c r="A216" s="2262" t="s">
        <v>662</v>
      </c>
      <c r="B216" s="2263"/>
      <c r="C216" s="2264"/>
      <c r="D216" s="2264" t="s">
        <v>33</v>
      </c>
      <c r="E216" s="2264"/>
      <c r="F216" s="2265"/>
      <c r="G216" s="983"/>
      <c r="H216" s="983"/>
      <c r="I216" s="983"/>
      <c r="J216" s="983"/>
      <c r="K216" s="983"/>
      <c r="L216" s="983"/>
      <c r="M216" s="983"/>
      <c r="N216" s="983"/>
      <c r="O216" s="983"/>
      <c r="P216" s="983"/>
      <c r="Q216" s="983"/>
      <c r="R216" s="984"/>
      <c r="S216" s="986">
        <f t="shared" ref="S216:AG216" si="96">SUM(S147:S200)</f>
        <v>663091.69750000001</v>
      </c>
      <c r="T216" s="983">
        <f t="shared" si="96"/>
        <v>584814.94601587567</v>
      </c>
      <c r="U216" s="983">
        <f t="shared" si="96"/>
        <v>641547.00612751173</v>
      </c>
      <c r="V216" s="983">
        <f t="shared" si="96"/>
        <v>658217.2052290634</v>
      </c>
      <c r="W216" s="983">
        <f t="shared" si="96"/>
        <v>638069.58386602195</v>
      </c>
      <c r="X216" s="983">
        <f t="shared" si="96"/>
        <v>608784.36889573629</v>
      </c>
      <c r="Y216" s="983">
        <f t="shared" si="96"/>
        <v>623122.26153915934</v>
      </c>
      <c r="Z216" s="983">
        <f t="shared" si="96"/>
        <v>623560.90842546232</v>
      </c>
      <c r="AA216" s="983">
        <f t="shared" si="96"/>
        <v>570914.90861382708</v>
      </c>
      <c r="AB216" s="983">
        <f t="shared" si="96"/>
        <v>587281.56186608935</v>
      </c>
      <c r="AC216" s="983">
        <f t="shared" si="96"/>
        <v>567888.24232912471</v>
      </c>
      <c r="AD216" s="984">
        <f t="shared" si="96"/>
        <v>578728.81698004343</v>
      </c>
      <c r="AE216" s="986">
        <f t="shared" si="96"/>
        <v>661226.42029084894</v>
      </c>
      <c r="AF216" s="983">
        <f t="shared" si="96"/>
        <v>573504.24394292582</v>
      </c>
      <c r="AG216" s="983">
        <f t="shared" si="96"/>
        <v>631812.60303523648</v>
      </c>
      <c r="AH216" s="983">
        <f t="shared" ref="AH216:BQ216" si="97">SUM(AH147:AH205)</f>
        <v>593146.98476698401</v>
      </c>
      <c r="AI216" s="983">
        <f t="shared" si="97"/>
        <v>572961.92904903344</v>
      </c>
      <c r="AJ216" s="983">
        <f t="shared" si="97"/>
        <v>550037.41474937962</v>
      </c>
      <c r="AK216" s="983">
        <f t="shared" si="97"/>
        <v>533340.29070693499</v>
      </c>
      <c r="AL216" s="983">
        <f t="shared" si="97"/>
        <v>554687.63760034647</v>
      </c>
      <c r="AM216" s="983">
        <f t="shared" si="97"/>
        <v>538328.41975715838</v>
      </c>
      <c r="AN216" s="983">
        <f t="shared" si="97"/>
        <v>564598.09143092192</v>
      </c>
      <c r="AO216" s="983">
        <f t="shared" si="97"/>
        <v>580071.47538581479</v>
      </c>
      <c r="AP216" s="983">
        <f t="shared" si="97"/>
        <v>588499.78759599978</v>
      </c>
      <c r="AQ216" s="983">
        <f t="shared" si="97"/>
        <v>710539.53472741041</v>
      </c>
      <c r="AR216" s="983">
        <f t="shared" si="97"/>
        <v>655030.94256800273</v>
      </c>
      <c r="AS216" s="983">
        <f t="shared" si="97"/>
        <v>668669.09148497088</v>
      </c>
      <c r="AT216" s="983">
        <f t="shared" si="97"/>
        <v>591450</v>
      </c>
      <c r="AU216" s="983">
        <f t="shared" si="97"/>
        <v>595380</v>
      </c>
      <c r="AV216" s="2160">
        <f t="shared" si="97"/>
        <v>598130</v>
      </c>
      <c r="AW216" s="2160">
        <f t="shared" si="97"/>
        <v>622020</v>
      </c>
      <c r="AX216" s="2160">
        <f t="shared" si="97"/>
        <v>612480</v>
      </c>
      <c r="AY216" s="2160">
        <f t="shared" si="97"/>
        <v>577790</v>
      </c>
      <c r="AZ216" s="2160">
        <f t="shared" si="97"/>
        <v>595970</v>
      </c>
      <c r="BA216" s="2160">
        <f t="shared" si="97"/>
        <v>621047.85723893368</v>
      </c>
      <c r="BB216" s="2160">
        <f t="shared" si="97"/>
        <v>617080.80020354607</v>
      </c>
      <c r="BC216" s="2160">
        <f t="shared" si="97"/>
        <v>690697.85199529852</v>
      </c>
      <c r="BD216" s="2630">
        <f t="shared" si="97"/>
        <v>631568.00822742784</v>
      </c>
      <c r="BE216" s="2631">
        <f t="shared" si="97"/>
        <v>654339.43360832729</v>
      </c>
      <c r="BF216" s="2632">
        <f t="shared" si="97"/>
        <v>560749.70474967919</v>
      </c>
      <c r="BG216" s="2632">
        <f t="shared" si="97"/>
        <v>556800</v>
      </c>
      <c r="BH216" s="2632">
        <f t="shared" si="97"/>
        <v>541350</v>
      </c>
      <c r="BI216" s="2632">
        <f t="shared" si="97"/>
        <v>527220</v>
      </c>
      <c r="BJ216" s="2632">
        <f t="shared" si="97"/>
        <v>516660</v>
      </c>
      <c r="BK216" s="2632">
        <f t="shared" si="97"/>
        <v>498790</v>
      </c>
      <c r="BL216" s="2632">
        <f t="shared" si="97"/>
        <v>541230</v>
      </c>
      <c r="BM216" s="2632">
        <f t="shared" si="97"/>
        <v>569620</v>
      </c>
      <c r="BN216" s="2632">
        <f t="shared" si="97"/>
        <v>563320</v>
      </c>
      <c r="BO216" s="2632">
        <f t="shared" si="97"/>
        <v>629610</v>
      </c>
      <c r="BP216" s="2632">
        <f t="shared" si="97"/>
        <v>582190</v>
      </c>
      <c r="BQ216" s="2633">
        <f t="shared" si="97"/>
        <v>580060</v>
      </c>
      <c r="BR216" s="2555"/>
      <c r="BS216" s="2555"/>
      <c r="BT216" s="2555"/>
      <c r="BU216" t="str">
        <f t="shared" si="87"/>
        <v xml:space="preserve">ALL  NLOK </v>
      </c>
    </row>
    <row r="217" spans="1:73">
      <c r="A217" s="1169"/>
      <c r="B217" s="1169"/>
      <c r="C217" s="1169"/>
      <c r="D217" s="1169"/>
      <c r="E217" s="1169"/>
      <c r="F217" s="1169"/>
      <c r="G217" s="647"/>
      <c r="H217" s="647"/>
      <c r="I217" s="647"/>
      <c r="J217" s="647"/>
      <c r="K217" s="647"/>
      <c r="L217" s="647"/>
      <c r="M217" s="647"/>
      <c r="N217" s="647"/>
      <c r="O217" s="647"/>
      <c r="P217" s="647"/>
      <c r="Q217" s="647"/>
      <c r="R217" s="647"/>
      <c r="S217" s="647"/>
      <c r="T217" s="647"/>
      <c r="U217" s="647"/>
      <c r="V217" s="647"/>
      <c r="W217" s="647"/>
      <c r="X217" s="647"/>
      <c r="Y217" s="647"/>
      <c r="Z217" s="647"/>
      <c r="AA217" s="647"/>
      <c r="AB217" s="647"/>
      <c r="AC217" s="647"/>
      <c r="AD217" s="647"/>
      <c r="AE217" s="647"/>
      <c r="AF217" s="647"/>
      <c r="AG217" s="647"/>
      <c r="AH217" s="647"/>
      <c r="AI217" s="647"/>
      <c r="AJ217" s="647"/>
      <c r="AK217" s="647"/>
      <c r="AL217" s="647"/>
      <c r="AM217" s="647"/>
      <c r="AN217" s="647"/>
      <c r="AO217" s="647"/>
      <c r="AP217" s="647"/>
      <c r="AQ217" s="647"/>
      <c r="AR217" s="647"/>
      <c r="AS217" s="647"/>
      <c r="AT217" s="647"/>
      <c r="AU217" s="647"/>
      <c r="AV217" s="647"/>
      <c r="AW217" s="647"/>
      <c r="AX217" s="647"/>
      <c r="AY217" s="647"/>
      <c r="AZ217" s="647"/>
      <c r="BA217" s="647"/>
      <c r="BB217" s="647"/>
      <c r="BC217" s="647"/>
      <c r="BD217" s="647"/>
      <c r="BE217" s="647"/>
      <c r="BF217" s="647"/>
      <c r="BG217" s="647"/>
      <c r="BH217" s="647"/>
      <c r="BI217" s="647"/>
      <c r="BJ217" s="647"/>
      <c r="BK217" s="647"/>
      <c r="BL217" s="647"/>
      <c r="BM217" s="647"/>
      <c r="BN217" s="647"/>
      <c r="BO217" s="647"/>
      <c r="BP217" s="647"/>
      <c r="BQ217" s="647"/>
      <c r="BR217" s="22">
        <f>SUM(BR147:BR202)</f>
        <v>6679215.6712735333</v>
      </c>
      <c r="BS217" s="22">
        <f>SUM(BS147:BS202)</f>
        <v>6205089.7047496792</v>
      </c>
      <c r="BT217" s="22"/>
    </row>
    <row r="218" spans="1:73">
      <c r="A218" s="1169"/>
      <c r="B218" s="1169"/>
      <c r="C218" s="1169"/>
      <c r="D218" s="1169"/>
      <c r="E218" s="1169"/>
      <c r="F218" s="1169"/>
      <c r="G218" s="647"/>
      <c r="H218" s="647"/>
      <c r="I218" s="647"/>
      <c r="J218" s="647"/>
      <c r="K218" s="647"/>
      <c r="L218" s="647"/>
      <c r="M218" s="647"/>
      <c r="N218" s="647"/>
      <c r="O218" s="647"/>
      <c r="P218" s="647"/>
      <c r="Q218" s="647"/>
      <c r="R218" s="647"/>
      <c r="S218" s="647"/>
      <c r="T218" s="647"/>
      <c r="U218" s="647"/>
      <c r="V218" s="647"/>
      <c r="W218" s="647"/>
      <c r="X218" s="647"/>
      <c r="Y218" s="647"/>
      <c r="Z218" s="647"/>
      <c r="AA218" s="647"/>
      <c r="AB218" s="647"/>
      <c r="AC218" s="647"/>
      <c r="AD218" s="647"/>
      <c r="AE218" s="647"/>
      <c r="AF218" s="647"/>
      <c r="AG218" s="647"/>
      <c r="AH218" s="647"/>
      <c r="AI218" s="647"/>
      <c r="AJ218" s="647"/>
      <c r="AK218" s="647"/>
      <c r="AL218" s="647"/>
      <c r="AM218" s="647"/>
      <c r="AN218" s="647"/>
      <c r="AO218" s="647"/>
      <c r="AP218" s="647"/>
      <c r="AQ218" s="647"/>
      <c r="AR218" s="647"/>
      <c r="AS218" s="647"/>
      <c r="AT218" s="647"/>
      <c r="AU218" s="647"/>
      <c r="AV218" s="647"/>
      <c r="AW218" s="647"/>
      <c r="AX218" s="647"/>
      <c r="AY218" s="647"/>
      <c r="AZ218" s="647"/>
      <c r="BA218" s="647"/>
      <c r="BB218" s="647"/>
      <c r="BC218" s="647"/>
      <c r="BD218" s="647"/>
      <c r="BE218" s="647"/>
      <c r="BF218" s="647"/>
      <c r="BG218" s="647"/>
      <c r="BH218" s="647"/>
      <c r="BI218" s="647"/>
      <c r="BJ218" s="647"/>
      <c r="BK218" s="647"/>
      <c r="BL218" s="647"/>
      <c r="BM218" s="647"/>
      <c r="BN218" s="647"/>
      <c r="BO218" s="647"/>
      <c r="BP218" s="647"/>
      <c r="BQ218" s="647"/>
    </row>
    <row r="219" spans="1:73">
      <c r="A219" s="2266" t="s">
        <v>750</v>
      </c>
      <c r="B219" s="1169"/>
      <c r="C219" s="1169"/>
      <c r="D219" s="1169"/>
      <c r="E219" s="1169"/>
      <c r="F219" s="1169"/>
      <c r="G219" s="647"/>
      <c r="H219" s="647"/>
      <c r="I219" s="647"/>
      <c r="J219" s="647"/>
      <c r="K219" s="647"/>
      <c r="L219" s="647"/>
      <c r="M219" s="647"/>
      <c r="N219" s="647"/>
      <c r="O219" s="647"/>
      <c r="P219" s="647"/>
      <c r="Q219" s="647"/>
      <c r="R219" s="647"/>
      <c r="S219" s="647"/>
      <c r="T219" s="647"/>
      <c r="U219" s="647"/>
      <c r="V219" s="647"/>
      <c r="W219" s="647"/>
      <c r="X219" s="647"/>
      <c r="Y219" s="647"/>
      <c r="Z219" s="647"/>
      <c r="AA219" s="647"/>
      <c r="AB219" s="647"/>
      <c r="AC219" s="647"/>
      <c r="AD219" s="647"/>
      <c r="AE219" s="647"/>
      <c r="AF219" s="647"/>
      <c r="AG219" s="647"/>
      <c r="AH219" s="647"/>
      <c r="AI219" s="647"/>
      <c r="AJ219" s="647"/>
      <c r="AK219" s="647"/>
      <c r="AL219" s="647"/>
      <c r="AM219" s="647"/>
      <c r="AN219" s="647"/>
      <c r="AO219" s="647"/>
      <c r="AP219" s="647"/>
      <c r="AQ219" s="647"/>
      <c r="AR219" s="647"/>
      <c r="AS219" s="647"/>
      <c r="AT219" s="647"/>
      <c r="AU219" s="647"/>
      <c r="AV219" s="647"/>
      <c r="AW219" s="647"/>
      <c r="AX219" s="647"/>
      <c r="AY219" s="647"/>
      <c r="AZ219" s="647"/>
      <c r="BA219" s="647"/>
      <c r="BB219" s="647"/>
      <c r="BC219" s="647"/>
      <c r="BD219" s="647"/>
      <c r="BE219" s="647"/>
      <c r="BF219" s="647"/>
      <c r="BG219" s="647"/>
      <c r="BH219" s="647"/>
      <c r="BI219" s="647"/>
      <c r="BJ219" s="647"/>
      <c r="BK219" s="647"/>
      <c r="BL219" s="647"/>
      <c r="BM219" s="647"/>
      <c r="BN219" s="647"/>
      <c r="BO219" s="647"/>
      <c r="BP219" s="647"/>
      <c r="BQ219" s="647"/>
    </row>
    <row r="220" spans="1:73">
      <c r="A220" s="2267" t="s">
        <v>206</v>
      </c>
      <c r="B220" s="2268" t="s">
        <v>595</v>
      </c>
      <c r="C220" s="2269" t="s">
        <v>596</v>
      </c>
      <c r="D220" s="2269" t="s">
        <v>5</v>
      </c>
      <c r="E220" s="2270" t="s">
        <v>6</v>
      </c>
      <c r="F220" s="2271" t="s">
        <v>597</v>
      </c>
      <c r="G220" s="1199">
        <v>44197</v>
      </c>
      <c r="H220" s="31">
        <v>44228</v>
      </c>
      <c r="I220" s="31">
        <v>44256</v>
      </c>
      <c r="J220" s="31">
        <v>44287</v>
      </c>
      <c r="K220" s="31">
        <v>44317</v>
      </c>
      <c r="L220" s="31">
        <v>44348</v>
      </c>
      <c r="M220" s="31">
        <v>44378</v>
      </c>
      <c r="N220" s="31">
        <v>44409</v>
      </c>
      <c r="O220" s="31">
        <v>44440</v>
      </c>
      <c r="P220" s="31">
        <v>44470</v>
      </c>
      <c r="Q220" s="31">
        <v>44501</v>
      </c>
      <c r="R220" s="31">
        <v>44531</v>
      </c>
      <c r="S220" s="31">
        <v>44562</v>
      </c>
      <c r="T220" s="31">
        <v>44593</v>
      </c>
      <c r="U220" s="31">
        <v>44621</v>
      </c>
      <c r="V220" s="31">
        <v>44652</v>
      </c>
      <c r="W220" s="31">
        <v>44682</v>
      </c>
      <c r="X220" s="31">
        <v>44713</v>
      </c>
      <c r="Y220" s="31">
        <v>44743</v>
      </c>
      <c r="Z220" s="31">
        <v>44774</v>
      </c>
      <c r="AA220" s="31">
        <v>44805</v>
      </c>
      <c r="AB220" s="31">
        <v>44835</v>
      </c>
      <c r="AC220" s="31">
        <v>44866</v>
      </c>
      <c r="AD220" s="1200">
        <v>44896</v>
      </c>
      <c r="AE220" s="32">
        <v>44927</v>
      </c>
      <c r="AF220" s="31">
        <v>44958</v>
      </c>
      <c r="AG220" s="31">
        <v>44986</v>
      </c>
      <c r="AH220" s="31">
        <v>45017</v>
      </c>
      <c r="AI220" s="31">
        <v>45047</v>
      </c>
      <c r="AJ220" s="31">
        <v>45078</v>
      </c>
      <c r="AK220" s="31">
        <v>45108</v>
      </c>
      <c r="AL220" s="31">
        <v>45139</v>
      </c>
      <c r="AM220" s="31">
        <v>45170</v>
      </c>
      <c r="AN220" s="31">
        <v>45200</v>
      </c>
      <c r="AO220" s="31">
        <v>45231</v>
      </c>
      <c r="AP220" s="31">
        <v>45261</v>
      </c>
      <c r="AQ220" s="32">
        <v>45292</v>
      </c>
      <c r="AR220" s="31">
        <v>45323</v>
      </c>
      <c r="AS220" s="31">
        <v>45352</v>
      </c>
      <c r="AT220" s="31">
        <v>45383</v>
      </c>
      <c r="AU220" s="31">
        <v>45413</v>
      </c>
      <c r="AV220" s="31">
        <v>45444</v>
      </c>
      <c r="AW220" s="31">
        <v>45474</v>
      </c>
      <c r="AX220" s="31">
        <v>45505</v>
      </c>
      <c r="AY220" s="31">
        <v>45536</v>
      </c>
      <c r="AZ220" s="31">
        <v>45566</v>
      </c>
      <c r="BA220" s="31">
        <v>45597</v>
      </c>
      <c r="BB220" s="1200">
        <v>45627</v>
      </c>
      <c r="BC220" s="32">
        <v>45658</v>
      </c>
      <c r="BD220" s="31">
        <v>45689</v>
      </c>
      <c r="BE220" s="31">
        <v>45717</v>
      </c>
      <c r="BF220" s="31">
        <v>45748</v>
      </c>
      <c r="BG220" s="31">
        <v>45778</v>
      </c>
      <c r="BH220" s="31">
        <v>45809</v>
      </c>
      <c r="BI220" s="31">
        <v>45839</v>
      </c>
      <c r="BJ220" s="31">
        <v>45870</v>
      </c>
      <c r="BK220" s="1201">
        <v>45901</v>
      </c>
      <c r="BL220" s="32">
        <v>45931</v>
      </c>
      <c r="BM220" s="31">
        <v>45962</v>
      </c>
      <c r="BN220" s="31">
        <v>45992</v>
      </c>
      <c r="BO220" s="31">
        <v>46023</v>
      </c>
      <c r="BP220" s="31">
        <v>46054</v>
      </c>
      <c r="BQ220" s="31">
        <v>46082</v>
      </c>
    </row>
    <row r="221" spans="1:73">
      <c r="A221" s="2272" t="s">
        <v>208</v>
      </c>
      <c r="B221" s="2273" t="s">
        <v>33</v>
      </c>
      <c r="C221" s="2274" t="s">
        <v>665</v>
      </c>
      <c r="D221" s="2274" t="s">
        <v>101</v>
      </c>
      <c r="E221" s="2274" t="s">
        <v>16</v>
      </c>
      <c r="F221" s="2275"/>
      <c r="G221" s="559"/>
      <c r="H221" s="559"/>
      <c r="I221" s="559"/>
      <c r="J221" s="559"/>
      <c r="K221" s="559"/>
      <c r="L221" s="559"/>
      <c r="M221" s="559"/>
      <c r="N221" s="559"/>
      <c r="O221" s="559"/>
      <c r="P221" s="559"/>
      <c r="Q221" s="559"/>
      <c r="R221" s="560"/>
      <c r="S221" s="558">
        <v>212258</v>
      </c>
      <c r="T221" s="559">
        <v>191603</v>
      </c>
      <c r="U221" s="559">
        <v>197881</v>
      </c>
      <c r="V221" s="559">
        <v>188314</v>
      </c>
      <c r="W221" s="559">
        <v>164757</v>
      </c>
      <c r="X221" s="559">
        <v>146517</v>
      </c>
      <c r="Y221" s="559">
        <v>164921</v>
      </c>
      <c r="Z221" s="559">
        <v>179773</v>
      </c>
      <c r="AA221" s="559">
        <v>162755</v>
      </c>
      <c r="AB221" s="559">
        <v>136333</v>
      </c>
      <c r="AC221" s="559">
        <v>122091</v>
      </c>
      <c r="AD221" s="560">
        <v>113832</v>
      </c>
      <c r="AE221" s="558">
        <v>142350</v>
      </c>
      <c r="AF221" s="559">
        <v>136171</v>
      </c>
      <c r="AG221" s="559">
        <v>137602</v>
      </c>
      <c r="AH221" s="559">
        <v>118332</v>
      </c>
      <c r="AI221" s="559">
        <v>104758</v>
      </c>
      <c r="AJ221" s="559">
        <v>113829</v>
      </c>
      <c r="AK221" s="559">
        <v>139307</v>
      </c>
      <c r="AL221" s="559">
        <v>123877</v>
      </c>
      <c r="AM221" s="559">
        <v>105163</v>
      </c>
      <c r="AN221" s="559">
        <v>97400</v>
      </c>
      <c r="AO221" s="559">
        <v>103394</v>
      </c>
      <c r="AP221" s="559">
        <v>105232</v>
      </c>
      <c r="AQ221" s="559">
        <v>120140</v>
      </c>
      <c r="AR221" s="559">
        <v>112498</v>
      </c>
      <c r="AS221" s="559">
        <v>119105</v>
      </c>
      <c r="AT221" s="559">
        <v>141977</v>
      </c>
      <c r="AU221" s="559">
        <v>111001</v>
      </c>
      <c r="AV221" s="559">
        <v>102848</v>
      </c>
      <c r="AW221" s="559">
        <v>106351</v>
      </c>
      <c r="AX221" s="559">
        <v>154382</v>
      </c>
      <c r="AY221" s="559">
        <v>121955</v>
      </c>
      <c r="AZ221" s="559">
        <v>110622</v>
      </c>
      <c r="BA221" s="559">
        <v>111491</v>
      </c>
      <c r="BB221" s="560">
        <v>103521</v>
      </c>
      <c r="BC221" s="558">
        <v>121761</v>
      </c>
      <c r="BD221" s="559">
        <v>114603</v>
      </c>
      <c r="BE221" s="559">
        <v>115494</v>
      </c>
      <c r="BF221" s="559"/>
      <c r="BG221" s="559"/>
      <c r="BH221" s="559"/>
      <c r="BI221" s="559"/>
      <c r="BJ221" s="559"/>
      <c r="BK221" s="562"/>
      <c r="BL221" s="559"/>
      <c r="BM221" s="559"/>
      <c r="BN221" s="560"/>
      <c r="BO221" s="560"/>
      <c r="BP221" s="560"/>
      <c r="BQ221" s="562"/>
      <c r="BU221" t="str">
        <f t="shared" ref="BU221:BU292" si="98">CONCATENATE(A221," ",C221," ",D221," ",E221)</f>
        <v>English GE Support IPA &amp; CSP 4-6  Inbound</v>
      </c>
    </row>
    <row r="222" spans="1:73">
      <c r="A222" s="2276" t="s">
        <v>208</v>
      </c>
      <c r="B222" s="2277" t="s">
        <v>33</v>
      </c>
      <c r="C222" s="2278" t="s">
        <v>665</v>
      </c>
      <c r="D222" s="2278" t="s">
        <v>102</v>
      </c>
      <c r="E222" s="2278" t="s">
        <v>16</v>
      </c>
      <c r="F222" s="2279"/>
      <c r="G222" s="550"/>
      <c r="H222" s="550"/>
      <c r="I222" s="550"/>
      <c r="J222" s="550"/>
      <c r="K222" s="550"/>
      <c r="L222" s="550"/>
      <c r="M222" s="550"/>
      <c r="N222" s="550"/>
      <c r="O222" s="550"/>
      <c r="P222" s="550"/>
      <c r="Q222" s="550"/>
      <c r="R222" s="551"/>
      <c r="S222" s="552">
        <v>77940</v>
      </c>
      <c r="T222" s="550">
        <v>71330</v>
      </c>
      <c r="U222" s="550">
        <v>72016</v>
      </c>
      <c r="V222" s="550">
        <v>63050</v>
      </c>
      <c r="W222" s="550">
        <v>53840</v>
      </c>
      <c r="X222" s="550">
        <v>65888</v>
      </c>
      <c r="Y222" s="550">
        <v>76837</v>
      </c>
      <c r="Z222" s="550">
        <v>54741</v>
      </c>
      <c r="AA222" s="550">
        <v>50140</v>
      </c>
      <c r="AB222" s="550">
        <v>76507</v>
      </c>
      <c r="AC222" s="550">
        <v>85221</v>
      </c>
      <c r="AD222" s="551">
        <v>66860</v>
      </c>
      <c r="AE222" s="552">
        <v>82401</v>
      </c>
      <c r="AF222" s="550">
        <v>79137</v>
      </c>
      <c r="AG222" s="550">
        <v>75708</v>
      </c>
      <c r="AH222" s="550">
        <v>60796</v>
      </c>
      <c r="AI222" s="550">
        <v>58192</v>
      </c>
      <c r="AJ222" s="550">
        <v>60546</v>
      </c>
      <c r="AK222" s="550">
        <v>71296</v>
      </c>
      <c r="AL222" s="550">
        <v>71946</v>
      </c>
      <c r="AM222" s="550">
        <v>70374</v>
      </c>
      <c r="AN222" s="550">
        <v>77025</v>
      </c>
      <c r="AO222" s="550">
        <v>75631</v>
      </c>
      <c r="AP222" s="553">
        <v>65908</v>
      </c>
      <c r="AQ222" s="552">
        <v>73401</v>
      </c>
      <c r="AR222" s="550">
        <v>64147</v>
      </c>
      <c r="AS222" s="550">
        <v>58973</v>
      </c>
      <c r="AT222" s="550">
        <v>57587</v>
      </c>
      <c r="AU222" s="550">
        <v>43349</v>
      </c>
      <c r="AV222" s="550">
        <v>46357</v>
      </c>
      <c r="AW222" s="550">
        <v>50063</v>
      </c>
      <c r="AX222" s="550">
        <v>60149</v>
      </c>
      <c r="AY222" s="550">
        <v>51893</v>
      </c>
      <c r="AZ222" s="550">
        <v>50110</v>
      </c>
      <c r="BA222" s="550">
        <v>53756</v>
      </c>
      <c r="BB222" s="551">
        <v>48247</v>
      </c>
      <c r="BC222" s="552">
        <v>65009</v>
      </c>
      <c r="BD222" s="550">
        <v>64380</v>
      </c>
      <c r="BE222" s="550">
        <v>54756</v>
      </c>
      <c r="BF222" s="550"/>
      <c r="BG222" s="550"/>
      <c r="BH222" s="550"/>
      <c r="BI222" s="550"/>
      <c r="BJ222" s="550"/>
      <c r="BK222" s="553"/>
      <c r="BL222" s="550"/>
      <c r="BM222" s="550"/>
      <c r="BN222" s="551"/>
      <c r="BO222" s="551"/>
      <c r="BP222" s="551"/>
      <c r="BQ222" s="553"/>
      <c r="BU222" t="str">
        <f t="shared" si="98"/>
        <v>English GE Support Legacy Norton &amp; CSP 1-3 Inbound</v>
      </c>
    </row>
    <row r="223" spans="1:73">
      <c r="A223" s="2276" t="s">
        <v>208</v>
      </c>
      <c r="B223" s="2277" t="s">
        <v>33</v>
      </c>
      <c r="C223" s="2278" t="s">
        <v>665</v>
      </c>
      <c r="D223" s="2278" t="s">
        <v>104</v>
      </c>
      <c r="E223" s="2278" t="s">
        <v>16</v>
      </c>
      <c r="F223" s="2279"/>
      <c r="G223" s="550"/>
      <c r="H223" s="550"/>
      <c r="I223" s="550"/>
      <c r="J223" s="550"/>
      <c r="K223" s="550"/>
      <c r="L223" s="550"/>
      <c r="M223" s="550"/>
      <c r="N223" s="550"/>
      <c r="O223" s="550"/>
      <c r="P223" s="550"/>
      <c r="Q223" s="550"/>
      <c r="R223" s="551"/>
      <c r="S223" s="552">
        <v>33594</v>
      </c>
      <c r="T223" s="550">
        <v>31879</v>
      </c>
      <c r="U223" s="550">
        <v>36992</v>
      </c>
      <c r="V223" s="550">
        <v>31346</v>
      </c>
      <c r="W223" s="550">
        <v>34974</v>
      </c>
      <c r="X223" s="550">
        <v>42304</v>
      </c>
      <c r="Y223" s="550">
        <v>43321</v>
      </c>
      <c r="Z223" s="550">
        <v>44732</v>
      </c>
      <c r="AA223" s="550">
        <v>43917</v>
      </c>
      <c r="AB223" s="550">
        <v>40484</v>
      </c>
      <c r="AC223" s="550">
        <v>36430</v>
      </c>
      <c r="AD223" s="551">
        <v>34527</v>
      </c>
      <c r="AE223" s="552">
        <v>38286</v>
      </c>
      <c r="AF223" s="550">
        <v>39238</v>
      </c>
      <c r="AG223" s="550">
        <v>39352</v>
      </c>
      <c r="AH223" s="550">
        <v>31214</v>
      </c>
      <c r="AI223" s="550">
        <v>28135</v>
      </c>
      <c r="AJ223" s="550">
        <v>29008</v>
      </c>
      <c r="AK223" s="550">
        <v>30195</v>
      </c>
      <c r="AL223" s="550">
        <v>35665</v>
      </c>
      <c r="AM223" s="550">
        <v>33446</v>
      </c>
      <c r="AN223" s="550">
        <v>37161</v>
      </c>
      <c r="AO223" s="550">
        <v>43492</v>
      </c>
      <c r="AP223" s="553">
        <v>42240</v>
      </c>
      <c r="AQ223" s="552">
        <v>38223</v>
      </c>
      <c r="AR223" s="550">
        <v>36201</v>
      </c>
      <c r="AS223" s="550">
        <v>34912</v>
      </c>
      <c r="AT223" s="550">
        <v>35357</v>
      </c>
      <c r="AU223" s="550">
        <v>33047</v>
      </c>
      <c r="AV223" s="550">
        <v>32502</v>
      </c>
      <c r="AW223" s="550">
        <v>34156</v>
      </c>
      <c r="AX223" s="550">
        <v>38161</v>
      </c>
      <c r="AY223" s="550">
        <v>34587</v>
      </c>
      <c r="AZ223" s="550">
        <v>34944</v>
      </c>
      <c r="BA223" s="550">
        <v>39508</v>
      </c>
      <c r="BB223" s="551">
        <v>48400</v>
      </c>
      <c r="BC223" s="552">
        <v>41919</v>
      </c>
      <c r="BD223" s="550">
        <v>37564</v>
      </c>
      <c r="BE223" s="550">
        <v>37391</v>
      </c>
      <c r="BF223" s="550"/>
      <c r="BG223" s="550"/>
      <c r="BH223" s="550"/>
      <c r="BI223" s="550"/>
      <c r="BJ223" s="550"/>
      <c r="BK223" s="553"/>
      <c r="BL223" s="550"/>
      <c r="BM223" s="550"/>
      <c r="BN223" s="551"/>
      <c r="BO223" s="551"/>
      <c r="BP223" s="551"/>
      <c r="BQ223" s="553"/>
      <c r="BU223" t="str">
        <f t="shared" si="98"/>
        <v>English GE Support Windows Inbound</v>
      </c>
    </row>
    <row r="224" spans="1:73">
      <c r="A224" s="2276" t="s">
        <v>208</v>
      </c>
      <c r="B224" s="2277" t="s">
        <v>33</v>
      </c>
      <c r="C224" s="2278" t="s">
        <v>665</v>
      </c>
      <c r="D224" s="2278" t="s">
        <v>105</v>
      </c>
      <c r="E224" s="2278" t="s">
        <v>16</v>
      </c>
      <c r="F224" s="2279"/>
      <c r="G224" s="550"/>
      <c r="H224" s="550"/>
      <c r="I224" s="550"/>
      <c r="J224" s="550"/>
      <c r="K224" s="550"/>
      <c r="L224" s="550"/>
      <c r="M224" s="550"/>
      <c r="N224" s="550"/>
      <c r="O224" s="550"/>
      <c r="P224" s="550"/>
      <c r="Q224" s="550"/>
      <c r="R224" s="551"/>
      <c r="S224" s="552">
        <v>22482</v>
      </c>
      <c r="T224" s="550">
        <v>21700</v>
      </c>
      <c r="U224" s="550">
        <v>23653</v>
      </c>
      <c r="V224" s="550">
        <v>18888</v>
      </c>
      <c r="W224" s="550">
        <v>14219</v>
      </c>
      <c r="X224" s="550">
        <v>15019</v>
      </c>
      <c r="Y224" s="550">
        <v>15589</v>
      </c>
      <c r="Z224" s="550">
        <v>15287</v>
      </c>
      <c r="AA224" s="550">
        <v>14886</v>
      </c>
      <c r="AB224" s="550">
        <v>15512</v>
      </c>
      <c r="AC224" s="550">
        <v>15144</v>
      </c>
      <c r="AD224" s="551">
        <v>13790</v>
      </c>
      <c r="AE224" s="552">
        <v>15976</v>
      </c>
      <c r="AF224" s="550">
        <v>15061</v>
      </c>
      <c r="AG224" s="550">
        <v>14743</v>
      </c>
      <c r="AH224" s="550">
        <v>12373</v>
      </c>
      <c r="AI224" s="550">
        <v>11137</v>
      </c>
      <c r="AJ224" s="550">
        <v>11622</v>
      </c>
      <c r="AK224" s="550">
        <v>12783</v>
      </c>
      <c r="AL224" s="550">
        <v>14322</v>
      </c>
      <c r="AM224" s="550">
        <v>14994</v>
      </c>
      <c r="AN224" s="550">
        <v>16410</v>
      </c>
      <c r="AO224" s="550">
        <v>15239</v>
      </c>
      <c r="AP224" s="553">
        <v>13252</v>
      </c>
      <c r="AQ224" s="552">
        <v>12864</v>
      </c>
      <c r="AR224" s="550">
        <v>12306</v>
      </c>
      <c r="AS224" s="550">
        <v>14876</v>
      </c>
      <c r="AT224" s="550">
        <v>16463</v>
      </c>
      <c r="AU224" s="550">
        <v>12109</v>
      </c>
      <c r="AV224" s="550">
        <v>11608</v>
      </c>
      <c r="AW224" s="550">
        <v>13287</v>
      </c>
      <c r="AX224" s="550">
        <v>14553</v>
      </c>
      <c r="AY224" s="550">
        <v>13120</v>
      </c>
      <c r="AZ224" s="550">
        <v>11893</v>
      </c>
      <c r="BA224" s="550">
        <v>11934</v>
      </c>
      <c r="BB224" s="551">
        <v>11423</v>
      </c>
      <c r="BC224" s="552">
        <v>12739</v>
      </c>
      <c r="BD224" s="550">
        <v>11774</v>
      </c>
      <c r="BE224" s="550">
        <v>11458</v>
      </c>
      <c r="BF224" s="550"/>
      <c r="BG224" s="550"/>
      <c r="BH224" s="550"/>
      <c r="BI224" s="550"/>
      <c r="BJ224" s="550"/>
      <c r="BK224" s="553"/>
      <c r="BL224" s="550"/>
      <c r="BM224" s="550"/>
      <c r="BN224" s="551"/>
      <c r="BO224" s="551"/>
      <c r="BP224" s="551"/>
      <c r="BQ224" s="553"/>
      <c r="BU224" t="str">
        <f t="shared" si="98"/>
        <v>English GE Support Mac/mobile/other Inbound</v>
      </c>
    </row>
    <row r="225" spans="1:73">
      <c r="A225" s="2276" t="s">
        <v>208</v>
      </c>
      <c r="B225" s="2277" t="s">
        <v>33</v>
      </c>
      <c r="C225" s="2278" t="s">
        <v>665</v>
      </c>
      <c r="D225" s="2278" t="s">
        <v>101</v>
      </c>
      <c r="E225" s="2278" t="s">
        <v>22</v>
      </c>
      <c r="F225" s="2279"/>
      <c r="G225" s="550"/>
      <c r="H225" s="550"/>
      <c r="I225" s="550"/>
      <c r="J225" s="550"/>
      <c r="K225" s="550"/>
      <c r="L225" s="550"/>
      <c r="M225" s="550"/>
      <c r="N225" s="550"/>
      <c r="O225" s="550"/>
      <c r="P225" s="550"/>
      <c r="Q225" s="550"/>
      <c r="R225" s="551"/>
      <c r="S225" s="552">
        <v>6380</v>
      </c>
      <c r="T225" s="550">
        <v>5579</v>
      </c>
      <c r="U225" s="550">
        <v>5382</v>
      </c>
      <c r="V225" s="550">
        <v>5052</v>
      </c>
      <c r="W225" s="550">
        <v>4235</v>
      </c>
      <c r="X225" s="550">
        <v>3735</v>
      </c>
      <c r="Y225" s="550">
        <v>3555</v>
      </c>
      <c r="Z225" s="550">
        <v>3429</v>
      </c>
      <c r="AA225" s="550">
        <v>3217</v>
      </c>
      <c r="AB225" s="550">
        <v>3289</v>
      </c>
      <c r="AC225" s="550">
        <v>3330</v>
      </c>
      <c r="AD225" s="551">
        <v>3063</v>
      </c>
      <c r="AE225" s="552">
        <v>3891</v>
      </c>
      <c r="AF225" s="550">
        <v>3748</v>
      </c>
      <c r="AG225" s="550">
        <v>3365</v>
      </c>
      <c r="AH225" s="550">
        <v>2844</v>
      </c>
      <c r="AI225" s="550">
        <v>2602</v>
      </c>
      <c r="AJ225" s="550">
        <v>2694</v>
      </c>
      <c r="AK225" s="550">
        <v>3421</v>
      </c>
      <c r="AL225" s="550">
        <v>3191</v>
      </c>
      <c r="AM225" s="550">
        <v>2692</v>
      </c>
      <c r="AN225" s="550">
        <v>2761</v>
      </c>
      <c r="AO225" s="550">
        <v>2953</v>
      </c>
      <c r="AP225" s="553">
        <v>3322</v>
      </c>
      <c r="AQ225" s="552">
        <v>4312</v>
      </c>
      <c r="AR225" s="550">
        <v>3464</v>
      </c>
      <c r="AS225" s="550">
        <v>3588</v>
      </c>
      <c r="AT225" s="550">
        <v>4871</v>
      </c>
      <c r="AU225" s="550">
        <v>3074</v>
      </c>
      <c r="AV225" s="550">
        <v>2978</v>
      </c>
      <c r="AW225" s="550">
        <v>2735</v>
      </c>
      <c r="AX225" s="550">
        <v>3905</v>
      </c>
      <c r="AY225" s="550">
        <v>3485</v>
      </c>
      <c r="AZ225" s="550">
        <v>2562</v>
      </c>
      <c r="BA225" s="550">
        <v>2461</v>
      </c>
      <c r="BB225" s="551">
        <v>2348</v>
      </c>
      <c r="BC225" s="552">
        <v>2417</v>
      </c>
      <c r="BD225" s="550">
        <v>1890</v>
      </c>
      <c r="BE225" s="550">
        <v>1978</v>
      </c>
      <c r="BF225" s="550"/>
      <c r="BG225" s="550"/>
      <c r="BH225" s="550"/>
      <c r="BI225" s="550"/>
      <c r="BJ225" s="550"/>
      <c r="BK225" s="553"/>
      <c r="BL225" s="550"/>
      <c r="BM225" s="550"/>
      <c r="BN225" s="551"/>
      <c r="BO225" s="551"/>
      <c r="BP225" s="551"/>
      <c r="BQ225" s="553"/>
      <c r="BU225" t="str">
        <f t="shared" si="98"/>
        <v>English GE Support IPA &amp; CSP 4-6  Chat</v>
      </c>
    </row>
    <row r="226" spans="1:73">
      <c r="A226" s="2276" t="s">
        <v>208</v>
      </c>
      <c r="B226" s="2277" t="s">
        <v>33</v>
      </c>
      <c r="C226" s="2278" t="s">
        <v>665</v>
      </c>
      <c r="D226" s="2278" t="s">
        <v>102</v>
      </c>
      <c r="E226" s="2278" t="s">
        <v>22</v>
      </c>
      <c r="F226" s="2279"/>
      <c r="G226" s="550"/>
      <c r="H226" s="550"/>
      <c r="I226" s="550"/>
      <c r="J226" s="550"/>
      <c r="K226" s="550"/>
      <c r="L226" s="550"/>
      <c r="M226" s="550"/>
      <c r="N226" s="550"/>
      <c r="O226" s="550"/>
      <c r="P226" s="550"/>
      <c r="Q226" s="550"/>
      <c r="R226" s="551"/>
      <c r="S226" s="552">
        <v>65548</v>
      </c>
      <c r="T226" s="550">
        <v>50579</v>
      </c>
      <c r="U226" s="550">
        <v>53538</v>
      </c>
      <c r="V226" s="550">
        <v>49098</v>
      </c>
      <c r="W226" s="550">
        <v>49726</v>
      </c>
      <c r="X226" s="550">
        <v>42604</v>
      </c>
      <c r="Y226" s="550">
        <v>41505</v>
      </c>
      <c r="Z226" s="550">
        <v>43131</v>
      </c>
      <c r="AA226" s="550">
        <v>42592</v>
      </c>
      <c r="AB226" s="550">
        <v>46526</v>
      </c>
      <c r="AC226" s="550">
        <v>50851</v>
      </c>
      <c r="AD226" s="551">
        <v>46584</v>
      </c>
      <c r="AE226" s="552">
        <v>51782</v>
      </c>
      <c r="AF226" s="550">
        <v>49844</v>
      </c>
      <c r="AG226" s="550">
        <v>47617</v>
      </c>
      <c r="AH226" s="550">
        <v>41840</v>
      </c>
      <c r="AI226" s="550">
        <v>36157</v>
      </c>
      <c r="AJ226" s="550">
        <v>31787</v>
      </c>
      <c r="AK226" s="550">
        <v>33757</v>
      </c>
      <c r="AL226" s="550">
        <v>36999</v>
      </c>
      <c r="AM226" s="550">
        <v>34288</v>
      </c>
      <c r="AN226" s="550">
        <v>38548</v>
      </c>
      <c r="AO226" s="550">
        <v>43931</v>
      </c>
      <c r="AP226" s="553">
        <v>40790</v>
      </c>
      <c r="AQ226" s="552">
        <v>44159</v>
      </c>
      <c r="AR226" s="550">
        <v>58551</v>
      </c>
      <c r="AS226" s="550">
        <v>50176</v>
      </c>
      <c r="AT226" s="550">
        <v>58092</v>
      </c>
      <c r="AU226" s="550">
        <v>41568</v>
      </c>
      <c r="AV226" s="550">
        <v>41783</v>
      </c>
      <c r="AW226" s="550">
        <v>43049</v>
      </c>
      <c r="AX226" s="550">
        <v>43631</v>
      </c>
      <c r="AY226" s="550">
        <v>46242</v>
      </c>
      <c r="AZ226" s="550">
        <v>48511</v>
      </c>
      <c r="BA226" s="550">
        <v>47857</v>
      </c>
      <c r="BB226" s="551">
        <v>56417</v>
      </c>
      <c r="BC226" s="552">
        <v>51170</v>
      </c>
      <c r="BD226" s="550">
        <v>40401</v>
      </c>
      <c r="BE226" s="550">
        <v>40640</v>
      </c>
      <c r="BF226" s="550"/>
      <c r="BG226" s="550"/>
      <c r="BH226" s="550"/>
      <c r="BI226" s="550"/>
      <c r="BJ226" s="550"/>
      <c r="BK226" s="553"/>
      <c r="BL226" s="550"/>
      <c r="BM226" s="550"/>
      <c r="BN226" s="551"/>
      <c r="BO226" s="551"/>
      <c r="BP226" s="551"/>
      <c r="BQ226" s="553"/>
      <c r="BU226" t="str">
        <f t="shared" si="98"/>
        <v>English GE Support Legacy Norton &amp; CSP 1-3 Chat</v>
      </c>
    </row>
    <row r="227" spans="1:73">
      <c r="A227" s="2276" t="s">
        <v>208</v>
      </c>
      <c r="B227" s="2277" t="s">
        <v>33</v>
      </c>
      <c r="C227" s="2278" t="s">
        <v>665</v>
      </c>
      <c r="D227" s="2278" t="s">
        <v>104</v>
      </c>
      <c r="E227" s="2278" t="s">
        <v>22</v>
      </c>
      <c r="F227" s="2279"/>
      <c r="G227" s="550"/>
      <c r="H227" s="550"/>
      <c r="I227" s="550"/>
      <c r="J227" s="550"/>
      <c r="K227" s="550"/>
      <c r="L227" s="550"/>
      <c r="M227" s="550"/>
      <c r="N227" s="550"/>
      <c r="O227" s="550"/>
      <c r="P227" s="550"/>
      <c r="Q227" s="550"/>
      <c r="R227" s="551"/>
      <c r="S227" s="552">
        <v>18121</v>
      </c>
      <c r="T227" s="550">
        <v>14673</v>
      </c>
      <c r="U227" s="550">
        <v>19726</v>
      </c>
      <c r="V227" s="550">
        <v>13539</v>
      </c>
      <c r="W227" s="550">
        <v>11353</v>
      </c>
      <c r="X227" s="550">
        <v>11317</v>
      </c>
      <c r="Y227" s="550">
        <v>12053</v>
      </c>
      <c r="Z227" s="550">
        <v>10851</v>
      </c>
      <c r="AA227" s="550">
        <v>9653</v>
      </c>
      <c r="AB227" s="550">
        <v>10505</v>
      </c>
      <c r="AC227" s="550">
        <v>10246</v>
      </c>
      <c r="AD227" s="551">
        <v>10645</v>
      </c>
      <c r="AE227" s="552">
        <v>12404</v>
      </c>
      <c r="AF227" s="550">
        <v>11055</v>
      </c>
      <c r="AG227" s="550">
        <v>10835</v>
      </c>
      <c r="AH227" s="550">
        <v>11007</v>
      </c>
      <c r="AI227" s="550">
        <v>11157</v>
      </c>
      <c r="AJ227" s="550">
        <v>12534</v>
      </c>
      <c r="AK227" s="550">
        <v>14292</v>
      </c>
      <c r="AL227" s="550">
        <v>15045</v>
      </c>
      <c r="AM227" s="550">
        <v>13474</v>
      </c>
      <c r="AN227" s="550">
        <v>15451</v>
      </c>
      <c r="AO227" s="550">
        <v>16056</v>
      </c>
      <c r="AP227" s="553">
        <v>16105</v>
      </c>
      <c r="AQ227" s="552">
        <v>26666</v>
      </c>
      <c r="AR227" s="550">
        <v>19516</v>
      </c>
      <c r="AS227" s="550">
        <v>9268</v>
      </c>
      <c r="AT227" s="550">
        <v>10886</v>
      </c>
      <c r="AU227" s="550">
        <v>8002</v>
      </c>
      <c r="AV227" s="550">
        <v>8344</v>
      </c>
      <c r="AW227" s="550">
        <v>8440</v>
      </c>
      <c r="AX227" s="550">
        <v>8906</v>
      </c>
      <c r="AY227" s="550">
        <v>9621</v>
      </c>
      <c r="AZ227" s="550">
        <v>8580</v>
      </c>
      <c r="BA227" s="550">
        <v>8181</v>
      </c>
      <c r="BB227" s="551">
        <v>9457</v>
      </c>
      <c r="BC227" s="552">
        <v>10848</v>
      </c>
      <c r="BD227" s="550">
        <v>9486</v>
      </c>
      <c r="BE227" s="550">
        <v>9425</v>
      </c>
      <c r="BF227" s="550"/>
      <c r="BG227" s="550"/>
      <c r="BH227" s="550"/>
      <c r="BI227" s="550"/>
      <c r="BJ227" s="550"/>
      <c r="BK227" s="553"/>
      <c r="BL227" s="550"/>
      <c r="BM227" s="550"/>
      <c r="BN227" s="551"/>
      <c r="BO227" s="551"/>
      <c r="BP227" s="551"/>
      <c r="BQ227" s="553"/>
      <c r="BU227" t="str">
        <f t="shared" si="98"/>
        <v>English GE Support Windows Chat</v>
      </c>
    </row>
    <row r="228" spans="1:73">
      <c r="A228" s="2276" t="s">
        <v>208</v>
      </c>
      <c r="B228" s="2277" t="s">
        <v>33</v>
      </c>
      <c r="C228" s="2278" t="s">
        <v>665</v>
      </c>
      <c r="D228" s="2278" t="s">
        <v>105</v>
      </c>
      <c r="E228" s="2278" t="s">
        <v>22</v>
      </c>
      <c r="F228" s="2279"/>
      <c r="G228" s="550"/>
      <c r="H228" s="550"/>
      <c r="I228" s="550"/>
      <c r="J228" s="550"/>
      <c r="K228" s="550"/>
      <c r="L228" s="550"/>
      <c r="M228" s="550"/>
      <c r="N228" s="550"/>
      <c r="O228" s="550"/>
      <c r="P228" s="550"/>
      <c r="Q228" s="550"/>
      <c r="R228" s="551"/>
      <c r="S228" s="552">
        <v>4774</v>
      </c>
      <c r="T228" s="550">
        <v>4299</v>
      </c>
      <c r="U228" s="550">
        <v>5313</v>
      </c>
      <c r="V228" s="550">
        <v>3952</v>
      </c>
      <c r="W228" s="550">
        <v>3431</v>
      </c>
      <c r="X228" s="550">
        <v>3692</v>
      </c>
      <c r="Y228" s="550">
        <v>3666</v>
      </c>
      <c r="Z228" s="550">
        <v>3940</v>
      </c>
      <c r="AA228" s="550">
        <v>3844</v>
      </c>
      <c r="AB228" s="550">
        <v>5021</v>
      </c>
      <c r="AC228" s="550">
        <v>4073</v>
      </c>
      <c r="AD228" s="551">
        <v>3809</v>
      </c>
      <c r="AE228" s="552">
        <v>4251</v>
      </c>
      <c r="AF228" s="550">
        <v>3389</v>
      </c>
      <c r="AG228" s="550">
        <v>2960</v>
      </c>
      <c r="AH228" s="550">
        <v>3525</v>
      </c>
      <c r="AI228" s="550">
        <v>2929</v>
      </c>
      <c r="AJ228" s="550">
        <v>2390</v>
      </c>
      <c r="AK228" s="550">
        <v>2614</v>
      </c>
      <c r="AL228" s="550">
        <v>2649</v>
      </c>
      <c r="AM228" s="550">
        <v>2249</v>
      </c>
      <c r="AN228" s="550">
        <v>2715</v>
      </c>
      <c r="AO228" s="550">
        <v>3071</v>
      </c>
      <c r="AP228" s="553">
        <v>4273</v>
      </c>
      <c r="AQ228" s="552">
        <v>8125</v>
      </c>
      <c r="AR228" s="550">
        <v>5725</v>
      </c>
      <c r="AS228" s="550">
        <v>4799</v>
      </c>
      <c r="AT228" s="550">
        <v>5673</v>
      </c>
      <c r="AU228" s="550">
        <v>4197</v>
      </c>
      <c r="AV228" s="550">
        <v>4517</v>
      </c>
      <c r="AW228" s="550">
        <v>4716</v>
      </c>
      <c r="AX228" s="550">
        <v>4831</v>
      </c>
      <c r="AY228" s="550">
        <v>4789</v>
      </c>
      <c r="AZ228" s="550">
        <v>4050</v>
      </c>
      <c r="BA228" s="550">
        <v>3654</v>
      </c>
      <c r="BB228" s="551">
        <v>3562</v>
      </c>
      <c r="BC228" s="552">
        <v>4286</v>
      </c>
      <c r="BD228" s="550">
        <v>3732</v>
      </c>
      <c r="BE228" s="550">
        <v>3918</v>
      </c>
      <c r="BF228" s="550"/>
      <c r="BG228" s="550"/>
      <c r="BH228" s="550"/>
      <c r="BI228" s="550"/>
      <c r="BJ228" s="550"/>
      <c r="BK228" s="553"/>
      <c r="BL228" s="550"/>
      <c r="BM228" s="550"/>
      <c r="BN228" s="551"/>
      <c r="BO228" s="551"/>
      <c r="BP228" s="551"/>
      <c r="BQ228" s="553"/>
      <c r="BU228" t="str">
        <f t="shared" si="98"/>
        <v>English GE Support Mac/mobile/other Chat</v>
      </c>
    </row>
    <row r="229" spans="1:73">
      <c r="A229" s="2276" t="s">
        <v>785</v>
      </c>
      <c r="B229" s="2277" t="s">
        <v>33</v>
      </c>
      <c r="C229" s="2278" t="s">
        <v>122</v>
      </c>
      <c r="D229" s="2278" t="s">
        <v>666</v>
      </c>
      <c r="E229" s="2278" t="s">
        <v>16</v>
      </c>
      <c r="F229" s="2279"/>
      <c r="G229" s="550"/>
      <c r="H229" s="550"/>
      <c r="I229" s="550"/>
      <c r="J229" s="550"/>
      <c r="K229" s="550"/>
      <c r="L229" s="550"/>
      <c r="M229" s="550"/>
      <c r="N229" s="550"/>
      <c r="O229" s="550"/>
      <c r="P229" s="550"/>
      <c r="Q229" s="550"/>
      <c r="R229" s="551"/>
      <c r="S229" s="552">
        <v>3490</v>
      </c>
      <c r="T229" s="550">
        <v>3316</v>
      </c>
      <c r="U229" s="550">
        <v>3465</v>
      </c>
      <c r="V229" s="550">
        <v>2504</v>
      </c>
      <c r="W229" s="550">
        <v>2021</v>
      </c>
      <c r="X229" s="550">
        <v>1962</v>
      </c>
      <c r="Y229" s="550">
        <v>2286</v>
      </c>
      <c r="Z229" s="550">
        <v>2216</v>
      </c>
      <c r="AA229" s="550">
        <v>2186</v>
      </c>
      <c r="AB229" s="550">
        <v>2227</v>
      </c>
      <c r="AC229" s="550">
        <v>2632</v>
      </c>
      <c r="AD229" s="551">
        <v>2200</v>
      </c>
      <c r="AE229" s="552">
        <v>2546</v>
      </c>
      <c r="AF229" s="550">
        <v>2247</v>
      </c>
      <c r="AG229" s="550">
        <v>2566</v>
      </c>
      <c r="AH229" s="550">
        <v>2438</v>
      </c>
      <c r="AI229" s="550">
        <v>2470</v>
      </c>
      <c r="AJ229" s="550">
        <v>2378</v>
      </c>
      <c r="AK229" s="550">
        <v>2241</v>
      </c>
      <c r="AL229" s="550">
        <v>1856</v>
      </c>
      <c r="AM229" s="550">
        <v>1420</v>
      </c>
      <c r="AN229" s="550">
        <v>1793</v>
      </c>
      <c r="AO229" s="550">
        <v>2254</v>
      </c>
      <c r="AP229" s="553">
        <v>2330</v>
      </c>
      <c r="AQ229" s="552">
        <v>2052</v>
      </c>
      <c r="AR229" s="550">
        <v>1926</v>
      </c>
      <c r="AS229" s="550">
        <v>1873</v>
      </c>
      <c r="AT229" s="550">
        <v>2337</v>
      </c>
      <c r="AU229" s="550">
        <v>2136</v>
      </c>
      <c r="AV229" s="550">
        <v>2484</v>
      </c>
      <c r="AW229" s="550">
        <v>2561</v>
      </c>
      <c r="AX229" s="550">
        <v>2763</v>
      </c>
      <c r="AY229" s="550">
        <v>2695</v>
      </c>
      <c r="AZ229" s="550">
        <v>3088</v>
      </c>
      <c r="BA229" s="550">
        <v>2689</v>
      </c>
      <c r="BB229" s="551">
        <v>2670</v>
      </c>
      <c r="BC229" s="552">
        <v>2958</v>
      </c>
      <c r="BD229" s="550"/>
      <c r="BE229" s="550">
        <v>3454</v>
      </c>
      <c r="BF229" s="550"/>
      <c r="BG229" s="550"/>
      <c r="BH229" s="550"/>
      <c r="BI229" s="550"/>
      <c r="BJ229" s="550"/>
      <c r="BK229" s="553"/>
      <c r="BL229" s="550"/>
      <c r="BM229" s="550"/>
      <c r="BN229" s="551"/>
      <c r="BO229" s="551"/>
      <c r="BP229" s="551"/>
      <c r="BQ229" s="553"/>
      <c r="BU229" t="str">
        <f t="shared" si="98"/>
        <v>` GE Services FL Phone Inbound</v>
      </c>
    </row>
    <row r="230" spans="1:73">
      <c r="A230" s="2276" t="s">
        <v>208</v>
      </c>
      <c r="B230" s="2277" t="s">
        <v>33</v>
      </c>
      <c r="C230" s="2278" t="s">
        <v>122</v>
      </c>
      <c r="D230" s="2278" t="s">
        <v>667</v>
      </c>
      <c r="E230" s="2278" t="s">
        <v>16</v>
      </c>
      <c r="F230" s="2279"/>
      <c r="G230" s="550"/>
      <c r="H230" s="550"/>
      <c r="I230" s="550"/>
      <c r="J230" s="550"/>
      <c r="K230" s="550"/>
      <c r="L230" s="550"/>
      <c r="M230" s="550"/>
      <c r="N230" s="550"/>
      <c r="O230" s="550"/>
      <c r="P230" s="550"/>
      <c r="Q230" s="550"/>
      <c r="R230" s="551"/>
      <c r="S230" s="552">
        <v>14146</v>
      </c>
      <c r="T230" s="550">
        <v>13093</v>
      </c>
      <c r="U230" s="550">
        <v>14621</v>
      </c>
      <c r="V230" s="550">
        <v>12289</v>
      </c>
      <c r="W230" s="550">
        <v>10392</v>
      </c>
      <c r="X230" s="550">
        <v>10480</v>
      </c>
      <c r="Y230" s="550">
        <v>11445</v>
      </c>
      <c r="Z230" s="550">
        <v>11404</v>
      </c>
      <c r="AA230" s="550">
        <v>11181</v>
      </c>
      <c r="AB230" s="550">
        <v>9900</v>
      </c>
      <c r="AC230" s="550">
        <v>9250</v>
      </c>
      <c r="AD230" s="551">
        <v>9186</v>
      </c>
      <c r="AE230" s="552">
        <v>10724</v>
      </c>
      <c r="AF230" s="550">
        <v>10309</v>
      </c>
      <c r="AG230" s="550">
        <v>11017</v>
      </c>
      <c r="AH230" s="550">
        <v>9833</v>
      </c>
      <c r="AI230" s="550">
        <v>10127</v>
      </c>
      <c r="AJ230" s="550">
        <v>10379</v>
      </c>
      <c r="AK230" s="550">
        <v>10164</v>
      </c>
      <c r="AL230" s="550">
        <v>11549</v>
      </c>
      <c r="AM230" s="550">
        <v>9384</v>
      </c>
      <c r="AN230" s="550">
        <v>11365</v>
      </c>
      <c r="AO230" s="550">
        <v>13340</v>
      </c>
      <c r="AP230" s="550">
        <v>10685</v>
      </c>
      <c r="AQ230" s="552">
        <v>10290</v>
      </c>
      <c r="AR230" s="550">
        <v>10390</v>
      </c>
      <c r="AS230" s="550">
        <v>10717</v>
      </c>
      <c r="AT230" s="550">
        <v>11994</v>
      </c>
      <c r="AU230" s="550">
        <v>10983</v>
      </c>
      <c r="AV230" s="550">
        <v>10930</v>
      </c>
      <c r="AW230" s="550">
        <v>11918</v>
      </c>
      <c r="AX230" s="550">
        <v>11139</v>
      </c>
      <c r="AY230" s="550">
        <v>10482</v>
      </c>
      <c r="AZ230" s="550">
        <v>10687</v>
      </c>
      <c r="BA230" s="550">
        <v>10229</v>
      </c>
      <c r="BB230" s="551">
        <v>10502</v>
      </c>
      <c r="BC230" s="552">
        <v>12247</v>
      </c>
      <c r="BD230" s="550"/>
      <c r="BE230" s="550">
        <v>12242</v>
      </c>
      <c r="BF230" s="550"/>
      <c r="BG230" s="550"/>
      <c r="BH230" s="550"/>
      <c r="BI230" s="550"/>
      <c r="BJ230" s="550"/>
      <c r="BK230" s="553"/>
      <c r="BL230" s="550"/>
      <c r="BM230" s="550"/>
      <c r="BN230" s="551"/>
      <c r="BO230" s="551"/>
      <c r="BP230" s="551"/>
      <c r="BQ230" s="553"/>
      <c r="BU230" t="str">
        <f t="shared" si="98"/>
        <v>English GE Services DL Phone Inbound</v>
      </c>
    </row>
    <row r="231" spans="1:73">
      <c r="A231" s="2276" t="s">
        <v>208</v>
      </c>
      <c r="B231" s="2277" t="s">
        <v>33</v>
      </c>
      <c r="C231" s="2278" t="s">
        <v>122</v>
      </c>
      <c r="D231" s="2278" t="s">
        <v>668</v>
      </c>
      <c r="E231" s="2278" t="s">
        <v>22</v>
      </c>
      <c r="F231" s="2279"/>
      <c r="G231" s="550"/>
      <c r="H231" s="550"/>
      <c r="I231" s="550"/>
      <c r="J231" s="550"/>
      <c r="K231" s="550"/>
      <c r="L231" s="550"/>
      <c r="M231" s="550"/>
      <c r="N231" s="550"/>
      <c r="O231" s="550"/>
      <c r="P231" s="550"/>
      <c r="Q231" s="550"/>
      <c r="R231" s="551"/>
      <c r="S231" s="552">
        <v>1319</v>
      </c>
      <c r="T231" s="550">
        <v>1216</v>
      </c>
      <c r="U231" s="550">
        <v>1367</v>
      </c>
      <c r="V231" s="550">
        <v>1315</v>
      </c>
      <c r="W231" s="550">
        <v>1297</v>
      </c>
      <c r="X231" s="550">
        <v>1253</v>
      </c>
      <c r="Y231" s="550">
        <v>1148</v>
      </c>
      <c r="Z231" s="550">
        <v>1056</v>
      </c>
      <c r="AA231" s="550">
        <v>1047</v>
      </c>
      <c r="AB231" s="550">
        <v>1186</v>
      </c>
      <c r="AC231" s="550">
        <v>1167</v>
      </c>
      <c r="AD231" s="551">
        <v>965</v>
      </c>
      <c r="AE231" s="552">
        <v>1120</v>
      </c>
      <c r="AF231" s="550">
        <v>1091</v>
      </c>
      <c r="AG231" s="550">
        <v>1150</v>
      </c>
      <c r="AH231" s="550">
        <v>1238</v>
      </c>
      <c r="AI231" s="550">
        <v>1445</v>
      </c>
      <c r="AJ231" s="550">
        <v>2142</v>
      </c>
      <c r="AK231" s="550">
        <v>1260</v>
      </c>
      <c r="AL231" s="550">
        <v>1033</v>
      </c>
      <c r="AM231" s="550">
        <v>905</v>
      </c>
      <c r="AN231" s="550">
        <v>1042</v>
      </c>
      <c r="AO231" s="550">
        <v>1027</v>
      </c>
      <c r="AP231" s="550">
        <v>925</v>
      </c>
      <c r="AQ231" s="552">
        <v>1107</v>
      </c>
      <c r="AR231" s="550">
        <v>725</v>
      </c>
      <c r="AS231" s="550">
        <v>733</v>
      </c>
      <c r="AT231" s="550">
        <v>1629</v>
      </c>
      <c r="AU231" s="550">
        <v>1277</v>
      </c>
      <c r="AV231" s="550">
        <v>1288</v>
      </c>
      <c r="AW231" s="550">
        <v>1441</v>
      </c>
      <c r="AX231" s="550">
        <v>1349</v>
      </c>
      <c r="AY231" s="550">
        <v>1416</v>
      </c>
      <c r="AZ231" s="550">
        <v>1262</v>
      </c>
      <c r="BA231" s="550">
        <v>1192</v>
      </c>
      <c r="BB231" s="551">
        <v>1222</v>
      </c>
      <c r="BC231" s="552">
        <v>1364</v>
      </c>
      <c r="BD231" s="550"/>
      <c r="BE231" s="550">
        <v>1093</v>
      </c>
      <c r="BF231" s="550"/>
      <c r="BG231" s="550"/>
      <c r="BH231" s="550"/>
      <c r="BI231" s="550"/>
      <c r="BJ231" s="550"/>
      <c r="BK231" s="553"/>
      <c r="BL231" s="550"/>
      <c r="BM231" s="550"/>
      <c r="BN231" s="551"/>
      <c r="BO231" s="551"/>
      <c r="BP231" s="551"/>
      <c r="BQ231" s="553"/>
      <c r="BU231" t="str">
        <f t="shared" si="98"/>
        <v>English GE Services DL Chat Chat</v>
      </c>
    </row>
    <row r="232" spans="1:73">
      <c r="A232" s="2276" t="s">
        <v>208</v>
      </c>
      <c r="B232" s="2277" t="s">
        <v>33</v>
      </c>
      <c r="C232" s="2278" t="s">
        <v>122</v>
      </c>
      <c r="D232" s="2278" t="s">
        <v>669</v>
      </c>
      <c r="E232" s="2278" t="s">
        <v>84</v>
      </c>
      <c r="F232" s="2279"/>
      <c r="G232" s="550"/>
      <c r="H232" s="550"/>
      <c r="I232" s="550"/>
      <c r="J232" s="550"/>
      <c r="K232" s="550"/>
      <c r="L232" s="550"/>
      <c r="M232" s="550"/>
      <c r="N232" s="550"/>
      <c r="O232" s="550"/>
      <c r="P232" s="550"/>
      <c r="Q232" s="550"/>
      <c r="R232" s="551"/>
      <c r="S232" s="552">
        <v>445</v>
      </c>
      <c r="T232" s="550">
        <v>397</v>
      </c>
      <c r="U232" s="550">
        <v>455</v>
      </c>
      <c r="V232" s="550">
        <v>380</v>
      </c>
      <c r="W232" s="550">
        <v>333</v>
      </c>
      <c r="X232" s="550">
        <v>376</v>
      </c>
      <c r="Y232" s="550">
        <v>309</v>
      </c>
      <c r="Z232" s="550">
        <v>403</v>
      </c>
      <c r="AA232" s="550">
        <v>265</v>
      </c>
      <c r="AB232" s="550">
        <v>273</v>
      </c>
      <c r="AC232" s="550">
        <v>309</v>
      </c>
      <c r="AD232" s="551">
        <v>279</v>
      </c>
      <c r="AE232" s="552">
        <v>341</v>
      </c>
      <c r="AF232" s="550">
        <v>275</v>
      </c>
      <c r="AG232" s="550">
        <v>263</v>
      </c>
      <c r="AH232" s="550">
        <v>271</v>
      </c>
      <c r="AI232" s="550">
        <v>336</v>
      </c>
      <c r="AJ232" s="550">
        <v>419</v>
      </c>
      <c r="AK232" s="550">
        <v>403</v>
      </c>
      <c r="AL232" s="550">
        <v>396</v>
      </c>
      <c r="AM232" s="550">
        <v>326</v>
      </c>
      <c r="AN232" s="550">
        <v>415</v>
      </c>
      <c r="AO232" s="550">
        <v>379</v>
      </c>
      <c r="AP232" s="550">
        <v>291</v>
      </c>
      <c r="AQ232" s="552">
        <v>283</v>
      </c>
      <c r="AR232" s="550">
        <v>295</v>
      </c>
      <c r="AS232" s="550">
        <v>290</v>
      </c>
      <c r="AT232" s="550">
        <v>265</v>
      </c>
      <c r="AU232" s="550">
        <v>265</v>
      </c>
      <c r="AV232" s="550">
        <v>210</v>
      </c>
      <c r="AW232" s="550">
        <v>210</v>
      </c>
      <c r="AX232" s="550">
        <v>182</v>
      </c>
      <c r="AY232" s="550">
        <v>202</v>
      </c>
      <c r="AZ232" s="550">
        <v>196</v>
      </c>
      <c r="BA232" s="550">
        <v>190</v>
      </c>
      <c r="BB232" s="551">
        <v>207</v>
      </c>
      <c r="BC232" s="552">
        <v>239</v>
      </c>
      <c r="BD232" s="550"/>
      <c r="BE232" s="550">
        <v>176</v>
      </c>
      <c r="BF232" s="550"/>
      <c r="BG232" s="550"/>
      <c r="BH232" s="550"/>
      <c r="BI232" s="550"/>
      <c r="BJ232" s="550"/>
      <c r="BK232" s="553"/>
      <c r="BL232" s="550"/>
      <c r="BM232" s="550"/>
      <c r="BN232" s="551"/>
      <c r="BO232" s="551"/>
      <c r="BP232" s="551"/>
      <c r="BQ232" s="553"/>
      <c r="BU232" t="str">
        <f t="shared" si="98"/>
        <v>English GE Services DL LMI Remote</v>
      </c>
    </row>
    <row r="233" spans="1:73">
      <c r="A233" s="2276" t="s">
        <v>135</v>
      </c>
      <c r="B233" s="2277" t="s">
        <v>33</v>
      </c>
      <c r="C233" s="2278" t="s">
        <v>134</v>
      </c>
      <c r="D233" s="2278" t="s">
        <v>135</v>
      </c>
      <c r="E233" s="2278" t="s">
        <v>16</v>
      </c>
      <c r="F233" s="2279"/>
      <c r="G233" s="550"/>
      <c r="H233" s="550"/>
      <c r="I233" s="550"/>
      <c r="J233" s="550"/>
      <c r="K233" s="550"/>
      <c r="L233" s="550"/>
      <c r="M233" s="550"/>
      <c r="N233" s="550"/>
      <c r="O233" s="550"/>
      <c r="P233" s="550"/>
      <c r="Q233" s="550"/>
      <c r="R233" s="551"/>
      <c r="S233" s="552">
        <v>5548</v>
      </c>
      <c r="T233" s="550">
        <v>5876</v>
      </c>
      <c r="U233" s="550">
        <v>5407</v>
      </c>
      <c r="V233" s="550">
        <v>4523</v>
      </c>
      <c r="W233" s="550">
        <v>4427</v>
      </c>
      <c r="X233" s="550">
        <v>4027</v>
      </c>
      <c r="Y233" s="550">
        <v>4025</v>
      </c>
      <c r="Z233" s="550">
        <v>4926</v>
      </c>
      <c r="AA233" s="550">
        <v>4690</v>
      </c>
      <c r="AB233" s="550">
        <v>4245</v>
      </c>
      <c r="AC233" s="550">
        <v>5074</v>
      </c>
      <c r="AD233" s="551">
        <v>4716</v>
      </c>
      <c r="AE233" s="552">
        <v>5873</v>
      </c>
      <c r="AF233" s="550">
        <v>5310</v>
      </c>
      <c r="AG233" s="550">
        <v>5169</v>
      </c>
      <c r="AH233" s="550">
        <v>3812</v>
      </c>
      <c r="AI233" s="550">
        <v>4276</v>
      </c>
      <c r="AJ233" s="550">
        <v>4218</v>
      </c>
      <c r="AK233" s="550">
        <v>4215</v>
      </c>
      <c r="AL233" s="550">
        <v>4778</v>
      </c>
      <c r="AM233" s="550">
        <v>4226</v>
      </c>
      <c r="AN233" s="550">
        <v>4809</v>
      </c>
      <c r="AO233" s="550">
        <v>5539</v>
      </c>
      <c r="AP233" s="550">
        <v>4579</v>
      </c>
      <c r="AQ233" s="552">
        <v>5232</v>
      </c>
      <c r="AR233" s="550">
        <v>4989</v>
      </c>
      <c r="AS233" s="550">
        <v>4298</v>
      </c>
      <c r="AT233" s="550">
        <v>4605</v>
      </c>
      <c r="AU233" s="550">
        <v>4285</v>
      </c>
      <c r="AV233" s="550">
        <v>3614</v>
      </c>
      <c r="AW233" s="550">
        <v>4383</v>
      </c>
      <c r="AX233" s="550">
        <v>4315</v>
      </c>
      <c r="AY233" s="550">
        <v>4140</v>
      </c>
      <c r="AZ233" s="550">
        <v>5079</v>
      </c>
      <c r="BA233" s="550">
        <v>4402</v>
      </c>
      <c r="BB233" s="551">
        <v>4330</v>
      </c>
      <c r="BC233" s="552">
        <v>5393</v>
      </c>
      <c r="BD233" s="550">
        <v>4353</v>
      </c>
      <c r="BE233" s="550">
        <v>4220</v>
      </c>
      <c r="BF233" s="550"/>
      <c r="BG233" s="550"/>
      <c r="BH233" s="550"/>
      <c r="BI233" s="550"/>
      <c r="BJ233" s="550"/>
      <c r="BK233" s="553"/>
      <c r="BL233" s="550"/>
      <c r="BM233" s="550"/>
      <c r="BN233" s="551"/>
      <c r="BO233" s="551"/>
      <c r="BP233" s="551"/>
      <c r="BQ233" s="553"/>
      <c r="BU233" t="str">
        <f t="shared" si="98"/>
        <v>German EMEA German Inbound</v>
      </c>
    </row>
    <row r="234" spans="1:73">
      <c r="A234" s="2276" t="s">
        <v>137</v>
      </c>
      <c r="B234" s="2277" t="s">
        <v>33</v>
      </c>
      <c r="C234" s="2278" t="s">
        <v>134</v>
      </c>
      <c r="D234" s="2278" t="s">
        <v>137</v>
      </c>
      <c r="E234" s="2278" t="s">
        <v>16</v>
      </c>
      <c r="F234" s="2279"/>
      <c r="G234" s="550"/>
      <c r="H234" s="550"/>
      <c r="I234" s="550"/>
      <c r="J234" s="550"/>
      <c r="K234" s="550"/>
      <c r="L234" s="550"/>
      <c r="M234" s="550"/>
      <c r="N234" s="550"/>
      <c r="O234" s="550"/>
      <c r="P234" s="550"/>
      <c r="Q234" s="550"/>
      <c r="R234" s="551"/>
      <c r="S234" s="552">
        <v>6241</v>
      </c>
      <c r="T234" s="550">
        <v>5660</v>
      </c>
      <c r="U234" s="550">
        <v>5820</v>
      </c>
      <c r="V234" s="550">
        <v>4511</v>
      </c>
      <c r="W234" s="550">
        <v>4953</v>
      </c>
      <c r="X234" s="550">
        <v>4255</v>
      </c>
      <c r="Y234" s="550">
        <v>4392</v>
      </c>
      <c r="Z234" s="550">
        <v>5375</v>
      </c>
      <c r="AA234" s="550">
        <v>5161</v>
      </c>
      <c r="AB234" s="550">
        <v>5374</v>
      </c>
      <c r="AC234" s="550">
        <v>5847</v>
      </c>
      <c r="AD234" s="551">
        <v>5568</v>
      </c>
      <c r="AE234" s="552">
        <v>6458</v>
      </c>
      <c r="AF234" s="550">
        <v>5449</v>
      </c>
      <c r="AG234" s="550">
        <v>5310</v>
      </c>
      <c r="AH234" s="550">
        <v>3908</v>
      </c>
      <c r="AI234" s="550">
        <v>4231</v>
      </c>
      <c r="AJ234" s="550">
        <v>3820</v>
      </c>
      <c r="AK234" s="550">
        <v>3610</v>
      </c>
      <c r="AL234" s="550">
        <v>4377</v>
      </c>
      <c r="AM234" s="550">
        <v>4394</v>
      </c>
      <c r="AN234" s="550">
        <v>4494</v>
      </c>
      <c r="AO234" s="550">
        <v>5937</v>
      </c>
      <c r="AP234" s="550">
        <v>4827</v>
      </c>
      <c r="AQ234" s="552">
        <v>4909</v>
      </c>
      <c r="AR234" s="550">
        <v>5603</v>
      </c>
      <c r="AS234" s="550">
        <v>3814</v>
      </c>
      <c r="AT234" s="550">
        <v>4016</v>
      </c>
      <c r="AU234" s="550">
        <v>3415</v>
      </c>
      <c r="AV234" s="550">
        <v>3374</v>
      </c>
      <c r="AW234" s="550">
        <v>3658</v>
      </c>
      <c r="AX234" s="550">
        <v>3414</v>
      </c>
      <c r="AY234" s="550">
        <v>4120</v>
      </c>
      <c r="AZ234" s="550">
        <v>4780</v>
      </c>
      <c r="BA234" s="550">
        <v>4524</v>
      </c>
      <c r="BB234" s="551">
        <v>4552</v>
      </c>
      <c r="BC234" s="552">
        <v>5288</v>
      </c>
      <c r="BD234" s="550">
        <v>4024</v>
      </c>
      <c r="BE234" s="550">
        <v>4266</v>
      </c>
      <c r="BF234" s="550"/>
      <c r="BG234" s="550"/>
      <c r="BH234" s="550"/>
      <c r="BI234" s="550"/>
      <c r="BJ234" s="550"/>
      <c r="BK234" s="553"/>
      <c r="BL234" s="550"/>
      <c r="BM234" s="550"/>
      <c r="BN234" s="551"/>
      <c r="BO234" s="551"/>
      <c r="BP234" s="551"/>
      <c r="BQ234" s="553"/>
      <c r="BU234" t="str">
        <f t="shared" si="98"/>
        <v>French EMEA French Inbound</v>
      </c>
    </row>
    <row r="235" spans="1:73">
      <c r="A235" s="2276" t="s">
        <v>138</v>
      </c>
      <c r="B235" s="2277" t="s">
        <v>33</v>
      </c>
      <c r="C235" s="2278" t="s">
        <v>134</v>
      </c>
      <c r="D235" s="2278" t="s">
        <v>138</v>
      </c>
      <c r="E235" s="2278" t="s">
        <v>16</v>
      </c>
      <c r="F235" s="2279"/>
      <c r="G235" s="550"/>
      <c r="H235" s="550"/>
      <c r="I235" s="550"/>
      <c r="J235" s="550"/>
      <c r="K235" s="550"/>
      <c r="L235" s="550"/>
      <c r="M235" s="550"/>
      <c r="N235" s="550"/>
      <c r="O235" s="550"/>
      <c r="P235" s="550"/>
      <c r="Q235" s="550"/>
      <c r="R235" s="551"/>
      <c r="S235" s="552">
        <v>4131</v>
      </c>
      <c r="T235" s="550">
        <v>4217</v>
      </c>
      <c r="U235" s="550">
        <v>4196</v>
      </c>
      <c r="V235" s="550">
        <v>2874</v>
      </c>
      <c r="W235" s="550">
        <v>2770</v>
      </c>
      <c r="X235" s="550">
        <v>2494</v>
      </c>
      <c r="Y235" s="550">
        <v>2560</v>
      </c>
      <c r="Z235" s="550">
        <v>3412</v>
      </c>
      <c r="AA235" s="550">
        <v>2980</v>
      </c>
      <c r="AB235" s="550">
        <v>3088</v>
      </c>
      <c r="AC235" s="550">
        <v>3589</v>
      </c>
      <c r="AD235" s="551">
        <v>2959.9920801370863</v>
      </c>
      <c r="AE235" s="552">
        <v>4042</v>
      </c>
      <c r="AF235" s="550">
        <v>3489</v>
      </c>
      <c r="AG235" s="550">
        <v>3489</v>
      </c>
      <c r="AH235" s="550">
        <v>2478</v>
      </c>
      <c r="AI235" s="550">
        <v>2465</v>
      </c>
      <c r="AJ235" s="550">
        <v>2261</v>
      </c>
      <c r="AK235" s="550">
        <v>2504</v>
      </c>
      <c r="AL235" s="550">
        <v>2968</v>
      </c>
      <c r="AM235" s="550">
        <v>2356</v>
      </c>
      <c r="AN235" s="550">
        <v>3009</v>
      </c>
      <c r="AO235" s="550">
        <v>4535</v>
      </c>
      <c r="AP235" s="550">
        <v>4417</v>
      </c>
      <c r="AQ235" s="552">
        <v>2853</v>
      </c>
      <c r="AR235" s="550">
        <v>2995</v>
      </c>
      <c r="AS235" s="550">
        <v>2509</v>
      </c>
      <c r="AT235" s="550">
        <v>2374</v>
      </c>
      <c r="AU235" s="550">
        <v>2147</v>
      </c>
      <c r="AV235" s="550">
        <v>1903</v>
      </c>
      <c r="AW235" s="550">
        <v>2405</v>
      </c>
      <c r="AX235" s="550">
        <v>2501</v>
      </c>
      <c r="AY235" s="550">
        <v>2454</v>
      </c>
      <c r="AZ235" s="550">
        <v>3234</v>
      </c>
      <c r="BA235" s="550">
        <v>2818</v>
      </c>
      <c r="BB235" s="551">
        <v>2820</v>
      </c>
      <c r="BC235" s="552">
        <v>3381</v>
      </c>
      <c r="BD235" s="550">
        <v>2583</v>
      </c>
      <c r="BE235" s="550">
        <v>2352</v>
      </c>
      <c r="BF235" s="550"/>
      <c r="BG235" s="550"/>
      <c r="BH235" s="550"/>
      <c r="BI235" s="550"/>
      <c r="BJ235" s="550"/>
      <c r="BK235" s="553"/>
      <c r="BL235" s="550"/>
      <c r="BM235" s="550"/>
      <c r="BN235" s="551"/>
      <c r="BO235" s="551"/>
      <c r="BP235" s="551"/>
      <c r="BQ235" s="553"/>
      <c r="BU235" t="str">
        <f t="shared" si="98"/>
        <v>Dutch EMEA Dutch Inbound</v>
      </c>
    </row>
    <row r="236" spans="1:73">
      <c r="A236" s="2276" t="s">
        <v>139</v>
      </c>
      <c r="B236" s="2277" t="s">
        <v>33</v>
      </c>
      <c r="C236" s="2278" t="s">
        <v>134</v>
      </c>
      <c r="D236" s="2278" t="s">
        <v>139</v>
      </c>
      <c r="E236" s="2278" t="s">
        <v>16</v>
      </c>
      <c r="F236" s="2279"/>
      <c r="G236" s="550"/>
      <c r="H236" s="550"/>
      <c r="I236" s="550"/>
      <c r="J236" s="550"/>
      <c r="K236" s="550"/>
      <c r="L236" s="550"/>
      <c r="M236" s="550"/>
      <c r="N236" s="550"/>
      <c r="O236" s="550"/>
      <c r="P236" s="550"/>
      <c r="Q236" s="550"/>
      <c r="R236" s="551"/>
      <c r="S236" s="552">
        <v>2268</v>
      </c>
      <c r="T236" s="550">
        <v>2186</v>
      </c>
      <c r="U236" s="550">
        <v>2518</v>
      </c>
      <c r="V236" s="550">
        <v>1891</v>
      </c>
      <c r="W236" s="550">
        <v>1744</v>
      </c>
      <c r="X236" s="550">
        <v>1301</v>
      </c>
      <c r="Y236" s="550">
        <v>1253</v>
      </c>
      <c r="Z236" s="550">
        <v>1452</v>
      </c>
      <c r="AA236" s="550">
        <v>1566</v>
      </c>
      <c r="AB236" s="550">
        <v>1491</v>
      </c>
      <c r="AC236" s="550">
        <v>1693</v>
      </c>
      <c r="AD236" s="551">
        <v>1374</v>
      </c>
      <c r="AE236" s="552">
        <v>1670</v>
      </c>
      <c r="AF236" s="550">
        <v>1699</v>
      </c>
      <c r="AG236" s="550">
        <v>1748</v>
      </c>
      <c r="AH236" s="550">
        <v>1302</v>
      </c>
      <c r="AI236" s="550">
        <v>1692</v>
      </c>
      <c r="AJ236" s="550">
        <v>1331</v>
      </c>
      <c r="AK236" s="550">
        <v>1226</v>
      </c>
      <c r="AL236" s="550">
        <v>1423</v>
      </c>
      <c r="AM236" s="550">
        <v>1504</v>
      </c>
      <c r="AN236" s="550">
        <v>1657</v>
      </c>
      <c r="AO236" s="550">
        <v>1746</v>
      </c>
      <c r="AP236" s="550">
        <v>1583</v>
      </c>
      <c r="AQ236" s="552">
        <v>1746</v>
      </c>
      <c r="AR236" s="550">
        <v>1954</v>
      </c>
      <c r="AS236" s="550">
        <v>1671</v>
      </c>
      <c r="AT236" s="550">
        <v>1444</v>
      </c>
      <c r="AU236" s="550">
        <v>1623</v>
      </c>
      <c r="AV236" s="550">
        <v>1293</v>
      </c>
      <c r="AW236" s="550">
        <v>1474</v>
      </c>
      <c r="AX236" s="550">
        <v>1210</v>
      </c>
      <c r="AY236" s="550">
        <v>1604</v>
      </c>
      <c r="AZ236" s="550">
        <v>2078</v>
      </c>
      <c r="BA236" s="550">
        <v>1819</v>
      </c>
      <c r="BB236" s="551">
        <v>1884</v>
      </c>
      <c r="BC236" s="552">
        <v>2136</v>
      </c>
      <c r="BD236" s="550">
        <v>1887</v>
      </c>
      <c r="BE236" s="550">
        <v>1744</v>
      </c>
      <c r="BF236" s="550"/>
      <c r="BG236" s="550"/>
      <c r="BH236" s="550"/>
      <c r="BI236" s="550"/>
      <c r="BJ236" s="550"/>
      <c r="BK236" s="553"/>
      <c r="BL236" s="550"/>
      <c r="BM236" s="550"/>
      <c r="BN236" s="551"/>
      <c r="BO236" s="551"/>
      <c r="BP236" s="551"/>
      <c r="BQ236" s="553"/>
      <c r="BU236" t="str">
        <f t="shared" si="98"/>
        <v>Italian EMEA Italian Inbound</v>
      </c>
    </row>
    <row r="237" spans="1:73">
      <c r="A237" s="2276" t="s">
        <v>140</v>
      </c>
      <c r="B237" s="2277" t="s">
        <v>33</v>
      </c>
      <c r="C237" s="2278" t="s">
        <v>134</v>
      </c>
      <c r="D237" s="2278" t="s">
        <v>140</v>
      </c>
      <c r="E237" s="2278" t="s">
        <v>16</v>
      </c>
      <c r="F237" s="2279"/>
      <c r="G237" s="550"/>
      <c r="H237" s="550"/>
      <c r="I237" s="550"/>
      <c r="J237" s="550"/>
      <c r="K237" s="550"/>
      <c r="L237" s="550"/>
      <c r="M237" s="550"/>
      <c r="N237" s="550"/>
      <c r="O237" s="550"/>
      <c r="P237" s="550"/>
      <c r="Q237" s="550"/>
      <c r="R237" s="551"/>
      <c r="S237" s="552">
        <v>2612</v>
      </c>
      <c r="T237" s="550">
        <v>2116</v>
      </c>
      <c r="U237" s="550">
        <v>2788</v>
      </c>
      <c r="V237" s="550">
        <v>1562</v>
      </c>
      <c r="W237" s="550">
        <v>1386</v>
      </c>
      <c r="X237" s="550">
        <v>1053</v>
      </c>
      <c r="Y237" s="550">
        <v>1282</v>
      </c>
      <c r="Z237" s="550">
        <v>1691</v>
      </c>
      <c r="AA237" s="550">
        <v>1462</v>
      </c>
      <c r="AB237" s="550">
        <v>1510</v>
      </c>
      <c r="AC237" s="550">
        <v>1495</v>
      </c>
      <c r="AD237" s="551">
        <v>1489</v>
      </c>
      <c r="AE237" s="552">
        <v>1781</v>
      </c>
      <c r="AF237" s="550">
        <v>1510</v>
      </c>
      <c r="AG237" s="550">
        <v>1498</v>
      </c>
      <c r="AH237" s="550">
        <v>1126</v>
      </c>
      <c r="AI237" s="550">
        <v>1241</v>
      </c>
      <c r="AJ237" s="550">
        <v>1031</v>
      </c>
      <c r="AK237" s="550">
        <v>1060</v>
      </c>
      <c r="AL237" s="550">
        <v>1427</v>
      </c>
      <c r="AM237" s="550">
        <v>1464</v>
      </c>
      <c r="AN237" s="550">
        <v>1692</v>
      </c>
      <c r="AO237" s="550">
        <v>1860</v>
      </c>
      <c r="AP237" s="550">
        <v>1384</v>
      </c>
      <c r="AQ237" s="552">
        <v>1635</v>
      </c>
      <c r="AR237" s="550">
        <v>1710</v>
      </c>
      <c r="AS237" s="550">
        <v>1333</v>
      </c>
      <c r="AT237" s="550">
        <v>1313</v>
      </c>
      <c r="AU237" s="550">
        <v>1168</v>
      </c>
      <c r="AV237" s="550">
        <v>963</v>
      </c>
      <c r="AW237" s="550">
        <v>1122</v>
      </c>
      <c r="AX237" s="550">
        <v>1154</v>
      </c>
      <c r="AY237" s="550">
        <v>1156</v>
      </c>
      <c r="AZ237" s="550">
        <v>1375</v>
      </c>
      <c r="BA237" s="550">
        <v>1340</v>
      </c>
      <c r="BB237" s="551">
        <v>1147</v>
      </c>
      <c r="BC237" s="552">
        <v>1666</v>
      </c>
      <c r="BD237" s="550">
        <v>1400</v>
      </c>
      <c r="BE237" s="550">
        <v>1209</v>
      </c>
      <c r="BF237" s="550"/>
      <c r="BG237" s="550"/>
      <c r="BH237" s="550"/>
      <c r="BI237" s="550"/>
      <c r="BJ237" s="550"/>
      <c r="BK237" s="553"/>
      <c r="BL237" s="550"/>
      <c r="BM237" s="550"/>
      <c r="BN237" s="551"/>
      <c r="BO237" s="551"/>
      <c r="BP237" s="551"/>
      <c r="BQ237" s="553"/>
      <c r="BU237" t="str">
        <f t="shared" si="98"/>
        <v>Swedish EMEA Swedish Inbound</v>
      </c>
    </row>
    <row r="238" spans="1:73">
      <c r="A238" s="2276" t="s">
        <v>141</v>
      </c>
      <c r="B238" s="2277" t="s">
        <v>33</v>
      </c>
      <c r="C238" s="2278" t="s">
        <v>134</v>
      </c>
      <c r="D238" s="2278" t="s">
        <v>141</v>
      </c>
      <c r="E238" s="2278" t="s">
        <v>16</v>
      </c>
      <c r="F238" s="2279"/>
      <c r="G238" s="550"/>
      <c r="H238" s="550"/>
      <c r="I238" s="550"/>
      <c r="J238" s="550"/>
      <c r="K238" s="550"/>
      <c r="L238" s="550"/>
      <c r="M238" s="550"/>
      <c r="N238" s="550"/>
      <c r="O238" s="550"/>
      <c r="P238" s="550"/>
      <c r="Q238" s="550"/>
      <c r="R238" s="551"/>
      <c r="S238" s="552">
        <v>1022</v>
      </c>
      <c r="T238" s="550">
        <v>1017</v>
      </c>
      <c r="U238" s="550">
        <v>862</v>
      </c>
      <c r="V238" s="550">
        <v>657</v>
      </c>
      <c r="W238" s="550">
        <v>754</v>
      </c>
      <c r="X238" s="550">
        <v>666</v>
      </c>
      <c r="Y238" s="550">
        <v>734</v>
      </c>
      <c r="Z238" s="550">
        <v>867</v>
      </c>
      <c r="AA238" s="550">
        <v>816</v>
      </c>
      <c r="AB238" s="550">
        <v>778</v>
      </c>
      <c r="AC238" s="550">
        <v>931</v>
      </c>
      <c r="AD238" s="551">
        <v>826</v>
      </c>
      <c r="AE238" s="552">
        <v>967</v>
      </c>
      <c r="AF238" s="550">
        <v>913</v>
      </c>
      <c r="AG238" s="550">
        <v>915</v>
      </c>
      <c r="AH238" s="550">
        <v>647</v>
      </c>
      <c r="AI238" s="550">
        <v>734</v>
      </c>
      <c r="AJ238" s="550">
        <v>697</v>
      </c>
      <c r="AK238" s="550">
        <v>855</v>
      </c>
      <c r="AL238" s="550">
        <v>890</v>
      </c>
      <c r="AM238" s="550">
        <v>976</v>
      </c>
      <c r="AN238" s="550">
        <v>1213</v>
      </c>
      <c r="AO238" s="550">
        <v>1062</v>
      </c>
      <c r="AP238" s="550">
        <v>849</v>
      </c>
      <c r="AQ238" s="552">
        <v>783</v>
      </c>
      <c r="AR238" s="550">
        <v>792</v>
      </c>
      <c r="AS238" s="550">
        <v>562</v>
      </c>
      <c r="AT238" s="550">
        <v>608</v>
      </c>
      <c r="AU238" s="550">
        <v>694</v>
      </c>
      <c r="AV238" s="550">
        <v>628</v>
      </c>
      <c r="AW238" s="550">
        <v>775</v>
      </c>
      <c r="AX238" s="550">
        <v>823</v>
      </c>
      <c r="AY238" s="550">
        <v>751</v>
      </c>
      <c r="AZ238" s="550">
        <v>881</v>
      </c>
      <c r="BA238" s="550">
        <v>1170</v>
      </c>
      <c r="BB238" s="551">
        <v>755</v>
      </c>
      <c r="BC238" s="552">
        <v>856</v>
      </c>
      <c r="BD238" s="550">
        <v>659</v>
      </c>
      <c r="BE238" s="550">
        <v>568</v>
      </c>
      <c r="BF238" s="550"/>
      <c r="BG238" s="550"/>
      <c r="BH238" s="550"/>
      <c r="BI238" s="550"/>
      <c r="BJ238" s="550"/>
      <c r="BK238" s="553"/>
      <c r="BL238" s="550"/>
      <c r="BM238" s="550"/>
      <c r="BN238" s="551"/>
      <c r="BO238" s="551"/>
      <c r="BP238" s="551"/>
      <c r="BQ238" s="553"/>
      <c r="BU238" t="str">
        <f t="shared" si="98"/>
        <v>DAN EMEA DAN Inbound</v>
      </c>
    </row>
    <row r="239" spans="1:73">
      <c r="A239" s="2276" t="s">
        <v>142</v>
      </c>
      <c r="B239" s="2277" t="s">
        <v>33</v>
      </c>
      <c r="C239" s="2278" t="s">
        <v>134</v>
      </c>
      <c r="D239" s="2278" t="s">
        <v>142</v>
      </c>
      <c r="E239" s="2278" t="s">
        <v>16</v>
      </c>
      <c r="F239" s="2279"/>
      <c r="G239" s="550"/>
      <c r="H239" s="550"/>
      <c r="I239" s="550"/>
      <c r="J239" s="550"/>
      <c r="K239" s="550"/>
      <c r="L239" s="550"/>
      <c r="M239" s="550"/>
      <c r="N239" s="550"/>
      <c r="O239" s="550"/>
      <c r="P239" s="550"/>
      <c r="Q239" s="550"/>
      <c r="R239" s="551"/>
      <c r="S239" s="552">
        <v>445</v>
      </c>
      <c r="T239" s="550">
        <v>372</v>
      </c>
      <c r="U239" s="550">
        <v>452</v>
      </c>
      <c r="V239" s="550">
        <v>345</v>
      </c>
      <c r="W239" s="550">
        <v>339</v>
      </c>
      <c r="X239" s="550">
        <v>332</v>
      </c>
      <c r="Y239" s="550">
        <v>298</v>
      </c>
      <c r="Z239" s="550">
        <v>339</v>
      </c>
      <c r="AA239" s="550">
        <v>307</v>
      </c>
      <c r="AB239" s="550">
        <v>304</v>
      </c>
      <c r="AC239" s="550">
        <v>284</v>
      </c>
      <c r="AD239" s="551">
        <v>220</v>
      </c>
      <c r="AE239" s="552">
        <v>366</v>
      </c>
      <c r="AF239" s="550">
        <v>295</v>
      </c>
      <c r="AG239" s="550">
        <v>302</v>
      </c>
      <c r="AH239" s="550">
        <v>214</v>
      </c>
      <c r="AI239" s="550">
        <v>267</v>
      </c>
      <c r="AJ239" s="550">
        <v>233</v>
      </c>
      <c r="AK239" s="550">
        <v>327</v>
      </c>
      <c r="AL239" s="550">
        <v>453</v>
      </c>
      <c r="AM239" s="550">
        <v>321</v>
      </c>
      <c r="AN239" s="550">
        <v>336</v>
      </c>
      <c r="AO239" s="550">
        <v>408</v>
      </c>
      <c r="AP239" s="550">
        <v>295</v>
      </c>
      <c r="AQ239" s="552">
        <v>393</v>
      </c>
      <c r="AR239" s="550">
        <v>309</v>
      </c>
      <c r="AS239" s="550">
        <v>289</v>
      </c>
      <c r="AT239" s="550">
        <v>309</v>
      </c>
      <c r="AU239" s="550">
        <v>284</v>
      </c>
      <c r="AV239" s="550">
        <v>295</v>
      </c>
      <c r="AW239" s="550">
        <v>320</v>
      </c>
      <c r="AX239" s="550">
        <v>259</v>
      </c>
      <c r="AY239" s="550">
        <v>211</v>
      </c>
      <c r="AZ239" s="550">
        <v>301</v>
      </c>
      <c r="BA239" s="550">
        <v>284</v>
      </c>
      <c r="BB239" s="551">
        <v>262</v>
      </c>
      <c r="BC239" s="552">
        <v>300</v>
      </c>
      <c r="BD239" s="550">
        <v>221</v>
      </c>
      <c r="BE239" s="550">
        <v>217</v>
      </c>
      <c r="BF239" s="550"/>
      <c r="BG239" s="550"/>
      <c r="BH239" s="550"/>
      <c r="BI239" s="550"/>
      <c r="BJ239" s="550"/>
      <c r="BK239" s="553"/>
      <c r="BL239" s="550"/>
      <c r="BM239" s="550"/>
      <c r="BN239" s="551"/>
      <c r="BO239" s="551"/>
      <c r="BP239" s="551"/>
      <c r="BQ239" s="553"/>
      <c r="BU239" t="str">
        <f t="shared" si="98"/>
        <v>NOR EMEA NOR Inbound</v>
      </c>
    </row>
    <row r="240" spans="1:73">
      <c r="A240" s="2276" t="s">
        <v>239</v>
      </c>
      <c r="B240" s="2277" t="s">
        <v>33</v>
      </c>
      <c r="C240" s="2278" t="s">
        <v>134</v>
      </c>
      <c r="D240" s="2278" t="s">
        <v>239</v>
      </c>
      <c r="E240" s="2278" t="s">
        <v>16</v>
      </c>
      <c r="F240" s="2279"/>
      <c r="G240" s="550"/>
      <c r="H240" s="550"/>
      <c r="I240" s="550"/>
      <c r="J240" s="550"/>
      <c r="K240" s="550"/>
      <c r="L240" s="550"/>
      <c r="M240" s="550"/>
      <c r="N240" s="550"/>
      <c r="O240" s="550"/>
      <c r="P240" s="550"/>
      <c r="Q240" s="550"/>
      <c r="R240" s="551"/>
      <c r="S240" s="552">
        <v>320</v>
      </c>
      <c r="T240" s="550">
        <v>291</v>
      </c>
      <c r="U240" s="550">
        <v>293</v>
      </c>
      <c r="V240" s="550">
        <v>164</v>
      </c>
      <c r="W240" s="550">
        <v>210</v>
      </c>
      <c r="X240" s="550">
        <v>203</v>
      </c>
      <c r="Y240" s="550">
        <v>189</v>
      </c>
      <c r="Z240" s="550">
        <v>194</v>
      </c>
      <c r="AA240" s="550">
        <v>196</v>
      </c>
      <c r="AB240" s="550">
        <v>218</v>
      </c>
      <c r="AC240" s="550">
        <v>229</v>
      </c>
      <c r="AD240" s="551">
        <v>167</v>
      </c>
      <c r="AE240" s="552">
        <v>252</v>
      </c>
      <c r="AF240" s="550">
        <v>217</v>
      </c>
      <c r="AG240" s="550">
        <v>243</v>
      </c>
      <c r="AH240" s="550">
        <v>191</v>
      </c>
      <c r="AI240" s="550">
        <v>198</v>
      </c>
      <c r="AJ240" s="550">
        <v>215</v>
      </c>
      <c r="AK240" s="550">
        <v>159</v>
      </c>
      <c r="AL240" s="550">
        <v>215</v>
      </c>
      <c r="AM240" s="550">
        <v>198</v>
      </c>
      <c r="AN240" s="550">
        <v>248</v>
      </c>
      <c r="AO240" s="550">
        <v>196</v>
      </c>
      <c r="AP240" s="550">
        <v>192</v>
      </c>
      <c r="AQ240" s="552">
        <v>242</v>
      </c>
      <c r="AR240" s="550">
        <v>238</v>
      </c>
      <c r="AS240" s="550">
        <v>234</v>
      </c>
      <c r="AT240" s="550">
        <v>180</v>
      </c>
      <c r="AU240" s="550">
        <v>242</v>
      </c>
      <c r="AV240" s="550">
        <v>251</v>
      </c>
      <c r="AW240" s="550">
        <v>239</v>
      </c>
      <c r="AX240" s="550">
        <v>160</v>
      </c>
      <c r="AY240" s="550">
        <v>160</v>
      </c>
      <c r="AZ240" s="550">
        <v>271</v>
      </c>
      <c r="BA240" s="550">
        <v>174</v>
      </c>
      <c r="BB240" s="551">
        <v>195</v>
      </c>
      <c r="BC240" s="552">
        <v>259</v>
      </c>
      <c r="BD240" s="550">
        <v>239</v>
      </c>
      <c r="BE240" s="550">
        <v>135</v>
      </c>
      <c r="BF240" s="550"/>
      <c r="BG240" s="550"/>
      <c r="BH240" s="550"/>
      <c r="BI240" s="550"/>
      <c r="BJ240" s="550"/>
      <c r="BK240" s="553"/>
      <c r="BL240" s="550"/>
      <c r="BM240" s="550"/>
      <c r="BN240" s="551"/>
      <c r="BO240" s="551"/>
      <c r="BP240" s="551"/>
      <c r="BQ240" s="553"/>
      <c r="BU240" t="str">
        <f t="shared" si="98"/>
        <v>Finnish EMEA Finnish Inbound</v>
      </c>
    </row>
    <row r="241" spans="1:73">
      <c r="A241" s="2276" t="s">
        <v>144</v>
      </c>
      <c r="B241" s="2277" t="s">
        <v>33</v>
      </c>
      <c r="C241" s="2278" t="s">
        <v>134</v>
      </c>
      <c r="D241" s="2278" t="s">
        <v>144</v>
      </c>
      <c r="E241" s="2278" t="s">
        <v>16</v>
      </c>
      <c r="F241" s="2279"/>
      <c r="G241" s="550"/>
      <c r="H241" s="550"/>
      <c r="I241" s="550"/>
      <c r="J241" s="550"/>
      <c r="K241" s="550"/>
      <c r="L241" s="550"/>
      <c r="M241" s="550"/>
      <c r="N241" s="550"/>
      <c r="O241" s="550"/>
      <c r="P241" s="550"/>
      <c r="Q241" s="550"/>
      <c r="R241" s="551"/>
      <c r="S241" s="552">
        <v>1278</v>
      </c>
      <c r="T241" s="550">
        <v>1519</v>
      </c>
      <c r="U241" s="550">
        <v>1394</v>
      </c>
      <c r="V241" s="550">
        <v>1165</v>
      </c>
      <c r="W241" s="550">
        <v>1133</v>
      </c>
      <c r="X241" s="550">
        <v>1024</v>
      </c>
      <c r="Y241" s="550">
        <v>1083</v>
      </c>
      <c r="Z241" s="550">
        <v>1107</v>
      </c>
      <c r="AA241" s="550">
        <v>977</v>
      </c>
      <c r="AB241" s="550">
        <v>1012</v>
      </c>
      <c r="AC241" s="550">
        <v>1109</v>
      </c>
      <c r="AD241" s="551">
        <v>1190</v>
      </c>
      <c r="AE241" s="552">
        <v>1348</v>
      </c>
      <c r="AF241" s="550">
        <v>1153</v>
      </c>
      <c r="AG241" s="550">
        <v>1070</v>
      </c>
      <c r="AH241" s="550">
        <v>866</v>
      </c>
      <c r="AI241" s="550">
        <v>909</v>
      </c>
      <c r="AJ241" s="550">
        <v>770</v>
      </c>
      <c r="AK241" s="550">
        <v>687</v>
      </c>
      <c r="AL241" s="550">
        <v>802</v>
      </c>
      <c r="AM241" s="550">
        <v>744</v>
      </c>
      <c r="AN241" s="550">
        <v>820</v>
      </c>
      <c r="AO241" s="550">
        <v>928</v>
      </c>
      <c r="AP241" s="550">
        <v>890</v>
      </c>
      <c r="AQ241" s="552">
        <v>1088</v>
      </c>
      <c r="AR241" s="550">
        <v>1128</v>
      </c>
      <c r="AS241" s="550">
        <v>880</v>
      </c>
      <c r="AT241" s="550">
        <v>875</v>
      </c>
      <c r="AU241" s="550">
        <v>939</v>
      </c>
      <c r="AV241" s="550">
        <v>919</v>
      </c>
      <c r="AW241" s="550">
        <v>948</v>
      </c>
      <c r="AX241" s="550">
        <v>1012</v>
      </c>
      <c r="AY241" s="550">
        <v>969</v>
      </c>
      <c r="AZ241" s="550">
        <v>1243</v>
      </c>
      <c r="BA241" s="550">
        <v>1025</v>
      </c>
      <c r="BB241" s="551">
        <v>1109</v>
      </c>
      <c r="BC241" s="552">
        <v>1176</v>
      </c>
      <c r="BD241" s="550">
        <v>1056</v>
      </c>
      <c r="BE241" s="550">
        <v>1073</v>
      </c>
      <c r="BF241" s="550"/>
      <c r="BG241" s="550"/>
      <c r="BH241" s="550"/>
      <c r="BI241" s="550"/>
      <c r="BJ241" s="550"/>
      <c r="BK241" s="553"/>
      <c r="BL241" s="550"/>
      <c r="BM241" s="550"/>
      <c r="BN241" s="551"/>
      <c r="BO241" s="551"/>
      <c r="BP241" s="551"/>
      <c r="BQ241" s="553"/>
      <c r="BU241" t="str">
        <f t="shared" si="98"/>
        <v>Polish EMEA Polish Inbound</v>
      </c>
    </row>
    <row r="242" spans="1:73">
      <c r="A242" s="2276" t="s">
        <v>145</v>
      </c>
      <c r="B242" s="2277" t="s">
        <v>33</v>
      </c>
      <c r="C242" s="2278" t="s">
        <v>134</v>
      </c>
      <c r="D242" s="2278" t="s">
        <v>145</v>
      </c>
      <c r="E242" s="2278" t="s">
        <v>16</v>
      </c>
      <c r="F242" s="2279"/>
      <c r="G242" s="550"/>
      <c r="H242" s="550"/>
      <c r="I242" s="550"/>
      <c r="J242" s="550"/>
      <c r="K242" s="550"/>
      <c r="L242" s="550"/>
      <c r="M242" s="550"/>
      <c r="N242" s="550"/>
      <c r="O242" s="550"/>
      <c r="P242" s="550"/>
      <c r="Q242" s="550"/>
      <c r="R242" s="551"/>
      <c r="S242" s="552">
        <v>1595</v>
      </c>
      <c r="T242" s="550">
        <v>1692</v>
      </c>
      <c r="U242" s="550">
        <v>2305</v>
      </c>
      <c r="V242" s="550">
        <v>1650</v>
      </c>
      <c r="W242" s="550">
        <v>1709</v>
      </c>
      <c r="X242" s="550">
        <v>1422</v>
      </c>
      <c r="Y242" s="550">
        <v>1449</v>
      </c>
      <c r="Z242" s="550">
        <v>1493</v>
      </c>
      <c r="AA242" s="550">
        <v>1267</v>
      </c>
      <c r="AB242" s="550">
        <v>1192</v>
      </c>
      <c r="AC242" s="550">
        <v>1104</v>
      </c>
      <c r="AD242" s="551">
        <v>1090</v>
      </c>
      <c r="AE242" s="552">
        <v>1278</v>
      </c>
      <c r="AF242" s="550">
        <v>1153</v>
      </c>
      <c r="AG242" s="550">
        <v>1344</v>
      </c>
      <c r="AH242" s="550">
        <v>1024</v>
      </c>
      <c r="AI242" s="550">
        <v>1187</v>
      </c>
      <c r="AJ242" s="550">
        <v>1052</v>
      </c>
      <c r="AK242" s="550">
        <v>994</v>
      </c>
      <c r="AL242" s="550">
        <v>924</v>
      </c>
      <c r="AM242" s="550">
        <v>872</v>
      </c>
      <c r="AN242" s="550">
        <v>862</v>
      </c>
      <c r="AO242" s="550">
        <v>933</v>
      </c>
      <c r="AP242" s="553">
        <v>738</v>
      </c>
      <c r="AQ242" s="552">
        <v>777</v>
      </c>
      <c r="AR242" s="550">
        <v>848</v>
      </c>
      <c r="AS242" s="550">
        <v>876</v>
      </c>
      <c r="AT242" s="550">
        <v>1040</v>
      </c>
      <c r="AU242" s="550">
        <v>985</v>
      </c>
      <c r="AV242" s="550">
        <v>851</v>
      </c>
      <c r="AW242" s="550">
        <v>823</v>
      </c>
      <c r="AX242" s="550">
        <v>775</v>
      </c>
      <c r="AY242" s="550">
        <v>789</v>
      </c>
      <c r="AZ242" s="550">
        <v>1025</v>
      </c>
      <c r="BA242" s="550">
        <v>821</v>
      </c>
      <c r="BB242" s="551">
        <v>714</v>
      </c>
      <c r="BC242" s="552">
        <v>781</v>
      </c>
      <c r="BD242" s="550">
        <v>601</v>
      </c>
      <c r="BE242" s="550">
        <v>757</v>
      </c>
      <c r="BF242" s="550"/>
      <c r="BG242" s="550"/>
      <c r="BH242" s="550"/>
      <c r="BI242" s="550"/>
      <c r="BJ242" s="550"/>
      <c r="BK242" s="553"/>
      <c r="BL242" s="550"/>
      <c r="BM242" s="550"/>
      <c r="BN242" s="551"/>
      <c r="BO242" s="551"/>
      <c r="BP242" s="551"/>
      <c r="BQ242" s="553"/>
      <c r="BU242" t="str">
        <f t="shared" si="98"/>
        <v>Portuguese EMEA Portuguese Inbound</v>
      </c>
    </row>
    <row r="243" spans="1:73">
      <c r="A243" s="2276" t="s">
        <v>146</v>
      </c>
      <c r="B243" s="2277" t="s">
        <v>33</v>
      </c>
      <c r="C243" s="2278" t="s">
        <v>134</v>
      </c>
      <c r="D243" s="2278" t="s">
        <v>146</v>
      </c>
      <c r="E243" s="2278" t="s">
        <v>16</v>
      </c>
      <c r="F243" s="2279"/>
      <c r="G243" s="550"/>
      <c r="H243" s="550"/>
      <c r="I243" s="550"/>
      <c r="J243" s="550"/>
      <c r="K243" s="550"/>
      <c r="L243" s="550"/>
      <c r="M243" s="550"/>
      <c r="N243" s="550"/>
      <c r="O243" s="550"/>
      <c r="P243" s="550"/>
      <c r="Q243" s="550"/>
      <c r="R243" s="551"/>
      <c r="S243" s="552">
        <v>1644</v>
      </c>
      <c r="T243" s="550">
        <v>1955</v>
      </c>
      <c r="U243" s="550">
        <v>1629</v>
      </c>
      <c r="V243" s="550">
        <v>1712</v>
      </c>
      <c r="W243" s="550">
        <v>1544</v>
      </c>
      <c r="X243" s="550">
        <v>1441</v>
      </c>
      <c r="Y243" s="550">
        <v>1351</v>
      </c>
      <c r="Z243" s="550">
        <v>1643</v>
      </c>
      <c r="AA243" s="550">
        <v>1637</v>
      </c>
      <c r="AB243" s="550">
        <v>1508</v>
      </c>
      <c r="AC243" s="550">
        <v>1645</v>
      </c>
      <c r="AD243" s="551">
        <v>1476</v>
      </c>
      <c r="AE243" s="552">
        <v>1964</v>
      </c>
      <c r="AF243" s="550">
        <v>1566</v>
      </c>
      <c r="AG243" s="550">
        <v>1695</v>
      </c>
      <c r="AH243" s="550">
        <v>1400</v>
      </c>
      <c r="AI243" s="550">
        <v>1478</v>
      </c>
      <c r="AJ243" s="550">
        <v>1406</v>
      </c>
      <c r="AK243" s="550">
        <v>1366</v>
      </c>
      <c r="AL243" s="550">
        <v>1304</v>
      </c>
      <c r="AM243" s="550">
        <v>1250</v>
      </c>
      <c r="AN243" s="550">
        <v>1317</v>
      </c>
      <c r="AO243" s="550">
        <v>1440</v>
      </c>
      <c r="AP243" s="553">
        <v>1293</v>
      </c>
      <c r="AQ243" s="552">
        <v>1536</v>
      </c>
      <c r="AR243" s="550">
        <v>1477</v>
      </c>
      <c r="AS243" s="550">
        <v>1133</v>
      </c>
      <c r="AT243" s="550">
        <v>1082</v>
      </c>
      <c r="AU243" s="550">
        <v>1328</v>
      </c>
      <c r="AV243" s="550">
        <v>1217</v>
      </c>
      <c r="AW243" s="550">
        <v>1571</v>
      </c>
      <c r="AX243" s="550">
        <v>1126</v>
      </c>
      <c r="AY243" s="550">
        <v>1335</v>
      </c>
      <c r="AZ243" s="550">
        <v>1554</v>
      </c>
      <c r="BA243" s="550">
        <v>1659</v>
      </c>
      <c r="BB243" s="551">
        <v>1178</v>
      </c>
      <c r="BC243" s="552">
        <v>1286</v>
      </c>
      <c r="BD243" s="550">
        <v>1094</v>
      </c>
      <c r="BE243" s="550">
        <v>1336</v>
      </c>
      <c r="BF243" s="550"/>
      <c r="BG243" s="550"/>
      <c r="BH243" s="550"/>
      <c r="BI243" s="550"/>
      <c r="BJ243" s="550"/>
      <c r="BK243" s="553"/>
      <c r="BL243" s="550"/>
      <c r="BM243" s="550"/>
      <c r="BN243" s="551"/>
      <c r="BO243" s="551"/>
      <c r="BP243" s="551"/>
      <c r="BQ243" s="553"/>
      <c r="BU243" t="str">
        <f t="shared" si="98"/>
        <v>Spanish EMEA Spanish Inbound</v>
      </c>
    </row>
    <row r="244" spans="1:73">
      <c r="A244" s="2276" t="s">
        <v>135</v>
      </c>
      <c r="B244" s="2277" t="s">
        <v>33</v>
      </c>
      <c r="C244" s="2278" t="s">
        <v>111</v>
      </c>
      <c r="D244" s="2278" t="s">
        <v>675</v>
      </c>
      <c r="E244" s="2278" t="s">
        <v>22</v>
      </c>
      <c r="F244" s="2279"/>
      <c r="G244" s="550"/>
      <c r="H244" s="550"/>
      <c r="I244" s="550"/>
      <c r="J244" s="550"/>
      <c r="K244" s="550"/>
      <c r="L244" s="550"/>
      <c r="M244" s="550"/>
      <c r="N244" s="550"/>
      <c r="O244" s="550"/>
      <c r="P244" s="550"/>
      <c r="Q244" s="550"/>
      <c r="R244" s="551"/>
      <c r="S244" s="552">
        <v>5343</v>
      </c>
      <c r="T244" s="550">
        <v>4143</v>
      </c>
      <c r="U244" s="550">
        <v>5025</v>
      </c>
      <c r="V244" s="550">
        <v>3850</v>
      </c>
      <c r="W244" s="550">
        <v>3377</v>
      </c>
      <c r="X244" s="550">
        <v>2477</v>
      </c>
      <c r="Y244" s="550">
        <v>2312</v>
      </c>
      <c r="Z244" s="550">
        <v>2726</v>
      </c>
      <c r="AA244" s="550">
        <v>2729</v>
      </c>
      <c r="AB244" s="550">
        <v>2646</v>
      </c>
      <c r="AC244" s="550">
        <v>3176</v>
      </c>
      <c r="AD244" s="551">
        <v>2579</v>
      </c>
      <c r="AE244" s="552">
        <v>3121</v>
      </c>
      <c r="AF244" s="550">
        <v>2836</v>
      </c>
      <c r="AG244" s="550">
        <v>2171</v>
      </c>
      <c r="AH244" s="550">
        <v>1756</v>
      </c>
      <c r="AI244" s="550">
        <v>1969</v>
      </c>
      <c r="AJ244" s="550">
        <v>1660</v>
      </c>
      <c r="AK244" s="550">
        <v>1755</v>
      </c>
      <c r="AL244" s="550">
        <v>1982</v>
      </c>
      <c r="AM244" s="550">
        <v>2018</v>
      </c>
      <c r="AN244" s="550">
        <v>2687</v>
      </c>
      <c r="AO244" s="550" t="s">
        <v>786</v>
      </c>
      <c r="AP244" s="550" t="s">
        <v>786</v>
      </c>
      <c r="AQ244" s="550"/>
      <c r="AR244" s="550"/>
      <c r="AS244" s="550"/>
      <c r="AT244" s="550"/>
      <c r="AU244" s="550"/>
      <c r="AV244" s="550"/>
      <c r="AW244" s="550"/>
      <c r="AX244" s="550"/>
      <c r="AY244" s="550"/>
      <c r="AZ244" s="550"/>
      <c r="BA244" s="550"/>
      <c r="BB244" s="551"/>
      <c r="BC244" s="552"/>
      <c r="BD244" s="550"/>
      <c r="BE244" s="550"/>
      <c r="BF244" s="550"/>
      <c r="BG244" s="550"/>
      <c r="BH244" s="550"/>
      <c r="BI244" s="550"/>
      <c r="BJ244" s="550"/>
      <c r="BK244" s="553"/>
      <c r="BL244" s="550"/>
      <c r="BM244" s="550"/>
      <c r="BN244" s="551"/>
      <c r="BO244" s="551"/>
      <c r="BP244" s="551"/>
      <c r="BQ244" s="553"/>
      <c r="BU244" t="str">
        <f t="shared" si="98"/>
        <v>German MT Chat German NLOK Chat Chat</v>
      </c>
    </row>
    <row r="245" spans="1:73">
      <c r="A245" s="2276" t="s">
        <v>208</v>
      </c>
      <c r="B245" s="2277" t="s">
        <v>33</v>
      </c>
      <c r="C245" s="2278" t="s">
        <v>46</v>
      </c>
      <c r="D245" s="2278" t="s">
        <v>208</v>
      </c>
      <c r="E245" s="2278" t="s">
        <v>16</v>
      </c>
      <c r="F245" s="2280"/>
      <c r="G245" s="550"/>
      <c r="H245" s="550"/>
      <c r="I245" s="550"/>
      <c r="J245" s="550">
        <v>46799</v>
      </c>
      <c r="K245" s="550">
        <v>36552</v>
      </c>
      <c r="L245" s="550">
        <v>36706</v>
      </c>
      <c r="M245" s="550">
        <v>33512</v>
      </c>
      <c r="N245" s="550">
        <v>36622</v>
      </c>
      <c r="O245" s="550">
        <v>33305</v>
      </c>
      <c r="P245" s="550">
        <v>31375</v>
      </c>
      <c r="Q245" s="550">
        <v>33376</v>
      </c>
      <c r="R245" s="551">
        <v>33582</v>
      </c>
      <c r="S245" s="552">
        <v>37957</v>
      </c>
      <c r="T245" s="550">
        <v>39280</v>
      </c>
      <c r="U245" s="550">
        <v>41083</v>
      </c>
      <c r="V245" s="550">
        <v>37949</v>
      </c>
      <c r="W245" s="550">
        <v>33339</v>
      </c>
      <c r="X245" s="550">
        <v>30926</v>
      </c>
      <c r="Y245" s="550">
        <v>34518</v>
      </c>
      <c r="Z245" s="550">
        <v>35804</v>
      </c>
      <c r="AA245" s="550">
        <v>30602</v>
      </c>
      <c r="AB245" s="550">
        <v>23667</v>
      </c>
      <c r="AC245" s="550">
        <v>24422</v>
      </c>
      <c r="AD245" s="551">
        <v>28940</v>
      </c>
      <c r="AE245" s="552">
        <v>35579</v>
      </c>
      <c r="AF245" s="550">
        <v>53260</v>
      </c>
      <c r="AG245" s="550">
        <v>33738</v>
      </c>
      <c r="AH245" s="550">
        <v>25882</v>
      </c>
      <c r="AI245" s="550">
        <v>25089</v>
      </c>
      <c r="AJ245" s="550">
        <v>28436</v>
      </c>
      <c r="AK245" s="550">
        <v>27238</v>
      </c>
      <c r="AL245" s="550">
        <v>32181</v>
      </c>
      <c r="AM245" s="550">
        <v>29718</v>
      </c>
      <c r="AN245" s="550">
        <v>28396</v>
      </c>
      <c r="AO245" s="550">
        <v>26146</v>
      </c>
      <c r="AP245" s="553">
        <v>28022</v>
      </c>
      <c r="AQ245" s="552">
        <v>34747</v>
      </c>
      <c r="AR245" s="550">
        <v>31240</v>
      </c>
      <c r="AS245" s="550">
        <v>26294</v>
      </c>
      <c r="AT245" s="550">
        <v>28612</v>
      </c>
      <c r="AU245" s="550">
        <v>26750</v>
      </c>
      <c r="AV245" s="550">
        <v>25666</v>
      </c>
      <c r="AW245" s="550">
        <v>25293</v>
      </c>
      <c r="AX245" s="550">
        <v>37278</v>
      </c>
      <c r="AY245" s="550">
        <v>28994</v>
      </c>
      <c r="AZ245" s="550">
        <v>21717</v>
      </c>
      <c r="BA245" s="550">
        <v>17989</v>
      </c>
      <c r="BB245" s="551">
        <v>20744</v>
      </c>
      <c r="BC245" s="552">
        <v>22155</v>
      </c>
      <c r="BD245" s="550">
        <v>19957</v>
      </c>
      <c r="BE245" s="550">
        <v>22230</v>
      </c>
      <c r="BF245" s="550"/>
      <c r="BG245" s="550"/>
      <c r="BH245" s="550"/>
      <c r="BI245" s="550"/>
      <c r="BJ245" s="550"/>
      <c r="BK245" s="553"/>
      <c r="BL245" s="550"/>
      <c r="BM245" s="550"/>
      <c r="BN245" s="551"/>
      <c r="BO245" s="551"/>
      <c r="BP245" s="551"/>
      <c r="BQ245" s="553"/>
      <c r="BU245" t="str">
        <f t="shared" si="98"/>
        <v>English Sales English Inbound</v>
      </c>
    </row>
    <row r="246" spans="1:73">
      <c r="A246" s="2276" t="s">
        <v>208</v>
      </c>
      <c r="B246" s="2277" t="s">
        <v>33</v>
      </c>
      <c r="C246" s="2278" t="s">
        <v>670</v>
      </c>
      <c r="D246" s="2278" t="s">
        <v>208</v>
      </c>
      <c r="E246" s="2278" t="s">
        <v>22</v>
      </c>
      <c r="F246" s="2280"/>
      <c r="G246" s="550"/>
      <c r="H246" s="550"/>
      <c r="I246" s="550"/>
      <c r="J246" s="550">
        <v>28530</v>
      </c>
      <c r="K246" s="550">
        <v>25461</v>
      </c>
      <c r="L246" s="550">
        <v>28059</v>
      </c>
      <c r="M246" s="550">
        <v>24023</v>
      </c>
      <c r="N246" s="550">
        <v>24028</v>
      </c>
      <c r="O246" s="550">
        <v>26698</v>
      </c>
      <c r="P246" s="550">
        <v>27925</v>
      </c>
      <c r="Q246" s="550">
        <v>31160</v>
      </c>
      <c r="R246" s="551">
        <v>37807</v>
      </c>
      <c r="S246" s="552">
        <v>41786</v>
      </c>
      <c r="T246" s="550">
        <v>33674</v>
      </c>
      <c r="U246" s="550">
        <v>34456</v>
      </c>
      <c r="V246" s="550">
        <v>32468</v>
      </c>
      <c r="W246" s="550">
        <v>30313</v>
      </c>
      <c r="X246" s="550">
        <v>28831</v>
      </c>
      <c r="Y246" s="550">
        <v>30232</v>
      </c>
      <c r="Z246" s="550">
        <v>16920</v>
      </c>
      <c r="AA246" s="550">
        <v>14423</v>
      </c>
      <c r="AB246" s="550">
        <v>11291</v>
      </c>
      <c r="AC246" s="550">
        <v>9256</v>
      </c>
      <c r="AD246" s="551">
        <v>9007</v>
      </c>
      <c r="AE246" s="552">
        <v>10210</v>
      </c>
      <c r="AF246" s="550">
        <v>12308</v>
      </c>
      <c r="AG246" s="550">
        <v>10226</v>
      </c>
      <c r="AH246" s="550">
        <v>10446</v>
      </c>
      <c r="AI246" s="550">
        <v>10652</v>
      </c>
      <c r="AJ246" s="550">
        <v>12374</v>
      </c>
      <c r="AK246" s="550">
        <v>11636</v>
      </c>
      <c r="AL246" s="550">
        <v>14216</v>
      </c>
      <c r="AM246" s="550">
        <v>10284</v>
      </c>
      <c r="AN246" s="550">
        <v>23819</v>
      </c>
      <c r="AO246" s="550">
        <v>15689</v>
      </c>
      <c r="AP246" s="553">
        <v>11539</v>
      </c>
      <c r="AQ246" s="552">
        <v>14283</v>
      </c>
      <c r="AR246" s="550">
        <v>10025</v>
      </c>
      <c r="AS246" s="550">
        <v>9665</v>
      </c>
      <c r="AT246" s="550">
        <v>11319</v>
      </c>
      <c r="AU246" s="550">
        <v>7425</v>
      </c>
      <c r="AV246" s="550">
        <v>14668</v>
      </c>
      <c r="AW246" s="550">
        <v>21180</v>
      </c>
      <c r="AX246" s="550">
        <v>29834</v>
      </c>
      <c r="AY246" s="550">
        <v>27545</v>
      </c>
      <c r="AZ246" s="550">
        <v>24679</v>
      </c>
      <c r="BA246" s="550">
        <v>21966</v>
      </c>
      <c r="BB246" s="551">
        <v>14503</v>
      </c>
      <c r="BC246" s="552">
        <v>16563</v>
      </c>
      <c r="BD246" s="550">
        <v>15849</v>
      </c>
      <c r="BE246" s="550">
        <v>19327</v>
      </c>
      <c r="BF246" s="550"/>
      <c r="BG246" s="550"/>
      <c r="BH246" s="550"/>
      <c r="BI246" s="550"/>
      <c r="BJ246" s="550"/>
      <c r="BK246" s="553"/>
      <c r="BL246" s="550"/>
      <c r="BM246" s="550"/>
      <c r="BN246" s="551"/>
      <c r="BO246" s="551"/>
      <c r="BP246" s="551"/>
      <c r="BQ246" s="553"/>
      <c r="BU246" t="str">
        <f t="shared" si="98"/>
        <v>English Sales Chat English Chat</v>
      </c>
    </row>
    <row r="247" spans="1:73">
      <c r="A247" s="2276" t="s">
        <v>208</v>
      </c>
      <c r="B247" s="2277" t="s">
        <v>33</v>
      </c>
      <c r="C247" s="2278" t="s">
        <v>671</v>
      </c>
      <c r="D247" s="2278" t="s">
        <v>672</v>
      </c>
      <c r="E247" s="2278" t="s">
        <v>22</v>
      </c>
      <c r="F247" s="2279"/>
      <c r="G247" s="550"/>
      <c r="H247" s="550"/>
      <c r="I247" s="550"/>
      <c r="J247" s="550">
        <v>9526</v>
      </c>
      <c r="K247" s="550">
        <v>9519</v>
      </c>
      <c r="L247" s="550">
        <v>9725</v>
      </c>
      <c r="M247" s="550">
        <v>9492.0001739179115</v>
      </c>
      <c r="N247" s="550">
        <v>9152.000183744085</v>
      </c>
      <c r="O247" s="550">
        <v>8770.0002259044868</v>
      </c>
      <c r="P247" s="550">
        <v>8935.0009666787155</v>
      </c>
      <c r="Q247" s="550">
        <v>9098.0009032919734</v>
      </c>
      <c r="R247" s="551">
        <v>10727.001604711028</v>
      </c>
      <c r="S247" s="552">
        <v>10095.00092555724</v>
      </c>
      <c r="T247" s="550">
        <v>8789.0010455223237</v>
      </c>
      <c r="U247" s="550">
        <v>9183.0004842149538</v>
      </c>
      <c r="V247" s="550">
        <v>5047.0003076676476</v>
      </c>
      <c r="W247" s="550">
        <v>3608.0001391197929</v>
      </c>
      <c r="X247" s="550">
        <v>3645.0004695031075</v>
      </c>
      <c r="Y247" s="550">
        <v>2379.0008119126587</v>
      </c>
      <c r="Z247" s="550">
        <v>2411.0004853128989</v>
      </c>
      <c r="AA247" s="550">
        <v>2493.0007730887937</v>
      </c>
      <c r="AB247" s="550">
        <v>2475.0003099747473</v>
      </c>
      <c r="AC247" s="550">
        <v>2892.0009625771604</v>
      </c>
      <c r="AD247" s="551">
        <v>2478.000779858181</v>
      </c>
      <c r="AE247" s="552">
        <v>2478.0009246898599</v>
      </c>
      <c r="AF247" s="550">
        <v>2067.0008003349094</v>
      </c>
      <c r="AG247" s="550">
        <v>1554</v>
      </c>
      <c r="AH247" s="550">
        <v>1517</v>
      </c>
      <c r="AI247" s="550">
        <v>1643</v>
      </c>
      <c r="AJ247" s="550">
        <v>1722</v>
      </c>
      <c r="AK247" s="550">
        <v>1622</v>
      </c>
      <c r="AL247" s="550">
        <v>2176</v>
      </c>
      <c r="AM247" s="550">
        <v>2108</v>
      </c>
      <c r="AN247" s="550">
        <v>2304</v>
      </c>
      <c r="AO247" s="550">
        <v>2267</v>
      </c>
      <c r="AP247" s="553">
        <v>2237</v>
      </c>
      <c r="AQ247" s="552">
        <v>1342</v>
      </c>
      <c r="AR247" s="550">
        <v>2082</v>
      </c>
      <c r="AS247" s="550"/>
      <c r="AT247" s="550">
        <v>11319</v>
      </c>
      <c r="AU247" s="550">
        <v>0</v>
      </c>
      <c r="AV247" s="550">
        <v>0</v>
      </c>
      <c r="AW247" s="550">
        <v>0</v>
      </c>
      <c r="AX247" s="550"/>
      <c r="AY247" s="550"/>
      <c r="AZ247" s="550"/>
      <c r="BA247" s="550"/>
      <c r="BB247" s="551"/>
      <c r="BC247" s="552"/>
      <c r="BD247" s="550"/>
      <c r="BE247" s="550"/>
      <c r="BF247" s="550"/>
      <c r="BG247" s="550"/>
      <c r="BH247" s="550"/>
      <c r="BI247" s="550"/>
      <c r="BJ247" s="550"/>
      <c r="BK247" s="553"/>
      <c r="BL247" s="550"/>
      <c r="BM247" s="550"/>
      <c r="BN247" s="551"/>
      <c r="BO247" s="551"/>
      <c r="BP247" s="551"/>
      <c r="BQ247" s="553"/>
      <c r="BU247" t="str">
        <f t="shared" si="98"/>
        <v>English Arood Arood Chat Chat</v>
      </c>
    </row>
    <row r="248" spans="1:73">
      <c r="A248" s="2276" t="s">
        <v>208</v>
      </c>
      <c r="B248" s="2277" t="s">
        <v>33</v>
      </c>
      <c r="C248" s="2278" t="s">
        <v>35</v>
      </c>
      <c r="D248" s="2278" t="s">
        <v>38</v>
      </c>
      <c r="E248" s="2278" t="s">
        <v>16</v>
      </c>
      <c r="F248" s="2279"/>
      <c r="G248" s="550"/>
      <c r="H248" s="550"/>
      <c r="I248" s="550"/>
      <c r="J248" s="550">
        <v>17123</v>
      </c>
      <c r="K248" s="550">
        <v>15178</v>
      </c>
      <c r="L248" s="550">
        <v>16099</v>
      </c>
      <c r="M248" s="550">
        <v>13705</v>
      </c>
      <c r="N248" s="550">
        <v>13466</v>
      </c>
      <c r="O248" s="550">
        <v>12660</v>
      </c>
      <c r="P248" s="550">
        <v>11321</v>
      </c>
      <c r="Q248" s="550">
        <v>11182</v>
      </c>
      <c r="R248" s="551">
        <v>11117</v>
      </c>
      <c r="S248" s="552">
        <v>13429</v>
      </c>
      <c r="T248" s="550">
        <v>14648</v>
      </c>
      <c r="U248" s="550">
        <v>14814</v>
      </c>
      <c r="V248" s="550">
        <v>13251</v>
      </c>
      <c r="W248" s="550">
        <v>13147</v>
      </c>
      <c r="X248" s="550">
        <v>15343</v>
      </c>
      <c r="Y248" s="550">
        <v>23765</v>
      </c>
      <c r="Z248" s="550">
        <v>25065</v>
      </c>
      <c r="AA248" s="550">
        <v>24742</v>
      </c>
      <c r="AB248" s="550">
        <v>21205</v>
      </c>
      <c r="AC248" s="550">
        <v>17843</v>
      </c>
      <c r="AD248" s="551">
        <v>18675</v>
      </c>
      <c r="AE248" s="552">
        <v>21971</v>
      </c>
      <c r="AF248" s="550">
        <v>21350</v>
      </c>
      <c r="AG248" s="550">
        <v>24843</v>
      </c>
      <c r="AH248" s="550">
        <v>22811</v>
      </c>
      <c r="AI248" s="550">
        <v>20016</v>
      </c>
      <c r="AJ248" s="550">
        <v>26659</v>
      </c>
      <c r="AK248" s="550">
        <v>26969</v>
      </c>
      <c r="AL248" s="550">
        <v>25048</v>
      </c>
      <c r="AM248" s="550">
        <v>21157</v>
      </c>
      <c r="AN248" s="550">
        <v>22855</v>
      </c>
      <c r="AO248" s="550">
        <v>24829</v>
      </c>
      <c r="AP248" s="553">
        <v>25552</v>
      </c>
      <c r="AQ248" s="552">
        <v>31742</v>
      </c>
      <c r="AR248" s="550">
        <v>31484</v>
      </c>
      <c r="AS248" s="550">
        <v>27121</v>
      </c>
      <c r="AT248" s="550">
        <v>24509</v>
      </c>
      <c r="AU248" s="550">
        <v>23553</v>
      </c>
      <c r="AV248" s="550">
        <v>22118</v>
      </c>
      <c r="AW248" s="550">
        <v>22430</v>
      </c>
      <c r="AX248" s="550">
        <v>21167</v>
      </c>
      <c r="AY248" s="550">
        <v>17272</v>
      </c>
      <c r="AZ248" s="550">
        <v>21259</v>
      </c>
      <c r="BA248" s="550">
        <v>21667</v>
      </c>
      <c r="BB248" s="551">
        <v>17683</v>
      </c>
      <c r="BC248" s="552">
        <v>21020</v>
      </c>
      <c r="BD248" s="550"/>
      <c r="BE248" s="550">
        <v>28034</v>
      </c>
      <c r="BF248" s="550"/>
      <c r="BG248" s="550"/>
      <c r="BH248" s="550"/>
      <c r="BI248" s="550"/>
      <c r="BJ248" s="550"/>
      <c r="BK248" s="553"/>
      <c r="BL248" s="550"/>
      <c r="BM248" s="550"/>
      <c r="BN248" s="551"/>
      <c r="BO248" s="551"/>
      <c r="BP248" s="551"/>
      <c r="BQ248" s="553"/>
      <c r="BU248" t="str">
        <f t="shared" si="98"/>
        <v>English Member Loyalty Retention Inbound</v>
      </c>
    </row>
    <row r="249" spans="1:73">
      <c r="A249" s="2276" t="s">
        <v>208</v>
      </c>
      <c r="B249" s="2277" t="s">
        <v>33</v>
      </c>
      <c r="C249" s="2278" t="s">
        <v>35</v>
      </c>
      <c r="D249" s="2278" t="s">
        <v>36</v>
      </c>
      <c r="E249" s="2278" t="s">
        <v>16</v>
      </c>
      <c r="F249" s="2279"/>
      <c r="G249" s="550"/>
      <c r="H249" s="550"/>
      <c r="I249" s="550"/>
      <c r="J249" s="550">
        <v>56728</v>
      </c>
      <c r="K249" s="550">
        <v>45379</v>
      </c>
      <c r="L249" s="550">
        <v>52586</v>
      </c>
      <c r="M249" s="550">
        <v>50314</v>
      </c>
      <c r="N249" s="550">
        <v>57953</v>
      </c>
      <c r="O249" s="550">
        <v>54323</v>
      </c>
      <c r="P249" s="550">
        <v>61717</v>
      </c>
      <c r="Q249" s="550">
        <v>73476</v>
      </c>
      <c r="R249" s="551">
        <v>78118</v>
      </c>
      <c r="S249" s="552">
        <v>85669</v>
      </c>
      <c r="T249" s="550">
        <v>80564</v>
      </c>
      <c r="U249" s="550">
        <v>84051</v>
      </c>
      <c r="V249" s="550">
        <v>74522</v>
      </c>
      <c r="W249" s="550">
        <v>76573</v>
      </c>
      <c r="X249" s="550">
        <v>77403</v>
      </c>
      <c r="Y249" s="550">
        <v>35958</v>
      </c>
      <c r="Z249" s="550">
        <v>28175</v>
      </c>
      <c r="AA249" s="550">
        <v>28660</v>
      </c>
      <c r="AB249" s="550">
        <v>27169</v>
      </c>
      <c r="AC249" s="550">
        <v>49659</v>
      </c>
      <c r="AD249" s="551">
        <v>79111</v>
      </c>
      <c r="AE249" s="552">
        <v>86167</v>
      </c>
      <c r="AF249" s="550">
        <v>79548</v>
      </c>
      <c r="AG249" s="550">
        <v>77666</v>
      </c>
      <c r="AH249" s="550">
        <v>63200</v>
      </c>
      <c r="AI249" s="550">
        <v>60637</v>
      </c>
      <c r="AJ249" s="550">
        <v>55032</v>
      </c>
      <c r="AK249" s="550">
        <v>52914</v>
      </c>
      <c r="AL249" s="550">
        <v>59937</v>
      </c>
      <c r="AM249" s="550">
        <v>57386</v>
      </c>
      <c r="AN249" s="550">
        <v>67151</v>
      </c>
      <c r="AO249" s="550">
        <v>73758</v>
      </c>
      <c r="AP249" s="553">
        <v>79102</v>
      </c>
      <c r="AQ249" s="552">
        <v>88090</v>
      </c>
      <c r="AR249" s="550">
        <v>76695</v>
      </c>
      <c r="AS249" s="550">
        <v>65853</v>
      </c>
      <c r="AT249" s="550">
        <v>64934</v>
      </c>
      <c r="AU249" s="550">
        <v>48609</v>
      </c>
      <c r="AV249" s="550">
        <v>56384</v>
      </c>
      <c r="AW249" s="550">
        <v>58238</v>
      </c>
      <c r="AX249" s="550">
        <v>60062</v>
      </c>
      <c r="AY249" s="550">
        <v>55144</v>
      </c>
      <c r="AZ249" s="550">
        <v>62512</v>
      </c>
      <c r="BA249" s="550">
        <v>62320</v>
      </c>
      <c r="BB249" s="551">
        <v>67830</v>
      </c>
      <c r="BC249" s="552">
        <v>72878</v>
      </c>
      <c r="BD249" s="550"/>
      <c r="BE249" s="550">
        <v>55046</v>
      </c>
      <c r="BF249" s="550"/>
      <c r="BG249" s="550"/>
      <c r="BH249" s="550"/>
      <c r="BI249" s="550"/>
      <c r="BJ249" s="550"/>
      <c r="BK249" s="553"/>
      <c r="BL249" s="550"/>
      <c r="BM249" s="550"/>
      <c r="BN249" s="551"/>
      <c r="BO249" s="551"/>
      <c r="BP249" s="551"/>
      <c r="BQ249" s="553"/>
      <c r="BU249" t="str">
        <f t="shared" si="98"/>
        <v>English Member Loyalty Renewals Inbound</v>
      </c>
    </row>
    <row r="250" spans="1:73">
      <c r="A250" s="2276" t="s">
        <v>208</v>
      </c>
      <c r="B250" s="2277" t="s">
        <v>33</v>
      </c>
      <c r="C250" s="2278" t="s">
        <v>111</v>
      </c>
      <c r="D250" s="2278" t="s">
        <v>673</v>
      </c>
      <c r="E250" s="2278" t="s">
        <v>22</v>
      </c>
      <c r="F250" s="2279"/>
      <c r="G250" s="550"/>
      <c r="H250" s="550"/>
      <c r="I250" s="550"/>
      <c r="J250" s="550"/>
      <c r="K250" s="550"/>
      <c r="L250" s="550"/>
      <c r="M250" s="550"/>
      <c r="N250" s="550"/>
      <c r="O250" s="550"/>
      <c r="P250" s="550"/>
      <c r="Q250" s="550"/>
      <c r="R250" s="551"/>
      <c r="S250" s="552">
        <v>12738</v>
      </c>
      <c r="T250" s="550">
        <v>10900</v>
      </c>
      <c r="U250" s="550">
        <v>15092</v>
      </c>
      <c r="V250" s="550">
        <v>20686</v>
      </c>
      <c r="W250" s="550">
        <v>19937</v>
      </c>
      <c r="X250" s="550">
        <v>16484</v>
      </c>
      <c r="Y250" s="550">
        <v>15168</v>
      </c>
      <c r="Z250" s="550">
        <v>19016</v>
      </c>
      <c r="AA250" s="550">
        <v>18745</v>
      </c>
      <c r="AB250" s="550">
        <v>19532</v>
      </c>
      <c r="AC250" s="550">
        <v>21252</v>
      </c>
      <c r="AD250" s="551">
        <v>21185</v>
      </c>
      <c r="AE250" s="552">
        <v>31348</v>
      </c>
      <c r="AF250" s="550">
        <v>25132</v>
      </c>
      <c r="AG250" s="550">
        <v>21409</v>
      </c>
      <c r="AH250" s="550">
        <v>16955</v>
      </c>
      <c r="AI250" s="550">
        <v>16843</v>
      </c>
      <c r="AJ250" s="550">
        <v>13093</v>
      </c>
      <c r="AK250" s="550">
        <v>14409</v>
      </c>
      <c r="AL250" s="550">
        <v>15607</v>
      </c>
      <c r="AM250" s="550">
        <v>15492</v>
      </c>
      <c r="AN250" s="550">
        <v>10268</v>
      </c>
      <c r="AO250" s="550">
        <v>19270</v>
      </c>
      <c r="AP250" s="553">
        <v>18118</v>
      </c>
      <c r="AQ250" s="552">
        <v>21611</v>
      </c>
      <c r="AR250" s="550">
        <v>20467</v>
      </c>
      <c r="AS250" s="550"/>
      <c r="AT250" s="550">
        <v>22524</v>
      </c>
      <c r="AU250" s="550">
        <v>15757</v>
      </c>
      <c r="AV250" s="550">
        <v>15191</v>
      </c>
      <c r="AW250" s="550">
        <v>16292</v>
      </c>
      <c r="AX250" s="550">
        <v>16484</v>
      </c>
      <c r="AY250" s="550">
        <v>17829</v>
      </c>
      <c r="AZ250" s="550">
        <v>21808</v>
      </c>
      <c r="BA250" s="550">
        <v>23008</v>
      </c>
      <c r="BB250" s="551">
        <v>24240</v>
      </c>
      <c r="BC250" s="552">
        <v>23251</v>
      </c>
      <c r="BD250" s="550"/>
      <c r="BE250" s="550">
        <v>18024</v>
      </c>
      <c r="BF250" s="550"/>
      <c r="BG250" s="550"/>
      <c r="BH250" s="550"/>
      <c r="BI250" s="550"/>
      <c r="BJ250" s="550"/>
      <c r="BK250" s="553"/>
      <c r="BL250" s="550"/>
      <c r="BM250" s="550"/>
      <c r="BN250" s="551"/>
      <c r="BO250" s="551"/>
      <c r="BP250" s="551"/>
      <c r="BQ250" s="553"/>
      <c r="BU250" t="str">
        <f t="shared" si="98"/>
        <v>English MT Chat MT EMEA Chat Chat</v>
      </c>
    </row>
    <row r="251" spans="1:73">
      <c r="A251" s="2276" t="s">
        <v>208</v>
      </c>
      <c r="B251" s="2277" t="s">
        <v>33</v>
      </c>
      <c r="C251" s="2278" t="s">
        <v>111</v>
      </c>
      <c r="D251" s="2278" t="s">
        <v>674</v>
      </c>
      <c r="E251" s="2278" t="s">
        <v>22</v>
      </c>
      <c r="F251" s="2279"/>
      <c r="G251" s="550"/>
      <c r="H251" s="550"/>
      <c r="I251" s="550"/>
      <c r="J251" s="550"/>
      <c r="K251" s="550"/>
      <c r="L251" s="550"/>
      <c r="M251" s="550"/>
      <c r="N251" s="550"/>
      <c r="O251" s="550"/>
      <c r="P251" s="550"/>
      <c r="Q251" s="550"/>
      <c r="R251" s="551"/>
      <c r="S251" s="552"/>
      <c r="T251" s="550"/>
      <c r="U251" s="550"/>
      <c r="V251" s="550"/>
      <c r="W251" s="550"/>
      <c r="X251" s="550"/>
      <c r="Y251" s="550"/>
      <c r="Z251" s="550"/>
      <c r="AA251" s="550"/>
      <c r="AB251" s="550"/>
      <c r="AC251" s="550">
        <v>4050</v>
      </c>
      <c r="AD251" s="551">
        <v>5149</v>
      </c>
      <c r="AE251" s="552">
        <v>10950</v>
      </c>
      <c r="AF251" s="550">
        <v>12701</v>
      </c>
      <c r="AG251" s="550">
        <v>17506</v>
      </c>
      <c r="AH251" s="550">
        <v>15622</v>
      </c>
      <c r="AI251" s="550">
        <v>16374</v>
      </c>
      <c r="AJ251" s="550">
        <v>11764</v>
      </c>
      <c r="AK251" s="550">
        <v>11037</v>
      </c>
      <c r="AL251" s="550">
        <v>10215</v>
      </c>
      <c r="AM251" s="550">
        <v>10771</v>
      </c>
      <c r="AN251" s="550">
        <v>10938</v>
      </c>
      <c r="AO251" s="550">
        <v>11239</v>
      </c>
      <c r="AP251" s="553">
        <v>10784</v>
      </c>
      <c r="AQ251" s="552">
        <v>13752</v>
      </c>
      <c r="AR251" s="550">
        <v>13331</v>
      </c>
      <c r="AS251" s="550">
        <v>13841</v>
      </c>
      <c r="AT251" s="550">
        <v>16499</v>
      </c>
      <c r="AU251" s="550">
        <v>11219</v>
      </c>
      <c r="AV251" s="550">
        <v>10443</v>
      </c>
      <c r="AW251" s="550">
        <v>10192</v>
      </c>
      <c r="AX251" s="550">
        <v>10533</v>
      </c>
      <c r="AY251" s="550">
        <v>11108</v>
      </c>
      <c r="AZ251" s="550">
        <v>12430</v>
      </c>
      <c r="BA251" s="550">
        <v>12094</v>
      </c>
      <c r="BB251" s="551">
        <v>13763</v>
      </c>
      <c r="BC251" s="552">
        <v>14138</v>
      </c>
      <c r="BD251" s="550"/>
      <c r="BE251" s="550">
        <v>11437</v>
      </c>
      <c r="BF251" s="550"/>
      <c r="BG251" s="550"/>
      <c r="BH251" s="550"/>
      <c r="BI251" s="550"/>
      <c r="BJ251" s="550"/>
      <c r="BK251" s="553"/>
      <c r="BL251" s="550"/>
      <c r="BM251" s="550"/>
      <c r="BN251" s="551"/>
      <c r="BO251" s="551"/>
      <c r="BP251" s="551"/>
      <c r="BQ251" s="553"/>
      <c r="BU251" t="str">
        <f t="shared" si="98"/>
        <v>English MT Chat MT Japanese Chat Chat</v>
      </c>
    </row>
    <row r="252" spans="1:73">
      <c r="A252" s="2276" t="s">
        <v>218</v>
      </c>
      <c r="B252" s="2277" t="s">
        <v>33</v>
      </c>
      <c r="C252" s="2278" t="s">
        <v>129</v>
      </c>
      <c r="D252" s="2278" t="s">
        <v>684</v>
      </c>
      <c r="E252" s="2278" t="s">
        <v>16</v>
      </c>
      <c r="F252" s="2279"/>
      <c r="G252" s="550"/>
      <c r="H252" s="550"/>
      <c r="I252" s="550"/>
      <c r="J252" s="550">
        <v>20039</v>
      </c>
      <c r="K252" s="550">
        <v>19153</v>
      </c>
      <c r="L252" s="550">
        <v>18771</v>
      </c>
      <c r="M252" s="550">
        <v>17218</v>
      </c>
      <c r="N252" s="550">
        <v>18166</v>
      </c>
      <c r="O252" s="550">
        <v>20331.68</v>
      </c>
      <c r="P252" s="550">
        <v>24266</v>
      </c>
      <c r="Q252" s="550">
        <v>24372</v>
      </c>
      <c r="R252" s="551">
        <v>24939</v>
      </c>
      <c r="S252" s="552">
        <v>25069.999999999996</v>
      </c>
      <c r="T252" s="550">
        <v>23345</v>
      </c>
      <c r="U252" s="550">
        <v>26000</v>
      </c>
      <c r="V252" s="550">
        <v>28549</v>
      </c>
      <c r="W252" s="550">
        <v>27578</v>
      </c>
      <c r="X252" s="550">
        <v>26513</v>
      </c>
      <c r="Y252" s="550">
        <v>22931</v>
      </c>
      <c r="Z252" s="550">
        <v>25643</v>
      </c>
      <c r="AA252" s="550">
        <v>24745</v>
      </c>
      <c r="AB252" s="550">
        <v>24472</v>
      </c>
      <c r="AC252" s="550">
        <v>26044</v>
      </c>
      <c r="AD252" s="551">
        <v>26037</v>
      </c>
      <c r="AE252" s="552">
        <v>28528</v>
      </c>
      <c r="AF252" s="550">
        <v>29378</v>
      </c>
      <c r="AG252" s="550">
        <v>30531</v>
      </c>
      <c r="AH252" s="550">
        <v>26126</v>
      </c>
      <c r="AI252" s="550">
        <v>30643</v>
      </c>
      <c r="AJ252" s="550">
        <v>26279</v>
      </c>
      <c r="AK252" s="550">
        <v>24281</v>
      </c>
      <c r="AL252" s="550">
        <v>27084</v>
      </c>
      <c r="AM252" s="550">
        <v>28410</v>
      </c>
      <c r="AN252" s="550">
        <v>26997</v>
      </c>
      <c r="AO252" s="550">
        <v>26987</v>
      </c>
      <c r="AP252" s="553">
        <v>23810</v>
      </c>
      <c r="AQ252" s="552">
        <v>23190</v>
      </c>
      <c r="AR252" s="550">
        <v>25809</v>
      </c>
      <c r="AS252" s="550">
        <v>27099</v>
      </c>
      <c r="AT252" s="550">
        <v>25153</v>
      </c>
      <c r="AU252" s="550">
        <v>24296</v>
      </c>
      <c r="AV252" s="550">
        <v>22430</v>
      </c>
      <c r="AW252" s="550">
        <v>22490</v>
      </c>
      <c r="AX252" s="550">
        <v>21725</v>
      </c>
      <c r="AY252" s="550">
        <v>21558</v>
      </c>
      <c r="AZ252" s="550">
        <v>24373</v>
      </c>
      <c r="BA252" s="550">
        <v>22703</v>
      </c>
      <c r="BB252" s="551">
        <v>24836</v>
      </c>
      <c r="BC252" s="552">
        <v>27007</v>
      </c>
      <c r="BD252" s="550">
        <v>25280</v>
      </c>
      <c r="BE252" s="550">
        <v>28001</v>
      </c>
      <c r="BF252" s="550"/>
      <c r="BG252" s="550"/>
      <c r="BH252" s="550"/>
      <c r="BI252" s="550"/>
      <c r="BJ252" s="550"/>
      <c r="BK252" s="553"/>
      <c r="BL252" s="550"/>
      <c r="BM252" s="550"/>
      <c r="BN252" s="551"/>
      <c r="BO252" s="551"/>
      <c r="BP252" s="551"/>
      <c r="BQ252" s="553"/>
      <c r="BU252" t="str">
        <f t="shared" si="98"/>
        <v>Japanese APJ APJ Phone Inbound</v>
      </c>
    </row>
    <row r="253" spans="1:73">
      <c r="A253" s="2276" t="s">
        <v>218</v>
      </c>
      <c r="B253" s="2277" t="s">
        <v>33</v>
      </c>
      <c r="C253" s="2278" t="s">
        <v>129</v>
      </c>
      <c r="D253" s="2278" t="s">
        <v>685</v>
      </c>
      <c r="E253" s="2278"/>
      <c r="F253" s="2279"/>
      <c r="G253" s="550"/>
      <c r="H253" s="550"/>
      <c r="I253" s="550"/>
      <c r="J253" s="550"/>
      <c r="K253" s="550"/>
      <c r="L253" s="550"/>
      <c r="M253" s="550"/>
      <c r="N253" s="550"/>
      <c r="O253" s="550"/>
      <c r="P253" s="550"/>
      <c r="Q253" s="550"/>
      <c r="R253" s="551"/>
      <c r="S253" s="552"/>
      <c r="T253" s="550"/>
      <c r="U253" s="550"/>
      <c r="V253" s="550"/>
      <c r="W253" s="550"/>
      <c r="X253" s="550"/>
      <c r="Y253" s="550"/>
      <c r="Z253" s="550"/>
      <c r="AA253" s="550"/>
      <c r="AB253" s="550"/>
      <c r="AC253" s="550"/>
      <c r="AD253" s="551"/>
      <c r="AE253" s="552"/>
      <c r="AF253" s="550"/>
      <c r="AG253" s="550"/>
      <c r="AH253" s="550"/>
      <c r="AI253" s="550"/>
      <c r="AJ253" s="550"/>
      <c r="AK253" s="550"/>
      <c r="AL253" s="550"/>
      <c r="AM253" s="550"/>
      <c r="AN253" s="550"/>
      <c r="AO253" s="550"/>
      <c r="AP253" s="553"/>
      <c r="AQ253" s="552"/>
      <c r="AR253" s="550"/>
      <c r="AS253" s="550"/>
      <c r="AT253" s="550"/>
      <c r="AU253" s="550"/>
      <c r="AV253" s="550"/>
      <c r="AW253" s="550"/>
      <c r="AX253" s="550"/>
      <c r="AY253" s="550"/>
      <c r="AZ253" s="550"/>
      <c r="BA253" s="550"/>
      <c r="BB253" s="551"/>
      <c r="BC253" s="552"/>
      <c r="BD253" s="550"/>
      <c r="BE253" s="550"/>
      <c r="BF253" s="550"/>
      <c r="BG253" s="550"/>
      <c r="BH253" s="550"/>
      <c r="BI253" s="550"/>
      <c r="BJ253" s="550"/>
      <c r="BK253" s="553"/>
      <c r="BL253" s="550"/>
      <c r="BM253" s="550"/>
      <c r="BN253" s="551"/>
      <c r="BO253" s="551"/>
      <c r="BP253" s="551"/>
      <c r="BQ253" s="553"/>
      <c r="BU253" t="str">
        <f t="shared" si="98"/>
        <v xml:space="preserve">Japanese APJ TPJP AS TS </v>
      </c>
    </row>
    <row r="254" spans="1:73">
      <c r="A254" s="2276" t="s">
        <v>218</v>
      </c>
      <c r="B254" s="2277" t="s">
        <v>33</v>
      </c>
      <c r="C254" s="2278" t="s">
        <v>129</v>
      </c>
      <c r="D254" s="2278" t="s">
        <v>246</v>
      </c>
      <c r="E254" s="2278"/>
      <c r="F254" s="2279"/>
      <c r="G254" s="550"/>
      <c r="H254" s="550"/>
      <c r="I254" s="550"/>
      <c r="J254" s="550"/>
      <c r="K254" s="550"/>
      <c r="L254" s="550"/>
      <c r="M254" s="550"/>
      <c r="N254" s="550"/>
      <c r="O254" s="550"/>
      <c r="P254" s="550"/>
      <c r="Q254" s="550"/>
      <c r="R254" s="551"/>
      <c r="S254" s="552"/>
      <c r="T254" s="550"/>
      <c r="U254" s="550"/>
      <c r="V254" s="550"/>
      <c r="W254" s="550"/>
      <c r="X254" s="550"/>
      <c r="Y254" s="550"/>
      <c r="Z254" s="550"/>
      <c r="AA254" s="550"/>
      <c r="AB254" s="550"/>
      <c r="AC254" s="550"/>
      <c r="AD254" s="551"/>
      <c r="AE254" s="552"/>
      <c r="AF254" s="550"/>
      <c r="AG254" s="550"/>
      <c r="AH254" s="550"/>
      <c r="AI254" s="550"/>
      <c r="AJ254" s="550"/>
      <c r="AK254" s="550"/>
      <c r="AL254" s="550"/>
      <c r="AM254" s="550"/>
      <c r="AN254" s="550"/>
      <c r="AO254" s="550"/>
      <c r="AP254" s="553"/>
      <c r="AQ254" s="552"/>
      <c r="AR254" s="550"/>
      <c r="AS254" s="550"/>
      <c r="AT254" s="550"/>
      <c r="AU254" s="550"/>
      <c r="AV254" s="550"/>
      <c r="AW254" s="550"/>
      <c r="AX254" s="550"/>
      <c r="AY254" s="550"/>
      <c r="AZ254" s="550"/>
      <c r="BA254" s="550"/>
      <c r="BB254" s="551"/>
      <c r="BC254" s="552"/>
      <c r="BD254" s="550"/>
      <c r="BE254" s="550"/>
      <c r="BF254" s="550"/>
      <c r="BG254" s="550"/>
      <c r="BH254" s="550"/>
      <c r="BI254" s="550"/>
      <c r="BJ254" s="550"/>
      <c r="BK254" s="553"/>
      <c r="BL254" s="550"/>
      <c r="BM254" s="550"/>
      <c r="BN254" s="551"/>
      <c r="BO254" s="551"/>
      <c r="BP254" s="551"/>
      <c r="BQ254" s="553"/>
      <c r="BU254" t="str">
        <f t="shared" si="98"/>
        <v xml:space="preserve">Japanese APJ CnX AS </v>
      </c>
    </row>
    <row r="255" spans="1:73">
      <c r="A255" s="2276" t="s">
        <v>218</v>
      </c>
      <c r="B255" s="2277" t="s">
        <v>33</v>
      </c>
      <c r="C255" s="2278" t="s">
        <v>129</v>
      </c>
      <c r="D255" s="2278" t="s">
        <v>247</v>
      </c>
      <c r="E255" s="2278"/>
      <c r="F255" s="2279"/>
      <c r="G255" s="550"/>
      <c r="H255" s="550"/>
      <c r="I255" s="550"/>
      <c r="J255" s="550"/>
      <c r="K255" s="550"/>
      <c r="L255" s="550"/>
      <c r="M255" s="550"/>
      <c r="N255" s="550"/>
      <c r="O255" s="550"/>
      <c r="P255" s="550"/>
      <c r="Q255" s="550"/>
      <c r="R255" s="551"/>
      <c r="S255" s="552"/>
      <c r="T255" s="550"/>
      <c r="U255" s="550"/>
      <c r="V255" s="550"/>
      <c r="W255" s="550"/>
      <c r="X255" s="550"/>
      <c r="Y255" s="550"/>
      <c r="Z255" s="550"/>
      <c r="AA255" s="550"/>
      <c r="AB255" s="550"/>
      <c r="AC255" s="550"/>
      <c r="AD255" s="551"/>
      <c r="AE255" s="552"/>
      <c r="AF255" s="550"/>
      <c r="AG255" s="550"/>
      <c r="AH255" s="550"/>
      <c r="AI255" s="550"/>
      <c r="AJ255" s="550"/>
      <c r="AK255" s="550"/>
      <c r="AL255" s="550"/>
      <c r="AM255" s="550"/>
      <c r="AN255" s="550"/>
      <c r="AO255" s="550"/>
      <c r="AP255" s="553"/>
      <c r="AQ255" s="552"/>
      <c r="AR255" s="550"/>
      <c r="AS255" s="550"/>
      <c r="AT255" s="550"/>
      <c r="AU255" s="550"/>
      <c r="AV255" s="550"/>
      <c r="AW255" s="550"/>
      <c r="AX255" s="550"/>
      <c r="AY255" s="550"/>
      <c r="AZ255" s="550"/>
      <c r="BA255" s="550"/>
      <c r="BB255" s="551"/>
      <c r="BC255" s="552"/>
      <c r="BD255" s="550"/>
      <c r="BE255" s="550"/>
      <c r="BF255" s="550"/>
      <c r="BG255" s="550"/>
      <c r="BH255" s="550"/>
      <c r="BI255" s="550"/>
      <c r="BJ255" s="550"/>
      <c r="BK255" s="553"/>
      <c r="BL255" s="550"/>
      <c r="BM255" s="550"/>
      <c r="BN255" s="551"/>
      <c r="BO255" s="551"/>
      <c r="BP255" s="551"/>
      <c r="BQ255" s="553"/>
      <c r="BU255" t="str">
        <f t="shared" si="98"/>
        <v xml:space="preserve">Japanese APJ CNX TS </v>
      </c>
    </row>
    <row r="256" spans="1:73">
      <c r="A256" s="2276" t="s">
        <v>218</v>
      </c>
      <c r="B256" s="2277" t="s">
        <v>33</v>
      </c>
      <c r="C256" s="2278" t="s">
        <v>129</v>
      </c>
      <c r="D256" s="2278" t="s">
        <v>248</v>
      </c>
      <c r="E256" s="2278"/>
      <c r="F256" s="2279"/>
      <c r="G256" s="550"/>
      <c r="H256" s="550"/>
      <c r="I256" s="550"/>
      <c r="J256" s="550"/>
      <c r="K256" s="550"/>
      <c r="L256" s="550"/>
      <c r="M256" s="550"/>
      <c r="N256" s="550"/>
      <c r="O256" s="550"/>
      <c r="P256" s="550"/>
      <c r="Q256" s="550"/>
      <c r="R256" s="551"/>
      <c r="S256" s="552"/>
      <c r="T256" s="550"/>
      <c r="U256" s="550"/>
      <c r="V256" s="550"/>
      <c r="W256" s="550"/>
      <c r="X256" s="550"/>
      <c r="Y256" s="550"/>
      <c r="Z256" s="550"/>
      <c r="AA256" s="550"/>
      <c r="AB256" s="550"/>
      <c r="AC256" s="550"/>
      <c r="AD256" s="551"/>
      <c r="AE256" s="552"/>
      <c r="AF256" s="550"/>
      <c r="AG256" s="550"/>
      <c r="AH256" s="550"/>
      <c r="AI256" s="550"/>
      <c r="AJ256" s="550"/>
      <c r="AK256" s="550"/>
      <c r="AL256" s="550"/>
      <c r="AM256" s="550"/>
      <c r="AN256" s="550"/>
      <c r="AO256" s="550"/>
      <c r="AP256" s="553"/>
      <c r="AQ256" s="552"/>
      <c r="AR256" s="550"/>
      <c r="AS256" s="550"/>
      <c r="AT256" s="550"/>
      <c r="AU256" s="550"/>
      <c r="AV256" s="550"/>
      <c r="AW256" s="550"/>
      <c r="AX256" s="550"/>
      <c r="AY256" s="550"/>
      <c r="AZ256" s="550"/>
      <c r="BA256" s="550"/>
      <c r="BB256" s="551"/>
      <c r="BC256" s="552"/>
      <c r="BD256" s="550"/>
      <c r="BE256" s="550"/>
      <c r="BF256" s="550"/>
      <c r="BG256" s="550"/>
      <c r="BH256" s="550"/>
      <c r="BI256" s="550"/>
      <c r="BJ256" s="550"/>
      <c r="BK256" s="553"/>
      <c r="BL256" s="550"/>
      <c r="BM256" s="550"/>
      <c r="BN256" s="551"/>
      <c r="BO256" s="551"/>
      <c r="BP256" s="551"/>
      <c r="BQ256" s="553"/>
      <c r="BU256" t="str">
        <f t="shared" si="98"/>
        <v xml:space="preserve">Japanese APJ Partner support </v>
      </c>
    </row>
    <row r="257" spans="1:73">
      <c r="A257" s="2276" t="s">
        <v>218</v>
      </c>
      <c r="B257" s="2277" t="s">
        <v>33</v>
      </c>
      <c r="C257" s="2278" t="s">
        <v>129</v>
      </c>
      <c r="D257" s="2278" t="s">
        <v>132</v>
      </c>
      <c r="E257" s="2278" t="s">
        <v>22</v>
      </c>
      <c r="F257" s="2279"/>
      <c r="G257" s="550"/>
      <c r="H257" s="550"/>
      <c r="I257" s="550"/>
      <c r="J257" s="550"/>
      <c r="K257" s="550"/>
      <c r="L257" s="550"/>
      <c r="M257" s="550"/>
      <c r="N257" s="550"/>
      <c r="O257" s="550"/>
      <c r="P257" s="550"/>
      <c r="Q257" s="550"/>
      <c r="R257" s="551"/>
      <c r="S257" s="552">
        <v>17850</v>
      </c>
      <c r="T257" s="550">
        <v>16297</v>
      </c>
      <c r="U257" s="550">
        <v>19141</v>
      </c>
      <c r="V257" s="550">
        <v>17187</v>
      </c>
      <c r="W257" s="550">
        <v>15907</v>
      </c>
      <c r="X257" s="550">
        <v>14398</v>
      </c>
      <c r="Y257" s="550">
        <v>13610</v>
      </c>
      <c r="Z257" s="550">
        <v>12233</v>
      </c>
      <c r="AA257" s="550">
        <v>13472</v>
      </c>
      <c r="AB257" s="550">
        <v>14006</v>
      </c>
      <c r="AC257" s="550">
        <v>9727</v>
      </c>
      <c r="AD257" s="551">
        <v>9314</v>
      </c>
      <c r="AE257" s="552">
        <v>11132</v>
      </c>
      <c r="AF257" s="550">
        <v>10308</v>
      </c>
      <c r="AG257" s="550">
        <v>5530</v>
      </c>
      <c r="AH257" s="550">
        <v>4820</v>
      </c>
      <c r="AI257" s="550">
        <v>589</v>
      </c>
      <c r="AJ257" s="550">
        <v>172</v>
      </c>
      <c r="AK257" s="550">
        <v>200</v>
      </c>
      <c r="AL257" s="550">
        <v>178</v>
      </c>
      <c r="AM257" s="550">
        <v>192</v>
      </c>
      <c r="AN257" s="550">
        <v>231</v>
      </c>
      <c r="AO257" s="550">
        <v>285</v>
      </c>
      <c r="AP257" s="553">
        <v>339</v>
      </c>
      <c r="AQ257" s="552">
        <v>614</v>
      </c>
      <c r="AR257" s="550">
        <v>390</v>
      </c>
      <c r="AS257" s="550">
        <v>451</v>
      </c>
      <c r="AT257" s="550">
        <v>529</v>
      </c>
      <c r="AU257" s="550"/>
      <c r="AV257" s="550"/>
      <c r="AW257" s="550"/>
      <c r="AX257" s="550"/>
      <c r="AY257" s="550"/>
      <c r="AZ257" s="550"/>
      <c r="BA257" s="550"/>
      <c r="BB257" s="551"/>
      <c r="BC257" s="552"/>
      <c r="BD257" s="550"/>
      <c r="BE257" s="550"/>
      <c r="BF257" s="550"/>
      <c r="BG257" s="550"/>
      <c r="BH257" s="550"/>
      <c r="BI257" s="550"/>
      <c r="BJ257" s="550"/>
      <c r="BK257" s="553"/>
      <c r="BL257" s="550"/>
      <c r="BM257" s="550"/>
      <c r="BN257" s="551"/>
      <c r="BO257" s="551"/>
      <c r="BP257" s="551"/>
      <c r="BQ257" s="553"/>
      <c r="BU257" t="str">
        <f t="shared" si="98"/>
        <v>Japanese APJ APJ Chat Chat</v>
      </c>
    </row>
    <row r="258" spans="1:73">
      <c r="A258" s="2276" t="s">
        <v>243</v>
      </c>
      <c r="B258" s="2277" t="s">
        <v>33</v>
      </c>
      <c r="C258" s="2278" t="s">
        <v>147</v>
      </c>
      <c r="D258" s="2278" t="s">
        <v>243</v>
      </c>
      <c r="E258" s="2278" t="s">
        <v>52</v>
      </c>
      <c r="F258" s="2279"/>
      <c r="G258" s="550"/>
      <c r="H258" s="550"/>
      <c r="I258" s="550"/>
      <c r="J258" s="550"/>
      <c r="K258" s="550"/>
      <c r="L258" s="550"/>
      <c r="M258" s="550"/>
      <c r="N258" s="550"/>
      <c r="O258" s="550"/>
      <c r="P258" s="550"/>
      <c r="Q258" s="550"/>
      <c r="R258" s="551"/>
      <c r="S258" s="552"/>
      <c r="T258" s="550"/>
      <c r="U258" s="550"/>
      <c r="V258" s="550"/>
      <c r="W258" s="550"/>
      <c r="X258" s="550"/>
      <c r="Y258" s="550"/>
      <c r="Z258" s="550"/>
      <c r="AA258" s="550"/>
      <c r="AB258" s="550"/>
      <c r="AC258" s="550"/>
      <c r="AD258" s="551"/>
      <c r="AE258" s="552"/>
      <c r="AF258" s="550"/>
      <c r="AG258" s="550"/>
      <c r="AH258" s="550"/>
      <c r="AI258" s="550"/>
      <c r="AJ258" s="550"/>
      <c r="AK258" s="550"/>
      <c r="AL258" s="550"/>
      <c r="AM258" s="550"/>
      <c r="AN258" s="550"/>
      <c r="AO258" s="550"/>
      <c r="AP258" s="553"/>
      <c r="AQ258" s="552"/>
      <c r="AR258" s="550"/>
      <c r="AS258" s="550"/>
      <c r="AT258" s="550"/>
      <c r="AU258" s="550"/>
      <c r="AV258" s="550"/>
      <c r="AW258" s="550"/>
      <c r="AX258" s="550"/>
      <c r="AY258" s="550"/>
      <c r="AZ258" s="550"/>
      <c r="BA258" s="550"/>
      <c r="BB258" s="551"/>
      <c r="BC258" s="552"/>
      <c r="BD258" s="550"/>
      <c r="BE258" s="550"/>
      <c r="BF258" s="550"/>
      <c r="BG258" s="550"/>
      <c r="BH258" s="550"/>
      <c r="BI258" s="550"/>
      <c r="BJ258" s="550"/>
      <c r="BK258" s="553"/>
      <c r="BL258" s="550"/>
      <c r="BM258" s="550"/>
      <c r="BN258" s="551"/>
      <c r="BO258" s="551"/>
      <c r="BP258" s="551"/>
      <c r="BQ258" s="553"/>
      <c r="BU258" t="str">
        <f t="shared" si="98"/>
        <v>Cantonese GCRK Cantonese Email</v>
      </c>
    </row>
    <row r="259" spans="1:73">
      <c r="A259" s="2276" t="s">
        <v>686</v>
      </c>
      <c r="B259" s="2277" t="s">
        <v>33</v>
      </c>
      <c r="C259" s="2278" t="s">
        <v>147</v>
      </c>
      <c r="D259" s="2278" t="s">
        <v>686</v>
      </c>
      <c r="E259" s="2278" t="s">
        <v>52</v>
      </c>
      <c r="F259" s="2279"/>
      <c r="G259" s="550"/>
      <c r="H259" s="550"/>
      <c r="I259" s="550"/>
      <c r="J259" s="550"/>
      <c r="K259" s="550"/>
      <c r="L259" s="550"/>
      <c r="M259" s="550"/>
      <c r="N259" s="550"/>
      <c r="O259" s="550"/>
      <c r="P259" s="550"/>
      <c r="Q259" s="550"/>
      <c r="R259" s="551"/>
      <c r="S259" s="552"/>
      <c r="T259" s="550"/>
      <c r="U259" s="550"/>
      <c r="V259" s="550"/>
      <c r="W259" s="550"/>
      <c r="X259" s="550"/>
      <c r="Y259" s="550"/>
      <c r="Z259" s="550"/>
      <c r="AA259" s="550"/>
      <c r="AB259" s="550"/>
      <c r="AC259" s="550"/>
      <c r="AD259" s="551"/>
      <c r="AE259" s="552"/>
      <c r="AF259" s="550"/>
      <c r="AG259" s="550"/>
      <c r="AH259" s="550"/>
      <c r="AI259" s="550"/>
      <c r="AJ259" s="550"/>
      <c r="AK259" s="550"/>
      <c r="AL259" s="550"/>
      <c r="AM259" s="550"/>
      <c r="AN259" s="550"/>
      <c r="AO259" s="550"/>
      <c r="AP259" s="553"/>
      <c r="AQ259" s="552"/>
      <c r="AR259" s="550"/>
      <c r="AS259" s="550"/>
      <c r="AT259" s="550"/>
      <c r="AU259" s="550"/>
      <c r="AV259" s="550"/>
      <c r="AW259" s="550"/>
      <c r="AX259" s="550"/>
      <c r="AY259" s="550"/>
      <c r="AZ259" s="550"/>
      <c r="BA259" s="550"/>
      <c r="BB259" s="551"/>
      <c r="BC259" s="552"/>
      <c r="BD259" s="550"/>
      <c r="BE259" s="550"/>
      <c r="BF259" s="550"/>
      <c r="BG259" s="550"/>
      <c r="BH259" s="550"/>
      <c r="BI259" s="550"/>
      <c r="BJ259" s="550"/>
      <c r="BK259" s="553"/>
      <c r="BL259" s="550"/>
      <c r="BM259" s="550"/>
      <c r="BN259" s="551"/>
      <c r="BO259" s="551"/>
      <c r="BP259" s="551"/>
      <c r="BQ259" s="553"/>
      <c r="BU259" t="str">
        <f t="shared" si="98"/>
        <v>Mandarin GCRK Mandarin Email</v>
      </c>
    </row>
    <row r="260" spans="1:73">
      <c r="A260" s="2276" t="s">
        <v>150</v>
      </c>
      <c r="B260" s="2277" t="s">
        <v>33</v>
      </c>
      <c r="C260" s="2278" t="s">
        <v>147</v>
      </c>
      <c r="D260" s="2278" t="s">
        <v>687</v>
      </c>
      <c r="E260" s="2278" t="s">
        <v>52</v>
      </c>
      <c r="F260" s="2279"/>
      <c r="G260" s="550"/>
      <c r="H260" s="550"/>
      <c r="I260" s="550"/>
      <c r="J260" s="550"/>
      <c r="K260" s="550"/>
      <c r="L260" s="550"/>
      <c r="M260" s="550"/>
      <c r="N260" s="550"/>
      <c r="O260" s="550"/>
      <c r="P260" s="550"/>
      <c r="Q260" s="550"/>
      <c r="R260" s="551"/>
      <c r="S260" s="552"/>
      <c r="T260" s="550"/>
      <c r="U260" s="550"/>
      <c r="V260" s="550"/>
      <c r="W260" s="550"/>
      <c r="X260" s="550"/>
      <c r="Y260" s="550"/>
      <c r="Z260" s="550"/>
      <c r="AA260" s="550"/>
      <c r="AB260" s="550"/>
      <c r="AC260" s="550"/>
      <c r="AD260" s="551"/>
      <c r="AE260" s="552"/>
      <c r="AF260" s="550"/>
      <c r="AG260" s="550"/>
      <c r="AH260" s="550"/>
      <c r="AI260" s="550"/>
      <c r="AJ260" s="550"/>
      <c r="AK260" s="550"/>
      <c r="AL260" s="550"/>
      <c r="AM260" s="550"/>
      <c r="AN260" s="550"/>
      <c r="AO260" s="550"/>
      <c r="AP260" s="553"/>
      <c r="AQ260" s="552"/>
      <c r="AR260" s="550"/>
      <c r="AS260" s="550"/>
      <c r="AT260" s="550"/>
      <c r="AU260" s="550"/>
      <c r="AV260" s="550"/>
      <c r="AW260" s="550"/>
      <c r="AX260" s="550"/>
      <c r="AY260" s="550"/>
      <c r="AZ260" s="550"/>
      <c r="BA260" s="550"/>
      <c r="BB260" s="551"/>
      <c r="BC260" s="552"/>
      <c r="BD260" s="550"/>
      <c r="BE260" s="550"/>
      <c r="BF260" s="550"/>
      <c r="BG260" s="550"/>
      <c r="BH260" s="550"/>
      <c r="BI260" s="550"/>
      <c r="BJ260" s="550"/>
      <c r="BK260" s="553"/>
      <c r="BL260" s="550"/>
      <c r="BM260" s="550"/>
      <c r="BN260" s="551"/>
      <c r="BO260" s="551"/>
      <c r="BP260" s="551"/>
      <c r="BQ260" s="553"/>
      <c r="BU260" t="str">
        <f t="shared" si="98"/>
        <v>Korean GCRK Korean Email Email</v>
      </c>
    </row>
    <row r="261" spans="1:73">
      <c r="A261" s="2276" t="s">
        <v>253</v>
      </c>
      <c r="B261" s="2277" t="s">
        <v>33</v>
      </c>
      <c r="C261" s="2278" t="s">
        <v>230</v>
      </c>
      <c r="D261" s="2278" t="s">
        <v>204</v>
      </c>
      <c r="E261" s="2278" t="s">
        <v>16</v>
      </c>
      <c r="F261" s="2279"/>
      <c r="G261" s="550"/>
      <c r="H261" s="550"/>
      <c r="I261" s="550"/>
      <c r="J261" s="550"/>
      <c r="K261" s="550"/>
      <c r="L261" s="550"/>
      <c r="M261" s="550"/>
      <c r="N261" s="550"/>
      <c r="O261" s="550"/>
      <c r="P261" s="550"/>
      <c r="Q261" s="550"/>
      <c r="R261" s="551"/>
      <c r="S261" s="552"/>
      <c r="T261" s="550"/>
      <c r="U261" s="550"/>
      <c r="V261" s="550">
        <v>9892</v>
      </c>
      <c r="W261" s="550">
        <v>10049</v>
      </c>
      <c r="X261" s="550">
        <v>9584</v>
      </c>
      <c r="Y261" s="550">
        <v>9854</v>
      </c>
      <c r="Z261" s="550">
        <v>9696</v>
      </c>
      <c r="AA261" s="550">
        <v>8546</v>
      </c>
      <c r="AB261" s="550">
        <v>8368</v>
      </c>
      <c r="AC261" s="550">
        <v>8371</v>
      </c>
      <c r="AD261" s="551">
        <v>8078</v>
      </c>
      <c r="AE261" s="552">
        <v>9762</v>
      </c>
      <c r="AF261" s="550">
        <v>7617</v>
      </c>
      <c r="AG261" s="550">
        <v>8134</v>
      </c>
      <c r="AH261" s="550">
        <v>7057</v>
      </c>
      <c r="AI261" s="550">
        <v>4267</v>
      </c>
      <c r="AJ261" s="550">
        <v>3670</v>
      </c>
      <c r="AK261" s="550">
        <v>6080</v>
      </c>
      <c r="AL261" s="550">
        <v>7294</v>
      </c>
      <c r="AM261" s="550">
        <v>6653</v>
      </c>
      <c r="AN261" s="550">
        <v>7089</v>
      </c>
      <c r="AO261" s="550">
        <v>6879</v>
      </c>
      <c r="AP261" s="553">
        <v>6179</v>
      </c>
      <c r="AQ261" s="552">
        <v>7318</v>
      </c>
      <c r="AR261" s="550">
        <v>6053</v>
      </c>
      <c r="AS261" s="550">
        <v>6017</v>
      </c>
      <c r="AT261" s="550">
        <v>10549</v>
      </c>
      <c r="AU261" s="550">
        <v>7153</v>
      </c>
      <c r="AV261" s="550">
        <v>5810</v>
      </c>
      <c r="AW261" s="550">
        <v>5641</v>
      </c>
      <c r="AX261" s="550">
        <v>6184</v>
      </c>
      <c r="AY261" s="550">
        <v>5185</v>
      </c>
      <c r="AZ261" s="550">
        <v>5698</v>
      </c>
      <c r="BA261" s="550">
        <v>724</v>
      </c>
      <c r="BB261" s="551"/>
      <c r="BC261" s="552"/>
      <c r="BD261" s="550"/>
      <c r="BE261" s="550"/>
      <c r="BF261" s="550"/>
      <c r="BG261" s="550"/>
      <c r="BH261" s="550"/>
      <c r="BI261" s="550"/>
      <c r="BJ261" s="550"/>
      <c r="BK261" s="553"/>
      <c r="BL261" s="550"/>
      <c r="BM261" s="550"/>
      <c r="BN261" s="551"/>
      <c r="BO261" s="551"/>
      <c r="BP261" s="551"/>
      <c r="BQ261" s="553"/>
      <c r="BU261" t="str">
        <f t="shared" si="98"/>
        <v>English  GE Alerts Inbound</v>
      </c>
    </row>
    <row r="262" spans="1:73">
      <c r="A262" s="2276" t="s">
        <v>253</v>
      </c>
      <c r="B262" s="2277" t="s">
        <v>33</v>
      </c>
      <c r="C262" s="2278" t="s">
        <v>230</v>
      </c>
      <c r="D262" s="2278" t="s">
        <v>688</v>
      </c>
      <c r="E262" s="2278" t="s">
        <v>16</v>
      </c>
      <c r="F262" s="2279"/>
      <c r="G262" s="550"/>
      <c r="H262" s="550"/>
      <c r="I262" s="550"/>
      <c r="J262" s="550"/>
      <c r="K262" s="550"/>
      <c r="L262" s="550"/>
      <c r="M262" s="550"/>
      <c r="N262" s="550"/>
      <c r="O262" s="550"/>
      <c r="P262" s="550"/>
      <c r="Q262" s="550"/>
      <c r="R262" s="551"/>
      <c r="S262" s="552"/>
      <c r="T262" s="550"/>
      <c r="U262" s="550"/>
      <c r="V262" s="550">
        <v>1290</v>
      </c>
      <c r="W262" s="550">
        <v>1264</v>
      </c>
      <c r="X262" s="550">
        <v>1364</v>
      </c>
      <c r="Y262" s="550">
        <v>1257</v>
      </c>
      <c r="Z262" s="550">
        <v>1454</v>
      </c>
      <c r="AA262" s="550">
        <v>1387</v>
      </c>
      <c r="AB262" s="550">
        <v>1363</v>
      </c>
      <c r="AC262" s="550">
        <v>1145</v>
      </c>
      <c r="AD262" s="551">
        <v>1188</v>
      </c>
      <c r="AE262" s="552">
        <v>1347</v>
      </c>
      <c r="AF262" s="550">
        <v>1146</v>
      </c>
      <c r="AG262" s="550">
        <v>1464</v>
      </c>
      <c r="AH262" s="550">
        <v>1636</v>
      </c>
      <c r="AI262" s="550">
        <v>1562</v>
      </c>
      <c r="AJ262" s="550">
        <v>1569</v>
      </c>
      <c r="AK262" s="550">
        <v>1278</v>
      </c>
      <c r="AL262" s="550">
        <v>1480</v>
      </c>
      <c r="AM262" s="550">
        <v>1391</v>
      </c>
      <c r="AN262" s="550">
        <v>1566</v>
      </c>
      <c r="AO262" s="550">
        <v>1399</v>
      </c>
      <c r="AP262" s="553">
        <v>1177</v>
      </c>
      <c r="AQ262" s="552">
        <v>1418</v>
      </c>
      <c r="AR262" s="550">
        <v>1288</v>
      </c>
      <c r="AS262" s="550">
        <v>1296</v>
      </c>
      <c r="AT262" s="550">
        <v>1559</v>
      </c>
      <c r="AU262" s="550">
        <v>1595</v>
      </c>
      <c r="AV262" s="550">
        <v>1350</v>
      </c>
      <c r="AW262" s="550">
        <v>1579</v>
      </c>
      <c r="AX262" s="550">
        <v>1486</v>
      </c>
      <c r="AY262" s="550">
        <v>1070</v>
      </c>
      <c r="AZ262" s="550">
        <v>1359</v>
      </c>
      <c r="BA262" s="550">
        <v>456</v>
      </c>
      <c r="BB262" s="551"/>
      <c r="BC262" s="552"/>
      <c r="BD262" s="550"/>
      <c r="BE262" s="550"/>
      <c r="BF262" s="550"/>
      <c r="BG262" s="550"/>
      <c r="BH262" s="550"/>
      <c r="BI262" s="550"/>
      <c r="BJ262" s="550"/>
      <c r="BK262" s="553"/>
      <c r="BL262" s="550"/>
      <c r="BM262" s="550"/>
      <c r="BN262" s="551"/>
      <c r="BO262" s="551"/>
      <c r="BP262" s="551"/>
      <c r="BQ262" s="553"/>
      <c r="BU262" t="str">
        <f t="shared" si="98"/>
        <v>English  GE Restorations Inbound</v>
      </c>
    </row>
    <row r="263" spans="1:73">
      <c r="A263" s="2276" t="s">
        <v>253</v>
      </c>
      <c r="B263" s="2277" t="s">
        <v>33</v>
      </c>
      <c r="C263" s="2278" t="s">
        <v>230</v>
      </c>
      <c r="D263" s="2278" t="s">
        <v>689</v>
      </c>
      <c r="E263" s="2278" t="s">
        <v>690</v>
      </c>
      <c r="F263" s="2279"/>
      <c r="G263" s="550"/>
      <c r="H263" s="550"/>
      <c r="I263" s="550"/>
      <c r="J263" s="550"/>
      <c r="K263" s="550"/>
      <c r="L263" s="550"/>
      <c r="M263" s="550"/>
      <c r="N263" s="550"/>
      <c r="O263" s="550"/>
      <c r="P263" s="550"/>
      <c r="Q263" s="550"/>
      <c r="R263" s="551"/>
      <c r="S263" s="552"/>
      <c r="T263" s="550"/>
      <c r="U263" s="550"/>
      <c r="V263" s="550">
        <v>27401</v>
      </c>
      <c r="W263" s="550">
        <v>23477</v>
      </c>
      <c r="X263" s="550">
        <v>23077</v>
      </c>
      <c r="Y263" s="550">
        <v>16892</v>
      </c>
      <c r="Z263" s="550">
        <v>21274</v>
      </c>
      <c r="AA263" s="550">
        <v>20538</v>
      </c>
      <c r="AB263" s="550">
        <v>20659</v>
      </c>
      <c r="AC263" s="550">
        <v>20833</v>
      </c>
      <c r="AD263" s="551">
        <v>18987</v>
      </c>
      <c r="AE263" s="552">
        <v>35318</v>
      </c>
      <c r="AF263" s="550">
        <v>17732</v>
      </c>
      <c r="AG263" s="550">
        <v>17031</v>
      </c>
      <c r="AH263" s="550">
        <v>16646</v>
      </c>
      <c r="AI263" s="550">
        <v>13991</v>
      </c>
      <c r="AJ263" s="550">
        <v>14506</v>
      </c>
      <c r="AK263" s="550">
        <v>15015</v>
      </c>
      <c r="AL263" s="550">
        <v>8125</v>
      </c>
      <c r="AM263" s="550"/>
      <c r="AN263" s="550"/>
      <c r="AO263" s="550"/>
      <c r="AP263" s="553"/>
      <c r="AQ263" s="552"/>
      <c r="AR263" s="550"/>
      <c r="AS263" s="550">
        <v>11815</v>
      </c>
      <c r="AT263" s="550">
        <v>12725</v>
      </c>
      <c r="AU263" s="550">
        <v>22863</v>
      </c>
      <c r="AV263" s="550">
        <v>16215</v>
      </c>
      <c r="AW263" s="550">
        <v>13375</v>
      </c>
      <c r="AX263" s="550">
        <v>12805</v>
      </c>
      <c r="AY263" s="550">
        <v>12256</v>
      </c>
      <c r="AZ263" s="550">
        <v>14409</v>
      </c>
      <c r="BA263" s="550">
        <v>480</v>
      </c>
      <c r="BB263" s="551"/>
      <c r="BC263" s="552"/>
      <c r="BD263" s="550"/>
      <c r="BE263" s="550"/>
      <c r="BF263" s="550"/>
      <c r="BG263" s="550"/>
      <c r="BH263" s="550"/>
      <c r="BI263" s="550"/>
      <c r="BJ263" s="550"/>
      <c r="BK263" s="553"/>
      <c r="BL263" s="550"/>
      <c r="BM263" s="550"/>
      <c r="BN263" s="551"/>
      <c r="BO263" s="551"/>
      <c r="BP263" s="551"/>
      <c r="BQ263" s="553"/>
      <c r="BU263" t="str">
        <f t="shared" si="98"/>
        <v>English  GE Alerts &amp; Restorations Outbound</v>
      </c>
    </row>
    <row r="264" spans="1:73">
      <c r="A264" s="2276" t="s">
        <v>135</v>
      </c>
      <c r="B264" s="2277" t="s">
        <v>691</v>
      </c>
      <c r="C264" s="2278" t="s">
        <v>691</v>
      </c>
      <c r="D264" s="2278" t="s">
        <v>159</v>
      </c>
      <c r="E264" s="2278" t="s">
        <v>692</v>
      </c>
      <c r="F264" s="2279"/>
      <c r="G264" s="550"/>
      <c r="H264" s="550"/>
      <c r="I264" s="550"/>
      <c r="J264" s="550"/>
      <c r="K264" s="550"/>
      <c r="L264" s="550"/>
      <c r="M264" s="550"/>
      <c r="N264" s="550"/>
      <c r="O264" s="550"/>
      <c r="P264" s="550"/>
      <c r="Q264" s="550"/>
      <c r="R264" s="551"/>
      <c r="S264" s="126">
        <v>984</v>
      </c>
      <c r="T264" s="124">
        <v>2200</v>
      </c>
      <c r="U264" s="124">
        <v>2640</v>
      </c>
      <c r="V264" s="124">
        <v>2272</v>
      </c>
      <c r="W264" s="124">
        <v>2276</v>
      </c>
      <c r="X264" s="124">
        <v>2561</v>
      </c>
      <c r="Y264" s="124">
        <v>2840</v>
      </c>
      <c r="Z264" s="124">
        <v>3366</v>
      </c>
      <c r="AA264" s="124">
        <v>2983</v>
      </c>
      <c r="AB264" s="124">
        <v>3507</v>
      </c>
      <c r="AC264" s="124">
        <v>2423</v>
      </c>
      <c r="AD264" s="125">
        <v>1547</v>
      </c>
      <c r="AE264" s="552">
        <v>1381</v>
      </c>
      <c r="AF264" s="550">
        <v>1120</v>
      </c>
      <c r="AG264" s="550">
        <v>1353</v>
      </c>
      <c r="AH264" s="550">
        <v>777</v>
      </c>
      <c r="AI264" s="550">
        <v>959</v>
      </c>
      <c r="AJ264" s="550">
        <v>969</v>
      </c>
      <c r="AK264" s="550">
        <v>965</v>
      </c>
      <c r="AL264" s="550">
        <v>1450</v>
      </c>
      <c r="AM264" s="550">
        <v>1098</v>
      </c>
      <c r="AN264" s="550">
        <v>1129</v>
      </c>
      <c r="AO264" s="550">
        <v>1573</v>
      </c>
      <c r="AP264" s="553">
        <v>2255</v>
      </c>
      <c r="AQ264" s="552">
        <v>2282</v>
      </c>
      <c r="AR264" s="550">
        <v>1779</v>
      </c>
      <c r="AS264" s="550">
        <v>1681</v>
      </c>
      <c r="AT264" s="550">
        <v>1540</v>
      </c>
      <c r="AU264" s="550">
        <v>1065</v>
      </c>
      <c r="AV264" s="550">
        <v>640</v>
      </c>
      <c r="AW264" s="550">
        <v>698</v>
      </c>
      <c r="AX264" s="550">
        <v>727</v>
      </c>
      <c r="AY264" s="550">
        <v>766</v>
      </c>
      <c r="AZ264" s="550">
        <v>733</v>
      </c>
      <c r="BA264" s="550">
        <v>301</v>
      </c>
      <c r="BB264" s="551">
        <v>664</v>
      </c>
      <c r="BC264" s="552">
        <v>945</v>
      </c>
      <c r="BD264" s="550">
        <v>773</v>
      </c>
      <c r="BE264" s="550"/>
      <c r="BF264" s="550"/>
      <c r="BG264" s="550"/>
      <c r="BH264" s="550"/>
      <c r="BI264" s="550"/>
      <c r="BJ264" s="550"/>
      <c r="BK264" s="553"/>
      <c r="BL264" s="550"/>
      <c r="BM264" s="550"/>
      <c r="BN264" s="551"/>
      <c r="BO264" s="551"/>
      <c r="BP264" s="551"/>
      <c r="BQ264" s="553"/>
      <c r="BU264" t="str">
        <f t="shared" si="98"/>
        <v>German Avira  Avira German Avira Inbound</v>
      </c>
    </row>
    <row r="265" spans="1:73">
      <c r="A265" s="2276" t="s">
        <v>208</v>
      </c>
      <c r="B265" s="2277" t="s">
        <v>691</v>
      </c>
      <c r="C265" s="2278" t="s">
        <v>158</v>
      </c>
      <c r="D265" s="2278" t="s">
        <v>157</v>
      </c>
      <c r="E265" s="2278" t="s">
        <v>677</v>
      </c>
      <c r="F265" s="2279"/>
      <c r="G265" s="550"/>
      <c r="H265" s="550"/>
      <c r="I265" s="550"/>
      <c r="J265" s="550"/>
      <c r="K265" s="550"/>
      <c r="L265" s="550"/>
      <c r="M265" s="550"/>
      <c r="N265" s="550"/>
      <c r="O265" s="550"/>
      <c r="P265" s="550"/>
      <c r="Q265" s="550"/>
      <c r="R265" s="551"/>
      <c r="S265" s="397">
        <v>3082</v>
      </c>
      <c r="T265" s="398">
        <v>2238</v>
      </c>
      <c r="U265" s="398">
        <v>3781</v>
      </c>
      <c r="V265" s="398">
        <v>2667</v>
      </c>
      <c r="W265" s="398">
        <v>3354</v>
      </c>
      <c r="X265" s="398">
        <v>2746</v>
      </c>
      <c r="Y265" s="398">
        <v>2650</v>
      </c>
      <c r="Z265" s="398">
        <v>2671</v>
      </c>
      <c r="AA265" s="398">
        <v>2915</v>
      </c>
      <c r="AB265" s="124">
        <v>3479</v>
      </c>
      <c r="AC265" s="398">
        <v>2212</v>
      </c>
      <c r="AD265" s="574">
        <v>1429</v>
      </c>
      <c r="AE265" s="552">
        <v>436</v>
      </c>
      <c r="AF265" s="550">
        <v>625.80000000000007</v>
      </c>
      <c r="AG265" s="550">
        <v>823</v>
      </c>
      <c r="AH265" s="550">
        <v>544</v>
      </c>
      <c r="AI265" s="550">
        <v>426</v>
      </c>
      <c r="AJ265" s="550">
        <v>712</v>
      </c>
      <c r="AK265" s="550">
        <v>416</v>
      </c>
      <c r="AL265" s="550">
        <v>330</v>
      </c>
      <c r="AM265" s="550">
        <v>343</v>
      </c>
      <c r="AN265" s="550">
        <v>251</v>
      </c>
      <c r="AO265" s="550">
        <v>306</v>
      </c>
      <c r="AP265" s="553">
        <v>145</v>
      </c>
      <c r="AQ265" s="552">
        <v>182</v>
      </c>
      <c r="AR265" s="550">
        <v>203</v>
      </c>
      <c r="AS265" s="550">
        <v>391</v>
      </c>
      <c r="AT265" s="550">
        <v>319</v>
      </c>
      <c r="AU265" s="550">
        <v>278</v>
      </c>
      <c r="AV265" s="550">
        <v>265</v>
      </c>
      <c r="AW265" s="550">
        <v>352</v>
      </c>
      <c r="AX265" s="550">
        <v>317</v>
      </c>
      <c r="AY265" s="550">
        <v>268</v>
      </c>
      <c r="AZ265" s="550">
        <v>349</v>
      </c>
      <c r="BA265" s="550">
        <v>456</v>
      </c>
      <c r="BB265" s="551">
        <v>498</v>
      </c>
      <c r="BC265" s="552">
        <v>664</v>
      </c>
      <c r="BD265" s="550">
        <v>422</v>
      </c>
      <c r="BE265" s="550"/>
      <c r="BF265" s="550"/>
      <c r="BG265" s="550"/>
      <c r="BH265" s="550"/>
      <c r="BI265" s="550"/>
      <c r="BJ265" s="550"/>
      <c r="BK265" s="553"/>
      <c r="BL265" s="550"/>
      <c r="BM265" s="550"/>
      <c r="BN265" s="551"/>
      <c r="BO265" s="551"/>
      <c r="BP265" s="551"/>
      <c r="BQ265" s="553"/>
      <c r="BU265" t="str">
        <f t="shared" si="98"/>
        <v>English TP Mohali Avira English Avira Chat</v>
      </c>
    </row>
    <row r="266" spans="1:73">
      <c r="A266" s="2276" t="s">
        <v>208</v>
      </c>
      <c r="B266" s="2277" t="s">
        <v>691</v>
      </c>
      <c r="C266" s="2278" t="s">
        <v>158</v>
      </c>
      <c r="D266" s="2278" t="s">
        <v>157</v>
      </c>
      <c r="E266" s="2278" t="s">
        <v>692</v>
      </c>
      <c r="F266" s="2279"/>
      <c r="G266" s="550"/>
      <c r="H266" s="550"/>
      <c r="I266" s="550"/>
      <c r="J266" s="550"/>
      <c r="K266" s="550"/>
      <c r="L266" s="550"/>
      <c r="M266" s="550"/>
      <c r="N266" s="550"/>
      <c r="O266" s="550"/>
      <c r="P266" s="550"/>
      <c r="Q266" s="550"/>
      <c r="R266" s="551"/>
      <c r="S266" s="126">
        <v>197</v>
      </c>
      <c r="T266" s="124">
        <v>402</v>
      </c>
      <c r="U266" s="124">
        <v>514</v>
      </c>
      <c r="V266" s="124">
        <v>387</v>
      </c>
      <c r="W266" s="124">
        <v>511</v>
      </c>
      <c r="X266" s="124">
        <v>387</v>
      </c>
      <c r="Y266" s="124">
        <v>410</v>
      </c>
      <c r="Z266" s="124">
        <v>547</v>
      </c>
      <c r="AA266" s="124">
        <v>442</v>
      </c>
      <c r="AB266" s="124">
        <v>613</v>
      </c>
      <c r="AC266" s="124">
        <v>512</v>
      </c>
      <c r="AD266" s="125">
        <v>301</v>
      </c>
      <c r="AE266" s="552">
        <v>365</v>
      </c>
      <c r="AF266" s="550">
        <v>313</v>
      </c>
      <c r="AG266" s="550">
        <v>324</v>
      </c>
      <c r="AH266" s="550">
        <v>171</v>
      </c>
      <c r="AI266" s="550">
        <v>346</v>
      </c>
      <c r="AJ266" s="550">
        <v>310</v>
      </c>
      <c r="AK266" s="550">
        <v>236</v>
      </c>
      <c r="AL266" s="550">
        <v>311</v>
      </c>
      <c r="AM266" s="550">
        <v>330</v>
      </c>
      <c r="AN266" s="550">
        <v>306</v>
      </c>
      <c r="AO266" s="550">
        <v>592</v>
      </c>
      <c r="AP266" s="553">
        <v>590</v>
      </c>
      <c r="AQ266" s="552">
        <v>1072</v>
      </c>
      <c r="AR266" s="550">
        <v>1103</v>
      </c>
      <c r="AS266" s="550">
        <v>709</v>
      </c>
      <c r="AT266" s="550">
        <v>608</v>
      </c>
      <c r="AU266" s="550">
        <v>523</v>
      </c>
      <c r="AV266" s="550">
        <v>456</v>
      </c>
      <c r="AW266" s="550">
        <v>512</v>
      </c>
      <c r="AX266" s="550">
        <v>526</v>
      </c>
      <c r="AY266" s="550">
        <v>473</v>
      </c>
      <c r="AZ266" s="550">
        <v>456</v>
      </c>
      <c r="BA266" s="550">
        <v>480</v>
      </c>
      <c r="BB266" s="551">
        <v>526</v>
      </c>
      <c r="BC266" s="552">
        <v>538</v>
      </c>
      <c r="BD266" s="550">
        <v>559</v>
      </c>
      <c r="BE266" s="550"/>
      <c r="BF266" s="550"/>
      <c r="BG266" s="550"/>
      <c r="BH266" s="550"/>
      <c r="BI266" s="550"/>
      <c r="BJ266" s="550"/>
      <c r="BK266" s="553"/>
      <c r="BL266" s="550"/>
      <c r="BM266" s="550"/>
      <c r="BN266" s="551"/>
      <c r="BO266" s="551"/>
      <c r="BP266" s="551"/>
      <c r="BQ266" s="553"/>
      <c r="BU266" t="str">
        <f t="shared" si="98"/>
        <v>English TP Mohali Avira English Avira Inbound</v>
      </c>
    </row>
    <row r="267" spans="1:73">
      <c r="A267" s="2276" t="s">
        <v>135</v>
      </c>
      <c r="B267" s="2277" t="s">
        <v>168</v>
      </c>
      <c r="C267" s="2278" t="s">
        <v>109</v>
      </c>
      <c r="D267" s="2278" t="s">
        <v>676</v>
      </c>
      <c r="E267" s="2278" t="s">
        <v>677</v>
      </c>
      <c r="F267" s="2279"/>
      <c r="G267" s="550"/>
      <c r="H267" s="550"/>
      <c r="I267" s="550"/>
      <c r="J267" s="550"/>
      <c r="K267" s="550"/>
      <c r="L267" s="550"/>
      <c r="M267" s="550"/>
      <c r="N267" s="550"/>
      <c r="O267" s="550"/>
      <c r="P267" s="550"/>
      <c r="Q267" s="550"/>
      <c r="R267" s="551"/>
      <c r="S267" s="397">
        <v>1936</v>
      </c>
      <c r="T267" s="398">
        <v>1189</v>
      </c>
      <c r="U267" s="398">
        <v>1779</v>
      </c>
      <c r="V267" s="398">
        <v>1569</v>
      </c>
      <c r="W267" s="398">
        <v>1642</v>
      </c>
      <c r="X267" s="398">
        <v>1673</v>
      </c>
      <c r="Y267" s="398">
        <v>1269</v>
      </c>
      <c r="Z267" s="398">
        <v>953</v>
      </c>
      <c r="AA267" s="398">
        <v>1336</v>
      </c>
      <c r="AB267" s="124">
        <v>2070</v>
      </c>
      <c r="AC267" s="398">
        <v>2200</v>
      </c>
      <c r="AD267" s="574">
        <v>1492</v>
      </c>
      <c r="AE267" s="552">
        <v>1500</v>
      </c>
      <c r="AF267" s="550">
        <v>1458.8</v>
      </c>
      <c r="AG267" s="550">
        <v>1830</v>
      </c>
      <c r="AH267" s="550">
        <v>1105</v>
      </c>
      <c r="AI267" s="550">
        <v>843</v>
      </c>
      <c r="AJ267" s="550">
        <v>609</v>
      </c>
      <c r="AK267" s="550">
        <v>675</v>
      </c>
      <c r="AL267" s="550">
        <v>474</v>
      </c>
      <c r="AM267" s="550">
        <v>365</v>
      </c>
      <c r="AN267" s="550">
        <v>475</v>
      </c>
      <c r="AO267" s="550">
        <v>399</v>
      </c>
      <c r="AP267" s="553">
        <v>250</v>
      </c>
      <c r="AQ267" s="552">
        <v>304</v>
      </c>
      <c r="AR267" s="550">
        <v>367</v>
      </c>
      <c r="AS267" s="550">
        <v>296</v>
      </c>
      <c r="AT267" s="550">
        <v>341</v>
      </c>
      <c r="AU267" s="550">
        <v>442</v>
      </c>
      <c r="AV267" s="550">
        <v>299</v>
      </c>
      <c r="AW267" s="550">
        <v>311</v>
      </c>
      <c r="AX267" s="550">
        <v>202</v>
      </c>
      <c r="AY267" s="550">
        <v>158</v>
      </c>
      <c r="AZ267" s="550">
        <v>150</v>
      </c>
      <c r="BA267" s="550">
        <v>301</v>
      </c>
      <c r="BB267" s="551">
        <v>267</v>
      </c>
      <c r="BC267" s="552">
        <v>284</v>
      </c>
      <c r="BD267" s="550">
        <v>201</v>
      </c>
      <c r="BE267" s="550"/>
      <c r="BF267" s="550"/>
      <c r="BG267" s="550"/>
      <c r="BH267" s="550"/>
      <c r="BI267" s="550"/>
      <c r="BJ267" s="550"/>
      <c r="BK267" s="553"/>
      <c r="BL267" s="550"/>
      <c r="BM267" s="550"/>
      <c r="BN267" s="551"/>
      <c r="BO267" s="551"/>
      <c r="BP267" s="551"/>
      <c r="BQ267" s="553"/>
      <c r="BU267" t="str">
        <f t="shared" si="98"/>
        <v>German MT German Avira Chat Avira Chat</v>
      </c>
    </row>
    <row r="268" spans="1:73">
      <c r="A268" s="2281" t="s">
        <v>208</v>
      </c>
      <c r="B268" s="2282" t="s">
        <v>168</v>
      </c>
      <c r="C268" s="2283" t="s">
        <v>109</v>
      </c>
      <c r="D268" s="2283" t="s">
        <v>161</v>
      </c>
      <c r="E268" s="2283" t="s">
        <v>678</v>
      </c>
      <c r="F268" s="2284"/>
      <c r="G268" s="803"/>
      <c r="H268" s="803"/>
      <c r="I268" s="803"/>
      <c r="J268" s="803"/>
      <c r="K268" s="803"/>
      <c r="L268" s="803"/>
      <c r="M268" s="803"/>
      <c r="N268" s="803"/>
      <c r="O268" s="803"/>
      <c r="P268" s="803"/>
      <c r="Q268" s="803"/>
      <c r="R268" s="804"/>
      <c r="S268" s="894">
        <v>17492</v>
      </c>
      <c r="T268" s="895">
        <v>16679</v>
      </c>
      <c r="U268" s="895">
        <v>18571</v>
      </c>
      <c r="V268" s="895">
        <v>14713</v>
      </c>
      <c r="W268" s="895">
        <v>19426</v>
      </c>
      <c r="X268" s="895">
        <v>16173</v>
      </c>
      <c r="Y268" s="895">
        <v>15803</v>
      </c>
      <c r="Z268" s="895">
        <v>19279</v>
      </c>
      <c r="AA268" s="895">
        <v>15813</v>
      </c>
      <c r="AB268" s="895">
        <v>17846</v>
      </c>
      <c r="AC268" s="895">
        <v>22065</v>
      </c>
      <c r="AD268" s="896">
        <v>15833</v>
      </c>
      <c r="AE268" s="805">
        <v>15899</v>
      </c>
      <c r="AF268" s="803">
        <v>11598</v>
      </c>
      <c r="AG268" s="803">
        <v>12633</v>
      </c>
      <c r="AH268" s="803">
        <v>10483</v>
      </c>
      <c r="AI268" s="803">
        <v>20043</v>
      </c>
      <c r="AJ268" s="803">
        <v>19726</v>
      </c>
      <c r="AK268" s="803">
        <v>13243</v>
      </c>
      <c r="AL268" s="803">
        <v>17443</v>
      </c>
      <c r="AM268" s="803">
        <v>12660</v>
      </c>
      <c r="AN268" s="803">
        <v>14105</v>
      </c>
      <c r="AO268" s="803">
        <v>14711</v>
      </c>
      <c r="AP268" s="987">
        <v>15361</v>
      </c>
      <c r="AQ268" s="805">
        <v>15397</v>
      </c>
      <c r="AR268" s="803">
        <v>13259</v>
      </c>
      <c r="AS268" s="803">
        <v>12791</v>
      </c>
      <c r="AT268" s="803">
        <v>12994</v>
      </c>
      <c r="AU268" s="803">
        <v>12257</v>
      </c>
      <c r="AV268" s="803">
        <v>10561</v>
      </c>
      <c r="AW268" s="803">
        <v>11171</v>
      </c>
      <c r="AX268" s="803">
        <v>11616</v>
      </c>
      <c r="AY268" s="803">
        <v>11703</v>
      </c>
      <c r="AZ268" s="803">
        <v>13873</v>
      </c>
      <c r="BA268" s="803">
        <v>12781</v>
      </c>
      <c r="BB268" s="804">
        <v>12215</v>
      </c>
      <c r="BC268" s="805">
        <v>15925</v>
      </c>
      <c r="BD268" s="803">
        <v>12883</v>
      </c>
      <c r="BE268" s="803"/>
      <c r="BF268" s="803"/>
      <c r="BG268" s="803"/>
      <c r="BH268" s="803"/>
      <c r="BI268" s="803"/>
      <c r="BJ268" s="803"/>
      <c r="BK268" s="987"/>
      <c r="BL268" s="803"/>
      <c r="BM268" s="803"/>
      <c r="BN268" s="804"/>
      <c r="BO268" s="804"/>
      <c r="BP268" s="804"/>
      <c r="BQ268" s="987"/>
      <c r="BU268" t="str">
        <f t="shared" si="98"/>
        <v>English MT Avira Email  (Support + Retention) Avira Email</v>
      </c>
    </row>
    <row r="269" spans="1:73">
      <c r="A269" s="2281" t="s">
        <v>208</v>
      </c>
      <c r="B269" s="2282" t="s">
        <v>33</v>
      </c>
      <c r="C269" s="2283" t="s">
        <v>169</v>
      </c>
      <c r="D269" s="2283" t="s">
        <v>169</v>
      </c>
      <c r="E269" s="2283" t="s">
        <v>16</v>
      </c>
      <c r="F269" s="2284"/>
      <c r="G269" s="803">
        <v>5164</v>
      </c>
      <c r="H269" s="803">
        <v>3956</v>
      </c>
      <c r="I269" s="803">
        <v>4089</v>
      </c>
      <c r="J269" s="803">
        <v>4180</v>
      </c>
      <c r="K269" s="803">
        <v>2629</v>
      </c>
      <c r="L269" s="803">
        <v>2939</v>
      </c>
      <c r="M269" s="803">
        <v>2566</v>
      </c>
      <c r="N269" s="803">
        <v>2727</v>
      </c>
      <c r="O269" s="803">
        <v>2629</v>
      </c>
      <c r="P269" s="803">
        <v>3198</v>
      </c>
      <c r="Q269" s="803">
        <v>3433</v>
      </c>
      <c r="R269" s="804">
        <v>3449</v>
      </c>
      <c r="S269" s="894">
        <v>7464</v>
      </c>
      <c r="T269" s="895">
        <v>4655</v>
      </c>
      <c r="U269" s="895">
        <v>4490</v>
      </c>
      <c r="V269" s="895">
        <v>3634</v>
      </c>
      <c r="W269" s="895">
        <v>4005</v>
      </c>
      <c r="X269" s="895">
        <v>3150</v>
      </c>
      <c r="Y269" s="895">
        <v>3038</v>
      </c>
      <c r="Z269" s="895">
        <v>2888</v>
      </c>
      <c r="AA269" s="895">
        <v>2740</v>
      </c>
      <c r="AB269" s="895">
        <v>3162</v>
      </c>
      <c r="AC269" s="895">
        <v>3014</v>
      </c>
      <c r="AD269" s="896">
        <v>3567</v>
      </c>
      <c r="AE269" s="805">
        <v>7372</v>
      </c>
      <c r="AF269" s="803">
        <v>4668</v>
      </c>
      <c r="AG269" s="803">
        <v>4438</v>
      </c>
      <c r="AH269" s="803">
        <v>3465</v>
      </c>
      <c r="AI269" s="803">
        <v>3359</v>
      </c>
      <c r="AJ269" s="803">
        <v>4019</v>
      </c>
      <c r="AK269" s="803">
        <v>3000</v>
      </c>
      <c r="AL269" s="803">
        <v>3917</v>
      </c>
      <c r="AM269" s="803">
        <v>2831</v>
      </c>
      <c r="AN269" s="803"/>
      <c r="AO269" s="803"/>
      <c r="AP269" s="987"/>
      <c r="AQ269" s="805"/>
      <c r="AR269" s="803"/>
      <c r="AS269" s="803"/>
      <c r="AT269" s="803"/>
      <c r="AU269" s="803"/>
      <c r="AV269" s="803"/>
      <c r="AW269" s="803"/>
      <c r="AX269" s="803"/>
      <c r="AY269" s="803"/>
      <c r="AZ269" s="803"/>
      <c r="BA269" s="803"/>
      <c r="BB269" s="804"/>
      <c r="BC269" s="805"/>
      <c r="BD269" s="803"/>
      <c r="BE269" s="803"/>
      <c r="BF269" s="803"/>
      <c r="BG269" s="803"/>
      <c r="BH269" s="803"/>
      <c r="BI269" s="803"/>
      <c r="BJ269" s="803"/>
      <c r="BK269" s="987"/>
      <c r="BL269" s="803"/>
      <c r="BM269" s="803"/>
      <c r="BN269" s="804"/>
      <c r="BO269" s="804"/>
      <c r="BP269" s="804"/>
      <c r="BQ269" s="987"/>
      <c r="BU269" t="str">
        <f>CONCATENATE(A269," ",C269," ",D269," ",E269)</f>
        <v>English SORT SORT Inbound</v>
      </c>
    </row>
    <row r="270" spans="1:73">
      <c r="A270" s="2281" t="s">
        <v>208</v>
      </c>
      <c r="B270" s="2282" t="s">
        <v>33</v>
      </c>
      <c r="C270" s="2283" t="s">
        <v>679</v>
      </c>
      <c r="D270" s="2283" t="s">
        <v>680</v>
      </c>
      <c r="E270" s="2283" t="s">
        <v>22</v>
      </c>
      <c r="F270" s="2284"/>
      <c r="G270" s="803"/>
      <c r="H270" s="803"/>
      <c r="I270" s="803"/>
      <c r="J270" s="803"/>
      <c r="K270" s="803"/>
      <c r="L270" s="803"/>
      <c r="M270" s="803"/>
      <c r="N270" s="803"/>
      <c r="O270" s="803"/>
      <c r="P270" s="803"/>
      <c r="Q270" s="803"/>
      <c r="R270" s="804"/>
      <c r="S270" s="894"/>
      <c r="T270" s="895"/>
      <c r="U270" s="895"/>
      <c r="V270" s="895"/>
      <c r="W270" s="895"/>
      <c r="X270" s="895"/>
      <c r="Y270" s="895"/>
      <c r="Z270" s="895"/>
      <c r="AA270" s="895"/>
      <c r="AB270" s="895"/>
      <c r="AC270" s="895"/>
      <c r="AD270" s="896"/>
      <c r="AE270" s="805"/>
      <c r="AF270" s="803"/>
      <c r="AG270" s="803"/>
      <c r="AH270" s="803"/>
      <c r="AI270" s="803"/>
      <c r="AJ270" s="803"/>
      <c r="AK270" s="803"/>
      <c r="AL270" s="803"/>
      <c r="AM270" s="803"/>
      <c r="AN270" s="803"/>
      <c r="AO270" s="803"/>
      <c r="AP270" s="987"/>
      <c r="AQ270" s="805"/>
      <c r="AR270" s="803"/>
      <c r="AS270" s="803"/>
      <c r="AT270" s="803"/>
      <c r="AU270" s="803"/>
      <c r="AV270" s="803">
        <v>3968</v>
      </c>
      <c r="AW270" s="803">
        <v>4320</v>
      </c>
      <c r="AX270" s="803">
        <v>8156</v>
      </c>
      <c r="AY270" s="803">
        <v>5103</v>
      </c>
      <c r="AZ270" s="803">
        <v>4374</v>
      </c>
      <c r="BA270" s="803"/>
      <c r="BB270" s="804"/>
      <c r="BC270" s="805"/>
      <c r="BD270" s="803"/>
      <c r="BE270" s="803"/>
      <c r="BF270" s="803"/>
      <c r="BG270" s="803"/>
      <c r="BH270" s="803"/>
      <c r="BI270" s="803"/>
      <c r="BJ270" s="803"/>
      <c r="BK270" s="987"/>
      <c r="BL270" s="803"/>
      <c r="BM270" s="803"/>
      <c r="BN270" s="804"/>
      <c r="BO270" s="804"/>
      <c r="BP270" s="804"/>
      <c r="BQ270" s="987"/>
      <c r="BU270" t="str">
        <f>CONCATENATE(A270," ",C270," ",D270," ",E270)</f>
        <v>English LLAP LifeLock App Chat</v>
      </c>
    </row>
    <row r="271" spans="1:73">
      <c r="A271" s="2281" t="s">
        <v>135</v>
      </c>
      <c r="B271" s="2282" t="s">
        <v>681</v>
      </c>
      <c r="C271" s="2283" t="s">
        <v>682</v>
      </c>
      <c r="D271" s="2283" t="s">
        <v>682</v>
      </c>
      <c r="E271" s="2283" t="s">
        <v>52</v>
      </c>
      <c r="F271" s="2284"/>
      <c r="G271" s="803"/>
      <c r="H271" s="803"/>
      <c r="I271" s="803"/>
      <c r="J271" s="803"/>
      <c r="K271" s="803"/>
      <c r="L271" s="803"/>
      <c r="M271" s="803"/>
      <c r="N271" s="803"/>
      <c r="O271" s="803"/>
      <c r="P271" s="803"/>
      <c r="Q271" s="803"/>
      <c r="R271" s="804"/>
      <c r="S271" s="894"/>
      <c r="T271" s="895"/>
      <c r="U271" s="895"/>
      <c r="V271" s="895"/>
      <c r="W271" s="895"/>
      <c r="X271" s="895"/>
      <c r="Y271" s="895"/>
      <c r="Z271" s="895"/>
      <c r="AA271" s="895"/>
      <c r="AB271" s="895"/>
      <c r="AC271" s="895"/>
      <c r="AD271" s="896"/>
      <c r="AE271" s="805"/>
      <c r="AF271" s="803"/>
      <c r="AG271" s="803"/>
      <c r="AH271" s="803"/>
      <c r="AI271" s="803"/>
      <c r="AJ271" s="803"/>
      <c r="AK271" s="803"/>
      <c r="AL271" s="803"/>
      <c r="AM271" s="803"/>
      <c r="AN271" s="803"/>
      <c r="AO271" s="803"/>
      <c r="AP271" s="987"/>
      <c r="AQ271" s="805"/>
      <c r="AR271" s="803"/>
      <c r="AS271" s="803"/>
      <c r="AT271" s="803">
        <v>7323</v>
      </c>
      <c r="AU271" s="803">
        <v>7478</v>
      </c>
      <c r="AV271" s="803">
        <v>4218</v>
      </c>
      <c r="AW271" s="803">
        <v>4316</v>
      </c>
      <c r="AX271" s="803">
        <v>4555</v>
      </c>
      <c r="AY271" s="803">
        <v>3489</v>
      </c>
      <c r="AZ271" s="803">
        <v>3198</v>
      </c>
      <c r="BA271" s="803"/>
      <c r="BB271" s="804"/>
      <c r="BC271" s="805"/>
      <c r="BD271" s="803"/>
      <c r="BE271" s="803"/>
      <c r="BF271" s="803"/>
      <c r="BG271" s="803"/>
      <c r="BH271" s="803"/>
      <c r="BI271" s="803"/>
      <c r="BJ271" s="803"/>
      <c r="BK271" s="987"/>
      <c r="BL271" s="803"/>
      <c r="BM271" s="803"/>
      <c r="BN271" s="804"/>
      <c r="BO271" s="804"/>
      <c r="BP271" s="804"/>
      <c r="BQ271" s="987"/>
      <c r="BU271" t="str">
        <f t="shared" si="98"/>
        <v>German 2 Click cancellation  2 Click cancellation  Email</v>
      </c>
    </row>
    <row r="272" spans="1:73">
      <c r="A272" s="2281" t="s">
        <v>137</v>
      </c>
      <c r="B272" s="2282" t="s">
        <v>681</v>
      </c>
      <c r="C272" s="2283" t="s">
        <v>682</v>
      </c>
      <c r="D272" s="2283" t="s">
        <v>682</v>
      </c>
      <c r="E272" s="2283" t="s">
        <v>52</v>
      </c>
      <c r="F272" s="2284"/>
      <c r="G272" s="803"/>
      <c r="H272" s="803"/>
      <c r="I272" s="803"/>
      <c r="J272" s="803"/>
      <c r="K272" s="803"/>
      <c r="L272" s="803"/>
      <c r="M272" s="803"/>
      <c r="N272" s="803"/>
      <c r="O272" s="803"/>
      <c r="P272" s="803"/>
      <c r="Q272" s="803"/>
      <c r="R272" s="804"/>
      <c r="S272" s="894"/>
      <c r="T272" s="895"/>
      <c r="U272" s="895"/>
      <c r="V272" s="895"/>
      <c r="W272" s="895"/>
      <c r="X272" s="895"/>
      <c r="Y272" s="895"/>
      <c r="Z272" s="895"/>
      <c r="AA272" s="895"/>
      <c r="AB272" s="895"/>
      <c r="AC272" s="895"/>
      <c r="AD272" s="896"/>
      <c r="AE272" s="805"/>
      <c r="AF272" s="803"/>
      <c r="AG272" s="803"/>
      <c r="AH272" s="803"/>
      <c r="AI272" s="803"/>
      <c r="AJ272" s="803"/>
      <c r="AK272" s="803"/>
      <c r="AL272" s="803"/>
      <c r="AM272" s="803"/>
      <c r="AN272" s="803"/>
      <c r="AO272" s="803"/>
      <c r="AP272" s="987"/>
      <c r="AQ272" s="805"/>
      <c r="AR272" s="803"/>
      <c r="AS272" s="803"/>
      <c r="AT272" s="803">
        <v>1479</v>
      </c>
      <c r="AU272" s="803">
        <v>1302</v>
      </c>
      <c r="AV272" s="803">
        <v>1184</v>
      </c>
      <c r="AW272" s="803">
        <v>1111</v>
      </c>
      <c r="AX272" s="803">
        <v>1229</v>
      </c>
      <c r="AY272" s="803">
        <v>1299</v>
      </c>
      <c r="AZ272" s="803">
        <v>1292</v>
      </c>
      <c r="BA272" s="803"/>
      <c r="BB272" s="804">
        <v>3898</v>
      </c>
      <c r="BC272" s="805">
        <v>4818</v>
      </c>
      <c r="BD272" s="803">
        <v>3126</v>
      </c>
      <c r="BE272" s="803">
        <v>5351</v>
      </c>
      <c r="BF272" s="803"/>
      <c r="BG272" s="803"/>
      <c r="BH272" s="803"/>
      <c r="BI272" s="803"/>
      <c r="BJ272" s="803"/>
      <c r="BK272" s="987"/>
      <c r="BL272" s="803"/>
      <c r="BM272" s="803"/>
      <c r="BN272" s="804"/>
      <c r="BO272" s="804"/>
      <c r="BP272" s="804"/>
      <c r="BQ272" s="987"/>
      <c r="BU272" t="str">
        <f t="shared" si="98"/>
        <v>French 2 Click cancellation  2 Click cancellation  Email</v>
      </c>
    </row>
    <row r="273" spans="1:73">
      <c r="A273" s="2281"/>
      <c r="B273" s="2282" t="s">
        <v>33</v>
      </c>
      <c r="C273" s="2283" t="s">
        <v>682</v>
      </c>
      <c r="D273" s="2283"/>
      <c r="E273" s="2283"/>
      <c r="F273" s="2284"/>
      <c r="G273" s="803"/>
      <c r="H273" s="803"/>
      <c r="I273" s="803"/>
      <c r="J273" s="803"/>
      <c r="K273" s="803"/>
      <c r="L273" s="803"/>
      <c r="M273" s="803"/>
      <c r="N273" s="803"/>
      <c r="O273" s="803"/>
      <c r="P273" s="803"/>
      <c r="Q273" s="803"/>
      <c r="R273" s="804"/>
      <c r="S273" s="894"/>
      <c r="T273" s="895"/>
      <c r="U273" s="895"/>
      <c r="V273" s="895"/>
      <c r="W273" s="895"/>
      <c r="X273" s="895"/>
      <c r="Y273" s="895"/>
      <c r="Z273" s="895"/>
      <c r="AA273" s="895"/>
      <c r="AB273" s="895"/>
      <c r="AC273" s="895"/>
      <c r="AD273" s="896"/>
      <c r="AE273" s="805"/>
      <c r="AF273" s="803"/>
      <c r="AG273" s="803"/>
      <c r="AH273" s="803"/>
      <c r="AI273" s="803"/>
      <c r="AJ273" s="803"/>
      <c r="AK273" s="803"/>
      <c r="AL273" s="803"/>
      <c r="AM273" s="803"/>
      <c r="AN273" s="803"/>
      <c r="AO273" s="803"/>
      <c r="AP273" s="987"/>
      <c r="AQ273" s="805"/>
      <c r="AR273" s="803"/>
      <c r="AS273" s="803"/>
      <c r="AT273" s="803">
        <v>2726</v>
      </c>
      <c r="AU273" s="803">
        <v>2557</v>
      </c>
      <c r="AV273" s="803">
        <v>2308</v>
      </c>
      <c r="AW273" s="803">
        <v>2323</v>
      </c>
      <c r="AX273" s="803">
        <v>2194</v>
      </c>
      <c r="AY273" s="803">
        <v>1945</v>
      </c>
      <c r="AZ273" s="803">
        <v>2321</v>
      </c>
      <c r="BA273" s="803"/>
      <c r="BB273" s="804">
        <v>1449</v>
      </c>
      <c r="BC273" s="805">
        <v>1248</v>
      </c>
      <c r="BD273" s="803">
        <v>974</v>
      </c>
      <c r="BE273" s="803">
        <v>2124</v>
      </c>
      <c r="BF273" s="803"/>
      <c r="BG273" s="803"/>
      <c r="BH273" s="803"/>
      <c r="BI273" s="803"/>
      <c r="BJ273" s="803"/>
      <c r="BK273" s="987"/>
      <c r="BL273" s="803"/>
      <c r="BM273" s="803"/>
      <c r="BN273" s="804"/>
      <c r="BO273" s="804"/>
      <c r="BP273" s="804"/>
      <c r="BQ273" s="987"/>
      <c r="BU273" t="str">
        <f t="shared" si="98"/>
        <v xml:space="preserve"> 2 Click cancellation   </v>
      </c>
    </row>
    <row r="274" spans="1:73">
      <c r="A274" s="2281"/>
      <c r="B274" s="2282" t="s">
        <v>356</v>
      </c>
      <c r="C274" s="2283" t="s">
        <v>682</v>
      </c>
      <c r="D274" s="2283"/>
      <c r="E274" s="2283"/>
      <c r="F274" s="2284"/>
      <c r="G274" s="803"/>
      <c r="H274" s="803"/>
      <c r="I274" s="803"/>
      <c r="J274" s="803"/>
      <c r="K274" s="803"/>
      <c r="L274" s="803"/>
      <c r="M274" s="803"/>
      <c r="N274" s="803"/>
      <c r="O274" s="803"/>
      <c r="P274" s="803"/>
      <c r="Q274" s="803"/>
      <c r="R274" s="804"/>
      <c r="S274" s="894"/>
      <c r="T274" s="895"/>
      <c r="U274" s="895"/>
      <c r="V274" s="895"/>
      <c r="W274" s="895"/>
      <c r="X274" s="895"/>
      <c r="Y274" s="895"/>
      <c r="Z274" s="895"/>
      <c r="AA274" s="895"/>
      <c r="AB274" s="895"/>
      <c r="AC274" s="895"/>
      <c r="AD274" s="896"/>
      <c r="AE274" s="805"/>
      <c r="AF274" s="803"/>
      <c r="AG274" s="803"/>
      <c r="AH274" s="803"/>
      <c r="AI274" s="803"/>
      <c r="AJ274" s="803"/>
      <c r="AK274" s="803"/>
      <c r="AL274" s="803"/>
      <c r="AM274" s="803"/>
      <c r="AN274" s="803"/>
      <c r="AO274" s="803"/>
      <c r="AP274" s="987"/>
      <c r="AQ274" s="805"/>
      <c r="AR274" s="803"/>
      <c r="AS274" s="803"/>
      <c r="AT274" s="803">
        <v>2927</v>
      </c>
      <c r="AU274" s="803">
        <v>2908</v>
      </c>
      <c r="AV274" s="803">
        <v>3100</v>
      </c>
      <c r="AW274" s="803">
        <v>3265</v>
      </c>
      <c r="AX274" s="803">
        <v>3688</v>
      </c>
      <c r="AY274" s="803">
        <v>2787</v>
      </c>
      <c r="AZ274" s="803">
        <v>2117</v>
      </c>
      <c r="BA274" s="803"/>
      <c r="BB274" s="804">
        <v>2552</v>
      </c>
      <c r="BC274" s="805">
        <v>3050</v>
      </c>
      <c r="BD274" s="803">
        <v>2228</v>
      </c>
      <c r="BE274" s="803">
        <v>2210</v>
      </c>
      <c r="BF274" s="803"/>
      <c r="BG274" s="803"/>
      <c r="BH274" s="803"/>
      <c r="BI274" s="803"/>
      <c r="BJ274" s="803"/>
      <c r="BK274" s="987"/>
      <c r="BL274" s="803"/>
      <c r="BM274" s="803"/>
      <c r="BN274" s="804"/>
      <c r="BO274" s="804"/>
      <c r="BP274" s="804"/>
      <c r="BQ274" s="987"/>
      <c r="BU274" t="str">
        <f t="shared" si="98"/>
        <v xml:space="preserve"> 2 Click cancellation   </v>
      </c>
    </row>
    <row r="275" spans="1:73">
      <c r="A275" s="2281"/>
      <c r="B275" s="2282" t="s">
        <v>168</v>
      </c>
      <c r="C275" s="2283" t="s">
        <v>682</v>
      </c>
      <c r="D275" s="2283"/>
      <c r="E275" s="2283"/>
      <c r="F275" s="2284"/>
      <c r="G275" s="803"/>
      <c r="H275" s="803"/>
      <c r="I275" s="803"/>
      <c r="J275" s="803"/>
      <c r="K275" s="803"/>
      <c r="L275" s="803"/>
      <c r="M275" s="803"/>
      <c r="N275" s="803"/>
      <c r="O275" s="803"/>
      <c r="P275" s="803"/>
      <c r="Q275" s="803"/>
      <c r="R275" s="804"/>
      <c r="S275" s="894"/>
      <c r="T275" s="895"/>
      <c r="U275" s="895"/>
      <c r="V275" s="895"/>
      <c r="W275" s="895"/>
      <c r="X275" s="895"/>
      <c r="Y275" s="895"/>
      <c r="Z275" s="895"/>
      <c r="AA275" s="895"/>
      <c r="AB275" s="895"/>
      <c r="AC275" s="895"/>
      <c r="AD275" s="896"/>
      <c r="AE275" s="805"/>
      <c r="AF275" s="803"/>
      <c r="AG275" s="803"/>
      <c r="AH275" s="803"/>
      <c r="AI275" s="803"/>
      <c r="AJ275" s="803"/>
      <c r="AK275" s="803"/>
      <c r="AL275" s="803"/>
      <c r="AM275" s="803"/>
      <c r="AN275" s="803"/>
      <c r="AO275" s="803"/>
      <c r="AP275" s="987"/>
      <c r="AQ275" s="805"/>
      <c r="AR275" s="803"/>
      <c r="AS275" s="803"/>
      <c r="AT275" s="803">
        <v>3746</v>
      </c>
      <c r="AU275" s="803">
        <v>1677</v>
      </c>
      <c r="AV275" s="803">
        <v>29</v>
      </c>
      <c r="AW275" s="803">
        <v>49</v>
      </c>
      <c r="AX275" s="803">
        <v>42</v>
      </c>
      <c r="AY275" s="803">
        <v>157</v>
      </c>
      <c r="AZ275" s="803">
        <v>3</v>
      </c>
      <c r="BA275" s="803"/>
      <c r="BB275" s="804">
        <v>2713</v>
      </c>
      <c r="BC275" s="805">
        <v>2236</v>
      </c>
      <c r="BD275" s="803">
        <v>1709</v>
      </c>
      <c r="BE275" s="803">
        <v>5349</v>
      </c>
      <c r="BF275" s="803"/>
      <c r="BG275" s="803"/>
      <c r="BH275" s="803"/>
      <c r="BI275" s="803"/>
      <c r="BJ275" s="803"/>
      <c r="BK275" s="987"/>
      <c r="BL275" s="803"/>
      <c r="BM275" s="803"/>
      <c r="BN275" s="804"/>
      <c r="BO275" s="804"/>
      <c r="BP275" s="804"/>
      <c r="BQ275" s="987"/>
      <c r="BU275" t="str">
        <f t="shared" si="98"/>
        <v xml:space="preserve"> 2 Click cancellation   </v>
      </c>
    </row>
    <row r="276" spans="1:73">
      <c r="A276" s="2281" t="s">
        <v>683</v>
      </c>
      <c r="B276" s="2282" t="s">
        <v>681</v>
      </c>
      <c r="C276" s="2283" t="s">
        <v>119</v>
      </c>
      <c r="D276" s="2283" t="s">
        <v>119</v>
      </c>
      <c r="E276" s="2283" t="s">
        <v>683</v>
      </c>
      <c r="F276" s="2284"/>
      <c r="G276" s="803"/>
      <c r="H276" s="803"/>
      <c r="I276" s="803"/>
      <c r="J276" s="803"/>
      <c r="K276" s="803"/>
      <c r="L276" s="803"/>
      <c r="M276" s="803"/>
      <c r="N276" s="803"/>
      <c r="O276" s="803"/>
      <c r="P276" s="803"/>
      <c r="Q276" s="803"/>
      <c r="R276" s="804"/>
      <c r="S276" s="894"/>
      <c r="T276" s="895"/>
      <c r="U276" s="895"/>
      <c r="V276" s="895"/>
      <c r="W276" s="895"/>
      <c r="X276" s="895"/>
      <c r="Y276" s="895"/>
      <c r="Z276" s="895"/>
      <c r="AA276" s="895"/>
      <c r="AB276" s="895"/>
      <c r="AC276" s="895"/>
      <c r="AD276" s="896"/>
      <c r="AE276" s="805"/>
      <c r="AF276" s="803"/>
      <c r="AG276" s="803"/>
      <c r="AH276" s="803"/>
      <c r="AI276" s="803"/>
      <c r="AJ276" s="803"/>
      <c r="AK276" s="803"/>
      <c r="AL276" s="803"/>
      <c r="AM276" s="803"/>
      <c r="AN276" s="803"/>
      <c r="AO276" s="803"/>
      <c r="AP276" s="987"/>
      <c r="AQ276" s="805"/>
      <c r="AR276" s="803"/>
      <c r="AS276" s="803"/>
      <c r="AT276" s="803">
        <v>1291</v>
      </c>
      <c r="AU276" s="803">
        <v>1312</v>
      </c>
      <c r="AV276" s="803">
        <v>890</v>
      </c>
      <c r="AW276" s="803">
        <v>1270</v>
      </c>
      <c r="AX276" s="803">
        <v>1443</v>
      </c>
      <c r="AY276" s="803">
        <v>1405</v>
      </c>
      <c r="AZ276" s="803">
        <v>1389</v>
      </c>
      <c r="BA276" s="803"/>
      <c r="BB276" s="804">
        <v>343</v>
      </c>
      <c r="BC276" s="805">
        <v>1111</v>
      </c>
      <c r="BD276" s="803">
        <v>386</v>
      </c>
      <c r="BE276" s="803">
        <v>309</v>
      </c>
      <c r="BF276" s="803"/>
      <c r="BG276" s="803"/>
      <c r="BH276" s="803"/>
      <c r="BI276" s="803"/>
      <c r="BJ276" s="803"/>
      <c r="BK276" s="987"/>
      <c r="BL276" s="803"/>
      <c r="BM276" s="803"/>
      <c r="BN276" s="804"/>
      <c r="BO276" s="804"/>
      <c r="BP276" s="804"/>
      <c r="BQ276" s="987"/>
      <c r="BU276" t="str">
        <f t="shared" si="98"/>
        <v>Physical email Letters Letters Physical email</v>
      </c>
    </row>
    <row r="277" spans="1:73">
      <c r="A277" s="2281"/>
      <c r="B277" s="2282" t="s">
        <v>33</v>
      </c>
      <c r="C277" s="2283" t="s">
        <v>119</v>
      </c>
      <c r="D277" s="2283"/>
      <c r="E277" s="2283"/>
      <c r="F277" s="2284"/>
      <c r="G277" s="803"/>
      <c r="H277" s="803"/>
      <c r="I277" s="803"/>
      <c r="J277" s="803"/>
      <c r="K277" s="803"/>
      <c r="L277" s="803"/>
      <c r="M277" s="803"/>
      <c r="N277" s="803"/>
      <c r="O277" s="803"/>
      <c r="P277" s="803"/>
      <c r="Q277" s="803"/>
      <c r="R277" s="804"/>
      <c r="S277" s="894"/>
      <c r="T277" s="895"/>
      <c r="U277" s="895"/>
      <c r="V277" s="895"/>
      <c r="W277" s="895"/>
      <c r="X277" s="895"/>
      <c r="Y277" s="895"/>
      <c r="Z277" s="895"/>
      <c r="AA277" s="895"/>
      <c r="AB277" s="895"/>
      <c r="AC277" s="895"/>
      <c r="AD277" s="896"/>
      <c r="AE277" s="805"/>
      <c r="AF277" s="803"/>
      <c r="AG277" s="803"/>
      <c r="AH277" s="803"/>
      <c r="AI277" s="803"/>
      <c r="AJ277" s="803"/>
      <c r="AK277" s="803"/>
      <c r="AL277" s="803"/>
      <c r="AM277" s="803"/>
      <c r="AN277" s="803"/>
      <c r="AO277" s="803"/>
      <c r="AP277" s="987"/>
      <c r="AQ277" s="805"/>
      <c r="AR277" s="803"/>
      <c r="AS277" s="803"/>
      <c r="AT277" s="803">
        <v>609</v>
      </c>
      <c r="AU277" s="803">
        <v>656</v>
      </c>
      <c r="AV277" s="803">
        <v>234</v>
      </c>
      <c r="AW277" s="803">
        <v>219</v>
      </c>
      <c r="AX277" s="803">
        <v>705</v>
      </c>
      <c r="AY277" s="803">
        <v>329</v>
      </c>
      <c r="AZ277" s="803">
        <v>368</v>
      </c>
      <c r="BA277" s="803"/>
      <c r="BB277" s="804">
        <v>1529</v>
      </c>
      <c r="BC277" s="805">
        <v>1677</v>
      </c>
      <c r="BD277" s="803">
        <v>1741</v>
      </c>
      <c r="BE277" s="803"/>
      <c r="BF277" s="803"/>
      <c r="BG277" s="803"/>
      <c r="BH277" s="803"/>
      <c r="BI277" s="803"/>
      <c r="BJ277" s="803"/>
      <c r="BK277" s="987"/>
      <c r="BL277" s="803"/>
      <c r="BM277" s="803"/>
      <c r="BN277" s="804"/>
      <c r="BO277" s="804"/>
      <c r="BP277" s="804"/>
      <c r="BQ277" s="987"/>
      <c r="BU277" t="str">
        <f t="shared" si="98"/>
        <v xml:space="preserve"> Letters  </v>
      </c>
    </row>
    <row r="278" spans="1:73">
      <c r="A278" s="2281"/>
      <c r="B278" s="2282" t="s">
        <v>356</v>
      </c>
      <c r="C278" s="2283" t="s">
        <v>119</v>
      </c>
      <c r="D278" s="2283"/>
      <c r="E278" s="2283"/>
      <c r="F278" s="2284"/>
      <c r="G278" s="803"/>
      <c r="H278" s="803"/>
      <c r="I278" s="803"/>
      <c r="J278" s="803"/>
      <c r="K278" s="803"/>
      <c r="L278" s="803"/>
      <c r="M278" s="803"/>
      <c r="N278" s="803"/>
      <c r="O278" s="803"/>
      <c r="P278" s="803"/>
      <c r="Q278" s="803"/>
      <c r="R278" s="804"/>
      <c r="S278" s="894"/>
      <c r="T278" s="895"/>
      <c r="U278" s="895"/>
      <c r="V278" s="895"/>
      <c r="W278" s="895"/>
      <c r="X278" s="895"/>
      <c r="Y278" s="895"/>
      <c r="Z278" s="895"/>
      <c r="AA278" s="895"/>
      <c r="AB278" s="895"/>
      <c r="AC278" s="895"/>
      <c r="AD278" s="896"/>
      <c r="AE278" s="805"/>
      <c r="AF278" s="803"/>
      <c r="AG278" s="803"/>
      <c r="AH278" s="803"/>
      <c r="AI278" s="803"/>
      <c r="AJ278" s="803"/>
      <c r="AK278" s="803"/>
      <c r="AL278" s="803"/>
      <c r="AM278" s="803"/>
      <c r="AN278" s="803"/>
      <c r="AO278" s="803"/>
      <c r="AP278" s="987"/>
      <c r="AQ278" s="805"/>
      <c r="AR278" s="803"/>
      <c r="AS278" s="803"/>
      <c r="AT278" s="803">
        <v>82</v>
      </c>
      <c r="AU278" s="803">
        <v>140</v>
      </c>
      <c r="AV278" s="803">
        <v>192</v>
      </c>
      <c r="AW278" s="803">
        <v>240</v>
      </c>
      <c r="AX278" s="803">
        <v>158</v>
      </c>
      <c r="AY278" s="803">
        <v>221</v>
      </c>
      <c r="AZ278" s="803">
        <v>354</v>
      </c>
      <c r="BA278" s="803"/>
      <c r="BB278" s="804">
        <v>444</v>
      </c>
      <c r="BC278" s="805">
        <v>614</v>
      </c>
      <c r="BD278" s="803">
        <v>918</v>
      </c>
      <c r="BE278" s="803">
        <v>1125</v>
      </c>
      <c r="BF278" s="803"/>
      <c r="BG278" s="803"/>
      <c r="BH278" s="803"/>
      <c r="BI278" s="803"/>
      <c r="BJ278" s="803"/>
      <c r="BK278" s="987"/>
      <c r="BL278" s="803"/>
      <c r="BM278" s="803"/>
      <c r="BN278" s="804"/>
      <c r="BO278" s="804"/>
      <c r="BP278" s="804"/>
      <c r="BQ278" s="987"/>
      <c r="BU278" t="str">
        <f t="shared" si="98"/>
        <v xml:space="preserve"> Letters  </v>
      </c>
    </row>
    <row r="279" spans="1:73">
      <c r="A279" s="2281"/>
      <c r="B279" s="2282" t="s">
        <v>168</v>
      </c>
      <c r="C279" s="2283" t="s">
        <v>119</v>
      </c>
      <c r="D279" s="2283"/>
      <c r="E279" s="2283"/>
      <c r="F279" s="2284"/>
      <c r="G279" s="803"/>
      <c r="H279" s="803"/>
      <c r="I279" s="803"/>
      <c r="J279" s="803"/>
      <c r="K279" s="803"/>
      <c r="L279" s="803"/>
      <c r="M279" s="803"/>
      <c r="N279" s="803"/>
      <c r="O279" s="803"/>
      <c r="P279" s="803"/>
      <c r="Q279" s="803"/>
      <c r="R279" s="804"/>
      <c r="S279" s="894"/>
      <c r="T279" s="895"/>
      <c r="U279" s="895"/>
      <c r="V279" s="895"/>
      <c r="W279" s="895"/>
      <c r="X279" s="895"/>
      <c r="Y279" s="895"/>
      <c r="Z279" s="895"/>
      <c r="AA279" s="895"/>
      <c r="AB279" s="895"/>
      <c r="AC279" s="895"/>
      <c r="AD279" s="896"/>
      <c r="AE279" s="805"/>
      <c r="AF279" s="803"/>
      <c r="AG279" s="803"/>
      <c r="AH279" s="803"/>
      <c r="AI279" s="803"/>
      <c r="AJ279" s="803"/>
      <c r="AK279" s="803"/>
      <c r="AL279" s="803"/>
      <c r="AM279" s="803"/>
      <c r="AN279" s="803"/>
      <c r="AO279" s="803"/>
      <c r="AP279" s="987"/>
      <c r="AQ279" s="805"/>
      <c r="AR279" s="803"/>
      <c r="AS279" s="803"/>
      <c r="AT279" s="803">
        <v>600</v>
      </c>
      <c r="AU279" s="803">
        <v>516</v>
      </c>
      <c r="AV279" s="803">
        <v>464</v>
      </c>
      <c r="AW279" s="803">
        <v>811</v>
      </c>
      <c r="AX279" s="803">
        <v>580</v>
      </c>
      <c r="AY279" s="803">
        <v>855</v>
      </c>
      <c r="AZ279" s="803">
        <v>667</v>
      </c>
      <c r="BA279" s="803"/>
      <c r="BB279" s="804">
        <v>523</v>
      </c>
      <c r="BC279" s="805">
        <v>703</v>
      </c>
      <c r="BD279" s="803">
        <v>256</v>
      </c>
      <c r="BE279" s="803">
        <v>564</v>
      </c>
      <c r="BF279" s="803"/>
      <c r="BG279" s="803"/>
      <c r="BH279" s="803"/>
      <c r="BI279" s="803"/>
      <c r="BJ279" s="803"/>
      <c r="BK279" s="987"/>
      <c r="BL279" s="803"/>
      <c r="BM279" s="803"/>
      <c r="BN279" s="804"/>
      <c r="BO279" s="804"/>
      <c r="BP279" s="804"/>
      <c r="BQ279" s="987"/>
      <c r="BU279" t="str">
        <f t="shared" si="98"/>
        <v xml:space="preserve"> Letters  </v>
      </c>
    </row>
    <row r="280" spans="1:73">
      <c r="A280" s="2285" t="s">
        <v>135</v>
      </c>
      <c r="B280" s="2286" t="s">
        <v>33</v>
      </c>
      <c r="C280" s="2287" t="s">
        <v>109</v>
      </c>
      <c r="D280" s="2287" t="s">
        <v>160</v>
      </c>
      <c r="E280" s="2287" t="s">
        <v>52</v>
      </c>
      <c r="F280" s="2288"/>
      <c r="G280" s="1082"/>
      <c r="H280" s="1082"/>
      <c r="I280" s="1082"/>
      <c r="J280" s="1082"/>
      <c r="K280" s="1082"/>
      <c r="L280" s="1082"/>
      <c r="M280" s="1082"/>
      <c r="N280" s="1082"/>
      <c r="O280" s="1082"/>
      <c r="P280" s="1082"/>
      <c r="Q280" s="1082"/>
      <c r="R280" s="1083"/>
      <c r="S280" s="1084"/>
      <c r="T280" s="1085"/>
      <c r="U280" s="1085"/>
      <c r="V280" s="1085"/>
      <c r="W280" s="1085"/>
      <c r="X280" s="1085"/>
      <c r="Y280" s="1085"/>
      <c r="Z280" s="1085"/>
      <c r="AA280" s="1085"/>
      <c r="AB280" s="1086"/>
      <c r="AC280" s="1085"/>
      <c r="AD280" s="1087"/>
      <c r="AE280" s="1089"/>
      <c r="AF280" s="1082"/>
      <c r="AG280" s="1082"/>
      <c r="AH280" s="1082">
        <v>8693</v>
      </c>
      <c r="AI280" s="1082">
        <v>5829</v>
      </c>
      <c r="AJ280" s="1082">
        <v>5239</v>
      </c>
      <c r="AK280" s="1082">
        <v>7358</v>
      </c>
      <c r="AL280" s="1082">
        <v>8774</v>
      </c>
      <c r="AM280" s="1082"/>
      <c r="AN280" s="1082"/>
      <c r="AO280" s="1082"/>
      <c r="AP280" s="1088"/>
      <c r="AQ280" s="1089"/>
      <c r="AR280" s="1082"/>
      <c r="AS280" s="1082"/>
      <c r="AT280" s="1082"/>
      <c r="AU280" s="803"/>
      <c r="AV280" s="803"/>
      <c r="AW280" s="803"/>
      <c r="AX280" s="803"/>
      <c r="AY280" s="803"/>
      <c r="AZ280" s="803"/>
      <c r="BA280" s="803"/>
      <c r="BB280" s="804">
        <v>562</v>
      </c>
      <c r="BC280" s="805">
        <v>360</v>
      </c>
      <c r="BD280" s="803">
        <v>567</v>
      </c>
      <c r="BE280" s="803"/>
      <c r="BF280" s="803"/>
      <c r="BG280" s="803"/>
      <c r="BH280" s="803"/>
      <c r="BI280" s="803"/>
      <c r="BJ280" s="803"/>
      <c r="BK280" s="987"/>
      <c r="BL280" s="803"/>
      <c r="BM280" s="803"/>
      <c r="BN280" s="804"/>
      <c r="BO280" s="804"/>
      <c r="BP280" s="804"/>
      <c r="BQ280" s="987"/>
      <c r="BU280" t="str">
        <f t="shared" si="98"/>
        <v>German MT German Avira Email</v>
      </c>
    </row>
    <row r="281" spans="1:73">
      <c r="A281" s="2289" t="s">
        <v>208</v>
      </c>
      <c r="B281" s="2290" t="s">
        <v>33</v>
      </c>
      <c r="C281" s="2291" t="s">
        <v>109</v>
      </c>
      <c r="D281" s="2291" t="s">
        <v>161</v>
      </c>
      <c r="E281" s="2291" t="s">
        <v>52</v>
      </c>
      <c r="F281" s="2292"/>
      <c r="G281" s="1090"/>
      <c r="H281" s="1090"/>
      <c r="I281" s="1090"/>
      <c r="J281" s="1090"/>
      <c r="K281" s="1090"/>
      <c r="L281" s="1090"/>
      <c r="M281" s="1090"/>
      <c r="N281" s="1090"/>
      <c r="O281" s="1090"/>
      <c r="P281" s="1090"/>
      <c r="Q281" s="1090"/>
      <c r="R281" s="1091"/>
      <c r="S281" s="1092"/>
      <c r="T281" s="1093"/>
      <c r="U281" s="1093"/>
      <c r="V281" s="1093"/>
      <c r="W281" s="1093"/>
      <c r="X281" s="1093"/>
      <c r="Y281" s="1093"/>
      <c r="Z281" s="1093"/>
      <c r="AA281" s="1093"/>
      <c r="AB281" s="1093"/>
      <c r="AC281" s="1093"/>
      <c r="AD281" s="1094"/>
      <c r="AE281" s="1096"/>
      <c r="AF281" s="1090"/>
      <c r="AG281" s="1090"/>
      <c r="AH281" s="1090">
        <v>20066</v>
      </c>
      <c r="AI281" s="1090">
        <v>17654</v>
      </c>
      <c r="AJ281" s="1090">
        <v>17846</v>
      </c>
      <c r="AK281" s="1090">
        <v>17861</v>
      </c>
      <c r="AL281" s="1090">
        <v>9654</v>
      </c>
      <c r="AM281" s="1090"/>
      <c r="AN281" s="1090"/>
      <c r="AO281" s="1090"/>
      <c r="AP281" s="1095"/>
      <c r="AQ281" s="1096"/>
      <c r="AR281" s="1090"/>
      <c r="AS281" s="1090"/>
      <c r="AT281" s="1090"/>
      <c r="AU281" s="554"/>
      <c r="AV281" s="554"/>
      <c r="AW281" s="554"/>
      <c r="AX281" s="554"/>
      <c r="AY281" s="554"/>
      <c r="AZ281" s="554"/>
      <c r="BA281" s="554"/>
      <c r="BB281" s="555">
        <v>4530</v>
      </c>
      <c r="BC281" s="556">
        <v>5244</v>
      </c>
      <c r="BD281" s="554"/>
      <c r="BE281" s="554"/>
      <c r="BF281" s="554"/>
      <c r="BG281" s="554"/>
      <c r="BH281" s="554"/>
      <c r="BI281" s="554"/>
      <c r="BJ281" s="554"/>
      <c r="BK281" s="557"/>
      <c r="BL281" s="554"/>
      <c r="BM281" s="554"/>
      <c r="BN281" s="555"/>
      <c r="BO281" s="555"/>
      <c r="BP281" s="555"/>
      <c r="BQ281" s="557"/>
      <c r="BU281" t="str">
        <f t="shared" si="98"/>
        <v>English MT Avira Email  (Support + Retention) Email</v>
      </c>
    </row>
    <row r="282" spans="1:73">
      <c r="A282" s="2276" t="s">
        <v>253</v>
      </c>
      <c r="B282" s="2277" t="s">
        <v>33</v>
      </c>
      <c r="C282" s="2278"/>
      <c r="D282" s="2278" t="s">
        <v>693</v>
      </c>
      <c r="E282" s="2278"/>
      <c r="F282" s="2279"/>
      <c r="G282" s="550">
        <f t="shared" ref="G282:AL282" si="99">SUM(G221:G224)</f>
        <v>0</v>
      </c>
      <c r="H282" s="550">
        <f t="shared" si="99"/>
        <v>0</v>
      </c>
      <c r="I282" s="550">
        <f t="shared" si="99"/>
        <v>0</v>
      </c>
      <c r="J282" s="550">
        <f t="shared" si="99"/>
        <v>0</v>
      </c>
      <c r="K282" s="550">
        <f t="shared" si="99"/>
        <v>0</v>
      </c>
      <c r="L282" s="550">
        <f t="shared" si="99"/>
        <v>0</v>
      </c>
      <c r="M282" s="550">
        <f t="shared" si="99"/>
        <v>0</v>
      </c>
      <c r="N282" s="550">
        <f t="shared" si="99"/>
        <v>0</v>
      </c>
      <c r="O282" s="550">
        <f t="shared" si="99"/>
        <v>0</v>
      </c>
      <c r="P282" s="550">
        <f t="shared" si="99"/>
        <v>0</v>
      </c>
      <c r="Q282" s="550">
        <f t="shared" si="99"/>
        <v>0</v>
      </c>
      <c r="R282" s="551">
        <f t="shared" si="99"/>
        <v>0</v>
      </c>
      <c r="S282" s="552">
        <f t="shared" si="99"/>
        <v>346274</v>
      </c>
      <c r="T282" s="550">
        <f t="shared" si="99"/>
        <v>316512</v>
      </c>
      <c r="U282" s="550">
        <f t="shared" si="99"/>
        <v>330542</v>
      </c>
      <c r="V282" s="550">
        <f t="shared" si="99"/>
        <v>301598</v>
      </c>
      <c r="W282" s="550">
        <f t="shared" si="99"/>
        <v>267790</v>
      </c>
      <c r="X282" s="550">
        <f t="shared" si="99"/>
        <v>269728</v>
      </c>
      <c r="Y282" s="550">
        <f t="shared" si="99"/>
        <v>300668</v>
      </c>
      <c r="Z282" s="550">
        <f t="shared" si="99"/>
        <v>294533</v>
      </c>
      <c r="AA282" s="550">
        <f t="shared" si="99"/>
        <v>271698</v>
      </c>
      <c r="AB282" s="550">
        <f t="shared" si="99"/>
        <v>268836</v>
      </c>
      <c r="AC282" s="550">
        <f t="shared" si="99"/>
        <v>258886</v>
      </c>
      <c r="AD282" s="547">
        <f t="shared" si="99"/>
        <v>229009</v>
      </c>
      <c r="AE282" s="548">
        <f t="shared" si="99"/>
        <v>279013</v>
      </c>
      <c r="AF282" s="546">
        <f t="shared" si="99"/>
        <v>269607</v>
      </c>
      <c r="AG282" s="546">
        <f t="shared" si="99"/>
        <v>267405</v>
      </c>
      <c r="AH282" s="546">
        <f t="shared" si="99"/>
        <v>222715</v>
      </c>
      <c r="AI282" s="546">
        <f t="shared" si="99"/>
        <v>202222</v>
      </c>
      <c r="AJ282" s="546">
        <f t="shared" si="99"/>
        <v>215005</v>
      </c>
      <c r="AK282" s="546">
        <f t="shared" si="99"/>
        <v>253581</v>
      </c>
      <c r="AL282" s="546">
        <f t="shared" si="99"/>
        <v>245810</v>
      </c>
      <c r="AM282" s="550">
        <f t="shared" ref="AM282:BM282" si="100">SUM(AM221:AM224)</f>
        <v>223977</v>
      </c>
      <c r="AN282" s="550">
        <f t="shared" si="100"/>
        <v>227996</v>
      </c>
      <c r="AO282" s="550">
        <f t="shared" si="100"/>
        <v>237756</v>
      </c>
      <c r="AP282" s="553">
        <f t="shared" si="100"/>
        <v>226632</v>
      </c>
      <c r="AQ282" s="552">
        <f t="shared" si="100"/>
        <v>244628</v>
      </c>
      <c r="AR282" s="550">
        <f t="shared" si="100"/>
        <v>225152</v>
      </c>
      <c r="AS282" s="550">
        <f t="shared" si="100"/>
        <v>227866</v>
      </c>
      <c r="AT282" s="550">
        <f t="shared" si="100"/>
        <v>251384</v>
      </c>
      <c r="AU282" s="550">
        <f t="shared" si="100"/>
        <v>199506</v>
      </c>
      <c r="AV282" s="550">
        <f t="shared" si="100"/>
        <v>193315</v>
      </c>
      <c r="AW282" s="550">
        <f t="shared" si="100"/>
        <v>203857</v>
      </c>
      <c r="AX282" s="550">
        <f t="shared" si="100"/>
        <v>267245</v>
      </c>
      <c r="AY282" s="550">
        <f t="shared" si="100"/>
        <v>221555</v>
      </c>
      <c r="AZ282" s="550">
        <f t="shared" si="100"/>
        <v>207569</v>
      </c>
      <c r="BA282" s="550">
        <f t="shared" si="100"/>
        <v>216689</v>
      </c>
      <c r="BB282" s="550">
        <f>SUM(BB221:BB224)</f>
        <v>211591</v>
      </c>
      <c r="BC282" s="550">
        <f t="shared" si="100"/>
        <v>241428</v>
      </c>
      <c r="BD282" s="550">
        <f t="shared" si="100"/>
        <v>228321</v>
      </c>
      <c r="BE282" s="550">
        <f t="shared" si="100"/>
        <v>219099</v>
      </c>
      <c r="BF282" s="550">
        <f t="shared" si="100"/>
        <v>0</v>
      </c>
      <c r="BG282" s="550">
        <f t="shared" si="100"/>
        <v>0</v>
      </c>
      <c r="BH282" s="550">
        <f t="shared" si="100"/>
        <v>0</v>
      </c>
      <c r="BI282" s="550">
        <f t="shared" si="100"/>
        <v>0</v>
      </c>
      <c r="BJ282" s="550">
        <f t="shared" si="100"/>
        <v>0</v>
      </c>
      <c r="BK282" s="553">
        <f t="shared" si="100"/>
        <v>0</v>
      </c>
      <c r="BL282" s="550">
        <f t="shared" si="100"/>
        <v>0</v>
      </c>
      <c r="BM282" s="550">
        <f t="shared" si="100"/>
        <v>0</v>
      </c>
      <c r="BN282" s="550">
        <f t="shared" ref="BN282:BQ282" si="101">SUM(BN221:BN224)</f>
        <v>0</v>
      </c>
      <c r="BO282" s="550">
        <f t="shared" si="101"/>
        <v>0</v>
      </c>
      <c r="BP282" s="550">
        <f t="shared" si="101"/>
        <v>0</v>
      </c>
      <c r="BQ282" s="550">
        <f t="shared" si="101"/>
        <v>0</v>
      </c>
      <c r="BU282" t="str">
        <f t="shared" si="98"/>
        <v xml:space="preserve">English   GE Phone </v>
      </c>
    </row>
    <row r="283" spans="1:73">
      <c r="A283" s="2276" t="s">
        <v>253</v>
      </c>
      <c r="B283" s="2277" t="s">
        <v>33</v>
      </c>
      <c r="C283" s="2278"/>
      <c r="D283" s="2278" t="s">
        <v>694</v>
      </c>
      <c r="E283" s="2278"/>
      <c r="F283" s="2279"/>
      <c r="G283" s="550">
        <f t="shared" ref="G283:AL283" si="102">SUM(G225:G228)</f>
        <v>0</v>
      </c>
      <c r="H283" s="550">
        <f t="shared" si="102"/>
        <v>0</v>
      </c>
      <c r="I283" s="550">
        <f t="shared" si="102"/>
        <v>0</v>
      </c>
      <c r="J283" s="550">
        <f t="shared" si="102"/>
        <v>0</v>
      </c>
      <c r="K283" s="550">
        <f t="shared" si="102"/>
        <v>0</v>
      </c>
      <c r="L283" s="550">
        <f t="shared" si="102"/>
        <v>0</v>
      </c>
      <c r="M283" s="550">
        <f t="shared" si="102"/>
        <v>0</v>
      </c>
      <c r="N283" s="550">
        <f t="shared" si="102"/>
        <v>0</v>
      </c>
      <c r="O283" s="550">
        <f t="shared" si="102"/>
        <v>0</v>
      </c>
      <c r="P283" s="550">
        <f t="shared" si="102"/>
        <v>0</v>
      </c>
      <c r="Q283" s="550">
        <f t="shared" si="102"/>
        <v>0</v>
      </c>
      <c r="R283" s="551">
        <f t="shared" si="102"/>
        <v>0</v>
      </c>
      <c r="S283" s="552">
        <f t="shared" si="102"/>
        <v>94823</v>
      </c>
      <c r="T283" s="550">
        <f t="shared" si="102"/>
        <v>75130</v>
      </c>
      <c r="U283" s="550">
        <f t="shared" si="102"/>
        <v>83959</v>
      </c>
      <c r="V283" s="550">
        <f t="shared" si="102"/>
        <v>71641</v>
      </c>
      <c r="W283" s="550">
        <f t="shared" si="102"/>
        <v>68745</v>
      </c>
      <c r="X283" s="550">
        <f t="shared" si="102"/>
        <v>61348</v>
      </c>
      <c r="Y283" s="550">
        <f t="shared" si="102"/>
        <v>60779</v>
      </c>
      <c r="Z283" s="550">
        <f t="shared" si="102"/>
        <v>61351</v>
      </c>
      <c r="AA283" s="550">
        <f t="shared" si="102"/>
        <v>59306</v>
      </c>
      <c r="AB283" s="550">
        <f t="shared" si="102"/>
        <v>65341</v>
      </c>
      <c r="AC283" s="550">
        <f t="shared" si="102"/>
        <v>68500</v>
      </c>
      <c r="AD283" s="551">
        <f t="shared" si="102"/>
        <v>64101</v>
      </c>
      <c r="AE283" s="552">
        <f t="shared" si="102"/>
        <v>72328</v>
      </c>
      <c r="AF283" s="550">
        <f t="shared" si="102"/>
        <v>68036</v>
      </c>
      <c r="AG283" s="550">
        <f t="shared" si="102"/>
        <v>64777</v>
      </c>
      <c r="AH283" s="550">
        <f t="shared" si="102"/>
        <v>59216</v>
      </c>
      <c r="AI283" s="550">
        <f t="shared" si="102"/>
        <v>52845</v>
      </c>
      <c r="AJ283" s="550">
        <f t="shared" si="102"/>
        <v>49405</v>
      </c>
      <c r="AK283" s="550">
        <f t="shared" si="102"/>
        <v>54084</v>
      </c>
      <c r="AL283" s="550">
        <f t="shared" si="102"/>
        <v>57884</v>
      </c>
      <c r="AM283" s="550">
        <f t="shared" ref="AM283:BM283" si="103">SUM(AM225:AM228)</f>
        <v>52703</v>
      </c>
      <c r="AN283" s="550">
        <f t="shared" si="103"/>
        <v>59475</v>
      </c>
      <c r="AO283" s="550">
        <f t="shared" si="103"/>
        <v>66011</v>
      </c>
      <c r="AP283" s="553">
        <f t="shared" si="103"/>
        <v>64490</v>
      </c>
      <c r="AQ283" s="552">
        <f t="shared" si="103"/>
        <v>83262</v>
      </c>
      <c r="AR283" s="550">
        <f t="shared" si="103"/>
        <v>87256</v>
      </c>
      <c r="AS283" s="550">
        <f t="shared" si="103"/>
        <v>67831</v>
      </c>
      <c r="AT283" s="550">
        <f t="shared" si="103"/>
        <v>79522</v>
      </c>
      <c r="AU283" s="550">
        <f t="shared" si="103"/>
        <v>56841</v>
      </c>
      <c r="AV283" s="550">
        <f t="shared" si="103"/>
        <v>57622</v>
      </c>
      <c r="AW283" s="550">
        <f t="shared" si="103"/>
        <v>58940</v>
      </c>
      <c r="AX283" s="550">
        <f t="shared" si="103"/>
        <v>61273</v>
      </c>
      <c r="AY283" s="550">
        <f t="shared" si="103"/>
        <v>64137</v>
      </c>
      <c r="AZ283" s="550">
        <f t="shared" si="103"/>
        <v>63703</v>
      </c>
      <c r="BA283" s="550">
        <f t="shared" si="103"/>
        <v>62153</v>
      </c>
      <c r="BB283" s="550">
        <f>SUM(BB225:BB228)</f>
        <v>71784</v>
      </c>
      <c r="BC283" s="550">
        <f t="shared" si="103"/>
        <v>68721</v>
      </c>
      <c r="BD283" s="550">
        <f t="shared" si="103"/>
        <v>55509</v>
      </c>
      <c r="BE283" s="550">
        <f t="shared" si="103"/>
        <v>55961</v>
      </c>
      <c r="BF283" s="550">
        <f t="shared" si="103"/>
        <v>0</v>
      </c>
      <c r="BG283" s="550">
        <f t="shared" si="103"/>
        <v>0</v>
      </c>
      <c r="BH283" s="550">
        <f t="shared" si="103"/>
        <v>0</v>
      </c>
      <c r="BI283" s="550">
        <f t="shared" si="103"/>
        <v>0</v>
      </c>
      <c r="BJ283" s="550">
        <f t="shared" si="103"/>
        <v>0</v>
      </c>
      <c r="BK283" s="553">
        <f t="shared" si="103"/>
        <v>0</v>
      </c>
      <c r="BL283" s="550">
        <f t="shared" si="103"/>
        <v>0</v>
      </c>
      <c r="BM283" s="550">
        <f t="shared" si="103"/>
        <v>0</v>
      </c>
      <c r="BN283" s="550">
        <f t="shared" ref="BN283:BQ283" si="104">SUM(BN225:BN228)</f>
        <v>0</v>
      </c>
      <c r="BO283" s="550">
        <f t="shared" si="104"/>
        <v>0</v>
      </c>
      <c r="BP283" s="550">
        <f t="shared" si="104"/>
        <v>0</v>
      </c>
      <c r="BQ283" s="550">
        <f t="shared" si="104"/>
        <v>0</v>
      </c>
      <c r="BU283" t="str">
        <f t="shared" si="98"/>
        <v xml:space="preserve">English   GE Chat </v>
      </c>
    </row>
    <row r="284" spans="1:73">
      <c r="A284" s="2276" t="s">
        <v>253</v>
      </c>
      <c r="B284" s="2277" t="s">
        <v>33</v>
      </c>
      <c r="C284" s="2278"/>
      <c r="D284" s="2278" t="s">
        <v>695</v>
      </c>
      <c r="E284" s="2278"/>
      <c r="F284" s="2279"/>
      <c r="G284" s="550">
        <f t="shared" ref="G284:AL284" si="105">SUM(G229:G232)</f>
        <v>0</v>
      </c>
      <c r="H284" s="550">
        <f t="shared" si="105"/>
        <v>0</v>
      </c>
      <c r="I284" s="550">
        <f t="shared" si="105"/>
        <v>0</v>
      </c>
      <c r="J284" s="550">
        <f t="shared" si="105"/>
        <v>0</v>
      </c>
      <c r="K284" s="550">
        <f t="shared" si="105"/>
        <v>0</v>
      </c>
      <c r="L284" s="550">
        <f t="shared" si="105"/>
        <v>0</v>
      </c>
      <c r="M284" s="550">
        <f t="shared" si="105"/>
        <v>0</v>
      </c>
      <c r="N284" s="550">
        <f t="shared" si="105"/>
        <v>0</v>
      </c>
      <c r="O284" s="550">
        <f t="shared" si="105"/>
        <v>0</v>
      </c>
      <c r="P284" s="550">
        <f t="shared" si="105"/>
        <v>0</v>
      </c>
      <c r="Q284" s="550">
        <f t="shared" si="105"/>
        <v>0</v>
      </c>
      <c r="R284" s="551">
        <f t="shared" si="105"/>
        <v>0</v>
      </c>
      <c r="S284" s="552">
        <f t="shared" si="105"/>
        <v>19400</v>
      </c>
      <c r="T284" s="550">
        <f t="shared" si="105"/>
        <v>18022</v>
      </c>
      <c r="U284" s="550">
        <f t="shared" si="105"/>
        <v>19908</v>
      </c>
      <c r="V284" s="550">
        <f t="shared" si="105"/>
        <v>16488</v>
      </c>
      <c r="W284" s="550">
        <f t="shared" si="105"/>
        <v>14043</v>
      </c>
      <c r="X284" s="550">
        <f t="shared" si="105"/>
        <v>14071</v>
      </c>
      <c r="Y284" s="550">
        <f t="shared" si="105"/>
        <v>15188</v>
      </c>
      <c r="Z284" s="550">
        <f t="shared" si="105"/>
        <v>15079</v>
      </c>
      <c r="AA284" s="550">
        <f t="shared" si="105"/>
        <v>14679</v>
      </c>
      <c r="AB284" s="550">
        <f t="shared" si="105"/>
        <v>13586</v>
      </c>
      <c r="AC284" s="550">
        <f t="shared" si="105"/>
        <v>13358</v>
      </c>
      <c r="AD284" s="551">
        <f t="shared" si="105"/>
        <v>12630</v>
      </c>
      <c r="AE284" s="552">
        <f t="shared" si="105"/>
        <v>14731</v>
      </c>
      <c r="AF284" s="550">
        <f t="shared" si="105"/>
        <v>13922</v>
      </c>
      <c r="AG284" s="550">
        <f t="shared" si="105"/>
        <v>14996</v>
      </c>
      <c r="AH284" s="550">
        <f t="shared" si="105"/>
        <v>13780</v>
      </c>
      <c r="AI284" s="550">
        <f t="shared" si="105"/>
        <v>14378</v>
      </c>
      <c r="AJ284" s="550">
        <f t="shared" si="105"/>
        <v>15318</v>
      </c>
      <c r="AK284" s="550">
        <f t="shared" si="105"/>
        <v>14068</v>
      </c>
      <c r="AL284" s="550">
        <f t="shared" si="105"/>
        <v>14834</v>
      </c>
      <c r="AM284" s="550">
        <f t="shared" ref="AM284:BM284" si="106">SUM(AM229:AM232)</f>
        <v>12035</v>
      </c>
      <c r="AN284" s="550">
        <f t="shared" si="106"/>
        <v>14615</v>
      </c>
      <c r="AO284" s="550">
        <f t="shared" si="106"/>
        <v>17000</v>
      </c>
      <c r="AP284" s="553">
        <f t="shared" si="106"/>
        <v>14231</v>
      </c>
      <c r="AQ284" s="552">
        <f t="shared" si="106"/>
        <v>13732</v>
      </c>
      <c r="AR284" s="550">
        <f t="shared" si="106"/>
        <v>13336</v>
      </c>
      <c r="AS284" s="550">
        <f t="shared" si="106"/>
        <v>13613</v>
      </c>
      <c r="AT284" s="550">
        <f t="shared" si="106"/>
        <v>16225</v>
      </c>
      <c r="AU284" s="550">
        <f t="shared" si="106"/>
        <v>14661</v>
      </c>
      <c r="AV284" s="550">
        <f t="shared" si="106"/>
        <v>14912</v>
      </c>
      <c r="AW284" s="550">
        <f t="shared" si="106"/>
        <v>16130</v>
      </c>
      <c r="AX284" s="550">
        <f t="shared" si="106"/>
        <v>15433</v>
      </c>
      <c r="AY284" s="550">
        <f t="shared" si="106"/>
        <v>14795</v>
      </c>
      <c r="AZ284" s="550">
        <f t="shared" si="106"/>
        <v>15233</v>
      </c>
      <c r="BA284" s="550">
        <f t="shared" si="106"/>
        <v>14300</v>
      </c>
      <c r="BB284" s="550">
        <f t="shared" si="106"/>
        <v>14601</v>
      </c>
      <c r="BC284" s="550">
        <f t="shared" si="106"/>
        <v>16808</v>
      </c>
      <c r="BD284" s="550">
        <f t="shared" si="106"/>
        <v>0</v>
      </c>
      <c r="BE284" s="550">
        <f t="shared" si="106"/>
        <v>16965</v>
      </c>
      <c r="BF284" s="550">
        <f t="shared" si="106"/>
        <v>0</v>
      </c>
      <c r="BG284" s="550">
        <f t="shared" si="106"/>
        <v>0</v>
      </c>
      <c r="BH284" s="550">
        <f t="shared" si="106"/>
        <v>0</v>
      </c>
      <c r="BI284" s="550">
        <f t="shared" si="106"/>
        <v>0</v>
      </c>
      <c r="BJ284" s="550">
        <f t="shared" si="106"/>
        <v>0</v>
      </c>
      <c r="BK284" s="553">
        <f t="shared" si="106"/>
        <v>0</v>
      </c>
      <c r="BL284" s="550">
        <f t="shared" si="106"/>
        <v>0</v>
      </c>
      <c r="BM284" s="550">
        <f t="shared" si="106"/>
        <v>0</v>
      </c>
      <c r="BN284" s="550">
        <f t="shared" ref="BN284:BQ284" si="107">SUM(BN229:BN232)</f>
        <v>0</v>
      </c>
      <c r="BO284" s="550">
        <f t="shared" si="107"/>
        <v>0</v>
      </c>
      <c r="BP284" s="550">
        <f t="shared" si="107"/>
        <v>0</v>
      </c>
      <c r="BQ284" s="550">
        <f t="shared" si="107"/>
        <v>0</v>
      </c>
      <c r="BU284" t="str">
        <f t="shared" si="98"/>
        <v xml:space="preserve">English   Services </v>
      </c>
    </row>
    <row r="285" spans="1:73">
      <c r="A285" s="2276" t="s">
        <v>662</v>
      </c>
      <c r="B285" s="2277" t="s">
        <v>33</v>
      </c>
      <c r="C285" s="2278"/>
      <c r="D285" s="2278" t="s">
        <v>109</v>
      </c>
      <c r="E285" s="2278"/>
      <c r="F285" s="2279"/>
      <c r="G285" s="550">
        <f>SUM(G250:G251)</f>
        <v>0</v>
      </c>
      <c r="H285" s="550">
        <f>SUM(H250:H251)</f>
        <v>0</v>
      </c>
      <c r="I285" s="550">
        <f>SUM(I250:I251)</f>
        <v>0</v>
      </c>
      <c r="J285" s="550">
        <f t="shared" ref="J285:S285" si="108">SUM(J250:J251)</f>
        <v>0</v>
      </c>
      <c r="K285" s="550">
        <f t="shared" si="108"/>
        <v>0</v>
      </c>
      <c r="L285" s="550">
        <f t="shared" si="108"/>
        <v>0</v>
      </c>
      <c r="M285" s="550">
        <f t="shared" si="108"/>
        <v>0</v>
      </c>
      <c r="N285" s="550">
        <f t="shared" si="108"/>
        <v>0</v>
      </c>
      <c r="O285" s="550">
        <f t="shared" si="108"/>
        <v>0</v>
      </c>
      <c r="P285" s="550">
        <f t="shared" si="108"/>
        <v>0</v>
      </c>
      <c r="Q285" s="550">
        <f t="shared" si="108"/>
        <v>0</v>
      </c>
      <c r="R285" s="551">
        <f t="shared" si="108"/>
        <v>0</v>
      </c>
      <c r="S285" s="552">
        <f t="shared" si="108"/>
        <v>12738</v>
      </c>
      <c r="T285" s="550">
        <f t="shared" ref="T285:BM285" si="109">SUM(T250:T251)</f>
        <v>10900</v>
      </c>
      <c r="U285" s="550">
        <f t="shared" si="109"/>
        <v>15092</v>
      </c>
      <c r="V285" s="550">
        <f t="shared" si="109"/>
        <v>20686</v>
      </c>
      <c r="W285" s="550">
        <f t="shared" si="109"/>
        <v>19937</v>
      </c>
      <c r="X285" s="550">
        <f t="shared" si="109"/>
        <v>16484</v>
      </c>
      <c r="Y285" s="550">
        <f t="shared" si="109"/>
        <v>15168</v>
      </c>
      <c r="Z285" s="550">
        <f t="shared" si="109"/>
        <v>19016</v>
      </c>
      <c r="AA285" s="550">
        <f t="shared" si="109"/>
        <v>18745</v>
      </c>
      <c r="AB285" s="550">
        <f t="shared" si="109"/>
        <v>19532</v>
      </c>
      <c r="AC285" s="550">
        <f t="shared" si="109"/>
        <v>25302</v>
      </c>
      <c r="AD285" s="551">
        <f t="shared" si="109"/>
        <v>26334</v>
      </c>
      <c r="AE285" s="552">
        <f t="shared" si="109"/>
        <v>42298</v>
      </c>
      <c r="AF285" s="550">
        <f t="shared" si="109"/>
        <v>37833</v>
      </c>
      <c r="AG285" s="550">
        <f t="shared" si="109"/>
        <v>38915</v>
      </c>
      <c r="AH285" s="550">
        <f t="shared" si="109"/>
        <v>32577</v>
      </c>
      <c r="AI285" s="550">
        <f t="shared" si="109"/>
        <v>33217</v>
      </c>
      <c r="AJ285" s="550">
        <f t="shared" si="109"/>
        <v>24857</v>
      </c>
      <c r="AK285" s="550">
        <f t="shared" si="109"/>
        <v>25446</v>
      </c>
      <c r="AL285" s="550">
        <f t="shared" si="109"/>
        <v>25822</v>
      </c>
      <c r="AM285" s="550">
        <f t="shared" si="109"/>
        <v>26263</v>
      </c>
      <c r="AN285" s="550">
        <f t="shared" si="109"/>
        <v>21206</v>
      </c>
      <c r="AO285" s="550">
        <f t="shared" si="109"/>
        <v>30509</v>
      </c>
      <c r="AP285" s="553">
        <f t="shared" si="109"/>
        <v>28902</v>
      </c>
      <c r="AQ285" s="552">
        <f t="shared" si="109"/>
        <v>35363</v>
      </c>
      <c r="AR285" s="550">
        <f t="shared" si="109"/>
        <v>33798</v>
      </c>
      <c r="AS285" s="550">
        <f t="shared" si="109"/>
        <v>13841</v>
      </c>
      <c r="AT285" s="550">
        <f t="shared" si="109"/>
        <v>39023</v>
      </c>
      <c r="AU285" s="550">
        <f t="shared" si="109"/>
        <v>26976</v>
      </c>
      <c r="AV285" s="550">
        <f t="shared" si="109"/>
        <v>25634</v>
      </c>
      <c r="AW285" s="550">
        <f t="shared" si="109"/>
        <v>26484</v>
      </c>
      <c r="AX285" s="550">
        <f t="shared" si="109"/>
        <v>27017</v>
      </c>
      <c r="AY285" s="550">
        <f t="shared" si="109"/>
        <v>28937</v>
      </c>
      <c r="AZ285" s="550">
        <f t="shared" si="109"/>
        <v>34238</v>
      </c>
      <c r="BA285" s="550">
        <f t="shared" si="109"/>
        <v>35102</v>
      </c>
      <c r="BB285" s="550">
        <f t="shared" si="109"/>
        <v>38003</v>
      </c>
      <c r="BC285" s="550">
        <f t="shared" si="109"/>
        <v>37389</v>
      </c>
      <c r="BD285" s="550">
        <f t="shared" si="109"/>
        <v>0</v>
      </c>
      <c r="BE285" s="550">
        <f t="shared" si="109"/>
        <v>29461</v>
      </c>
      <c r="BF285" s="550">
        <f t="shared" si="109"/>
        <v>0</v>
      </c>
      <c r="BG285" s="550">
        <f t="shared" si="109"/>
        <v>0</v>
      </c>
      <c r="BH285" s="550">
        <f t="shared" si="109"/>
        <v>0</v>
      </c>
      <c r="BI285" s="550">
        <f t="shared" si="109"/>
        <v>0</v>
      </c>
      <c r="BJ285" s="550">
        <f t="shared" si="109"/>
        <v>0</v>
      </c>
      <c r="BK285" s="553">
        <f t="shared" si="109"/>
        <v>0</v>
      </c>
      <c r="BL285" s="550">
        <f t="shared" si="109"/>
        <v>0</v>
      </c>
      <c r="BM285" s="550">
        <f t="shared" si="109"/>
        <v>0</v>
      </c>
      <c r="BN285" s="550">
        <f t="shared" ref="BN285:BQ285" si="110">SUM(BN250:BN251)</f>
        <v>0</v>
      </c>
      <c r="BO285" s="550">
        <f t="shared" si="110"/>
        <v>0</v>
      </c>
      <c r="BP285" s="550">
        <f t="shared" si="110"/>
        <v>0</v>
      </c>
      <c r="BQ285" s="550">
        <f t="shared" si="110"/>
        <v>0</v>
      </c>
      <c r="BU285" t="str">
        <f t="shared" si="98"/>
        <v xml:space="preserve">ALL  MT </v>
      </c>
    </row>
    <row r="286" spans="1:73">
      <c r="A286" s="2276" t="s">
        <v>662</v>
      </c>
      <c r="B286" s="2277" t="s">
        <v>33</v>
      </c>
      <c r="C286" s="2278"/>
      <c r="D286" s="2278" t="s">
        <v>168</v>
      </c>
      <c r="E286" s="2278"/>
      <c r="F286" s="2279"/>
      <c r="G286" s="550">
        <f>SUM(G264:G281)</f>
        <v>5164</v>
      </c>
      <c r="H286" s="550">
        <f>SUM(H264:H281)</f>
        <v>3956</v>
      </c>
      <c r="I286" s="550">
        <f>SUM(I264:I281)</f>
        <v>4089</v>
      </c>
      <c r="J286" s="550">
        <f t="shared" ref="J286:S286" si="111">SUM(J264:J281)</f>
        <v>4180</v>
      </c>
      <c r="K286" s="550">
        <f t="shared" si="111"/>
        <v>2629</v>
      </c>
      <c r="L286" s="550">
        <f t="shared" si="111"/>
        <v>2939</v>
      </c>
      <c r="M286" s="550">
        <f t="shared" si="111"/>
        <v>2566</v>
      </c>
      <c r="N286" s="550">
        <f t="shared" si="111"/>
        <v>2727</v>
      </c>
      <c r="O286" s="550">
        <f t="shared" si="111"/>
        <v>2629</v>
      </c>
      <c r="P286" s="550">
        <f t="shared" si="111"/>
        <v>3198</v>
      </c>
      <c r="Q286" s="550">
        <f t="shared" si="111"/>
        <v>3433</v>
      </c>
      <c r="R286" s="551">
        <f t="shared" si="111"/>
        <v>3449</v>
      </c>
      <c r="S286" s="552">
        <f t="shared" si="111"/>
        <v>31155</v>
      </c>
      <c r="T286" s="550">
        <f t="shared" ref="T286:BM286" si="112">SUM(T264:T281)</f>
        <v>27363</v>
      </c>
      <c r="U286" s="550">
        <f t="shared" si="112"/>
        <v>31775</v>
      </c>
      <c r="V286" s="550">
        <f t="shared" si="112"/>
        <v>25242</v>
      </c>
      <c r="W286" s="550">
        <f t="shared" si="112"/>
        <v>31214</v>
      </c>
      <c r="X286" s="550">
        <f t="shared" si="112"/>
        <v>26690</v>
      </c>
      <c r="Y286" s="550">
        <f t="shared" si="112"/>
        <v>26010</v>
      </c>
      <c r="Z286" s="550">
        <f t="shared" si="112"/>
        <v>29704</v>
      </c>
      <c r="AA286" s="550">
        <f t="shared" si="112"/>
        <v>26229</v>
      </c>
      <c r="AB286" s="550">
        <f t="shared" si="112"/>
        <v>30677</v>
      </c>
      <c r="AC286" s="550">
        <f t="shared" si="112"/>
        <v>32426</v>
      </c>
      <c r="AD286" s="551">
        <f t="shared" si="112"/>
        <v>24169</v>
      </c>
      <c r="AE286" s="552">
        <f t="shared" si="112"/>
        <v>26953</v>
      </c>
      <c r="AF286" s="550">
        <f t="shared" si="112"/>
        <v>19783.599999999999</v>
      </c>
      <c r="AG286" s="550">
        <f t="shared" si="112"/>
        <v>21401</v>
      </c>
      <c r="AH286" s="550">
        <f t="shared" si="112"/>
        <v>45304</v>
      </c>
      <c r="AI286" s="550">
        <f t="shared" si="112"/>
        <v>49459</v>
      </c>
      <c r="AJ286" s="550">
        <f t="shared" si="112"/>
        <v>49430</v>
      </c>
      <c r="AK286" s="550">
        <f t="shared" si="112"/>
        <v>43754</v>
      </c>
      <c r="AL286" s="550">
        <f t="shared" si="112"/>
        <v>42353</v>
      </c>
      <c r="AM286" s="550">
        <f t="shared" si="112"/>
        <v>17627</v>
      </c>
      <c r="AN286" s="550">
        <f t="shared" si="112"/>
        <v>16266</v>
      </c>
      <c r="AO286" s="550">
        <f t="shared" si="112"/>
        <v>17581</v>
      </c>
      <c r="AP286" s="553">
        <f t="shared" si="112"/>
        <v>18601</v>
      </c>
      <c r="AQ286" s="552">
        <f t="shared" si="112"/>
        <v>19237</v>
      </c>
      <c r="AR286" s="550">
        <f t="shared" si="112"/>
        <v>16711</v>
      </c>
      <c r="AS286" s="550">
        <f t="shared" si="112"/>
        <v>15868</v>
      </c>
      <c r="AT286" s="550">
        <f t="shared" si="112"/>
        <v>36585</v>
      </c>
      <c r="AU286" s="550">
        <f t="shared" si="112"/>
        <v>33111</v>
      </c>
      <c r="AV286" s="550">
        <f t="shared" si="112"/>
        <v>28808</v>
      </c>
      <c r="AW286" s="550">
        <f t="shared" si="112"/>
        <v>30968</v>
      </c>
      <c r="AX286" s="550">
        <f t="shared" si="112"/>
        <v>36138</v>
      </c>
      <c r="AY286" s="550">
        <f t="shared" si="112"/>
        <v>30958</v>
      </c>
      <c r="AZ286" s="550">
        <f t="shared" si="112"/>
        <v>31644</v>
      </c>
      <c r="BA286" s="550">
        <f t="shared" si="112"/>
        <v>14319</v>
      </c>
      <c r="BB286" s="550">
        <f t="shared" si="112"/>
        <v>32713</v>
      </c>
      <c r="BC286" s="550">
        <f t="shared" si="112"/>
        <v>39417</v>
      </c>
      <c r="BD286" s="550">
        <f t="shared" si="112"/>
        <v>26743</v>
      </c>
      <c r="BE286" s="550">
        <f>SUM(BE264:BE281)</f>
        <v>17032</v>
      </c>
      <c r="BF286" s="550">
        <f t="shared" si="112"/>
        <v>0</v>
      </c>
      <c r="BG286" s="550">
        <f t="shared" si="112"/>
        <v>0</v>
      </c>
      <c r="BH286" s="550">
        <f t="shared" si="112"/>
        <v>0</v>
      </c>
      <c r="BI286" s="550">
        <f t="shared" si="112"/>
        <v>0</v>
      </c>
      <c r="BJ286" s="550">
        <f t="shared" si="112"/>
        <v>0</v>
      </c>
      <c r="BK286" s="553">
        <f t="shared" si="112"/>
        <v>0</v>
      </c>
      <c r="BL286" s="550">
        <f t="shared" si="112"/>
        <v>0</v>
      </c>
      <c r="BM286" s="550">
        <f t="shared" si="112"/>
        <v>0</v>
      </c>
      <c r="BN286" s="550">
        <f t="shared" ref="BN286:BQ286" si="113">SUM(BN264:BN281)</f>
        <v>0</v>
      </c>
      <c r="BO286" s="550">
        <f t="shared" si="113"/>
        <v>0</v>
      </c>
      <c r="BP286" s="550">
        <f t="shared" si="113"/>
        <v>0</v>
      </c>
      <c r="BQ286" s="550">
        <f t="shared" si="113"/>
        <v>0</v>
      </c>
      <c r="BU286" t="str">
        <f t="shared" si="98"/>
        <v xml:space="preserve">ALL  Avira </v>
      </c>
    </row>
    <row r="287" spans="1:73">
      <c r="A287" s="2276" t="s">
        <v>662</v>
      </c>
      <c r="B287" s="2277" t="s">
        <v>33</v>
      </c>
      <c r="C287" s="2278"/>
      <c r="D287" s="2278" t="s">
        <v>129</v>
      </c>
      <c r="E287" s="2278"/>
      <c r="F287" s="2279"/>
      <c r="G287" s="550">
        <f>SUM(G252:G257)</f>
        <v>0</v>
      </c>
      <c r="H287" s="550">
        <f>SUM(H252:H257)</f>
        <v>0</v>
      </c>
      <c r="I287" s="550">
        <f>SUM(I252:I257)</f>
        <v>0</v>
      </c>
      <c r="J287" s="550">
        <f t="shared" ref="J287:S287" si="114">SUM(J252:J257)</f>
        <v>20039</v>
      </c>
      <c r="K287" s="550">
        <f t="shared" si="114"/>
        <v>19153</v>
      </c>
      <c r="L287" s="550">
        <f t="shared" si="114"/>
        <v>18771</v>
      </c>
      <c r="M287" s="550">
        <f t="shared" si="114"/>
        <v>17218</v>
      </c>
      <c r="N287" s="550">
        <f t="shared" si="114"/>
        <v>18166</v>
      </c>
      <c r="O287" s="550">
        <f t="shared" si="114"/>
        <v>20331.68</v>
      </c>
      <c r="P287" s="550">
        <f t="shared" si="114"/>
        <v>24266</v>
      </c>
      <c r="Q287" s="550">
        <f t="shared" si="114"/>
        <v>24372</v>
      </c>
      <c r="R287" s="551">
        <f t="shared" si="114"/>
        <v>24939</v>
      </c>
      <c r="S287" s="552">
        <f t="shared" si="114"/>
        <v>42920</v>
      </c>
      <c r="T287" s="550">
        <f t="shared" ref="T287:BM287" si="115">SUM(T252:T257)</f>
        <v>39642</v>
      </c>
      <c r="U287" s="550">
        <f t="shared" si="115"/>
        <v>45141</v>
      </c>
      <c r="V287" s="550">
        <f t="shared" si="115"/>
        <v>45736</v>
      </c>
      <c r="W287" s="550">
        <f t="shared" si="115"/>
        <v>43485</v>
      </c>
      <c r="X287" s="550">
        <f t="shared" si="115"/>
        <v>40911</v>
      </c>
      <c r="Y287" s="550">
        <f t="shared" si="115"/>
        <v>36541</v>
      </c>
      <c r="Z287" s="550">
        <f t="shared" si="115"/>
        <v>37876</v>
      </c>
      <c r="AA287" s="550">
        <f t="shared" si="115"/>
        <v>38217</v>
      </c>
      <c r="AB287" s="550">
        <f t="shared" si="115"/>
        <v>38478</v>
      </c>
      <c r="AC287" s="550">
        <f t="shared" si="115"/>
        <v>35771</v>
      </c>
      <c r="AD287" s="551">
        <f t="shared" si="115"/>
        <v>35351</v>
      </c>
      <c r="AE287" s="552">
        <f t="shared" si="115"/>
        <v>39660</v>
      </c>
      <c r="AF287" s="550">
        <f t="shared" si="115"/>
        <v>39686</v>
      </c>
      <c r="AG287" s="550">
        <f t="shared" si="115"/>
        <v>36061</v>
      </c>
      <c r="AH287" s="550">
        <f t="shared" si="115"/>
        <v>30946</v>
      </c>
      <c r="AI287" s="550">
        <f t="shared" si="115"/>
        <v>31232</v>
      </c>
      <c r="AJ287" s="550">
        <f t="shared" si="115"/>
        <v>26451</v>
      </c>
      <c r="AK287" s="550">
        <f t="shared" si="115"/>
        <v>24481</v>
      </c>
      <c r="AL287" s="550">
        <f t="shared" si="115"/>
        <v>27262</v>
      </c>
      <c r="AM287" s="550">
        <f t="shared" si="115"/>
        <v>28602</v>
      </c>
      <c r="AN287" s="550">
        <f t="shared" si="115"/>
        <v>27228</v>
      </c>
      <c r="AO287" s="550">
        <f t="shared" si="115"/>
        <v>27272</v>
      </c>
      <c r="AP287" s="553">
        <f t="shared" si="115"/>
        <v>24149</v>
      </c>
      <c r="AQ287" s="552">
        <f t="shared" si="115"/>
        <v>23804</v>
      </c>
      <c r="AR287" s="550">
        <f t="shared" si="115"/>
        <v>26199</v>
      </c>
      <c r="AS287" s="550">
        <f t="shared" si="115"/>
        <v>27550</v>
      </c>
      <c r="AT287" s="550">
        <f t="shared" si="115"/>
        <v>25682</v>
      </c>
      <c r="AU287" s="550">
        <f t="shared" si="115"/>
        <v>24296</v>
      </c>
      <c r="AV287" s="550">
        <f t="shared" si="115"/>
        <v>22430</v>
      </c>
      <c r="AW287" s="550">
        <f t="shared" si="115"/>
        <v>22490</v>
      </c>
      <c r="AX287" s="550">
        <f t="shared" si="115"/>
        <v>21725</v>
      </c>
      <c r="AY287" s="550">
        <f t="shared" si="115"/>
        <v>21558</v>
      </c>
      <c r="AZ287" s="550">
        <f t="shared" si="115"/>
        <v>24373</v>
      </c>
      <c r="BA287" s="550">
        <f t="shared" si="115"/>
        <v>22703</v>
      </c>
      <c r="BB287" s="550">
        <f t="shared" si="115"/>
        <v>24836</v>
      </c>
      <c r="BC287" s="550">
        <f t="shared" si="115"/>
        <v>27007</v>
      </c>
      <c r="BD287" s="550">
        <f t="shared" si="115"/>
        <v>25280</v>
      </c>
      <c r="BE287" s="550">
        <f t="shared" si="115"/>
        <v>28001</v>
      </c>
      <c r="BF287" s="550">
        <f t="shared" si="115"/>
        <v>0</v>
      </c>
      <c r="BG287" s="550">
        <f t="shared" si="115"/>
        <v>0</v>
      </c>
      <c r="BH287" s="550">
        <f t="shared" si="115"/>
        <v>0</v>
      </c>
      <c r="BI287" s="550">
        <f t="shared" si="115"/>
        <v>0</v>
      </c>
      <c r="BJ287" s="550">
        <f t="shared" si="115"/>
        <v>0</v>
      </c>
      <c r="BK287" s="553">
        <f t="shared" si="115"/>
        <v>0</v>
      </c>
      <c r="BL287" s="550">
        <f t="shared" si="115"/>
        <v>0</v>
      </c>
      <c r="BM287" s="550">
        <f t="shared" si="115"/>
        <v>0</v>
      </c>
      <c r="BN287" s="550">
        <f t="shared" ref="BN287:BQ287" si="116">SUM(BN252:BN257)</f>
        <v>0</v>
      </c>
      <c r="BO287" s="550">
        <f t="shared" si="116"/>
        <v>0</v>
      </c>
      <c r="BP287" s="550">
        <f t="shared" si="116"/>
        <v>0</v>
      </c>
      <c r="BQ287" s="550">
        <f t="shared" si="116"/>
        <v>0</v>
      </c>
      <c r="BU287" t="str">
        <f t="shared" si="98"/>
        <v xml:space="preserve">ALL  APJ </v>
      </c>
    </row>
    <row r="288" spans="1:73">
      <c r="A288" s="2276" t="s">
        <v>662</v>
      </c>
      <c r="B288" s="2277" t="s">
        <v>33</v>
      </c>
      <c r="C288" s="2278"/>
      <c r="D288" s="2278" t="s">
        <v>696</v>
      </c>
      <c r="E288" s="2278"/>
      <c r="F288" s="2279"/>
      <c r="G288" s="550">
        <f>SUM(G248:G249)</f>
        <v>0</v>
      </c>
      <c r="H288" s="550">
        <f>SUM(H248:H249)</f>
        <v>0</v>
      </c>
      <c r="I288" s="550">
        <f>SUM(I248:I249)</f>
        <v>0</v>
      </c>
      <c r="J288" s="550">
        <f t="shared" ref="J288:S288" si="117">SUM(J248:J249)</f>
        <v>73851</v>
      </c>
      <c r="K288" s="550">
        <f t="shared" si="117"/>
        <v>60557</v>
      </c>
      <c r="L288" s="550">
        <f t="shared" si="117"/>
        <v>68685</v>
      </c>
      <c r="M288" s="550">
        <f t="shared" si="117"/>
        <v>64019</v>
      </c>
      <c r="N288" s="550">
        <f t="shared" si="117"/>
        <v>71419</v>
      </c>
      <c r="O288" s="550">
        <f t="shared" si="117"/>
        <v>66983</v>
      </c>
      <c r="P288" s="550">
        <f t="shared" si="117"/>
        <v>73038</v>
      </c>
      <c r="Q288" s="550">
        <f t="shared" si="117"/>
        <v>84658</v>
      </c>
      <c r="R288" s="551">
        <f t="shared" si="117"/>
        <v>89235</v>
      </c>
      <c r="S288" s="552">
        <f t="shared" si="117"/>
        <v>99098</v>
      </c>
      <c r="T288" s="550">
        <f t="shared" ref="T288:BM288" si="118">SUM(T248:T249)</f>
        <v>95212</v>
      </c>
      <c r="U288" s="550">
        <f t="shared" si="118"/>
        <v>98865</v>
      </c>
      <c r="V288" s="550">
        <f t="shared" si="118"/>
        <v>87773</v>
      </c>
      <c r="W288" s="550">
        <f t="shared" si="118"/>
        <v>89720</v>
      </c>
      <c r="X288" s="550">
        <f t="shared" si="118"/>
        <v>92746</v>
      </c>
      <c r="Y288" s="550">
        <f t="shared" si="118"/>
        <v>59723</v>
      </c>
      <c r="Z288" s="550">
        <f t="shared" si="118"/>
        <v>53240</v>
      </c>
      <c r="AA288" s="550">
        <f t="shared" si="118"/>
        <v>53402</v>
      </c>
      <c r="AB288" s="550">
        <f t="shared" si="118"/>
        <v>48374</v>
      </c>
      <c r="AC288" s="550">
        <f t="shared" si="118"/>
        <v>67502</v>
      </c>
      <c r="AD288" s="551">
        <f t="shared" si="118"/>
        <v>97786</v>
      </c>
      <c r="AE288" s="552">
        <f t="shared" si="118"/>
        <v>108138</v>
      </c>
      <c r="AF288" s="550">
        <f t="shared" si="118"/>
        <v>100898</v>
      </c>
      <c r="AG288" s="550">
        <f t="shared" si="118"/>
        <v>102509</v>
      </c>
      <c r="AH288" s="550">
        <f t="shared" si="118"/>
        <v>86011</v>
      </c>
      <c r="AI288" s="550">
        <f t="shared" si="118"/>
        <v>80653</v>
      </c>
      <c r="AJ288" s="550">
        <f t="shared" si="118"/>
        <v>81691</v>
      </c>
      <c r="AK288" s="550">
        <f t="shared" si="118"/>
        <v>79883</v>
      </c>
      <c r="AL288" s="550">
        <f t="shared" si="118"/>
        <v>84985</v>
      </c>
      <c r="AM288" s="550">
        <f t="shared" si="118"/>
        <v>78543</v>
      </c>
      <c r="AN288" s="550">
        <f t="shared" si="118"/>
        <v>90006</v>
      </c>
      <c r="AO288" s="550">
        <f t="shared" si="118"/>
        <v>98587</v>
      </c>
      <c r="AP288" s="553">
        <f t="shared" si="118"/>
        <v>104654</v>
      </c>
      <c r="AQ288" s="552">
        <f t="shared" si="118"/>
        <v>119832</v>
      </c>
      <c r="AR288" s="550">
        <f t="shared" si="118"/>
        <v>108179</v>
      </c>
      <c r="AS288" s="550">
        <f t="shared" si="118"/>
        <v>92974</v>
      </c>
      <c r="AT288" s="550">
        <f t="shared" si="118"/>
        <v>89443</v>
      </c>
      <c r="AU288" s="550">
        <f t="shared" si="118"/>
        <v>72162</v>
      </c>
      <c r="AV288" s="550">
        <f t="shared" si="118"/>
        <v>78502</v>
      </c>
      <c r="AW288" s="550">
        <f t="shared" si="118"/>
        <v>80668</v>
      </c>
      <c r="AX288" s="550">
        <f t="shared" si="118"/>
        <v>81229</v>
      </c>
      <c r="AY288" s="550">
        <f t="shared" si="118"/>
        <v>72416</v>
      </c>
      <c r="AZ288" s="550">
        <f t="shared" si="118"/>
        <v>83771</v>
      </c>
      <c r="BA288" s="550">
        <f t="shared" si="118"/>
        <v>83987</v>
      </c>
      <c r="BB288" s="550">
        <f t="shared" si="118"/>
        <v>85513</v>
      </c>
      <c r="BC288" s="550">
        <f t="shared" si="118"/>
        <v>93898</v>
      </c>
      <c r="BD288" s="550">
        <f t="shared" si="118"/>
        <v>0</v>
      </c>
      <c r="BE288" s="550">
        <f t="shared" si="118"/>
        <v>83080</v>
      </c>
      <c r="BF288" s="550">
        <f t="shared" si="118"/>
        <v>0</v>
      </c>
      <c r="BG288" s="550">
        <f t="shared" si="118"/>
        <v>0</v>
      </c>
      <c r="BH288" s="550">
        <f t="shared" si="118"/>
        <v>0</v>
      </c>
      <c r="BI288" s="550">
        <f t="shared" si="118"/>
        <v>0</v>
      </c>
      <c r="BJ288" s="550">
        <f t="shared" si="118"/>
        <v>0</v>
      </c>
      <c r="BK288" s="553">
        <f t="shared" si="118"/>
        <v>0</v>
      </c>
      <c r="BL288" s="550">
        <f t="shared" si="118"/>
        <v>0</v>
      </c>
      <c r="BM288" s="550">
        <f t="shared" si="118"/>
        <v>0</v>
      </c>
      <c r="BN288" s="550">
        <f t="shared" ref="BN288:BQ288" si="119">SUM(BN248:BN249)</f>
        <v>0</v>
      </c>
      <c r="BO288" s="550">
        <f t="shared" si="119"/>
        <v>0</v>
      </c>
      <c r="BP288" s="550">
        <f t="shared" si="119"/>
        <v>0</v>
      </c>
      <c r="BQ288" s="550">
        <f t="shared" si="119"/>
        <v>0</v>
      </c>
      <c r="BU288" t="str">
        <f t="shared" si="98"/>
        <v xml:space="preserve">ALL  ML </v>
      </c>
    </row>
    <row r="289" spans="1:73">
      <c r="A289" s="2276" t="s">
        <v>662</v>
      </c>
      <c r="B289" s="2277" t="s">
        <v>33</v>
      </c>
      <c r="C289" s="2278" t="s">
        <v>690</v>
      </c>
      <c r="D289" s="2278" t="s">
        <v>662</v>
      </c>
      <c r="E289" s="2278" t="s">
        <v>16</v>
      </c>
      <c r="F289" s="2279" t="s">
        <v>692</v>
      </c>
      <c r="G289" s="550">
        <f t="shared" ref="G289:AL289" si="120">SUMIF($E$221:$E$281,$E$289,G$221:G$281)</f>
        <v>5164</v>
      </c>
      <c r="H289" s="550">
        <f t="shared" si="120"/>
        <v>3956</v>
      </c>
      <c r="I289" s="550">
        <f t="shared" si="120"/>
        <v>4089</v>
      </c>
      <c r="J289" s="550">
        <f t="shared" si="120"/>
        <v>144869</v>
      </c>
      <c r="K289" s="550">
        <f t="shared" si="120"/>
        <v>118891</v>
      </c>
      <c r="L289" s="550">
        <f t="shared" si="120"/>
        <v>127101</v>
      </c>
      <c r="M289" s="550">
        <f t="shared" si="120"/>
        <v>117315</v>
      </c>
      <c r="N289" s="550">
        <f t="shared" si="120"/>
        <v>128934</v>
      </c>
      <c r="O289" s="550">
        <f t="shared" si="120"/>
        <v>123248.68</v>
      </c>
      <c r="P289" s="550">
        <f t="shared" si="120"/>
        <v>131877</v>
      </c>
      <c r="Q289" s="550">
        <f t="shared" si="120"/>
        <v>145839</v>
      </c>
      <c r="R289" s="551">
        <f t="shared" si="120"/>
        <v>151205</v>
      </c>
      <c r="S289" s="552">
        <f t="shared" si="120"/>
        <v>560603</v>
      </c>
      <c r="T289" s="550">
        <f t="shared" si="120"/>
        <v>522314</v>
      </c>
      <c r="U289" s="550">
        <f t="shared" si="120"/>
        <v>546730</v>
      </c>
      <c r="V289" s="550">
        <f t="shared" si="120"/>
        <v>506532</v>
      </c>
      <c r="W289" s="550">
        <f t="shared" si="120"/>
        <v>467127</v>
      </c>
      <c r="X289" s="550">
        <f t="shared" si="120"/>
        <v>464671</v>
      </c>
      <c r="Y289" s="550">
        <f t="shared" si="120"/>
        <v>464336</v>
      </c>
      <c r="Z289" s="550">
        <f t="shared" si="120"/>
        <v>459377</v>
      </c>
      <c r="AA289" s="550">
        <f t="shared" si="120"/>
        <v>427546</v>
      </c>
      <c r="AB289" s="550">
        <f t="shared" si="120"/>
        <v>411089</v>
      </c>
      <c r="AC289" s="550">
        <f t="shared" si="120"/>
        <v>424266</v>
      </c>
      <c r="AD289" s="551">
        <f t="shared" si="120"/>
        <v>427066.99208013708</v>
      </c>
      <c r="AE289" s="552">
        <f t="shared" si="120"/>
        <v>509008</v>
      </c>
      <c r="AF289" s="550">
        <f t="shared" si="120"/>
        <v>501884</v>
      </c>
      <c r="AG289" s="550">
        <f t="shared" si="120"/>
        <v>484585</v>
      </c>
      <c r="AH289" s="550">
        <f t="shared" si="120"/>
        <v>402131</v>
      </c>
      <c r="AI289" s="550">
        <f t="shared" si="120"/>
        <v>379070</v>
      </c>
      <c r="AJ289" s="550">
        <f t="shared" si="120"/>
        <v>390460</v>
      </c>
      <c r="AK289" s="550">
        <f t="shared" si="120"/>
        <v>424749</v>
      </c>
      <c r="AL289" s="550">
        <f t="shared" si="120"/>
        <v>435717</v>
      </c>
      <c r="AM289" s="550">
        <f t="shared" ref="AM289:BQ289" si="121">SUMIF($E$221:$E$281,$E$289,AM$221:AM$281)</f>
        <v>400632</v>
      </c>
      <c r="AN289" s="550">
        <f t="shared" si="121"/>
        <v>415665</v>
      </c>
      <c r="AO289" s="550">
        <f t="shared" si="121"/>
        <v>437932</v>
      </c>
      <c r="AP289" s="553">
        <f t="shared" si="121"/>
        <v>424536</v>
      </c>
      <c r="AQ289" s="552">
        <f t="shared" si="121"/>
        <v>464669</v>
      </c>
      <c r="AR289" s="550">
        <f t="shared" si="121"/>
        <v>432080</v>
      </c>
      <c r="AS289" s="550">
        <f t="shared" si="121"/>
        <v>411735</v>
      </c>
      <c r="AT289" s="550">
        <f t="shared" si="121"/>
        <v>438877</v>
      </c>
      <c r="AU289" s="550">
        <f t="shared" si="121"/>
        <v>361691</v>
      </c>
      <c r="AV289" s="550">
        <f t="shared" si="121"/>
        <v>355795</v>
      </c>
      <c r="AW289" s="550">
        <f t="shared" si="121"/>
        <v>371725</v>
      </c>
      <c r="AX289" s="550">
        <f t="shared" si="121"/>
        <v>445798</v>
      </c>
      <c r="AY289" s="550">
        <f t="shared" si="121"/>
        <v>381644</v>
      </c>
      <c r="AZ289" s="550">
        <f t="shared" si="121"/>
        <v>380083</v>
      </c>
      <c r="BA289" s="550">
        <f t="shared" si="121"/>
        <v>375502</v>
      </c>
      <c r="BB289" s="550">
        <f t="shared" si="121"/>
        <v>374802</v>
      </c>
      <c r="BC289" s="550">
        <f t="shared" si="121"/>
        <v>422215</v>
      </c>
      <c r="BD289" s="550">
        <f t="shared" si="121"/>
        <v>291675</v>
      </c>
      <c r="BE289" s="550">
        <f t="shared" si="121"/>
        <v>385983</v>
      </c>
      <c r="BF289" s="550">
        <f t="shared" si="121"/>
        <v>0</v>
      </c>
      <c r="BG289" s="550">
        <f t="shared" si="121"/>
        <v>0</v>
      </c>
      <c r="BH289" s="550">
        <f t="shared" si="121"/>
        <v>0</v>
      </c>
      <c r="BI289" s="550">
        <f t="shared" si="121"/>
        <v>0</v>
      </c>
      <c r="BJ289" s="550">
        <f t="shared" si="121"/>
        <v>0</v>
      </c>
      <c r="BK289" s="553">
        <f t="shared" si="121"/>
        <v>0</v>
      </c>
      <c r="BL289" s="550">
        <f t="shared" si="121"/>
        <v>0</v>
      </c>
      <c r="BM289" s="550">
        <f t="shared" si="121"/>
        <v>0</v>
      </c>
      <c r="BN289" s="550">
        <f t="shared" si="121"/>
        <v>0</v>
      </c>
      <c r="BO289" s="550">
        <f t="shared" si="121"/>
        <v>0</v>
      </c>
      <c r="BP289" s="550">
        <f t="shared" si="121"/>
        <v>0</v>
      </c>
      <c r="BQ289" s="550">
        <f t="shared" si="121"/>
        <v>0</v>
      </c>
      <c r="BU289" t="str">
        <f t="shared" si="98"/>
        <v>ALL Outbound ALL Inbound</v>
      </c>
    </row>
    <row r="290" spans="1:73">
      <c r="A290" s="2276" t="s">
        <v>662</v>
      </c>
      <c r="B290" s="2277" t="s">
        <v>33</v>
      </c>
      <c r="C290" s="2278"/>
      <c r="D290" s="2278" t="s">
        <v>662</v>
      </c>
      <c r="E290" s="2278" t="s">
        <v>22</v>
      </c>
      <c r="F290" s="2279" t="s">
        <v>677</v>
      </c>
      <c r="G290" s="550">
        <f t="shared" ref="G290:AL290" si="122">SUMIF($E$221:$E$281,$E$290,G$221:G$281)</f>
        <v>0</v>
      </c>
      <c r="H290" s="550">
        <f t="shared" si="122"/>
        <v>0</v>
      </c>
      <c r="I290" s="550">
        <f t="shared" si="122"/>
        <v>0</v>
      </c>
      <c r="J290" s="550">
        <f t="shared" si="122"/>
        <v>38056</v>
      </c>
      <c r="K290" s="550">
        <f t="shared" si="122"/>
        <v>34980</v>
      </c>
      <c r="L290" s="550">
        <f t="shared" si="122"/>
        <v>37784</v>
      </c>
      <c r="M290" s="550">
        <f t="shared" si="122"/>
        <v>33515.000173917913</v>
      </c>
      <c r="N290" s="550">
        <f t="shared" si="122"/>
        <v>33180.000183744087</v>
      </c>
      <c r="O290" s="550">
        <f t="shared" si="122"/>
        <v>35468.000225904485</v>
      </c>
      <c r="P290" s="550">
        <f t="shared" si="122"/>
        <v>36860.000966678715</v>
      </c>
      <c r="Q290" s="550">
        <f t="shared" si="122"/>
        <v>40258.000903291977</v>
      </c>
      <c r="R290" s="551">
        <f t="shared" si="122"/>
        <v>48534.001604711026</v>
      </c>
      <c r="S290" s="552">
        <f t="shared" si="122"/>
        <v>183954.00092555725</v>
      </c>
      <c r="T290" s="550">
        <f t="shared" si="122"/>
        <v>150149.00104552234</v>
      </c>
      <c r="U290" s="550">
        <f t="shared" si="122"/>
        <v>168223.00048421495</v>
      </c>
      <c r="V290" s="550">
        <f t="shared" si="122"/>
        <v>152194.00030766765</v>
      </c>
      <c r="W290" s="550">
        <f t="shared" si="122"/>
        <v>143184.0001391198</v>
      </c>
      <c r="X290" s="550">
        <f t="shared" si="122"/>
        <v>128436.00046950311</v>
      </c>
      <c r="Y290" s="550">
        <f t="shared" si="122"/>
        <v>125628.00081191266</v>
      </c>
      <c r="Z290" s="550">
        <f t="shared" si="122"/>
        <v>115713.00048531289</v>
      </c>
      <c r="AA290" s="550">
        <f t="shared" si="122"/>
        <v>112215.00077308879</v>
      </c>
      <c r="AB290" s="550">
        <f t="shared" si="122"/>
        <v>116477.00030997474</v>
      </c>
      <c r="AC290" s="550">
        <f t="shared" si="122"/>
        <v>120020.00096257716</v>
      </c>
      <c r="AD290" s="551">
        <f t="shared" si="122"/>
        <v>114778.00077985818</v>
      </c>
      <c r="AE290" s="552">
        <f t="shared" si="122"/>
        <v>142687.00092468987</v>
      </c>
      <c r="AF290" s="550">
        <f t="shared" si="122"/>
        <v>134479.00080033491</v>
      </c>
      <c r="AG290" s="550">
        <f t="shared" si="122"/>
        <v>124323</v>
      </c>
      <c r="AH290" s="550">
        <f t="shared" si="122"/>
        <v>111570</v>
      </c>
      <c r="AI290" s="550">
        <f t="shared" si="122"/>
        <v>102360</v>
      </c>
      <c r="AJ290" s="550">
        <f t="shared" si="122"/>
        <v>92332</v>
      </c>
      <c r="AK290" s="550">
        <f t="shared" si="122"/>
        <v>96003</v>
      </c>
      <c r="AL290" s="550">
        <f t="shared" si="122"/>
        <v>103291</v>
      </c>
      <c r="AM290" s="550">
        <f t="shared" ref="AM290:BQ290" si="123">SUMIF($E$221:$E$281,$E$290,AM$221:AM$281)</f>
        <v>94473</v>
      </c>
      <c r="AN290" s="550">
        <f t="shared" si="123"/>
        <v>110764</v>
      </c>
      <c r="AO290" s="550">
        <f t="shared" si="123"/>
        <v>115788</v>
      </c>
      <c r="AP290" s="553">
        <f t="shared" si="123"/>
        <v>108432</v>
      </c>
      <c r="AQ290" s="552">
        <f t="shared" si="123"/>
        <v>135971</v>
      </c>
      <c r="AR290" s="550">
        <f t="shared" si="123"/>
        <v>134276</v>
      </c>
      <c r="AS290" s="550">
        <f t="shared" si="123"/>
        <v>92521</v>
      </c>
      <c r="AT290" s="550">
        <f t="shared" si="123"/>
        <v>143341</v>
      </c>
      <c r="AU290" s="550">
        <f t="shared" si="123"/>
        <v>92519</v>
      </c>
      <c r="AV290" s="550">
        <f t="shared" si="123"/>
        <v>103180</v>
      </c>
      <c r="AW290" s="550">
        <f t="shared" si="123"/>
        <v>112365</v>
      </c>
      <c r="AX290" s="550">
        <f t="shared" si="123"/>
        <v>127629</v>
      </c>
      <c r="AY290" s="550">
        <f t="shared" si="123"/>
        <v>127138</v>
      </c>
      <c r="AZ290" s="550">
        <f t="shared" si="123"/>
        <v>128256</v>
      </c>
      <c r="BA290" s="550">
        <f t="shared" si="123"/>
        <v>120413</v>
      </c>
      <c r="BB290" s="550">
        <f t="shared" si="123"/>
        <v>125512</v>
      </c>
      <c r="BC290" s="550">
        <f t="shared" si="123"/>
        <v>124037</v>
      </c>
      <c r="BD290" s="550">
        <f t="shared" si="123"/>
        <v>71358</v>
      </c>
      <c r="BE290" s="550">
        <f t="shared" si="123"/>
        <v>105842</v>
      </c>
      <c r="BF290" s="550">
        <f t="shared" si="123"/>
        <v>0</v>
      </c>
      <c r="BG290" s="550">
        <f t="shared" si="123"/>
        <v>0</v>
      </c>
      <c r="BH290" s="550">
        <f t="shared" si="123"/>
        <v>0</v>
      </c>
      <c r="BI290" s="550">
        <f t="shared" si="123"/>
        <v>0</v>
      </c>
      <c r="BJ290" s="550">
        <f t="shared" si="123"/>
        <v>0</v>
      </c>
      <c r="BK290" s="553">
        <f t="shared" si="123"/>
        <v>0</v>
      </c>
      <c r="BL290" s="550">
        <f t="shared" si="123"/>
        <v>0</v>
      </c>
      <c r="BM290" s="550">
        <f t="shared" si="123"/>
        <v>0</v>
      </c>
      <c r="BN290" s="550">
        <f t="shared" si="123"/>
        <v>0</v>
      </c>
      <c r="BO290" s="550">
        <f t="shared" si="123"/>
        <v>0</v>
      </c>
      <c r="BP290" s="550">
        <f t="shared" si="123"/>
        <v>0</v>
      </c>
      <c r="BQ290" s="550">
        <f t="shared" si="123"/>
        <v>0</v>
      </c>
      <c r="BU290" t="str">
        <f t="shared" si="98"/>
        <v>ALL  ALL Chat</v>
      </c>
    </row>
    <row r="291" spans="1:73">
      <c r="A291" s="2281" t="s">
        <v>662</v>
      </c>
      <c r="B291" s="2282" t="s">
        <v>33</v>
      </c>
      <c r="C291" s="2283"/>
      <c r="D291" s="2283" t="s">
        <v>662</v>
      </c>
      <c r="E291" s="2283" t="s">
        <v>52</v>
      </c>
      <c r="F291" s="2284" t="s">
        <v>678</v>
      </c>
      <c r="G291" s="803">
        <f t="shared" ref="G291:AL291" si="124">SUMIF($E$221:$E$281,$E$291,G$221:G$281)</f>
        <v>0</v>
      </c>
      <c r="H291" s="803">
        <f t="shared" si="124"/>
        <v>0</v>
      </c>
      <c r="I291" s="803">
        <f t="shared" si="124"/>
        <v>0</v>
      </c>
      <c r="J291" s="803">
        <f t="shared" si="124"/>
        <v>0</v>
      </c>
      <c r="K291" s="803">
        <f t="shared" si="124"/>
        <v>0</v>
      </c>
      <c r="L291" s="803">
        <f t="shared" si="124"/>
        <v>0</v>
      </c>
      <c r="M291" s="803">
        <f t="shared" si="124"/>
        <v>0</v>
      </c>
      <c r="N291" s="803">
        <f t="shared" si="124"/>
        <v>0</v>
      </c>
      <c r="O291" s="803">
        <f t="shared" si="124"/>
        <v>0</v>
      </c>
      <c r="P291" s="803">
        <f t="shared" si="124"/>
        <v>0</v>
      </c>
      <c r="Q291" s="803">
        <f t="shared" si="124"/>
        <v>0</v>
      </c>
      <c r="R291" s="804">
        <f t="shared" si="124"/>
        <v>0</v>
      </c>
      <c r="S291" s="805">
        <f t="shared" si="124"/>
        <v>0</v>
      </c>
      <c r="T291" s="803">
        <f t="shared" si="124"/>
        <v>0</v>
      </c>
      <c r="U291" s="803">
        <f t="shared" si="124"/>
        <v>0</v>
      </c>
      <c r="V291" s="803">
        <f t="shared" si="124"/>
        <v>0</v>
      </c>
      <c r="W291" s="803">
        <f t="shared" si="124"/>
        <v>0</v>
      </c>
      <c r="X291" s="803">
        <f t="shared" si="124"/>
        <v>0</v>
      </c>
      <c r="Y291" s="803">
        <f t="shared" si="124"/>
        <v>0</v>
      </c>
      <c r="Z291" s="803">
        <f t="shared" si="124"/>
        <v>0</v>
      </c>
      <c r="AA291" s="803">
        <f t="shared" si="124"/>
        <v>0</v>
      </c>
      <c r="AB291" s="803">
        <f t="shared" si="124"/>
        <v>0</v>
      </c>
      <c r="AC291" s="803">
        <f t="shared" si="124"/>
        <v>0</v>
      </c>
      <c r="AD291" s="804">
        <f t="shared" si="124"/>
        <v>0</v>
      </c>
      <c r="AE291" s="805">
        <f t="shared" si="124"/>
        <v>0</v>
      </c>
      <c r="AF291" s="803">
        <f t="shared" si="124"/>
        <v>0</v>
      </c>
      <c r="AG291" s="803">
        <f t="shared" si="124"/>
        <v>0</v>
      </c>
      <c r="AH291" s="803">
        <f t="shared" si="124"/>
        <v>28759</v>
      </c>
      <c r="AI291" s="803">
        <f t="shared" si="124"/>
        <v>23483</v>
      </c>
      <c r="AJ291" s="803">
        <f t="shared" si="124"/>
        <v>23085</v>
      </c>
      <c r="AK291" s="803">
        <f t="shared" si="124"/>
        <v>25219</v>
      </c>
      <c r="AL291" s="803">
        <f t="shared" si="124"/>
        <v>18428</v>
      </c>
      <c r="AM291" s="803">
        <f t="shared" ref="AM291:BQ291" si="125">SUMIF($E$221:$E$281,$E$291,AM$221:AM$281)</f>
        <v>0</v>
      </c>
      <c r="AN291" s="803">
        <f t="shared" si="125"/>
        <v>0</v>
      </c>
      <c r="AO291" s="803">
        <f t="shared" si="125"/>
        <v>0</v>
      </c>
      <c r="AP291" s="987">
        <f t="shared" si="125"/>
        <v>0</v>
      </c>
      <c r="AQ291" s="805">
        <f t="shared" si="125"/>
        <v>0</v>
      </c>
      <c r="AR291" s="803">
        <f t="shared" si="125"/>
        <v>0</v>
      </c>
      <c r="AS291" s="803">
        <f t="shared" si="125"/>
        <v>0</v>
      </c>
      <c r="AT291" s="803">
        <f t="shared" si="125"/>
        <v>8802</v>
      </c>
      <c r="AU291" s="803">
        <f t="shared" si="125"/>
        <v>8780</v>
      </c>
      <c r="AV291" s="803">
        <f t="shared" si="125"/>
        <v>5402</v>
      </c>
      <c r="AW291" s="803">
        <f t="shared" si="125"/>
        <v>5427</v>
      </c>
      <c r="AX291" s="803">
        <f t="shared" si="125"/>
        <v>5784</v>
      </c>
      <c r="AY291" s="803">
        <f t="shared" si="125"/>
        <v>4788</v>
      </c>
      <c r="AZ291" s="803">
        <f t="shared" si="125"/>
        <v>4490</v>
      </c>
      <c r="BA291" s="803">
        <f t="shared" si="125"/>
        <v>0</v>
      </c>
      <c r="BB291" s="803">
        <f t="shared" si="125"/>
        <v>8990</v>
      </c>
      <c r="BC291" s="803">
        <f t="shared" si="125"/>
        <v>10422</v>
      </c>
      <c r="BD291" s="803">
        <f t="shared" si="125"/>
        <v>3693</v>
      </c>
      <c r="BE291" s="803">
        <f t="shared" si="125"/>
        <v>5351</v>
      </c>
      <c r="BF291" s="803">
        <f t="shared" si="125"/>
        <v>0</v>
      </c>
      <c r="BG291" s="803">
        <f t="shared" si="125"/>
        <v>0</v>
      </c>
      <c r="BH291" s="803">
        <f t="shared" si="125"/>
        <v>0</v>
      </c>
      <c r="BI291" s="803">
        <f t="shared" si="125"/>
        <v>0</v>
      </c>
      <c r="BJ291" s="803">
        <f t="shared" si="125"/>
        <v>0</v>
      </c>
      <c r="BK291" s="987">
        <f t="shared" si="125"/>
        <v>0</v>
      </c>
      <c r="BL291" s="803">
        <f t="shared" si="125"/>
        <v>0</v>
      </c>
      <c r="BM291" s="803">
        <f t="shared" si="125"/>
        <v>0</v>
      </c>
      <c r="BN291" s="803">
        <f t="shared" si="125"/>
        <v>0</v>
      </c>
      <c r="BO291" s="803">
        <f t="shared" si="125"/>
        <v>0</v>
      </c>
      <c r="BP291" s="803">
        <f t="shared" si="125"/>
        <v>0</v>
      </c>
      <c r="BQ291" s="803">
        <f t="shared" si="125"/>
        <v>0</v>
      </c>
      <c r="BU291" t="str">
        <f t="shared" si="98"/>
        <v>ALL  ALL Email</v>
      </c>
    </row>
    <row r="292" spans="1:73">
      <c r="A292" s="2293" t="s">
        <v>662</v>
      </c>
      <c r="B292" s="2294"/>
      <c r="C292" s="2295"/>
      <c r="D292" s="2295" t="s">
        <v>33</v>
      </c>
      <c r="E292" s="2295"/>
      <c r="F292" s="2296"/>
      <c r="G292" s="554">
        <f t="shared" ref="G292:AL292" si="126">SUM(G221:G281)</f>
        <v>5164</v>
      </c>
      <c r="H292" s="554">
        <f t="shared" si="126"/>
        <v>3956</v>
      </c>
      <c r="I292" s="554">
        <f t="shared" si="126"/>
        <v>4089</v>
      </c>
      <c r="J292" s="554">
        <f t="shared" si="126"/>
        <v>182925</v>
      </c>
      <c r="K292" s="554">
        <f t="shared" si="126"/>
        <v>153871</v>
      </c>
      <c r="L292" s="554">
        <f t="shared" si="126"/>
        <v>164885</v>
      </c>
      <c r="M292" s="554">
        <f t="shared" si="126"/>
        <v>150830.00017391791</v>
      </c>
      <c r="N292" s="554">
        <f t="shared" si="126"/>
        <v>162114.00018374406</v>
      </c>
      <c r="O292" s="554">
        <f t="shared" si="126"/>
        <v>158716.68022590448</v>
      </c>
      <c r="P292" s="554">
        <f t="shared" si="126"/>
        <v>168737.00096667872</v>
      </c>
      <c r="Q292" s="554">
        <f t="shared" si="126"/>
        <v>186097.00090329198</v>
      </c>
      <c r="R292" s="555">
        <f t="shared" si="126"/>
        <v>199739.00160471103</v>
      </c>
      <c r="S292" s="556">
        <f t="shared" si="126"/>
        <v>768693.00092555722</v>
      </c>
      <c r="T292" s="554">
        <f t="shared" si="126"/>
        <v>695568.00104552228</v>
      </c>
      <c r="U292" s="554">
        <f t="shared" si="126"/>
        <v>742693.00048421498</v>
      </c>
      <c r="V292" s="554">
        <f t="shared" si="126"/>
        <v>708115.00030766765</v>
      </c>
      <c r="W292" s="554">
        <f t="shared" si="126"/>
        <v>661330.0001391198</v>
      </c>
      <c r="X292" s="554">
        <f t="shared" si="126"/>
        <v>640100.00046950311</v>
      </c>
      <c r="Y292" s="554">
        <f t="shared" si="126"/>
        <v>630137.00081191259</v>
      </c>
      <c r="Z292" s="554">
        <f t="shared" si="126"/>
        <v>623583.00048531289</v>
      </c>
      <c r="AA292" s="554">
        <f t="shared" si="126"/>
        <v>584053.00077308877</v>
      </c>
      <c r="AB292" s="554">
        <f t="shared" si="126"/>
        <v>576013.00030997477</v>
      </c>
      <c r="AC292" s="554">
        <f t="shared" si="126"/>
        <v>594840.00096257718</v>
      </c>
      <c r="AD292" s="555">
        <f t="shared" si="126"/>
        <v>581712.99285999523</v>
      </c>
      <c r="AE292" s="556">
        <f t="shared" si="126"/>
        <v>706935.00092468993</v>
      </c>
      <c r="AF292" s="554">
        <f t="shared" si="126"/>
        <v>669485.60080033494</v>
      </c>
      <c r="AG292" s="554">
        <f t="shared" si="126"/>
        <v>643165</v>
      </c>
      <c r="AH292" s="554">
        <f t="shared" si="126"/>
        <v>572457</v>
      </c>
      <c r="AI292" s="554">
        <f t="shared" si="126"/>
        <v>541857</v>
      </c>
      <c r="AJ292" s="554">
        <f t="shared" si="126"/>
        <v>543128</v>
      </c>
      <c r="AK292" s="554">
        <f t="shared" si="126"/>
        <v>576924</v>
      </c>
      <c r="AL292" s="554">
        <f t="shared" si="126"/>
        <v>585965</v>
      </c>
      <c r="AM292" s="554">
        <f t="shared" ref="AM292:BM292" si="127">SUM(AM221:AM281)</f>
        <v>510227</v>
      </c>
      <c r="AN292" s="554">
        <f t="shared" si="127"/>
        <v>543110</v>
      </c>
      <c r="AO292" s="554">
        <f t="shared" si="127"/>
        <v>571680</v>
      </c>
      <c r="AP292" s="557">
        <f t="shared" si="127"/>
        <v>551860</v>
      </c>
      <c r="AQ292" s="556">
        <f t="shared" si="127"/>
        <v>620160</v>
      </c>
      <c r="AR292" s="554">
        <f t="shared" si="127"/>
        <v>583362</v>
      </c>
      <c r="AS292" s="554">
        <f t="shared" si="127"/>
        <v>532229</v>
      </c>
      <c r="AT292" s="554">
        <f t="shared" si="127"/>
        <v>631793</v>
      </c>
      <c r="AU292" s="554">
        <f t="shared" si="127"/>
        <v>510449</v>
      </c>
      <c r="AV292" s="554">
        <f t="shared" si="127"/>
        <v>500240</v>
      </c>
      <c r="AW292" s="554">
        <f t="shared" si="127"/>
        <v>524323</v>
      </c>
      <c r="AX292" s="554">
        <f t="shared" si="127"/>
        <v>614396</v>
      </c>
      <c r="AY292" s="554">
        <f t="shared" si="127"/>
        <v>547095</v>
      </c>
      <c r="AZ292" s="554">
        <f t="shared" si="127"/>
        <v>550214</v>
      </c>
      <c r="BA292" s="554">
        <f t="shared" si="127"/>
        <v>510904</v>
      </c>
      <c r="BB292" s="554">
        <f t="shared" si="127"/>
        <v>533234</v>
      </c>
      <c r="BC292" s="554">
        <f t="shared" si="127"/>
        <v>585908</v>
      </c>
      <c r="BD292" s="554">
        <f t="shared" si="127"/>
        <v>389776</v>
      </c>
      <c r="BE292" s="554">
        <f t="shared" si="127"/>
        <v>509033</v>
      </c>
      <c r="BF292" s="554">
        <f t="shared" si="127"/>
        <v>0</v>
      </c>
      <c r="BG292" s="554">
        <f t="shared" si="127"/>
        <v>0</v>
      </c>
      <c r="BH292" s="554">
        <f t="shared" si="127"/>
        <v>0</v>
      </c>
      <c r="BI292" s="554">
        <f t="shared" si="127"/>
        <v>0</v>
      </c>
      <c r="BJ292" s="554">
        <f t="shared" si="127"/>
        <v>0</v>
      </c>
      <c r="BK292" s="557">
        <f t="shared" si="127"/>
        <v>0</v>
      </c>
      <c r="BL292" s="554">
        <f t="shared" si="127"/>
        <v>0</v>
      </c>
      <c r="BM292" s="554">
        <f t="shared" si="127"/>
        <v>0</v>
      </c>
      <c r="BN292" s="554">
        <f t="shared" ref="BN292:BQ292" si="128">SUM(BN221:BN281)</f>
        <v>0</v>
      </c>
      <c r="BO292" s="554">
        <f t="shared" si="128"/>
        <v>0</v>
      </c>
      <c r="BP292" s="554">
        <f t="shared" si="128"/>
        <v>0</v>
      </c>
      <c r="BQ292" s="554">
        <f t="shared" si="128"/>
        <v>0</v>
      </c>
      <c r="BU292" t="str">
        <f t="shared" si="98"/>
        <v xml:space="preserve">ALL  NLOK </v>
      </c>
    </row>
    <row r="301" spans="1:73" ht="17.25" customHeight="1">
      <c r="F301" s="144" t="s">
        <v>787</v>
      </c>
      <c r="AG301" s="128"/>
      <c r="AH301" s="30"/>
      <c r="AI301" s="30"/>
      <c r="AJ301" s="30"/>
      <c r="AK301" s="30"/>
      <c r="AL301" s="30"/>
      <c r="AM301" s="30"/>
      <c r="AN301" s="30"/>
      <c r="AO301" s="30"/>
      <c r="AP301" s="30"/>
      <c r="AQ301" s="30"/>
      <c r="AR301" s="30"/>
      <c r="AS301" s="30"/>
    </row>
    <row r="302" spans="1:73" outlineLevel="1">
      <c r="F302" s="128"/>
      <c r="AG302" s="128"/>
      <c r="AH302" s="129" t="s">
        <v>788</v>
      </c>
      <c r="AI302" s="130" t="s">
        <v>789</v>
      </c>
      <c r="AJ302" s="130" t="s">
        <v>790</v>
      </c>
      <c r="AK302" s="130" t="s">
        <v>791</v>
      </c>
      <c r="AL302" s="130" t="s">
        <v>792</v>
      </c>
      <c r="AM302" s="130" t="s">
        <v>793</v>
      </c>
      <c r="AN302" s="130" t="s">
        <v>794</v>
      </c>
      <c r="AO302" s="130" t="s">
        <v>795</v>
      </c>
      <c r="AP302" s="130" t="s">
        <v>796</v>
      </c>
      <c r="AQ302" s="130" t="s">
        <v>797</v>
      </c>
      <c r="AR302" s="130" t="s">
        <v>798</v>
      </c>
      <c r="AS302" s="131" t="s">
        <v>799</v>
      </c>
    </row>
    <row r="303" spans="1:73" outlineLevel="1">
      <c r="F303" s="127" t="s">
        <v>800</v>
      </c>
      <c r="AG303" s="127"/>
      <c r="AH303" s="132">
        <f>SUM('NLOK ALL FORECASTS'!AH2:AH9)</f>
        <v>326268.36399796954</v>
      </c>
      <c r="AI303" s="133">
        <f>SUM('NLOK ALL FORECASTS'!AI2:AI9)</f>
        <v>315207.20956032851</v>
      </c>
      <c r="AJ303" s="133">
        <f>SUM('NLOK ALL FORECASTS'!AJ2:AJ9)</f>
        <v>311050</v>
      </c>
      <c r="AK303" s="133">
        <f>SUM('NLOK ALL FORECASTS'!AK2:AK9)</f>
        <v>317380</v>
      </c>
      <c r="AL303" s="133">
        <f>SUM('NLOK ALL FORECASTS'!AL2:AL9)</f>
        <v>324310</v>
      </c>
      <c r="AM303" s="133">
        <f>SUM('NLOK ALL FORECASTS'!AM2:AM9)</f>
        <v>319425.35143954674</v>
      </c>
      <c r="AN303" s="133">
        <f>SUM('NLOK ALL FORECASTS'!AN2:AN9)</f>
        <v>334709.85936730332</v>
      </c>
      <c r="AO303" s="133">
        <f>SUM('NLOK ALL FORECASTS'!AO2:AO9)</f>
        <v>332197.02385355532</v>
      </c>
      <c r="AP303" s="133">
        <f>SUM('NLOK ALL FORECASTS'!AP2:AP9)</f>
        <v>309168.01581241307</v>
      </c>
      <c r="AQ303" s="133">
        <f>SUM('NLOK ALL FORECASTS'!AQ2:AQ9)</f>
        <v>362716.70429519675</v>
      </c>
      <c r="AR303" s="133">
        <f>SUM('NLOK ALL FORECASTS'!AR2:AR9)</f>
        <v>326195.23488276108</v>
      </c>
      <c r="AS303" s="134">
        <f>SUM('NLOK ALL FORECASTS'!AS2:AS9)</f>
        <v>344189.00941470836</v>
      </c>
    </row>
    <row r="304" spans="1:73" outlineLevel="1">
      <c r="F304" s="127" t="s">
        <v>801</v>
      </c>
      <c r="AG304" s="127"/>
      <c r="AH304" s="135">
        <f>SUM('NLOK ALL FORECASTS'!AH47:AH54)</f>
        <v>322220</v>
      </c>
      <c r="AI304" s="136">
        <f>SUM('NLOK ALL FORECASTS'!AI47:AI54)</f>
        <v>315170</v>
      </c>
      <c r="AJ304" s="136">
        <f>SUM('NLOK ALL FORECASTS'!AJ47:AJ54)</f>
        <v>311776.86803812929</v>
      </c>
      <c r="AK304" s="136">
        <f>SUM('NLOK ALL FORECASTS'!AK47:AK54)</f>
        <v>301536.17624395294</v>
      </c>
      <c r="AL304" s="136">
        <f>SUM('NLOK ALL FORECASTS'!AL47:AL54)</f>
        <v>307886.89976883202</v>
      </c>
      <c r="AM304" s="136">
        <f>SUM('NLOK ALL FORECASTS'!AM47:AM54)</f>
        <v>273753.72301179369</v>
      </c>
      <c r="AN304" s="136">
        <f>SUM('NLOK ALL FORECASTS'!AN47:AN54)</f>
        <v>285750.40138432779</v>
      </c>
      <c r="AO304" s="136">
        <f>SUM('NLOK ALL FORECASTS'!AO47:AO54)</f>
        <v>283785.50434136705</v>
      </c>
      <c r="AP304" s="136">
        <f>SUM('NLOK ALL FORECASTS'!AP47:AP54)</f>
        <v>283659.32050167833</v>
      </c>
      <c r="AQ304" s="136">
        <f>SUM('NLOK ALL FORECASTS'!AQ47:AQ54)</f>
        <v>327650</v>
      </c>
      <c r="AR304" s="136">
        <f>SUM('NLOK ALL FORECASTS'!AR47:AR54)</f>
        <v>306849.8398989946</v>
      </c>
      <c r="AS304" s="137">
        <f>SUM('NLOK ALL FORECASTS'!AS47:AS54)</f>
        <v>308450.99203210062</v>
      </c>
    </row>
    <row r="305" spans="6:45" outlineLevel="1">
      <c r="F305" s="127" t="s">
        <v>802</v>
      </c>
      <c r="AG305" s="127"/>
      <c r="AH305" s="138">
        <f>SUM('NLOK ALL FORECASTS'!V221:V228)</f>
        <v>373239</v>
      </c>
      <c r="AI305" s="139">
        <f>SUM('NLOK ALL FORECASTS'!W221:W228)</f>
        <v>336535</v>
      </c>
      <c r="AJ305" s="139">
        <f>SUM('NLOK ALL FORECASTS'!X221:X228)</f>
        <v>331076</v>
      </c>
      <c r="AK305" s="139">
        <f>SUM('NLOK ALL FORECASTS'!Y221:Y228)</f>
        <v>361447</v>
      </c>
      <c r="AL305" s="139">
        <f>SUM('NLOK ALL FORECASTS'!Z221:Z228)</f>
        <v>355884</v>
      </c>
      <c r="AM305" s="139">
        <f>SUM('NLOK ALL FORECASTS'!AA221:AA228)</f>
        <v>331004</v>
      </c>
      <c r="AN305" s="139">
        <f>SUM('NLOK ALL FORECASTS'!AB221:AB228)</f>
        <v>334177</v>
      </c>
      <c r="AO305" s="139">
        <f>SUM('NLOK ALL FORECASTS'!AC221:AC228)</f>
        <v>327386</v>
      </c>
      <c r="AP305" s="139">
        <f>SUM('NLOK ALL FORECASTS'!AD221:AD228)</f>
        <v>293110</v>
      </c>
      <c r="AQ305" s="139">
        <f>SUM('NLOK ALL FORECASTS'!AE221:AE228)</f>
        <v>351341</v>
      </c>
      <c r="AR305" s="139">
        <f>SUM('NLOK ALL FORECASTS'!AF221:AF228)</f>
        <v>337643</v>
      </c>
      <c r="AS305" s="140">
        <f>SUM('NLOK ALL FORECASTS'!AG221:AG228)</f>
        <v>332182</v>
      </c>
    </row>
    <row r="306" spans="6:45" outlineLevel="1">
      <c r="F306" s="127" t="s">
        <v>803</v>
      </c>
      <c r="AG306" s="127"/>
      <c r="AH306" s="141">
        <f>SUM('NLOK ALL FORECASTS'!AH221:AH228)</f>
        <v>281931</v>
      </c>
      <c r="AI306" s="142">
        <f>SUM('NLOK ALL FORECASTS'!AI221:AI228)</f>
        <v>255067</v>
      </c>
      <c r="AJ306" s="142">
        <f>SUM('NLOK ALL FORECASTS'!AJ221:AJ228)</f>
        <v>264410</v>
      </c>
      <c r="AK306" s="142">
        <f>SUM('NLOK ALL FORECASTS'!AK221:AK228)</f>
        <v>307665</v>
      </c>
      <c r="AL306" s="142">
        <f>SUM('NLOK ALL FORECASTS'!AL221:AL228)</f>
        <v>303694</v>
      </c>
      <c r="AM306" s="142">
        <f>SUM('NLOK ALL FORECASTS'!AM221:AM228)</f>
        <v>276680</v>
      </c>
      <c r="AN306" s="142">
        <f>SUM('NLOK ALL FORECASTS'!AN221:AN228)</f>
        <v>287471</v>
      </c>
      <c r="AO306" s="142">
        <f>SUM('NLOK ALL FORECASTS'!AO221:AO228)</f>
        <v>303767</v>
      </c>
      <c r="AP306" s="142">
        <f>SUM('NLOK ALL FORECASTS'!AP221:AP228)</f>
        <v>291122</v>
      </c>
      <c r="AQ306" s="142">
        <f>SUM('NLOK ALL FORECASTS'!AQ221:AQ228)</f>
        <v>327890</v>
      </c>
      <c r="AR306" s="142">
        <f>SUM('NLOK ALL FORECASTS'!AR221:AR228)</f>
        <v>312408</v>
      </c>
      <c r="AS306" s="143">
        <f>SUM('NLOK ALL FORECASTS'!AS221:AS228)</f>
        <v>295697</v>
      </c>
    </row>
    <row r="307" spans="6:45" outlineLevel="1">
      <c r="F307" s="33"/>
      <c r="AH307" s="30"/>
      <c r="AI307" s="30"/>
      <c r="AJ307" s="30"/>
      <c r="AK307" s="30"/>
      <c r="AL307" s="30"/>
      <c r="AM307" s="30"/>
      <c r="AN307" s="30"/>
      <c r="AO307" s="30"/>
      <c r="AP307" s="30"/>
      <c r="AQ307" s="30"/>
      <c r="AR307" s="30"/>
      <c r="AS307" s="30"/>
    </row>
    <row r="308" spans="6:45" outlineLevel="1">
      <c r="F308" s="33"/>
      <c r="AH308" s="30"/>
      <c r="AI308" s="30"/>
      <c r="AJ308" s="30"/>
      <c r="AK308" s="30"/>
      <c r="AL308" s="30"/>
      <c r="AM308" s="30"/>
      <c r="AN308" s="30"/>
      <c r="AO308" s="30"/>
      <c r="AP308" s="30"/>
      <c r="AQ308" s="30"/>
      <c r="AR308" s="30"/>
      <c r="AS308" s="30"/>
    </row>
    <row r="309" spans="6:45" outlineLevel="1">
      <c r="F309" s="33"/>
      <c r="AH309" s="30"/>
      <c r="AI309" s="30"/>
      <c r="AJ309" s="30"/>
      <c r="AK309" s="30"/>
      <c r="AL309" s="30"/>
      <c r="AM309" s="30"/>
      <c r="AN309" s="30"/>
      <c r="AO309" s="30"/>
      <c r="AP309" s="30"/>
      <c r="AQ309" s="30"/>
      <c r="AR309" s="30"/>
      <c r="AS309" s="30"/>
    </row>
    <row r="310" spans="6:45" outlineLevel="1">
      <c r="F310" s="33"/>
      <c r="AH310" s="30"/>
      <c r="AI310" s="30"/>
      <c r="AJ310" s="30"/>
      <c r="AK310" s="30"/>
      <c r="AL310" s="30"/>
      <c r="AM310" s="30"/>
      <c r="AN310" s="30"/>
      <c r="AO310" s="30"/>
      <c r="AP310" s="30"/>
      <c r="AQ310" s="30"/>
      <c r="AR310" s="30"/>
      <c r="AS310" s="30"/>
    </row>
    <row r="311" spans="6:45" outlineLevel="1">
      <c r="F311" s="33"/>
      <c r="AH311" s="30"/>
      <c r="AI311" s="30"/>
      <c r="AJ311" s="30"/>
      <c r="AK311" s="30"/>
      <c r="AL311" s="30"/>
      <c r="AM311" s="30"/>
      <c r="AN311" s="30"/>
      <c r="AO311" s="30"/>
      <c r="AP311" s="30"/>
      <c r="AQ311" s="30"/>
      <c r="AR311" s="30"/>
      <c r="AS311" s="30"/>
    </row>
    <row r="312" spans="6:45" outlineLevel="1">
      <c r="F312" s="33"/>
      <c r="AH312" s="30"/>
      <c r="AI312" s="30"/>
      <c r="AJ312" s="30"/>
      <c r="AK312" s="30"/>
      <c r="AL312" s="30"/>
      <c r="AM312" s="30"/>
      <c r="AN312" s="30"/>
      <c r="AO312" s="30"/>
      <c r="AP312" s="30"/>
      <c r="AQ312" s="30"/>
      <c r="AR312" s="30"/>
      <c r="AS312" s="30"/>
    </row>
    <row r="313" spans="6:45" outlineLevel="1">
      <c r="F313" s="33"/>
      <c r="AH313" s="30"/>
      <c r="AI313" s="30"/>
      <c r="AJ313" s="30"/>
      <c r="AK313" s="30"/>
      <c r="AL313" s="30"/>
      <c r="AM313" s="30"/>
      <c r="AN313" s="30"/>
      <c r="AO313" s="30"/>
      <c r="AP313" s="30"/>
      <c r="AQ313" s="30"/>
      <c r="AR313" s="30"/>
      <c r="AS313" s="30"/>
    </row>
    <row r="314" spans="6:45" outlineLevel="1">
      <c r="F314" s="33"/>
      <c r="AH314" s="30"/>
      <c r="AI314" s="30"/>
      <c r="AJ314" s="30"/>
      <c r="AK314" s="30"/>
      <c r="AL314" s="30"/>
      <c r="AM314" s="30"/>
      <c r="AN314" s="30"/>
      <c r="AO314" s="30"/>
      <c r="AP314" s="30"/>
      <c r="AQ314" s="30"/>
      <c r="AR314" s="30"/>
      <c r="AS314" s="30"/>
    </row>
    <row r="315" spans="6:45" outlineLevel="1">
      <c r="F315" s="33"/>
      <c r="AH315" s="30"/>
      <c r="AI315" s="30"/>
      <c r="AJ315" s="30"/>
      <c r="AK315" s="30"/>
      <c r="AL315" s="30"/>
      <c r="AM315" s="30"/>
      <c r="AN315" s="30"/>
      <c r="AO315" s="30"/>
      <c r="AP315" s="30"/>
      <c r="AQ315" s="30"/>
      <c r="AR315" s="30"/>
      <c r="AS315" s="30"/>
    </row>
    <row r="316" spans="6:45" outlineLevel="1">
      <c r="F316" s="33"/>
      <c r="AH316" s="30"/>
      <c r="AI316" s="30"/>
      <c r="AJ316" s="30"/>
      <c r="AK316" s="30"/>
      <c r="AL316" s="30"/>
      <c r="AM316" s="30"/>
      <c r="AN316" s="30"/>
      <c r="AO316" s="30"/>
      <c r="AP316" s="30"/>
      <c r="AQ316" s="30"/>
      <c r="AR316" s="30"/>
      <c r="AS316" s="30"/>
    </row>
    <row r="317" spans="6:45" outlineLevel="1">
      <c r="F317" s="33"/>
      <c r="AH317" s="30"/>
      <c r="AI317" s="30"/>
      <c r="AJ317" s="30"/>
      <c r="AK317" s="30"/>
      <c r="AL317" s="30"/>
      <c r="AM317" s="30"/>
      <c r="AN317" s="30"/>
      <c r="AO317" s="30"/>
      <c r="AP317" s="30"/>
      <c r="AQ317" s="30"/>
      <c r="AR317" s="30"/>
      <c r="AS317" s="30"/>
    </row>
    <row r="318" spans="6:45" outlineLevel="1">
      <c r="F318" s="33"/>
      <c r="AH318" s="30"/>
      <c r="AI318" s="30"/>
      <c r="AJ318" s="30"/>
      <c r="AK318" s="30"/>
      <c r="AL318" s="30"/>
      <c r="AM318" s="30"/>
      <c r="AN318" s="30"/>
      <c r="AO318" s="30"/>
      <c r="AP318" s="30"/>
      <c r="AQ318" s="30"/>
      <c r="AR318" s="30"/>
      <c r="AS318" s="30"/>
    </row>
    <row r="319" spans="6:45" outlineLevel="1">
      <c r="F319" s="33"/>
      <c r="AH319" s="30"/>
      <c r="AI319" s="30"/>
      <c r="AJ319" s="30"/>
      <c r="AK319" s="30"/>
      <c r="AL319" s="30"/>
      <c r="AM319" s="30"/>
      <c r="AN319" s="30"/>
      <c r="AO319" s="30"/>
      <c r="AP319" s="30"/>
      <c r="AQ319" s="30"/>
      <c r="AR319" s="30"/>
      <c r="AS319" s="30"/>
    </row>
    <row r="320" spans="6:45" outlineLevel="1">
      <c r="F320" s="33"/>
      <c r="AH320" s="30"/>
      <c r="AI320" s="30"/>
      <c r="AJ320" s="30"/>
      <c r="AK320" s="30"/>
      <c r="AL320" s="30"/>
      <c r="AM320" s="30"/>
      <c r="AN320" s="30"/>
      <c r="AO320" s="30"/>
      <c r="AP320" s="30"/>
      <c r="AQ320" s="30"/>
      <c r="AR320" s="30"/>
      <c r="AS320" s="30"/>
    </row>
    <row r="321" spans="6:47" outlineLevel="1">
      <c r="F321" s="33"/>
      <c r="AH321" s="30"/>
      <c r="AI321" s="30"/>
      <c r="AJ321" s="30"/>
      <c r="AK321" s="30"/>
      <c r="AL321" s="30"/>
      <c r="AM321" s="30"/>
      <c r="AN321" s="30"/>
      <c r="AO321" s="30"/>
      <c r="AP321" s="30"/>
      <c r="AQ321" s="30"/>
      <c r="AR321" s="30"/>
      <c r="AS321" s="30"/>
    </row>
    <row r="322" spans="6:47" outlineLevel="1">
      <c r="F322" s="33"/>
      <c r="AH322" s="30"/>
      <c r="AI322" s="30"/>
      <c r="AJ322" s="30"/>
      <c r="AK322" s="30"/>
      <c r="AL322" s="30"/>
      <c r="AM322" s="30"/>
      <c r="AN322" s="30"/>
      <c r="AO322" s="30"/>
      <c r="AP322" s="30"/>
      <c r="AQ322" s="30"/>
      <c r="AR322" s="30"/>
      <c r="AS322" s="30"/>
    </row>
    <row r="323" spans="6:47" outlineLevel="1">
      <c r="F323" s="33"/>
      <c r="AH323" s="30"/>
      <c r="AI323" s="30"/>
      <c r="AJ323" s="30"/>
      <c r="AK323" s="30"/>
      <c r="AL323" s="30"/>
      <c r="AM323" s="30"/>
      <c r="AN323" s="30"/>
      <c r="AO323" s="30"/>
      <c r="AP323" s="30"/>
      <c r="AQ323" s="30"/>
      <c r="AR323" s="30"/>
      <c r="AS323" s="30"/>
    </row>
    <row r="324" spans="6:47" outlineLevel="1">
      <c r="F324" s="33"/>
      <c r="AH324" s="30"/>
      <c r="AI324" s="30"/>
      <c r="AJ324" s="30"/>
      <c r="AK324" s="30"/>
      <c r="AL324" s="30"/>
      <c r="AM324" s="30"/>
      <c r="AN324" s="30"/>
      <c r="AO324" s="30"/>
      <c r="AP324" s="30"/>
      <c r="AQ324" s="30"/>
      <c r="AR324" s="30"/>
      <c r="AS324" s="30"/>
    </row>
    <row r="325" spans="6:47" outlineLevel="1">
      <c r="F325" s="33"/>
      <c r="AH325" s="30"/>
      <c r="AI325" s="30"/>
      <c r="AJ325" s="30"/>
      <c r="AK325" s="30"/>
      <c r="AL325" s="30"/>
      <c r="AM325" s="30"/>
      <c r="AN325" s="30"/>
      <c r="AO325" s="30"/>
      <c r="AP325" s="30"/>
      <c r="AQ325" s="30"/>
      <c r="AR325" s="30"/>
      <c r="AS325" s="30"/>
    </row>
    <row r="326" spans="6:47" outlineLevel="1">
      <c r="F326" s="33"/>
      <c r="AH326" s="30"/>
      <c r="AI326" s="30"/>
      <c r="AJ326" s="30"/>
      <c r="AK326" s="30"/>
      <c r="AL326" s="30"/>
      <c r="AM326" s="30"/>
      <c r="AN326" s="30"/>
      <c r="AO326" s="30"/>
      <c r="AP326" s="30"/>
      <c r="AQ326" s="30"/>
      <c r="AR326" s="30"/>
      <c r="AS326" s="30"/>
      <c r="AU326" s="396" t="s">
        <v>804</v>
      </c>
    </row>
    <row r="327" spans="6:47" outlineLevel="1">
      <c r="F327" s="33"/>
      <c r="AH327" s="30"/>
      <c r="AI327" s="30"/>
      <c r="AJ327" s="30"/>
      <c r="AK327" s="30"/>
      <c r="AL327" s="30"/>
      <c r="AM327" s="30"/>
      <c r="AN327" s="30"/>
      <c r="AO327" s="30"/>
      <c r="AP327" s="30"/>
      <c r="AQ327" s="30"/>
      <c r="AR327" s="30"/>
      <c r="AS327" s="30"/>
    </row>
    <row r="328" spans="6:47" outlineLevel="1">
      <c r="F328" s="33"/>
      <c r="AH328" s="30"/>
      <c r="AI328" s="30"/>
      <c r="AJ328" s="30"/>
      <c r="AK328" s="30"/>
      <c r="AL328" s="30"/>
      <c r="AM328" s="30"/>
      <c r="AN328" s="30"/>
      <c r="AO328" s="30"/>
      <c r="AP328" s="30"/>
      <c r="AQ328" s="30"/>
      <c r="AR328" s="30"/>
      <c r="AS328" s="30"/>
    </row>
    <row r="329" spans="6:47" outlineLevel="1">
      <c r="F329" s="33"/>
      <c r="AH329" s="30"/>
      <c r="AI329" s="30"/>
      <c r="AJ329" s="30"/>
      <c r="AK329" s="30"/>
      <c r="AL329" s="30"/>
      <c r="AM329" s="30"/>
      <c r="AN329" s="30"/>
      <c r="AO329" s="30"/>
      <c r="AP329" s="30"/>
      <c r="AQ329" s="30"/>
      <c r="AR329" s="30"/>
      <c r="AS329" s="30"/>
    </row>
    <row r="330" spans="6:47" outlineLevel="1">
      <c r="F330" s="33"/>
      <c r="AH330" s="30"/>
      <c r="AI330" s="30"/>
      <c r="AJ330" s="30"/>
      <c r="AK330" s="30"/>
      <c r="AL330" s="30"/>
      <c r="AM330" s="30"/>
      <c r="AN330" s="30"/>
      <c r="AO330" s="30"/>
      <c r="AP330" s="30"/>
      <c r="AQ330" s="30"/>
      <c r="AR330" s="30"/>
      <c r="AS330" s="30"/>
    </row>
    <row r="331" spans="6:47" outlineLevel="1">
      <c r="F331" s="33"/>
      <c r="AH331" s="30"/>
      <c r="AI331" s="30"/>
      <c r="AJ331" s="30"/>
      <c r="AK331" s="30"/>
      <c r="AL331" s="30"/>
      <c r="AM331" s="30"/>
      <c r="AN331" s="30"/>
      <c r="AO331" s="30"/>
      <c r="AP331" s="30"/>
      <c r="AQ331" s="30"/>
      <c r="AR331" s="30"/>
      <c r="AS331" s="30"/>
    </row>
    <row r="332" spans="6:47" outlineLevel="1">
      <c r="F332" s="33"/>
      <c r="AH332" s="30"/>
      <c r="AI332" s="30"/>
      <c r="AJ332" s="30"/>
      <c r="AK332" s="30"/>
      <c r="AL332" s="30"/>
      <c r="AM332" s="30"/>
      <c r="AN332" s="30"/>
      <c r="AO332" s="30"/>
      <c r="AP332" s="30"/>
      <c r="AQ332" s="30"/>
      <c r="AR332" s="30"/>
      <c r="AS332" s="30"/>
    </row>
    <row r="333" spans="6:47" outlineLevel="1">
      <c r="F333" s="33"/>
      <c r="AH333" s="30"/>
      <c r="AI333" s="30"/>
      <c r="AJ333" s="30"/>
      <c r="AK333" s="30"/>
      <c r="AL333" s="30"/>
      <c r="AM333" s="30"/>
      <c r="AN333" s="30"/>
      <c r="AO333" s="30"/>
      <c r="AP333" s="30"/>
      <c r="AQ333" s="30"/>
      <c r="AR333" s="30"/>
      <c r="AS333" s="30"/>
    </row>
    <row r="334" spans="6:47" outlineLevel="1">
      <c r="F334" s="33"/>
      <c r="AH334" s="30"/>
      <c r="AI334" s="30"/>
      <c r="AJ334" s="30"/>
      <c r="AK334" s="30"/>
      <c r="AL334" s="30"/>
      <c r="AM334" s="30"/>
      <c r="AN334" s="30"/>
      <c r="AO334" s="30"/>
      <c r="AP334" s="30"/>
      <c r="AQ334" s="30"/>
      <c r="AR334" s="30"/>
      <c r="AS334" s="30"/>
    </row>
    <row r="335" spans="6:47" outlineLevel="1">
      <c r="F335" s="33"/>
      <c r="AH335" s="30"/>
      <c r="AI335" s="30"/>
      <c r="AJ335" s="30"/>
      <c r="AK335" s="30"/>
      <c r="AL335" s="30"/>
      <c r="AM335" s="30"/>
      <c r="AN335" s="30"/>
      <c r="AO335" s="30"/>
      <c r="AP335" s="30"/>
      <c r="AQ335" s="30"/>
      <c r="AR335" s="30"/>
      <c r="AS335" s="30"/>
    </row>
    <row r="336" spans="6:47" outlineLevel="1">
      <c r="F336" s="33"/>
      <c r="AH336" s="30"/>
      <c r="AI336" s="30"/>
      <c r="AJ336" s="30"/>
      <c r="AK336" s="30"/>
      <c r="AL336" s="30"/>
      <c r="AM336" s="30"/>
      <c r="AN336" s="30"/>
      <c r="AO336" s="30"/>
      <c r="AP336" s="30"/>
      <c r="AQ336" s="30"/>
      <c r="AR336" s="30"/>
      <c r="AS336" s="30"/>
    </row>
    <row r="337" spans="6:45" outlineLevel="1">
      <c r="F337" s="33"/>
      <c r="AH337" s="30"/>
      <c r="AI337" s="30"/>
      <c r="AJ337" s="30"/>
      <c r="AK337" s="30"/>
      <c r="AL337" s="30"/>
      <c r="AM337" s="30"/>
      <c r="AN337" s="30"/>
      <c r="AO337" s="30"/>
      <c r="AP337" s="30"/>
      <c r="AQ337" s="30"/>
      <c r="AR337" s="30"/>
      <c r="AS337" s="30"/>
    </row>
    <row r="338" spans="6:45">
      <c r="F338" s="33"/>
      <c r="AH338" s="30"/>
      <c r="AI338" s="30"/>
      <c r="AJ338" s="30"/>
      <c r="AK338" s="30"/>
      <c r="AL338" s="30"/>
      <c r="AM338" s="30"/>
      <c r="AN338" s="30"/>
      <c r="AO338" s="30"/>
      <c r="AP338" s="30"/>
      <c r="AQ338" s="30"/>
      <c r="AR338" s="30"/>
      <c r="AS338" s="30"/>
    </row>
    <row r="339" spans="6:45">
      <c r="F339" s="33"/>
      <c r="AH339" s="30"/>
      <c r="AI339" s="30"/>
      <c r="AJ339" s="30"/>
      <c r="AK339" s="30"/>
      <c r="AL339" s="30"/>
      <c r="AM339" s="30"/>
      <c r="AN339" s="30"/>
      <c r="AO339" s="30"/>
      <c r="AP339" s="30"/>
      <c r="AQ339" s="30"/>
      <c r="AR339" s="30"/>
      <c r="AS339" s="30"/>
    </row>
    <row r="340" spans="6:45" ht="16">
      <c r="F340" s="144" t="s">
        <v>805</v>
      </c>
      <c r="AG340" s="128"/>
      <c r="AH340" s="30"/>
      <c r="AI340" s="30"/>
      <c r="AJ340" s="30"/>
      <c r="AK340" s="30"/>
      <c r="AL340" s="30"/>
      <c r="AM340" s="30"/>
      <c r="AN340" s="30"/>
      <c r="AO340" s="30"/>
      <c r="AP340" s="30"/>
      <c r="AQ340" s="30"/>
      <c r="AR340" s="30"/>
      <c r="AS340" s="30"/>
    </row>
    <row r="341" spans="6:45" outlineLevel="1">
      <c r="F341" s="128"/>
      <c r="AG341" s="128"/>
      <c r="AH341" s="129" t="s">
        <v>788</v>
      </c>
      <c r="AI341" s="130" t="s">
        <v>789</v>
      </c>
      <c r="AJ341" s="130" t="s">
        <v>790</v>
      </c>
      <c r="AK341" s="130" t="s">
        <v>791</v>
      </c>
      <c r="AL341" s="130" t="s">
        <v>792</v>
      </c>
      <c r="AM341" s="130" t="s">
        <v>793</v>
      </c>
      <c r="AN341" s="130" t="s">
        <v>794</v>
      </c>
      <c r="AO341" s="130" t="s">
        <v>795</v>
      </c>
      <c r="AP341" s="130" t="s">
        <v>796</v>
      </c>
      <c r="AQ341" s="130" t="s">
        <v>797</v>
      </c>
      <c r="AR341" s="130" t="s">
        <v>798</v>
      </c>
      <c r="AS341" s="131" t="s">
        <v>799</v>
      </c>
    </row>
    <row r="342" spans="6:45" outlineLevel="1">
      <c r="F342" s="127" t="s">
        <v>800</v>
      </c>
      <c r="AG342" s="127"/>
      <c r="AH342" s="132">
        <f>SUM('NLOK ALL FORECASTS'!AH10:AH13)</f>
        <v>16556.351332982169</v>
      </c>
      <c r="AI342" s="133">
        <f>SUM('NLOK ALL FORECASTS'!AI10:AI13)</f>
        <v>14325.090245484478</v>
      </c>
      <c r="AJ342" s="133">
        <f>SUM('NLOK ALL FORECASTS'!AJ10:AJ13)</f>
        <v>14356.552079093224</v>
      </c>
      <c r="AK342" s="133">
        <f>SUM('NLOK ALL FORECASTS'!AK10:AK13)</f>
        <v>14931.188796226057</v>
      </c>
      <c r="AL342" s="133">
        <f>SUM('NLOK ALL FORECASTS'!AL10:AL13)</f>
        <v>14014.675563761686</v>
      </c>
      <c r="AM342" s="133">
        <f>SUM('NLOK ALL FORECASTS'!AM10:AM13)</f>
        <v>13843.114268243527</v>
      </c>
      <c r="AN342" s="133">
        <f>SUM('NLOK ALL FORECASTS'!AN10:AN13)</f>
        <v>15378.500172904089</v>
      </c>
      <c r="AO342" s="133">
        <f>SUM('NLOK ALL FORECASTS'!AO10:AO13)</f>
        <v>16723.487884763716</v>
      </c>
      <c r="AP342" s="133">
        <f>SUM('NLOK ALL FORECASTS'!AP10:AP13)</f>
        <v>16285.88400176062</v>
      </c>
      <c r="AQ342" s="133">
        <f>SUM('NLOK ALL FORECASTS'!AQ10:AQ13)</f>
        <v>17846.540955350029</v>
      </c>
      <c r="AR342" s="133">
        <f>SUM('NLOK ALL FORECASTS'!AR10:AR13)</f>
        <v>17456.01854554587</v>
      </c>
      <c r="AS342" s="134">
        <f>SUM('NLOK ALL FORECASTS'!AS10:AS13)</f>
        <v>18761.215823352133</v>
      </c>
    </row>
    <row r="343" spans="6:45" outlineLevel="1">
      <c r="F343" s="127" t="s">
        <v>801</v>
      </c>
      <c r="AG343" s="127"/>
      <c r="AH343" s="135">
        <f>SUM('NLOK ALL FORECASTS'!AH55:AH58)</f>
        <v>15450</v>
      </c>
      <c r="AI343" s="136">
        <f>SUM('NLOK ALL FORECASTS'!AI55:AI58)</f>
        <v>14390</v>
      </c>
      <c r="AJ343" s="136">
        <f>SUM('NLOK ALL FORECASTS'!AJ55:AJ58)</f>
        <v>14480</v>
      </c>
      <c r="AK343" s="136">
        <f>SUM('NLOK ALL FORECASTS'!AK55:AK58)</f>
        <v>14670</v>
      </c>
      <c r="AL343" s="136">
        <f>SUM('NLOK ALL FORECASTS'!AL55:AL58)</f>
        <v>14420</v>
      </c>
      <c r="AM343" s="136">
        <f>SUM('NLOK ALL FORECASTS'!AM55:AM58)</f>
        <v>13843.114268243527</v>
      </c>
      <c r="AN343" s="136">
        <f>SUM('NLOK ALL FORECASTS'!AN55:AN58)</f>
        <v>15678.500172904089</v>
      </c>
      <c r="AO343" s="136">
        <f>SUM('NLOK ALL FORECASTS'!AO55:AO58)</f>
        <v>17023.487884763716</v>
      </c>
      <c r="AP343" s="136">
        <f>SUM('NLOK ALL FORECASTS'!AP55:AP58)</f>
        <v>16585.88400176062</v>
      </c>
      <c r="AQ343" s="136">
        <f>SUM('NLOK ALL FORECASTS'!AQ55:AQ58)</f>
        <v>18000</v>
      </c>
      <c r="AR343" s="136">
        <f>SUM('NLOK ALL FORECASTS'!AR55:AR58)</f>
        <v>17251.814373370631</v>
      </c>
      <c r="AS343" s="137">
        <f>SUM('NLOK ALL FORECASTS'!AS55:AS58)</f>
        <v>18731.477666973988</v>
      </c>
    </row>
    <row r="344" spans="6:45" outlineLevel="1">
      <c r="F344" s="127" t="s">
        <v>802</v>
      </c>
      <c r="AG344" s="127"/>
      <c r="AH344" s="138">
        <f>SUM('NLOK ALL FORECASTS'!V229:V232)</f>
        <v>16488</v>
      </c>
      <c r="AI344" s="139">
        <f>SUM('NLOK ALL FORECASTS'!W229:W232)</f>
        <v>14043</v>
      </c>
      <c r="AJ344" s="139">
        <f>SUM('NLOK ALL FORECASTS'!X229:X232)</f>
        <v>14071</v>
      </c>
      <c r="AK344" s="139">
        <f>SUM('NLOK ALL FORECASTS'!Y229:Y232)</f>
        <v>15188</v>
      </c>
      <c r="AL344" s="139">
        <f>SUM('NLOK ALL FORECASTS'!Z229:Z232)</f>
        <v>15079</v>
      </c>
      <c r="AM344" s="139">
        <f>SUM('NLOK ALL FORECASTS'!AA229:AA232)</f>
        <v>14679</v>
      </c>
      <c r="AN344" s="139">
        <f>SUM('NLOK ALL FORECASTS'!AB229:AB232)</f>
        <v>13586</v>
      </c>
      <c r="AO344" s="139">
        <f>SUM('NLOK ALL FORECASTS'!AC229:AC232)</f>
        <v>13358</v>
      </c>
      <c r="AP344" s="139">
        <f>SUM('NLOK ALL FORECASTS'!AD229:AD232)</f>
        <v>12630</v>
      </c>
      <c r="AQ344" s="139">
        <f>SUM('NLOK ALL FORECASTS'!AE229:AE232)</f>
        <v>14731</v>
      </c>
      <c r="AR344" s="139">
        <f>SUM('NLOK ALL FORECASTS'!AF229:AF232)</f>
        <v>13922</v>
      </c>
      <c r="AS344" s="140">
        <f>SUM('NLOK ALL FORECASTS'!AG229:AG232)</f>
        <v>14996</v>
      </c>
    </row>
    <row r="345" spans="6:45" outlineLevel="1">
      <c r="F345" s="127" t="s">
        <v>803</v>
      </c>
      <c r="AG345" s="127"/>
      <c r="AH345" s="141">
        <f>SUM('NLOK ALL FORECASTS'!AH229:AH232)</f>
        <v>13780</v>
      </c>
      <c r="AI345" s="142">
        <f>SUM('NLOK ALL FORECASTS'!AI229:AI232)</f>
        <v>14378</v>
      </c>
      <c r="AJ345" s="142">
        <f>SUM('NLOK ALL FORECASTS'!AJ229:AJ232)</f>
        <v>15318</v>
      </c>
      <c r="AK345" s="142">
        <f>SUM('NLOK ALL FORECASTS'!AK229:AK232)</f>
        <v>14068</v>
      </c>
      <c r="AL345" s="142">
        <f>SUM('NLOK ALL FORECASTS'!AL229:AL232)</f>
        <v>14834</v>
      </c>
      <c r="AM345" s="142">
        <f>SUM('NLOK ALL FORECASTS'!AM229:AM232)</f>
        <v>12035</v>
      </c>
      <c r="AN345" s="142">
        <f>SUM('NLOK ALL FORECASTS'!AN229:AN232)</f>
        <v>14615</v>
      </c>
      <c r="AO345" s="142">
        <f>SUM('NLOK ALL FORECASTS'!AO229:AO232)</f>
        <v>17000</v>
      </c>
      <c r="AP345" s="142">
        <f>SUM('NLOK ALL FORECASTS'!AP229:AP232)</f>
        <v>14231</v>
      </c>
      <c r="AQ345" s="142">
        <f>SUM('NLOK ALL FORECASTS'!AQ229:AQ232)</f>
        <v>13732</v>
      </c>
      <c r="AR345" s="142">
        <f>SUM('NLOK ALL FORECASTS'!AR229:AR232)</f>
        <v>13336</v>
      </c>
      <c r="AS345" s="143">
        <f>SUM('NLOK ALL FORECASTS'!AS229:AS232)</f>
        <v>13613</v>
      </c>
    </row>
    <row r="346" spans="6:45" outlineLevel="1">
      <c r="F346" s="33"/>
      <c r="AH346" s="30"/>
      <c r="AI346" s="30"/>
      <c r="AJ346" s="30"/>
      <c r="AK346" s="30"/>
      <c r="AL346" s="30"/>
      <c r="AM346" s="30"/>
      <c r="AN346" s="30"/>
      <c r="AO346" s="30"/>
      <c r="AP346" s="30"/>
      <c r="AQ346" s="30"/>
      <c r="AR346" s="30"/>
      <c r="AS346" s="30"/>
    </row>
    <row r="347" spans="6:45" outlineLevel="1">
      <c r="F347" s="33"/>
      <c r="AH347" s="30"/>
      <c r="AI347" s="30"/>
      <c r="AJ347" s="30"/>
      <c r="AK347" s="30"/>
      <c r="AL347" s="30"/>
      <c r="AM347" s="30"/>
      <c r="AN347" s="30"/>
      <c r="AO347" s="30"/>
      <c r="AP347" s="30"/>
      <c r="AQ347" s="30"/>
      <c r="AR347" s="30"/>
      <c r="AS347" s="30"/>
    </row>
    <row r="348" spans="6:45" outlineLevel="1">
      <c r="F348" s="33"/>
      <c r="AH348" s="30"/>
      <c r="AI348" s="30"/>
      <c r="AJ348" s="30"/>
      <c r="AK348" s="30"/>
      <c r="AL348" s="30"/>
      <c r="AM348" s="30"/>
      <c r="AN348" s="30"/>
      <c r="AO348" s="30"/>
      <c r="AP348" s="30"/>
      <c r="AQ348" s="30"/>
      <c r="AR348" s="30"/>
      <c r="AS348" s="30"/>
    </row>
    <row r="349" spans="6:45" outlineLevel="1">
      <c r="F349" s="33"/>
      <c r="AH349" s="30"/>
      <c r="AI349" s="30"/>
      <c r="AJ349" s="30"/>
      <c r="AK349" s="30"/>
      <c r="AL349" s="30"/>
      <c r="AM349" s="30"/>
      <c r="AN349" s="30"/>
      <c r="AO349" s="30"/>
      <c r="AP349" s="30"/>
      <c r="AQ349" s="30"/>
      <c r="AR349" s="30"/>
      <c r="AS349" s="30"/>
    </row>
    <row r="350" spans="6:45" outlineLevel="1">
      <c r="F350" s="33"/>
      <c r="AH350" s="30"/>
      <c r="AI350" s="30"/>
      <c r="AJ350" s="30"/>
      <c r="AK350" s="30"/>
      <c r="AL350" s="30"/>
      <c r="AM350" s="30"/>
      <c r="AN350" s="30"/>
      <c r="AO350" s="30"/>
      <c r="AP350" s="30"/>
      <c r="AQ350" s="30"/>
      <c r="AR350" s="30"/>
      <c r="AS350" s="30"/>
    </row>
    <row r="351" spans="6:45" outlineLevel="1">
      <c r="F351" s="33"/>
      <c r="AH351" s="30"/>
      <c r="AI351" s="30"/>
      <c r="AJ351" s="30"/>
      <c r="AK351" s="30"/>
      <c r="AL351" s="30"/>
      <c r="AM351" s="30"/>
      <c r="AN351" s="30"/>
      <c r="AO351" s="30"/>
      <c r="AP351" s="30"/>
      <c r="AQ351" s="30"/>
      <c r="AR351" s="30"/>
      <c r="AS351" s="30"/>
    </row>
    <row r="352" spans="6:45" outlineLevel="1">
      <c r="F352" s="33"/>
      <c r="AH352" s="30"/>
      <c r="AI352" s="30"/>
      <c r="AJ352" s="30"/>
      <c r="AK352" s="30"/>
      <c r="AL352" s="30"/>
      <c r="AM352" s="30"/>
      <c r="AN352" s="30"/>
      <c r="AO352" s="30"/>
      <c r="AP352" s="30"/>
      <c r="AQ352" s="30"/>
      <c r="AR352" s="30"/>
      <c r="AS352" s="30"/>
    </row>
    <row r="353" spans="6:45" outlineLevel="1">
      <c r="F353" s="33"/>
      <c r="AH353" s="30"/>
      <c r="AI353" s="30"/>
      <c r="AJ353" s="30"/>
      <c r="AK353" s="30"/>
      <c r="AL353" s="30"/>
      <c r="AM353" s="30"/>
      <c r="AN353" s="30"/>
      <c r="AO353" s="30"/>
      <c r="AP353" s="30"/>
      <c r="AQ353" s="30"/>
      <c r="AR353" s="30"/>
      <c r="AS353" s="30"/>
    </row>
    <row r="354" spans="6:45" outlineLevel="1">
      <c r="F354" s="33"/>
      <c r="AH354" s="30"/>
      <c r="AI354" s="30"/>
      <c r="AJ354" s="30"/>
      <c r="AK354" s="30"/>
      <c r="AL354" s="30"/>
      <c r="AM354" s="30"/>
      <c r="AN354" s="30"/>
      <c r="AO354" s="30"/>
      <c r="AP354" s="30"/>
      <c r="AQ354" s="30"/>
      <c r="AR354" s="30"/>
      <c r="AS354" s="30"/>
    </row>
    <row r="355" spans="6:45" outlineLevel="1">
      <c r="F355" s="33"/>
      <c r="AH355" s="30"/>
      <c r="AI355" s="30"/>
      <c r="AJ355" s="30"/>
      <c r="AK355" s="30"/>
      <c r="AL355" s="30"/>
      <c r="AM355" s="30"/>
      <c r="AN355" s="30"/>
      <c r="AO355" s="30"/>
      <c r="AP355" s="30"/>
      <c r="AQ355" s="30"/>
      <c r="AR355" s="30"/>
      <c r="AS355" s="30"/>
    </row>
    <row r="356" spans="6:45" outlineLevel="1">
      <c r="F356" s="33"/>
      <c r="AH356" s="30"/>
      <c r="AI356" s="30"/>
      <c r="AJ356" s="30"/>
      <c r="AK356" s="30"/>
      <c r="AL356" s="30"/>
      <c r="AM356" s="30"/>
      <c r="AN356" s="30"/>
      <c r="AO356" s="30"/>
      <c r="AP356" s="30"/>
      <c r="AQ356" s="30"/>
      <c r="AR356" s="30"/>
      <c r="AS356" s="30"/>
    </row>
    <row r="357" spans="6:45" outlineLevel="1">
      <c r="F357" s="33"/>
      <c r="AH357" s="30"/>
      <c r="AI357" s="30"/>
      <c r="AJ357" s="30"/>
      <c r="AK357" s="30"/>
      <c r="AL357" s="30"/>
      <c r="AM357" s="30"/>
      <c r="AN357" s="30"/>
      <c r="AO357" s="30"/>
      <c r="AP357" s="30"/>
      <c r="AQ357" s="30"/>
      <c r="AR357" s="30"/>
      <c r="AS357" s="30"/>
    </row>
    <row r="358" spans="6:45" outlineLevel="1">
      <c r="F358" s="33"/>
      <c r="AH358" s="30"/>
      <c r="AI358" s="30"/>
      <c r="AJ358" s="30"/>
      <c r="AK358" s="30"/>
      <c r="AL358" s="30"/>
      <c r="AM358" s="30"/>
      <c r="AN358" s="30"/>
      <c r="AO358" s="30"/>
      <c r="AP358" s="30"/>
      <c r="AQ358" s="30"/>
      <c r="AR358" s="30"/>
      <c r="AS358" s="30"/>
    </row>
    <row r="359" spans="6:45" outlineLevel="1">
      <c r="F359" s="33"/>
      <c r="AH359" s="30"/>
      <c r="AI359" s="30"/>
      <c r="AJ359" s="30"/>
      <c r="AK359" s="30"/>
      <c r="AL359" s="30"/>
      <c r="AM359" s="30"/>
      <c r="AN359" s="30"/>
      <c r="AO359" s="30"/>
      <c r="AP359" s="30"/>
      <c r="AQ359" s="30"/>
      <c r="AR359" s="30"/>
      <c r="AS359" s="30"/>
    </row>
    <row r="360" spans="6:45" outlineLevel="1">
      <c r="F360" s="33"/>
      <c r="AH360" s="30"/>
      <c r="AI360" s="30"/>
      <c r="AJ360" s="30"/>
      <c r="AK360" s="30"/>
      <c r="AL360" s="30"/>
      <c r="AM360" s="30"/>
      <c r="AN360" s="30"/>
      <c r="AO360" s="30"/>
      <c r="AP360" s="30"/>
      <c r="AQ360" s="30"/>
      <c r="AR360" s="30"/>
      <c r="AS360" s="30"/>
    </row>
    <row r="361" spans="6:45" outlineLevel="1">
      <c r="F361" s="33"/>
      <c r="AH361" s="30"/>
      <c r="AI361" s="30"/>
      <c r="AJ361" s="30"/>
      <c r="AK361" s="30"/>
      <c r="AL361" s="30"/>
      <c r="AM361" s="30"/>
      <c r="AN361" s="30"/>
      <c r="AO361" s="30"/>
      <c r="AP361" s="30"/>
      <c r="AQ361" s="30"/>
      <c r="AR361" s="30"/>
      <c r="AS361" s="30"/>
    </row>
    <row r="362" spans="6:45" outlineLevel="1">
      <c r="F362" s="33"/>
      <c r="AH362" s="30"/>
      <c r="AI362" s="30"/>
      <c r="AJ362" s="30"/>
      <c r="AK362" s="30"/>
      <c r="AL362" s="30"/>
      <c r="AM362" s="30"/>
      <c r="AN362" s="30"/>
      <c r="AO362" s="30"/>
      <c r="AP362" s="30"/>
      <c r="AQ362" s="30"/>
      <c r="AR362" s="30"/>
      <c r="AS362" s="30"/>
    </row>
    <row r="363" spans="6:45" outlineLevel="1">
      <c r="F363" s="33"/>
      <c r="AH363" s="30"/>
      <c r="AI363" s="30"/>
      <c r="AJ363" s="30"/>
      <c r="AK363" s="30"/>
      <c r="AL363" s="30"/>
      <c r="AM363" s="30"/>
      <c r="AN363" s="30"/>
      <c r="AO363" s="30"/>
      <c r="AP363" s="30"/>
      <c r="AQ363" s="30"/>
      <c r="AR363" s="30"/>
      <c r="AS363" s="30"/>
    </row>
    <row r="364" spans="6:45" outlineLevel="1">
      <c r="F364" s="33"/>
      <c r="AH364" s="30"/>
      <c r="AI364" s="30"/>
      <c r="AJ364" s="30"/>
      <c r="AK364" s="30"/>
      <c r="AL364" s="30"/>
      <c r="AM364" s="30"/>
      <c r="AN364" s="30"/>
      <c r="AO364" s="30"/>
      <c r="AP364" s="30"/>
      <c r="AQ364" s="30"/>
      <c r="AR364" s="30"/>
      <c r="AS364" s="30"/>
    </row>
    <row r="365" spans="6:45" outlineLevel="1">
      <c r="F365" s="33"/>
      <c r="AH365" s="30"/>
      <c r="AI365" s="30"/>
      <c r="AJ365" s="30"/>
      <c r="AK365" s="30"/>
      <c r="AL365" s="30"/>
      <c r="AM365" s="30"/>
      <c r="AN365" s="30"/>
      <c r="AO365" s="30"/>
      <c r="AP365" s="30"/>
      <c r="AQ365" s="30"/>
      <c r="AR365" s="30"/>
      <c r="AS365" s="30"/>
    </row>
    <row r="366" spans="6:45" outlineLevel="1">
      <c r="F366" s="33"/>
      <c r="AH366" s="30"/>
      <c r="AI366" s="30"/>
      <c r="AJ366" s="30"/>
      <c r="AK366" s="30"/>
      <c r="AL366" s="30"/>
      <c r="AM366" s="30"/>
      <c r="AN366" s="30"/>
      <c r="AO366" s="30"/>
      <c r="AP366" s="30"/>
      <c r="AQ366" s="30"/>
      <c r="AR366" s="30"/>
      <c r="AS366" s="30"/>
    </row>
    <row r="367" spans="6:45" outlineLevel="1">
      <c r="F367" s="33"/>
      <c r="AH367" s="30"/>
      <c r="AI367" s="30"/>
      <c r="AJ367" s="30"/>
      <c r="AK367" s="30"/>
      <c r="AL367" s="30"/>
      <c r="AM367" s="30"/>
      <c r="AN367" s="30"/>
      <c r="AO367" s="30"/>
      <c r="AP367" s="30"/>
      <c r="AQ367" s="30"/>
      <c r="AR367" s="30"/>
      <c r="AS367" s="30"/>
    </row>
    <row r="368" spans="6:45" outlineLevel="1">
      <c r="F368" s="33"/>
      <c r="AH368" s="30"/>
      <c r="AI368" s="30"/>
      <c r="AJ368" s="30"/>
      <c r="AK368" s="30"/>
      <c r="AL368" s="30"/>
      <c r="AM368" s="30"/>
      <c r="AN368" s="30"/>
      <c r="AO368" s="30"/>
      <c r="AP368" s="30"/>
      <c r="AQ368" s="30"/>
      <c r="AR368" s="30"/>
      <c r="AS368" s="30"/>
    </row>
    <row r="369" spans="6:45" outlineLevel="1">
      <c r="F369" s="33"/>
      <c r="AH369" s="30"/>
      <c r="AI369" s="30"/>
      <c r="AJ369" s="30"/>
      <c r="AK369" s="30"/>
      <c r="AL369" s="30"/>
      <c r="AM369" s="30"/>
      <c r="AN369" s="30"/>
      <c r="AO369" s="30"/>
      <c r="AP369" s="30"/>
      <c r="AQ369" s="30"/>
      <c r="AR369" s="30"/>
      <c r="AS369" s="30"/>
    </row>
    <row r="370" spans="6:45" outlineLevel="1">
      <c r="F370" s="33"/>
      <c r="AH370" s="30"/>
      <c r="AI370" s="30"/>
      <c r="AJ370" s="30"/>
      <c r="AK370" s="30"/>
      <c r="AL370" s="30"/>
      <c r="AM370" s="30"/>
      <c r="AN370" s="30"/>
      <c r="AO370" s="30"/>
      <c r="AP370" s="30"/>
      <c r="AQ370" s="30"/>
      <c r="AR370" s="30"/>
      <c r="AS370" s="30"/>
    </row>
    <row r="371" spans="6:45" outlineLevel="1">
      <c r="F371" s="33"/>
      <c r="AH371" s="30"/>
      <c r="AI371" s="30"/>
      <c r="AJ371" s="30"/>
      <c r="AK371" s="30"/>
      <c r="AL371" s="30"/>
      <c r="AM371" s="30"/>
      <c r="AN371" s="30"/>
      <c r="AO371" s="30"/>
      <c r="AP371" s="30"/>
      <c r="AQ371" s="30"/>
      <c r="AR371" s="30"/>
      <c r="AS371" s="30"/>
    </row>
    <row r="372" spans="6:45" outlineLevel="1">
      <c r="F372" s="33"/>
      <c r="AH372" s="30"/>
      <c r="AI372" s="30"/>
      <c r="AJ372" s="30"/>
      <c r="AK372" s="30"/>
      <c r="AL372" s="30"/>
      <c r="AM372" s="30"/>
      <c r="AN372" s="30"/>
      <c r="AO372" s="30"/>
      <c r="AP372" s="30"/>
      <c r="AQ372" s="30"/>
      <c r="AR372" s="30"/>
      <c r="AS372" s="30"/>
    </row>
    <row r="373" spans="6:45" outlineLevel="1">
      <c r="F373" s="33"/>
      <c r="AH373" s="30"/>
      <c r="AI373" s="30"/>
      <c r="AJ373" s="30"/>
      <c r="AK373" s="30"/>
      <c r="AL373" s="30"/>
      <c r="AM373" s="30"/>
      <c r="AN373" s="30"/>
      <c r="AO373" s="30"/>
      <c r="AP373" s="30"/>
      <c r="AQ373" s="30"/>
      <c r="AR373" s="30"/>
      <c r="AS373" s="30"/>
    </row>
    <row r="374" spans="6:45" outlineLevel="1">
      <c r="F374" s="33"/>
      <c r="AH374" s="30"/>
      <c r="AI374" s="30"/>
      <c r="AJ374" s="30"/>
      <c r="AK374" s="30"/>
      <c r="AL374" s="30"/>
      <c r="AM374" s="30"/>
      <c r="AN374" s="30"/>
      <c r="AO374" s="30"/>
      <c r="AP374" s="30"/>
      <c r="AQ374" s="30"/>
      <c r="AR374" s="30"/>
      <c r="AS374" s="30"/>
    </row>
    <row r="375" spans="6:45" outlineLevel="1">
      <c r="F375" s="33"/>
      <c r="AH375" s="30"/>
      <c r="AI375" s="30"/>
      <c r="AJ375" s="30"/>
      <c r="AK375" s="30"/>
      <c r="AL375" s="30"/>
      <c r="AM375" s="30"/>
      <c r="AN375" s="30"/>
      <c r="AO375" s="30"/>
      <c r="AP375" s="30"/>
      <c r="AQ375" s="30"/>
      <c r="AR375" s="30"/>
      <c r="AS375" s="30"/>
    </row>
    <row r="376" spans="6:45" outlineLevel="1">
      <c r="F376" s="33"/>
      <c r="AH376" s="30"/>
      <c r="AI376" s="30"/>
      <c r="AJ376" s="30"/>
      <c r="AK376" s="30"/>
      <c r="AL376" s="30"/>
      <c r="AM376" s="30"/>
      <c r="AN376" s="30"/>
      <c r="AO376" s="30"/>
      <c r="AP376" s="30"/>
      <c r="AQ376" s="30"/>
      <c r="AR376" s="30"/>
      <c r="AS376" s="30"/>
    </row>
    <row r="377" spans="6:45" outlineLevel="1">
      <c r="F377" s="33"/>
      <c r="AH377" s="30"/>
      <c r="AI377" s="30"/>
      <c r="AJ377" s="30"/>
      <c r="AK377" s="30"/>
      <c r="AL377" s="30"/>
      <c r="AM377" s="30"/>
      <c r="AN377" s="30"/>
      <c r="AO377" s="30"/>
      <c r="AP377" s="30"/>
      <c r="AQ377" s="30"/>
      <c r="AR377" s="30"/>
      <c r="AS377" s="30"/>
    </row>
    <row r="378" spans="6:45" outlineLevel="1">
      <c r="F378" s="33"/>
      <c r="AH378" s="30"/>
      <c r="AI378" s="30"/>
      <c r="AJ378" s="30"/>
      <c r="AK378" s="30"/>
      <c r="AL378" s="30"/>
      <c r="AM378" s="30"/>
      <c r="AN378" s="30"/>
      <c r="AO378" s="30"/>
      <c r="AP378" s="30"/>
      <c r="AQ378" s="30"/>
      <c r="AR378" s="30"/>
      <c r="AS378" s="30"/>
    </row>
    <row r="379" spans="6:45" outlineLevel="1">
      <c r="F379" s="33"/>
      <c r="AH379" s="30"/>
      <c r="AI379" s="30"/>
      <c r="AJ379" s="30"/>
      <c r="AK379" s="30"/>
      <c r="AL379" s="30"/>
      <c r="AM379" s="30"/>
      <c r="AN379" s="30"/>
      <c r="AO379" s="30"/>
      <c r="AP379" s="30"/>
      <c r="AQ379" s="30"/>
      <c r="AR379" s="30"/>
      <c r="AS379" s="30"/>
    </row>
    <row r="380" spans="6:45" outlineLevel="1">
      <c r="F380" s="33"/>
      <c r="AH380" s="30"/>
      <c r="AI380" s="30"/>
      <c r="AJ380" s="30"/>
      <c r="AK380" s="30"/>
      <c r="AL380" s="30"/>
      <c r="AM380" s="30"/>
      <c r="AN380" s="30"/>
      <c r="AO380" s="30"/>
      <c r="AP380" s="30"/>
      <c r="AQ380" s="30"/>
      <c r="AR380" s="30"/>
      <c r="AS380" s="30"/>
    </row>
    <row r="381" spans="6:45" outlineLevel="1">
      <c r="F381" s="33"/>
      <c r="AH381" s="30"/>
      <c r="AI381" s="30"/>
      <c r="AJ381" s="30"/>
      <c r="AK381" s="30"/>
      <c r="AL381" s="30"/>
      <c r="AM381" s="30"/>
      <c r="AN381" s="30"/>
      <c r="AO381" s="30"/>
      <c r="AP381" s="30"/>
      <c r="AQ381" s="30"/>
      <c r="AR381" s="30"/>
      <c r="AS381" s="30"/>
    </row>
    <row r="382" spans="6:45" outlineLevel="1">
      <c r="F382" s="33"/>
      <c r="AH382" s="30"/>
      <c r="AI382" s="30"/>
      <c r="AJ382" s="30"/>
      <c r="AK382" s="30"/>
      <c r="AL382" s="30"/>
      <c r="AM382" s="30"/>
      <c r="AN382" s="30"/>
      <c r="AO382" s="30"/>
      <c r="AP382" s="30"/>
      <c r="AQ382" s="30"/>
      <c r="AR382" s="30"/>
      <c r="AS382" s="30"/>
    </row>
    <row r="383" spans="6:45">
      <c r="F383" s="33"/>
      <c r="AH383" s="30"/>
      <c r="AI383" s="30"/>
      <c r="AJ383" s="30"/>
      <c r="AK383" s="30"/>
      <c r="AL383" s="30"/>
      <c r="AM383" s="30"/>
      <c r="AN383" s="30"/>
      <c r="AO383" s="30"/>
      <c r="AP383" s="30"/>
      <c r="AQ383" s="30"/>
      <c r="AR383" s="30"/>
      <c r="AS383" s="30"/>
    </row>
    <row r="384" spans="6:45">
      <c r="F384" s="33"/>
      <c r="AH384" s="30"/>
      <c r="AI384" s="30"/>
      <c r="AJ384" s="30"/>
      <c r="AK384" s="30"/>
      <c r="AL384" s="30"/>
      <c r="AM384" s="30"/>
      <c r="AN384" s="30"/>
      <c r="AO384" s="30"/>
      <c r="AP384" s="30"/>
      <c r="AQ384" s="30"/>
      <c r="AR384" s="30"/>
      <c r="AS384" s="30"/>
    </row>
    <row r="385" spans="6:45" ht="16">
      <c r="F385" s="144" t="s">
        <v>134</v>
      </c>
      <c r="AG385" s="128"/>
      <c r="AH385" s="30"/>
      <c r="AI385" s="30"/>
      <c r="AJ385" s="30"/>
      <c r="AK385" s="30"/>
      <c r="AL385" s="30"/>
      <c r="AM385" s="30"/>
      <c r="AN385" s="30"/>
      <c r="AO385" s="30"/>
      <c r="AP385" s="30"/>
      <c r="AQ385" s="30"/>
      <c r="AR385" s="30"/>
      <c r="AS385" s="30"/>
    </row>
    <row r="386" spans="6:45" outlineLevel="1">
      <c r="F386" s="128"/>
      <c r="AG386" s="128"/>
      <c r="AH386" s="129" t="s">
        <v>788</v>
      </c>
      <c r="AI386" s="130" t="s">
        <v>789</v>
      </c>
      <c r="AJ386" s="130" t="s">
        <v>790</v>
      </c>
      <c r="AK386" s="130" t="s">
        <v>791</v>
      </c>
      <c r="AL386" s="130" t="s">
        <v>792</v>
      </c>
      <c r="AM386" s="130" t="s">
        <v>793</v>
      </c>
      <c r="AN386" s="130" t="s">
        <v>794</v>
      </c>
      <c r="AO386" s="130" t="s">
        <v>795</v>
      </c>
      <c r="AP386" s="130" t="s">
        <v>796</v>
      </c>
      <c r="AQ386" s="130" t="s">
        <v>797</v>
      </c>
      <c r="AR386" s="130" t="s">
        <v>798</v>
      </c>
      <c r="AS386" s="131" t="s">
        <v>799</v>
      </c>
    </row>
    <row r="387" spans="6:45" outlineLevel="1">
      <c r="F387" s="2865" t="s">
        <v>806</v>
      </c>
      <c r="AG387" s="127"/>
      <c r="AH387" s="132">
        <f>SUM('NLOK ALL FORECASTS'!AH14:AH25)</f>
        <v>26105.170012833787</v>
      </c>
      <c r="AI387" s="133">
        <f>SUM('NLOK ALL FORECASTS'!AI14:AI25)</f>
        <v>24406.187006682565</v>
      </c>
      <c r="AJ387" s="133">
        <f>SUM('NLOK ALL FORECASTS'!AJ14:AJ25)</f>
        <v>23443.38350005362</v>
      </c>
      <c r="AK387" s="133">
        <f>SUM('NLOK ALL FORECASTS'!AK14:AK25)</f>
        <v>24241.9399651274</v>
      </c>
      <c r="AL387" s="133">
        <f>SUM('NLOK ALL FORECASTS'!AL14:AL25)</f>
        <v>25374.281458434296</v>
      </c>
      <c r="AM387" s="133">
        <f>SUM('NLOK ALL FORECASTS'!AM14:AM25)</f>
        <v>25622.27123108894</v>
      </c>
      <c r="AN387" s="133">
        <f>SUM('NLOK ALL FORECASTS'!AN14:AN25)</f>
        <v>26961.583139039431</v>
      </c>
      <c r="AO387" s="133">
        <f>SUM('NLOK ALL FORECASTS'!AO14:AO25)</f>
        <v>27944.969598069729</v>
      </c>
      <c r="AP387" s="133">
        <f>SUM('NLOK ALL FORECASTS'!AP14:AP25)</f>
        <v>27404.766512910657</v>
      </c>
      <c r="AQ387" s="133">
        <f>SUM('NLOK ALL FORECASTS'!AQ14:AQ25)</f>
        <v>30257.099928840715</v>
      </c>
      <c r="AR387" s="133">
        <f>SUM('NLOK ALL FORECASTS'!AR14:AR25)</f>
        <v>28466.883983652246</v>
      </c>
      <c r="AS387" s="134">
        <f>SUM('NLOK ALL FORECASTS'!AS14:AS25)</f>
        <v>28867.465489832448</v>
      </c>
    </row>
    <row r="388" spans="6:45" outlineLevel="1">
      <c r="F388" s="127" t="s">
        <v>801</v>
      </c>
      <c r="AG388" s="127"/>
      <c r="AH388" s="135">
        <f>SUM('NLOK ALL FORECASTS'!AH59:AH70)</f>
        <v>24621.252792935349</v>
      </c>
      <c r="AI388" s="136">
        <f>SUM('NLOK ALL FORECASTS'!AI59:AI70)</f>
        <v>24405.714456349902</v>
      </c>
      <c r="AJ388" s="136">
        <f>SUM('NLOK ALL FORECASTS'!AJ59:AJ70)</f>
        <v>23774.414192362099</v>
      </c>
      <c r="AK388" s="136">
        <f>SUM('NLOK ALL FORECASTS'!AK59:AK70)</f>
        <v>24241.054650933154</v>
      </c>
      <c r="AL388" s="136">
        <f>SUM('NLOK ALL FORECASTS'!AL59:AL70)</f>
        <v>24974.400154032021</v>
      </c>
      <c r="AM388" s="136">
        <f>SUM('NLOK ALL FORECASTS'!AM59:AM70)</f>
        <v>24281.811033621903</v>
      </c>
      <c r="AN388" s="136">
        <f>SUM('NLOK ALL FORECASTS'!AN59:AN70)</f>
        <v>26110.663269465811</v>
      </c>
      <c r="AO388" s="136">
        <f>SUM('NLOK ALL FORECASTS'!AO59:AO70)</f>
        <v>25460</v>
      </c>
      <c r="AP388" s="136">
        <f>SUM('NLOK ALL FORECASTS'!AP59:AP70)</f>
        <v>25863</v>
      </c>
      <c r="AQ388" s="136">
        <f>SUM('NLOK ALL FORECASTS'!AQ59:AQ70)</f>
        <v>24600</v>
      </c>
      <c r="AR388" s="136">
        <f>SUM('NLOK ALL FORECASTS'!AR59:AR70)</f>
        <v>23415</v>
      </c>
      <c r="AS388" s="137">
        <f>SUM('NLOK ALL FORECASTS'!AS59:AS70)</f>
        <v>24230</v>
      </c>
    </row>
    <row r="389" spans="6:45" outlineLevel="1">
      <c r="F389" s="127" t="s">
        <v>802</v>
      </c>
      <c r="AG389" s="127"/>
      <c r="AH389" s="138">
        <f>SUM('NLOK ALL FORECASTS'!V233:V244)</f>
        <v>24904</v>
      </c>
      <c r="AI389" s="139">
        <f>SUM('NLOK ALL FORECASTS'!W233:W244)</f>
        <v>24346</v>
      </c>
      <c r="AJ389" s="139">
        <f>SUM('NLOK ALL FORECASTS'!X233:X244)</f>
        <v>20695</v>
      </c>
      <c r="AK389" s="139">
        <f>SUM('NLOK ALL FORECASTS'!Y233:Y244)</f>
        <v>20928</v>
      </c>
      <c r="AL389" s="139">
        <f>SUM('NLOK ALL FORECASTS'!Z233:Z244)</f>
        <v>25225</v>
      </c>
      <c r="AM389" s="139">
        <f>SUM('NLOK ALL FORECASTS'!AA233:AA244)</f>
        <v>23788</v>
      </c>
      <c r="AN389" s="139">
        <f>SUM('NLOK ALL FORECASTS'!AB233:AB244)</f>
        <v>23366</v>
      </c>
      <c r="AO389" s="139">
        <f>SUM('NLOK ALL FORECASTS'!AC233:AC244)</f>
        <v>26176</v>
      </c>
      <c r="AP389" s="139">
        <f>SUM('NLOK ALL FORECASTS'!AD233:AD244)</f>
        <v>23654.992080137086</v>
      </c>
      <c r="AQ389" s="139">
        <f>SUM('NLOK ALL FORECASTS'!AE233:AE244)</f>
        <v>29120</v>
      </c>
      <c r="AR389" s="139">
        <f>SUM('NLOK ALL FORECASTS'!AF233:AF244)</f>
        <v>25590</v>
      </c>
      <c r="AS389" s="140">
        <f>SUM('NLOK ALL FORECASTS'!AG233:AG244)</f>
        <v>24954</v>
      </c>
    </row>
    <row r="390" spans="6:45" outlineLevel="1">
      <c r="F390" s="127" t="s">
        <v>803</v>
      </c>
      <c r="AG390" s="127"/>
      <c r="AH390" s="141">
        <f>SUM('NLOK ALL FORECASTS'!AH233:AH244)</f>
        <v>18724</v>
      </c>
      <c r="AI390" s="142">
        <f>SUM('NLOK ALL FORECASTS'!AI233:AI244)</f>
        <v>20647</v>
      </c>
      <c r="AJ390" s="142">
        <f>SUM('NLOK ALL FORECASTS'!AJ233:AJ244)</f>
        <v>18694</v>
      </c>
      <c r="AK390" s="142">
        <f>SUM('NLOK ALL FORECASTS'!AK233:AK244)</f>
        <v>18758</v>
      </c>
      <c r="AL390" s="142">
        <f>SUM('NLOK ALL FORECASTS'!AL233:AL244)</f>
        <v>21543</v>
      </c>
      <c r="AM390" s="142">
        <f>SUM('NLOK ALL FORECASTS'!AM233:AM244)</f>
        <v>20323</v>
      </c>
      <c r="AN390" s="142">
        <f>SUM('NLOK ALL FORECASTS'!AN233:AN244)</f>
        <v>23144</v>
      </c>
      <c r="AO390" s="142">
        <f>SUM('NLOK ALL FORECASTS'!AO233:AO244)</f>
        <v>24584</v>
      </c>
      <c r="AP390" s="142">
        <f>SUM('NLOK ALL FORECASTS'!AP233:AP244)</f>
        <v>21047</v>
      </c>
      <c r="AQ390" s="142">
        <f>SUM('NLOK ALL FORECASTS'!AQ233:AQ244)</f>
        <v>21194</v>
      </c>
      <c r="AR390" s="142">
        <f>SUM('NLOK ALL FORECASTS'!AR233:AR244)</f>
        <v>22043</v>
      </c>
      <c r="AS390" s="143">
        <f>SUM('NLOK ALL FORECASTS'!AS233:AS244)</f>
        <v>17599</v>
      </c>
    </row>
    <row r="391" spans="6:45" outlineLevel="1">
      <c r="F391" s="33"/>
      <c r="AH391" s="30"/>
      <c r="AI391" s="30"/>
      <c r="AJ391" s="30"/>
      <c r="AK391" s="30"/>
      <c r="AL391" s="30"/>
      <c r="AM391" s="30"/>
      <c r="AN391" s="30"/>
      <c r="AO391" s="30"/>
      <c r="AP391" s="30"/>
      <c r="AQ391" s="30"/>
      <c r="AR391" s="30"/>
      <c r="AS391" s="30"/>
    </row>
    <row r="392" spans="6:45" outlineLevel="1">
      <c r="F392" s="33"/>
      <c r="AH392" s="30"/>
      <c r="AI392" s="30"/>
      <c r="AJ392" s="30"/>
      <c r="AK392" s="30"/>
      <c r="AL392" s="30"/>
      <c r="AM392" s="30"/>
      <c r="AN392" s="30"/>
      <c r="AO392" s="30"/>
      <c r="AP392" s="30"/>
      <c r="AQ392" s="30"/>
      <c r="AR392" s="30"/>
      <c r="AS392" s="30"/>
    </row>
    <row r="393" spans="6:45" outlineLevel="1">
      <c r="F393" s="33"/>
      <c r="AH393" s="30"/>
      <c r="AI393" s="30"/>
      <c r="AJ393" s="30"/>
      <c r="AK393" s="30"/>
      <c r="AL393" s="30"/>
      <c r="AM393" s="30"/>
      <c r="AN393" s="30"/>
      <c r="AO393" s="30"/>
      <c r="AP393" s="30"/>
      <c r="AQ393" s="30"/>
      <c r="AR393" s="30"/>
      <c r="AS393" s="30"/>
    </row>
    <row r="394" spans="6:45" outlineLevel="1">
      <c r="F394" s="33"/>
      <c r="AH394" s="30"/>
      <c r="AI394" s="30"/>
      <c r="AJ394" s="30"/>
      <c r="AK394" s="30"/>
      <c r="AL394" s="30"/>
      <c r="AM394" s="30"/>
      <c r="AN394" s="30"/>
      <c r="AO394" s="30"/>
      <c r="AP394" s="30"/>
      <c r="AQ394" s="30"/>
      <c r="AR394" s="30"/>
      <c r="AS394" s="30"/>
    </row>
    <row r="395" spans="6:45" outlineLevel="1">
      <c r="F395" s="33"/>
      <c r="AH395" s="30"/>
      <c r="AI395" s="30"/>
      <c r="AJ395" s="30"/>
      <c r="AK395" s="30"/>
      <c r="AL395" s="30"/>
      <c r="AM395" s="30"/>
      <c r="AN395" s="30"/>
      <c r="AO395" s="30"/>
      <c r="AP395" s="30"/>
      <c r="AQ395" s="30"/>
      <c r="AR395" s="30"/>
      <c r="AS395" s="30"/>
    </row>
    <row r="396" spans="6:45" outlineLevel="1">
      <c r="F396" s="33"/>
      <c r="AH396" s="30"/>
      <c r="AI396" s="30"/>
      <c r="AJ396" s="30"/>
      <c r="AK396" s="30"/>
      <c r="AL396" s="30"/>
      <c r="AM396" s="30"/>
      <c r="AN396" s="30"/>
      <c r="AO396" s="30"/>
      <c r="AP396" s="30"/>
      <c r="AQ396" s="30"/>
      <c r="AR396" s="30"/>
      <c r="AS396" s="30"/>
    </row>
    <row r="397" spans="6:45" outlineLevel="1">
      <c r="F397" s="33"/>
      <c r="AH397" s="30"/>
      <c r="AI397" s="30"/>
      <c r="AJ397" s="30"/>
      <c r="AK397" s="30"/>
      <c r="AL397" s="30"/>
      <c r="AM397" s="30"/>
      <c r="AN397" s="30"/>
      <c r="AO397" s="30"/>
      <c r="AP397" s="30"/>
      <c r="AQ397" s="30"/>
      <c r="AR397" s="30"/>
      <c r="AS397" s="30"/>
    </row>
    <row r="398" spans="6:45" outlineLevel="1">
      <c r="F398" s="33"/>
      <c r="AH398" s="30"/>
      <c r="AI398" s="30"/>
      <c r="AJ398" s="30"/>
      <c r="AK398" s="30"/>
      <c r="AL398" s="30"/>
      <c r="AM398" s="30"/>
      <c r="AN398" s="30"/>
      <c r="AO398" s="30"/>
      <c r="AP398" s="30"/>
      <c r="AQ398" s="30"/>
      <c r="AR398" s="30"/>
      <c r="AS398" s="30"/>
    </row>
    <row r="399" spans="6:45" outlineLevel="1">
      <c r="F399" s="33"/>
      <c r="AH399" s="30"/>
      <c r="AI399" s="30"/>
      <c r="AJ399" s="30"/>
      <c r="AK399" s="30"/>
      <c r="AL399" s="30"/>
      <c r="AM399" s="30"/>
      <c r="AN399" s="30"/>
      <c r="AO399" s="30"/>
      <c r="AP399" s="30"/>
      <c r="AQ399" s="30"/>
      <c r="AR399" s="30"/>
      <c r="AS399" s="30"/>
    </row>
    <row r="400" spans="6:45" outlineLevel="1">
      <c r="F400" s="33"/>
      <c r="AH400" s="30"/>
      <c r="AI400" s="30"/>
      <c r="AJ400" s="30"/>
      <c r="AK400" s="30"/>
      <c r="AL400" s="30"/>
      <c r="AM400" s="30"/>
      <c r="AN400" s="30"/>
      <c r="AO400" s="30"/>
      <c r="AP400" s="30"/>
      <c r="AQ400" s="30"/>
      <c r="AR400" s="30"/>
      <c r="AS400" s="30"/>
    </row>
    <row r="401" spans="6:45" outlineLevel="1">
      <c r="F401" s="33"/>
      <c r="AH401" s="30"/>
      <c r="AI401" s="30"/>
      <c r="AJ401" s="30"/>
      <c r="AK401" s="30"/>
      <c r="AL401" s="30"/>
      <c r="AM401" s="30"/>
      <c r="AN401" s="30"/>
      <c r="AO401" s="30"/>
      <c r="AP401" s="30"/>
      <c r="AQ401" s="30"/>
      <c r="AR401" s="30"/>
      <c r="AS401" s="30"/>
    </row>
    <row r="402" spans="6:45" outlineLevel="1">
      <c r="F402" s="33"/>
      <c r="AH402" s="30"/>
      <c r="AI402" s="30"/>
      <c r="AJ402" s="30"/>
      <c r="AK402" s="30"/>
      <c r="AL402" s="30"/>
      <c r="AM402" s="30"/>
      <c r="AN402" s="30"/>
      <c r="AO402" s="30"/>
      <c r="AP402" s="30"/>
      <c r="AQ402" s="30"/>
      <c r="AR402" s="30"/>
      <c r="AS402" s="30"/>
    </row>
    <row r="403" spans="6:45" outlineLevel="1">
      <c r="F403" s="33"/>
      <c r="AH403" s="30"/>
      <c r="AI403" s="30"/>
      <c r="AJ403" s="30"/>
      <c r="AK403" s="30"/>
      <c r="AL403" s="30"/>
      <c r="AM403" s="30"/>
      <c r="AN403" s="30"/>
      <c r="AO403" s="30"/>
      <c r="AP403" s="30"/>
      <c r="AQ403" s="30"/>
      <c r="AR403" s="30"/>
      <c r="AS403" s="30"/>
    </row>
    <row r="404" spans="6:45" outlineLevel="1">
      <c r="F404" s="33"/>
      <c r="AH404" s="30"/>
      <c r="AI404" s="30"/>
      <c r="AJ404" s="30"/>
      <c r="AK404" s="30"/>
      <c r="AL404" s="30"/>
      <c r="AM404" s="30"/>
      <c r="AN404" s="30"/>
      <c r="AO404" s="30"/>
      <c r="AP404" s="30"/>
      <c r="AQ404" s="30"/>
      <c r="AR404" s="30"/>
      <c r="AS404" s="30"/>
    </row>
    <row r="405" spans="6:45" outlineLevel="1">
      <c r="F405" s="33"/>
      <c r="AH405" s="30"/>
      <c r="AI405" s="30"/>
      <c r="AJ405" s="30"/>
      <c r="AK405" s="30"/>
      <c r="AL405" s="30"/>
      <c r="AM405" s="30"/>
      <c r="AN405" s="30"/>
      <c r="AO405" s="30"/>
      <c r="AP405" s="30"/>
      <c r="AQ405" s="30"/>
      <c r="AR405" s="30"/>
      <c r="AS405" s="30"/>
    </row>
    <row r="406" spans="6:45" outlineLevel="1">
      <c r="F406" s="33"/>
      <c r="AH406" s="30"/>
      <c r="AI406" s="30"/>
      <c r="AJ406" s="30"/>
      <c r="AK406" s="30"/>
      <c r="AL406" s="30"/>
      <c r="AM406" s="30"/>
      <c r="AN406" s="30"/>
      <c r="AO406" s="30"/>
      <c r="AP406" s="30"/>
      <c r="AQ406" s="30"/>
      <c r="AR406" s="30"/>
      <c r="AS406" s="30"/>
    </row>
    <row r="407" spans="6:45" outlineLevel="1">
      <c r="F407" s="33"/>
      <c r="AH407" s="30"/>
      <c r="AI407" s="30"/>
      <c r="AJ407" s="30"/>
      <c r="AK407" s="30"/>
      <c r="AL407" s="30"/>
      <c r="AM407" s="30"/>
      <c r="AN407" s="30"/>
      <c r="AO407" s="30"/>
      <c r="AP407" s="30"/>
      <c r="AQ407" s="30"/>
      <c r="AR407" s="30"/>
      <c r="AS407" s="30"/>
    </row>
    <row r="408" spans="6:45" outlineLevel="1">
      <c r="F408" s="33"/>
      <c r="AH408" s="30"/>
      <c r="AI408" s="30"/>
      <c r="AJ408" s="30"/>
      <c r="AK408" s="30"/>
      <c r="AL408" s="30"/>
      <c r="AM408" s="30"/>
      <c r="AN408" s="30"/>
      <c r="AO408" s="30"/>
      <c r="AP408" s="30"/>
      <c r="AQ408" s="30"/>
      <c r="AR408" s="30"/>
      <c r="AS408" s="30"/>
    </row>
    <row r="409" spans="6:45" outlineLevel="1">
      <c r="F409" s="33"/>
      <c r="AH409" s="30"/>
      <c r="AI409" s="30"/>
      <c r="AJ409" s="30"/>
      <c r="AK409" s="30"/>
      <c r="AL409" s="30"/>
      <c r="AM409" s="30"/>
      <c r="AN409" s="30"/>
      <c r="AO409" s="30"/>
      <c r="AP409" s="30"/>
      <c r="AQ409" s="30"/>
      <c r="AR409" s="30"/>
      <c r="AS409" s="30"/>
    </row>
    <row r="410" spans="6:45" outlineLevel="1">
      <c r="F410" s="33"/>
      <c r="AH410" s="30"/>
      <c r="AI410" s="30"/>
      <c r="AJ410" s="30"/>
      <c r="AK410" s="30"/>
      <c r="AL410" s="30"/>
      <c r="AM410" s="30"/>
      <c r="AN410" s="30"/>
      <c r="AO410" s="30"/>
      <c r="AP410" s="30"/>
      <c r="AQ410" s="30"/>
      <c r="AR410" s="30"/>
      <c r="AS410" s="30"/>
    </row>
    <row r="411" spans="6:45" outlineLevel="1">
      <c r="F411" s="33"/>
      <c r="AH411" s="30"/>
      <c r="AI411" s="30"/>
      <c r="AJ411" s="30"/>
      <c r="AK411" s="30"/>
      <c r="AL411" s="30"/>
      <c r="AM411" s="30"/>
      <c r="AN411" s="30"/>
      <c r="AO411" s="30"/>
      <c r="AP411" s="30"/>
      <c r="AQ411" s="30"/>
      <c r="AR411" s="30"/>
      <c r="AS411" s="30"/>
    </row>
    <row r="412" spans="6:45" outlineLevel="1">
      <c r="F412" s="33"/>
      <c r="AH412" s="30"/>
      <c r="AI412" s="30"/>
      <c r="AJ412" s="30"/>
      <c r="AK412" s="30"/>
      <c r="AL412" s="30"/>
      <c r="AM412" s="30"/>
      <c r="AN412" s="30"/>
      <c r="AO412" s="30"/>
      <c r="AP412" s="30"/>
      <c r="AQ412" s="30"/>
      <c r="AR412" s="30"/>
      <c r="AS412" s="30"/>
    </row>
    <row r="413" spans="6:45" outlineLevel="1">
      <c r="F413" s="33"/>
      <c r="AH413" s="30"/>
      <c r="AI413" s="30"/>
      <c r="AJ413" s="30"/>
      <c r="AK413" s="30"/>
      <c r="AL413" s="30"/>
      <c r="AM413" s="30"/>
      <c r="AN413" s="30"/>
      <c r="AO413" s="30"/>
      <c r="AP413" s="30"/>
      <c r="AQ413" s="30"/>
      <c r="AR413" s="30"/>
      <c r="AS413" s="30"/>
    </row>
    <row r="414" spans="6:45" outlineLevel="1">
      <c r="F414" s="33"/>
      <c r="AH414" s="30"/>
      <c r="AI414" s="30"/>
      <c r="AJ414" s="30"/>
      <c r="AK414" s="30"/>
      <c r="AL414" s="30"/>
      <c r="AM414" s="30"/>
      <c r="AN414" s="30"/>
      <c r="AO414" s="30"/>
      <c r="AP414" s="30"/>
      <c r="AQ414" s="30"/>
      <c r="AR414" s="30"/>
      <c r="AS414" s="30"/>
    </row>
    <row r="415" spans="6:45" outlineLevel="1">
      <c r="F415" s="33"/>
      <c r="AH415" s="30"/>
      <c r="AI415" s="30"/>
      <c r="AJ415" s="30"/>
      <c r="AK415" s="30"/>
      <c r="AL415" s="30"/>
      <c r="AM415" s="30"/>
      <c r="AN415" s="30"/>
      <c r="AO415" s="30"/>
      <c r="AP415" s="30"/>
      <c r="AQ415" s="30"/>
      <c r="AR415" s="30"/>
      <c r="AS415" s="30"/>
    </row>
    <row r="416" spans="6:45" outlineLevel="1">
      <c r="F416" s="33"/>
      <c r="AH416" s="30"/>
      <c r="AI416" s="30"/>
      <c r="AJ416" s="30"/>
      <c r="AK416" s="30"/>
      <c r="AL416" s="30"/>
      <c r="AM416" s="30"/>
      <c r="AN416" s="30"/>
      <c r="AO416" s="30"/>
      <c r="AP416" s="30"/>
      <c r="AQ416" s="30"/>
      <c r="AR416" s="30"/>
      <c r="AS416" s="30"/>
    </row>
    <row r="417" spans="6:45" outlineLevel="1">
      <c r="F417" s="33"/>
      <c r="AH417" s="30"/>
      <c r="AI417" s="30"/>
      <c r="AJ417" s="30"/>
      <c r="AK417" s="30"/>
      <c r="AL417" s="30"/>
      <c r="AM417" s="30"/>
      <c r="AN417" s="30"/>
      <c r="AO417" s="30"/>
      <c r="AP417" s="30"/>
      <c r="AQ417" s="30"/>
      <c r="AR417" s="30"/>
      <c r="AS417" s="30"/>
    </row>
    <row r="418" spans="6:45" outlineLevel="1">
      <c r="F418" s="33"/>
      <c r="AH418" s="30"/>
      <c r="AI418" s="30"/>
      <c r="AJ418" s="30"/>
      <c r="AK418" s="30"/>
      <c r="AL418" s="30"/>
      <c r="AM418" s="30"/>
      <c r="AN418" s="30"/>
      <c r="AO418" s="30"/>
      <c r="AP418" s="30"/>
      <c r="AQ418" s="30"/>
      <c r="AR418" s="30"/>
      <c r="AS418" s="30"/>
    </row>
    <row r="419" spans="6:45" outlineLevel="1">
      <c r="F419" s="33"/>
      <c r="AH419" s="30"/>
      <c r="AI419" s="30"/>
      <c r="AJ419" s="30"/>
      <c r="AK419" s="30"/>
      <c r="AL419" s="30"/>
      <c r="AM419" s="30"/>
      <c r="AN419" s="30"/>
      <c r="AO419" s="30"/>
      <c r="AP419" s="30"/>
      <c r="AQ419" s="30"/>
      <c r="AR419" s="30"/>
      <c r="AS419" s="30"/>
    </row>
    <row r="420" spans="6:45" outlineLevel="1">
      <c r="F420" s="33"/>
      <c r="AH420" s="30"/>
      <c r="AI420" s="30"/>
      <c r="AJ420" s="30"/>
      <c r="AK420" s="30"/>
      <c r="AL420" s="30"/>
      <c r="AM420" s="30"/>
      <c r="AN420" s="30"/>
      <c r="AO420" s="30"/>
      <c r="AP420" s="30"/>
      <c r="AQ420" s="30"/>
      <c r="AR420" s="30"/>
      <c r="AS420" s="30"/>
    </row>
    <row r="421" spans="6:45" outlineLevel="1">
      <c r="F421" s="33"/>
      <c r="AH421" s="30"/>
      <c r="AI421" s="30"/>
      <c r="AJ421" s="30"/>
      <c r="AK421" s="30"/>
      <c r="AL421" s="30"/>
      <c r="AM421" s="30"/>
      <c r="AN421" s="30"/>
      <c r="AO421" s="30"/>
      <c r="AP421" s="30"/>
      <c r="AQ421" s="30"/>
      <c r="AR421" s="30"/>
      <c r="AS421" s="30"/>
    </row>
    <row r="422" spans="6:45">
      <c r="F422" s="33"/>
      <c r="AH422" s="30"/>
      <c r="AI422" s="30"/>
      <c r="AJ422" s="30"/>
      <c r="AK422" s="30"/>
      <c r="AL422" s="30"/>
      <c r="AM422" s="30"/>
      <c r="AN422" s="30"/>
      <c r="AO422" s="30"/>
      <c r="AP422" s="30"/>
      <c r="AQ422" s="30"/>
      <c r="AR422" s="30"/>
      <c r="AS422" s="30"/>
    </row>
    <row r="423" spans="6:45">
      <c r="F423" s="33"/>
      <c r="AH423" s="30"/>
      <c r="AI423" s="30"/>
      <c r="AJ423" s="30"/>
      <c r="AK423" s="30"/>
      <c r="AL423" s="30"/>
      <c r="AM423" s="30"/>
      <c r="AN423" s="30"/>
      <c r="AO423" s="30"/>
      <c r="AP423" s="30"/>
      <c r="AQ423" s="30"/>
      <c r="AR423" s="30"/>
      <c r="AS423" s="30"/>
    </row>
    <row r="424" spans="6:45" ht="16">
      <c r="F424" s="144" t="s">
        <v>392</v>
      </c>
      <c r="AG424" s="128"/>
      <c r="AH424" s="30"/>
      <c r="AI424" s="30"/>
      <c r="AJ424" s="30"/>
      <c r="AK424" s="30"/>
      <c r="AL424" s="30"/>
      <c r="AM424" s="30"/>
      <c r="AN424" s="30"/>
      <c r="AO424" s="30"/>
      <c r="AP424" s="30"/>
      <c r="AQ424" s="30"/>
      <c r="AR424" s="30"/>
      <c r="AS424" s="30"/>
    </row>
    <row r="425" spans="6:45" outlineLevel="1">
      <c r="F425" s="128"/>
      <c r="AG425" s="128"/>
      <c r="AH425" s="129" t="s">
        <v>788</v>
      </c>
      <c r="AI425" s="130" t="s">
        <v>789</v>
      </c>
      <c r="AJ425" s="130" t="s">
        <v>790</v>
      </c>
      <c r="AK425" s="130" t="s">
        <v>791</v>
      </c>
      <c r="AL425" s="130" t="s">
        <v>792</v>
      </c>
      <c r="AM425" s="130" t="s">
        <v>793</v>
      </c>
      <c r="AN425" s="130" t="s">
        <v>794</v>
      </c>
      <c r="AO425" s="130" t="s">
        <v>795</v>
      </c>
      <c r="AP425" s="130" t="s">
        <v>796</v>
      </c>
      <c r="AQ425" s="130" t="s">
        <v>797</v>
      </c>
      <c r="AR425" s="130" t="s">
        <v>798</v>
      </c>
      <c r="AS425" s="131" t="s">
        <v>799</v>
      </c>
    </row>
    <row r="426" spans="6:45" outlineLevel="1">
      <c r="F426" s="2865" t="s">
        <v>806</v>
      </c>
      <c r="AG426" s="127"/>
      <c r="AH426" s="132">
        <f>SUM('NLOK ALL FORECASTS'!AH29:AH30)</f>
        <v>103940</v>
      </c>
      <c r="AI426" s="133">
        <f>SUM('NLOK ALL FORECASTS'!AI29:AI30)</f>
        <v>90090</v>
      </c>
      <c r="AJ426" s="133">
        <f>SUM('NLOK ALL FORECASTS'!AJ29:AJ30)</f>
        <v>78260</v>
      </c>
      <c r="AK426" s="133">
        <f>SUM('NLOK ALL FORECASTS'!AK29:AK30)</f>
        <v>51674</v>
      </c>
      <c r="AL426" s="133">
        <f>SUM('NLOK ALL FORECASTS'!AL29:AL30)</f>
        <v>81375</v>
      </c>
      <c r="AM426" s="133">
        <f>SUM('NLOK ALL FORECASTS'!AM29:AM30)</f>
        <v>76321</v>
      </c>
      <c r="AN426" s="133">
        <f>SUM('NLOK ALL FORECASTS'!AN29:AN30)</f>
        <v>83220</v>
      </c>
      <c r="AO426" s="133">
        <f>SUM('NLOK ALL FORECASTS'!AO29:AO30)</f>
        <v>96460</v>
      </c>
      <c r="AP426" s="133">
        <f>SUM('NLOK ALL FORECASTS'!AP29:AP30)</f>
        <v>101675</v>
      </c>
      <c r="AQ426" s="133">
        <f>SUM('NLOK ALL FORECASTS'!AQ29:AQ30)</f>
        <v>112912.71096213307</v>
      </c>
      <c r="AR426" s="133">
        <f>SUM('NLOK ALL FORECASTS'!AR29:AR30)</f>
        <v>108484.98510333519</v>
      </c>
      <c r="AS426" s="134">
        <f>SUM('NLOK ALL FORECASTS'!AS29:AS30)</f>
        <v>112647.22920426092</v>
      </c>
    </row>
    <row r="427" spans="6:45" outlineLevel="1">
      <c r="F427" s="127" t="s">
        <v>801</v>
      </c>
      <c r="AG427" s="127"/>
      <c r="AH427" s="135">
        <f>SUM('NLOK ALL FORECASTS'!AH74:AH75)</f>
        <v>103940</v>
      </c>
      <c r="AI427" s="136">
        <f>SUM('NLOK ALL FORECASTS'!AI74:AI75)</f>
        <v>90090</v>
      </c>
      <c r="AJ427" s="136">
        <f>SUM('NLOK ALL FORECASTS'!AJ74:AJ75)</f>
        <v>78260</v>
      </c>
      <c r="AK427" s="136">
        <f>SUM('NLOK ALL FORECASTS'!AK74:AK75)</f>
        <v>72944</v>
      </c>
      <c r="AL427" s="136">
        <f>SUM('NLOK ALL FORECASTS'!AL74:AL75)</f>
        <v>81375</v>
      </c>
      <c r="AM427" s="136">
        <f>SUM('NLOK ALL FORECASTS'!AM74:AM75)</f>
        <v>76321</v>
      </c>
      <c r="AN427" s="136">
        <f>SUM('NLOK ALL FORECASTS'!AN74:AN75)</f>
        <v>83220</v>
      </c>
      <c r="AO427" s="136">
        <f>SUM('NLOK ALL FORECASTS'!AO74:AO75)</f>
        <v>102460</v>
      </c>
      <c r="AP427" s="136">
        <f>SUM('NLOK ALL FORECASTS'!AP74:AP75)</f>
        <v>107675</v>
      </c>
      <c r="AQ427" s="136">
        <f>SUM('NLOK ALL FORECASTS'!AQ74:AQ75)</f>
        <v>118950</v>
      </c>
      <c r="AR427" s="136">
        <f>SUM('NLOK ALL FORECASTS'!AR74:AR75)</f>
        <v>108484.98510333519</v>
      </c>
      <c r="AS427" s="137">
        <f>SUM('NLOK ALL FORECASTS'!AS74:AS75)</f>
        <v>112647.22920426092</v>
      </c>
    </row>
    <row r="428" spans="6:45" outlineLevel="1">
      <c r="F428" s="127" t="s">
        <v>802</v>
      </c>
      <c r="AG428" s="127"/>
      <c r="AH428" s="138">
        <f>SUM('NLOK ALL FORECASTS'!V248:V249)</f>
        <v>87773</v>
      </c>
      <c r="AI428" s="139">
        <f>SUM('NLOK ALL FORECASTS'!W248:W249)</f>
        <v>89720</v>
      </c>
      <c r="AJ428" s="139">
        <f>SUM('NLOK ALL FORECASTS'!X248:X249)</f>
        <v>92746</v>
      </c>
      <c r="AK428" s="139">
        <f>SUM('NLOK ALL FORECASTS'!Y248:Y249)</f>
        <v>59723</v>
      </c>
      <c r="AL428" s="139">
        <f>SUM('NLOK ALL FORECASTS'!Z248:Z249)</f>
        <v>53240</v>
      </c>
      <c r="AM428" s="139">
        <f>SUM('NLOK ALL FORECASTS'!AA248:AA249)</f>
        <v>53402</v>
      </c>
      <c r="AN428" s="139">
        <f>SUM('NLOK ALL FORECASTS'!AB248:AB249)</f>
        <v>48374</v>
      </c>
      <c r="AO428" s="139">
        <f>SUM('NLOK ALL FORECASTS'!AC248:AC249)</f>
        <v>67502</v>
      </c>
      <c r="AP428" s="139">
        <f>SUM('NLOK ALL FORECASTS'!AD248:AD249)</f>
        <v>97786</v>
      </c>
      <c r="AQ428" s="139">
        <f>SUM('NLOK ALL FORECASTS'!AE248:AE249)</f>
        <v>108138</v>
      </c>
      <c r="AR428" s="139">
        <f>SUM('NLOK ALL FORECASTS'!AF248:AF249)</f>
        <v>100898</v>
      </c>
      <c r="AS428" s="140">
        <f>SUM('NLOK ALL FORECASTS'!AG248:AG249)</f>
        <v>102509</v>
      </c>
    </row>
    <row r="429" spans="6:45" outlineLevel="1">
      <c r="F429" s="127" t="s">
        <v>803</v>
      </c>
      <c r="AG429" s="127"/>
      <c r="AH429" s="141">
        <f>SUM('NLOK ALL FORECASTS'!AH248:AH249)</f>
        <v>86011</v>
      </c>
      <c r="AI429" s="142">
        <f>SUM('NLOK ALL FORECASTS'!AI248:AI249)</f>
        <v>80653</v>
      </c>
      <c r="AJ429" s="142">
        <f>SUM('NLOK ALL FORECASTS'!AJ248:AJ249)</f>
        <v>81691</v>
      </c>
      <c r="AK429" s="142">
        <f>SUM('NLOK ALL FORECASTS'!AK248:AK249)</f>
        <v>79883</v>
      </c>
      <c r="AL429" s="142">
        <f>SUM('NLOK ALL FORECASTS'!AL248:AL249)</f>
        <v>84985</v>
      </c>
      <c r="AM429" s="142">
        <f>SUM('NLOK ALL FORECASTS'!AM248:AM249)</f>
        <v>78543</v>
      </c>
      <c r="AN429" s="142">
        <f>SUM('NLOK ALL FORECASTS'!AN248:AN249)</f>
        <v>90006</v>
      </c>
      <c r="AO429" s="142">
        <f>SUM('NLOK ALL FORECASTS'!AO248:AO249)</f>
        <v>98587</v>
      </c>
      <c r="AP429" s="142">
        <f>SUM('NLOK ALL FORECASTS'!AP248:AP249)</f>
        <v>104654</v>
      </c>
      <c r="AQ429" s="142">
        <f>SUM('NLOK ALL FORECASTS'!AQ248:AQ249)</f>
        <v>119832</v>
      </c>
      <c r="AR429" s="142">
        <f>SUM('NLOK ALL FORECASTS'!AR248:AR249)</f>
        <v>108179</v>
      </c>
      <c r="AS429" s="143">
        <f>SUM('NLOK ALL FORECASTS'!AS248:AS249)</f>
        <v>92974</v>
      </c>
    </row>
    <row r="430" spans="6:45" outlineLevel="1">
      <c r="F430" s="33"/>
      <c r="AH430" s="30"/>
      <c r="AI430" s="30"/>
      <c r="AJ430" s="30"/>
      <c r="AK430" s="30"/>
      <c r="AL430" s="30"/>
      <c r="AM430" s="30"/>
      <c r="AN430" s="30"/>
      <c r="AO430" s="30"/>
      <c r="AP430" s="30"/>
      <c r="AQ430" s="30"/>
      <c r="AR430" s="30"/>
      <c r="AS430" s="30"/>
    </row>
    <row r="431" spans="6:45" outlineLevel="1">
      <c r="F431" s="33"/>
      <c r="AH431" s="30"/>
      <c r="AI431" s="30"/>
      <c r="AJ431" s="30"/>
      <c r="AK431" s="30"/>
      <c r="AL431" s="30"/>
      <c r="AM431" s="30"/>
      <c r="AN431" s="30"/>
      <c r="AO431" s="30"/>
      <c r="AP431" s="30"/>
      <c r="AQ431" s="30"/>
      <c r="AR431" s="30"/>
      <c r="AS431" s="30"/>
    </row>
    <row r="432" spans="6:45" outlineLevel="1">
      <c r="F432" s="33"/>
      <c r="AH432" s="30"/>
      <c r="AI432" s="30"/>
      <c r="AJ432" s="30"/>
      <c r="AK432" s="30"/>
      <c r="AL432" s="30"/>
      <c r="AM432" s="30"/>
      <c r="AN432" s="30"/>
      <c r="AO432" s="30"/>
      <c r="AP432" s="30"/>
      <c r="AQ432" s="30"/>
      <c r="AR432" s="30"/>
      <c r="AS432" s="30"/>
    </row>
    <row r="433" spans="6:45" outlineLevel="1">
      <c r="F433" s="33"/>
      <c r="AH433" s="30"/>
      <c r="AI433" s="30"/>
      <c r="AJ433" s="30"/>
      <c r="AK433" s="30"/>
      <c r="AL433" s="30"/>
      <c r="AM433" s="30"/>
      <c r="AN433" s="30"/>
      <c r="AO433" s="30"/>
      <c r="AP433" s="30"/>
      <c r="AQ433" s="30"/>
      <c r="AR433" s="30"/>
      <c r="AS433" s="30"/>
    </row>
    <row r="434" spans="6:45" outlineLevel="1">
      <c r="F434" s="33"/>
      <c r="AH434" s="30"/>
      <c r="AI434" s="30"/>
      <c r="AJ434" s="30"/>
      <c r="AK434" s="30"/>
      <c r="AL434" s="30"/>
      <c r="AM434" s="30"/>
      <c r="AN434" s="30"/>
      <c r="AO434" s="30"/>
      <c r="AP434" s="30"/>
      <c r="AQ434" s="30"/>
      <c r="AR434" s="30"/>
      <c r="AS434" s="30"/>
    </row>
    <row r="435" spans="6:45" outlineLevel="1">
      <c r="F435" s="33"/>
      <c r="AH435" s="30"/>
      <c r="AI435" s="30"/>
      <c r="AJ435" s="30"/>
      <c r="AK435" s="30"/>
      <c r="AL435" s="30"/>
      <c r="AM435" s="30"/>
      <c r="AN435" s="30"/>
      <c r="AO435" s="30"/>
      <c r="AP435" s="30"/>
      <c r="AQ435" s="30"/>
      <c r="AR435" s="30"/>
      <c r="AS435" s="30"/>
    </row>
    <row r="436" spans="6:45" outlineLevel="1">
      <c r="F436" s="33"/>
      <c r="AH436" s="30"/>
      <c r="AI436" s="30"/>
      <c r="AJ436" s="30"/>
      <c r="AK436" s="30"/>
      <c r="AL436" s="30"/>
      <c r="AM436" s="30"/>
      <c r="AN436" s="30"/>
      <c r="AO436" s="30"/>
      <c r="AP436" s="30"/>
      <c r="AQ436" s="30"/>
      <c r="AR436" s="30"/>
      <c r="AS436" s="30"/>
    </row>
    <row r="437" spans="6:45" outlineLevel="1">
      <c r="F437" s="33"/>
      <c r="AH437" s="30"/>
      <c r="AI437" s="30"/>
      <c r="AJ437" s="30"/>
      <c r="AK437" s="30"/>
      <c r="AL437" s="30"/>
      <c r="AM437" s="30"/>
      <c r="AN437" s="30"/>
      <c r="AO437" s="30"/>
      <c r="AP437" s="30"/>
      <c r="AQ437" s="30"/>
      <c r="AR437" s="30"/>
      <c r="AS437" s="30"/>
    </row>
    <row r="438" spans="6:45" outlineLevel="1">
      <c r="F438" s="33"/>
      <c r="AH438" s="30"/>
      <c r="AI438" s="30"/>
      <c r="AJ438" s="30"/>
      <c r="AK438" s="30"/>
      <c r="AL438" s="30"/>
      <c r="AM438" s="30"/>
      <c r="AN438" s="30"/>
      <c r="AO438" s="30"/>
      <c r="AP438" s="30"/>
      <c r="AQ438" s="30"/>
      <c r="AR438" s="30"/>
      <c r="AS438" s="30"/>
    </row>
    <row r="439" spans="6:45" outlineLevel="1">
      <c r="F439" s="33"/>
      <c r="AH439" s="30"/>
      <c r="AI439" s="30"/>
      <c r="AJ439" s="30"/>
      <c r="AK439" s="30"/>
      <c r="AL439" s="30"/>
      <c r="AM439" s="30"/>
      <c r="AN439" s="30"/>
      <c r="AO439" s="30"/>
      <c r="AP439" s="30"/>
      <c r="AQ439" s="30"/>
      <c r="AR439" s="30"/>
      <c r="AS439" s="30"/>
    </row>
    <row r="440" spans="6:45" outlineLevel="1">
      <c r="F440" s="33"/>
      <c r="AH440" s="30"/>
      <c r="AI440" s="30"/>
      <c r="AJ440" s="30"/>
      <c r="AK440" s="30"/>
      <c r="AL440" s="30"/>
      <c r="AM440" s="30"/>
      <c r="AN440" s="30"/>
      <c r="AO440" s="30"/>
      <c r="AP440" s="30"/>
      <c r="AQ440" s="30"/>
      <c r="AR440" s="30"/>
      <c r="AS440" s="30"/>
    </row>
    <row r="441" spans="6:45" outlineLevel="1">
      <c r="F441" s="33"/>
      <c r="AH441" s="30"/>
      <c r="AI441" s="30"/>
      <c r="AJ441" s="30"/>
      <c r="AK441" s="30"/>
      <c r="AL441" s="30"/>
      <c r="AM441" s="30"/>
      <c r="AN441" s="30"/>
      <c r="AO441" s="30"/>
      <c r="AP441" s="30"/>
      <c r="AQ441" s="30"/>
      <c r="AR441" s="30"/>
      <c r="AS441" s="30"/>
    </row>
    <row r="442" spans="6:45" outlineLevel="1">
      <c r="F442" s="33"/>
      <c r="AH442" s="30"/>
      <c r="AI442" s="30"/>
      <c r="AJ442" s="30"/>
      <c r="AK442" s="30"/>
      <c r="AL442" s="30"/>
      <c r="AM442" s="30"/>
      <c r="AN442" s="30"/>
      <c r="AO442" s="30"/>
      <c r="AP442" s="30"/>
      <c r="AQ442" s="30"/>
      <c r="AR442" s="30"/>
      <c r="AS442" s="30"/>
    </row>
    <row r="443" spans="6:45" outlineLevel="1">
      <c r="F443" s="33"/>
      <c r="AH443" s="30"/>
      <c r="AI443" s="30"/>
      <c r="AJ443" s="30"/>
      <c r="AK443" s="30"/>
      <c r="AL443" s="30"/>
      <c r="AM443" s="30"/>
      <c r="AN443" s="30"/>
      <c r="AO443" s="30"/>
      <c r="AP443" s="30"/>
      <c r="AQ443" s="30"/>
      <c r="AR443" s="30"/>
      <c r="AS443" s="30"/>
    </row>
    <row r="444" spans="6:45" outlineLevel="1">
      <c r="F444" s="33"/>
      <c r="AH444" s="30"/>
      <c r="AI444" s="30"/>
      <c r="AJ444" s="30"/>
      <c r="AK444" s="30"/>
      <c r="AL444" s="30"/>
      <c r="AM444" s="30"/>
      <c r="AN444" s="30"/>
      <c r="AO444" s="30"/>
      <c r="AP444" s="30"/>
      <c r="AQ444" s="30"/>
      <c r="AR444" s="30"/>
      <c r="AS444" s="30"/>
    </row>
    <row r="445" spans="6:45" outlineLevel="1">
      <c r="F445" s="33"/>
      <c r="AH445" s="30"/>
      <c r="AI445" s="30"/>
      <c r="AJ445" s="30"/>
      <c r="AK445" s="30"/>
      <c r="AL445" s="30"/>
      <c r="AM445" s="30"/>
      <c r="AN445" s="30"/>
      <c r="AO445" s="30"/>
      <c r="AP445" s="30"/>
      <c r="AQ445" s="30"/>
      <c r="AR445" s="30"/>
      <c r="AS445" s="30"/>
    </row>
    <row r="446" spans="6:45" outlineLevel="1">
      <c r="F446" s="33"/>
      <c r="AH446" s="30"/>
      <c r="AI446" s="30"/>
      <c r="AJ446" s="30"/>
      <c r="AK446" s="30"/>
      <c r="AL446" s="30"/>
      <c r="AM446" s="30"/>
      <c r="AN446" s="30"/>
      <c r="AO446" s="30"/>
      <c r="AP446" s="30"/>
      <c r="AQ446" s="30"/>
      <c r="AR446" s="30"/>
      <c r="AS446" s="30"/>
    </row>
    <row r="447" spans="6:45" outlineLevel="1">
      <c r="F447" s="33"/>
      <c r="AH447" s="30"/>
      <c r="AI447" s="30"/>
      <c r="AJ447" s="30"/>
      <c r="AK447" s="30"/>
      <c r="AL447" s="30"/>
      <c r="AM447" s="30"/>
      <c r="AN447" s="30"/>
      <c r="AO447" s="30"/>
      <c r="AP447" s="30"/>
      <c r="AQ447" s="30"/>
      <c r="AR447" s="30"/>
      <c r="AS447" s="30"/>
    </row>
    <row r="448" spans="6:45" outlineLevel="1">
      <c r="F448" s="33"/>
      <c r="AH448" s="30"/>
      <c r="AI448" s="30"/>
      <c r="AJ448" s="30"/>
      <c r="AK448" s="30"/>
      <c r="AL448" s="30"/>
      <c r="AM448" s="30"/>
      <c r="AN448" s="30"/>
      <c r="AO448" s="30"/>
      <c r="AP448" s="30"/>
      <c r="AQ448" s="30"/>
      <c r="AR448" s="30"/>
      <c r="AS448" s="30"/>
    </row>
    <row r="449" spans="6:45" outlineLevel="1">
      <c r="F449" s="33"/>
      <c r="AH449" s="30"/>
      <c r="AI449" s="30"/>
      <c r="AJ449" s="30"/>
      <c r="AK449" s="30"/>
      <c r="AL449" s="30"/>
      <c r="AM449" s="30"/>
      <c r="AN449" s="30"/>
      <c r="AO449" s="30"/>
      <c r="AP449" s="30"/>
      <c r="AQ449" s="30"/>
      <c r="AR449" s="30"/>
      <c r="AS449" s="30"/>
    </row>
    <row r="450" spans="6:45" outlineLevel="1">
      <c r="F450" s="33"/>
      <c r="AH450" s="30"/>
      <c r="AI450" s="30"/>
      <c r="AJ450" s="30"/>
      <c r="AK450" s="30"/>
      <c r="AL450" s="30"/>
      <c r="AM450" s="30"/>
      <c r="AN450" s="30"/>
      <c r="AO450" s="30"/>
      <c r="AP450" s="30"/>
      <c r="AQ450" s="30"/>
      <c r="AR450" s="30"/>
      <c r="AS450" s="30"/>
    </row>
    <row r="451" spans="6:45" outlineLevel="1">
      <c r="F451" s="33"/>
      <c r="AH451" s="30"/>
      <c r="AI451" s="30"/>
      <c r="AJ451" s="30"/>
      <c r="AK451" s="30"/>
      <c r="AL451" s="30"/>
      <c r="AM451" s="30"/>
      <c r="AN451" s="30"/>
      <c r="AO451" s="30"/>
      <c r="AP451" s="30"/>
      <c r="AQ451" s="30"/>
      <c r="AR451" s="30"/>
      <c r="AS451" s="30"/>
    </row>
    <row r="452" spans="6:45" outlineLevel="1">
      <c r="F452" s="33"/>
      <c r="AH452" s="30"/>
      <c r="AI452" s="30"/>
      <c r="AJ452" s="30"/>
      <c r="AK452" s="30"/>
      <c r="AL452" s="30"/>
      <c r="AM452" s="30"/>
      <c r="AN452" s="30"/>
      <c r="AO452" s="30"/>
      <c r="AP452" s="30"/>
      <c r="AQ452" s="30"/>
      <c r="AR452" s="30"/>
      <c r="AS452" s="30"/>
    </row>
    <row r="453" spans="6:45" outlineLevel="1">
      <c r="F453" s="33"/>
      <c r="AH453" s="30"/>
      <c r="AI453" s="30"/>
      <c r="AJ453" s="30"/>
      <c r="AK453" s="30"/>
      <c r="AL453" s="30"/>
      <c r="AM453" s="30"/>
      <c r="AN453" s="30"/>
      <c r="AO453" s="30"/>
      <c r="AP453" s="30"/>
      <c r="AQ453" s="30"/>
      <c r="AR453" s="30"/>
      <c r="AS453" s="30"/>
    </row>
    <row r="454" spans="6:45" outlineLevel="1">
      <c r="F454" s="33"/>
      <c r="AH454" s="30"/>
      <c r="AI454" s="30"/>
      <c r="AJ454" s="30"/>
      <c r="AK454" s="30"/>
      <c r="AL454" s="30"/>
      <c r="AM454" s="30"/>
      <c r="AN454" s="30"/>
      <c r="AO454" s="30"/>
      <c r="AP454" s="30"/>
      <c r="AQ454" s="30"/>
      <c r="AR454" s="30"/>
      <c r="AS454" s="30"/>
    </row>
    <row r="455" spans="6:45" outlineLevel="1">
      <c r="F455" s="33"/>
      <c r="AH455" s="30"/>
      <c r="AI455" s="30"/>
      <c r="AJ455" s="30"/>
      <c r="AK455" s="30"/>
      <c r="AL455" s="30"/>
      <c r="AM455" s="30"/>
      <c r="AN455" s="30"/>
      <c r="AO455" s="30"/>
      <c r="AP455" s="30"/>
      <c r="AQ455" s="30"/>
      <c r="AR455" s="30"/>
      <c r="AS455" s="30"/>
    </row>
    <row r="456" spans="6:45" outlineLevel="1">
      <c r="F456" s="33"/>
      <c r="AH456" s="30"/>
      <c r="AI456" s="30"/>
      <c r="AJ456" s="30"/>
      <c r="AK456" s="30"/>
      <c r="AL456" s="30"/>
      <c r="AM456" s="30"/>
      <c r="AN456" s="30"/>
      <c r="AO456" s="30"/>
      <c r="AP456" s="30"/>
      <c r="AQ456" s="30"/>
      <c r="AR456" s="30"/>
      <c r="AS456" s="30"/>
    </row>
    <row r="457" spans="6:45" outlineLevel="1">
      <c r="F457" s="33"/>
      <c r="AH457" s="30"/>
      <c r="AI457" s="30"/>
      <c r="AJ457" s="30"/>
      <c r="AK457" s="30"/>
      <c r="AL457" s="30"/>
      <c r="AM457" s="30"/>
      <c r="AN457" s="30"/>
      <c r="AO457" s="30"/>
      <c r="AP457" s="30"/>
      <c r="AQ457" s="30"/>
      <c r="AR457" s="30"/>
      <c r="AS457" s="30"/>
    </row>
    <row r="458" spans="6:45" outlineLevel="1">
      <c r="F458" s="33"/>
      <c r="AH458" s="30"/>
      <c r="AI458" s="30"/>
      <c r="AJ458" s="30"/>
      <c r="AK458" s="30"/>
      <c r="AL458" s="30"/>
      <c r="AM458" s="30"/>
      <c r="AN458" s="30"/>
      <c r="AO458" s="30"/>
      <c r="AP458" s="30"/>
      <c r="AQ458" s="30"/>
      <c r="AR458" s="30"/>
      <c r="AS458" s="30"/>
    </row>
    <row r="459" spans="6:45" outlineLevel="1">
      <c r="F459" s="33"/>
      <c r="AH459" s="30"/>
      <c r="AI459" s="30"/>
      <c r="AJ459" s="30"/>
      <c r="AK459" s="30"/>
      <c r="AL459" s="30"/>
      <c r="AM459" s="30"/>
      <c r="AN459" s="30"/>
      <c r="AO459" s="30"/>
      <c r="AP459" s="30"/>
      <c r="AQ459" s="30"/>
      <c r="AR459" s="30"/>
      <c r="AS459" s="30"/>
    </row>
    <row r="460" spans="6:45" outlineLevel="1">
      <c r="F460" s="33"/>
      <c r="AH460" s="30"/>
      <c r="AI460" s="30"/>
      <c r="AJ460" s="30"/>
      <c r="AK460" s="30"/>
      <c r="AL460" s="30"/>
      <c r="AM460" s="30"/>
      <c r="AN460" s="30"/>
      <c r="AO460" s="30"/>
      <c r="AP460" s="30"/>
      <c r="AQ460" s="30"/>
      <c r="AR460" s="30"/>
      <c r="AS460" s="30"/>
    </row>
    <row r="461" spans="6:45" outlineLevel="1">
      <c r="F461" s="33"/>
      <c r="AH461" s="30"/>
      <c r="AI461" s="30"/>
      <c r="AJ461" s="30"/>
      <c r="AK461" s="30"/>
      <c r="AL461" s="30"/>
      <c r="AM461" s="30"/>
      <c r="AN461" s="30"/>
      <c r="AO461" s="30"/>
      <c r="AP461" s="30"/>
      <c r="AQ461" s="30"/>
      <c r="AR461" s="30"/>
      <c r="AS461" s="30"/>
    </row>
    <row r="462" spans="6:45" outlineLevel="1">
      <c r="F462" s="33"/>
      <c r="AH462" s="30"/>
      <c r="AI462" s="30"/>
      <c r="AJ462" s="30"/>
      <c r="AK462" s="30"/>
      <c r="AL462" s="30"/>
      <c r="AM462" s="30"/>
      <c r="AN462" s="30"/>
      <c r="AO462" s="30"/>
      <c r="AP462" s="30"/>
      <c r="AQ462" s="30"/>
      <c r="AR462" s="30"/>
      <c r="AS462" s="30"/>
    </row>
    <row r="463" spans="6:45">
      <c r="F463" s="33"/>
      <c r="AH463" s="30"/>
      <c r="AI463" s="30"/>
      <c r="AJ463" s="30"/>
      <c r="AK463" s="30"/>
      <c r="AL463" s="30"/>
      <c r="AM463" s="30"/>
      <c r="AN463" s="30"/>
      <c r="AO463" s="30"/>
      <c r="AP463" s="30"/>
      <c r="AQ463" s="30"/>
      <c r="AR463" s="30"/>
      <c r="AS463" s="30"/>
    </row>
    <row r="464" spans="6:45">
      <c r="F464" s="33"/>
      <c r="AH464" s="30"/>
      <c r="AI464" s="30"/>
      <c r="AJ464" s="30"/>
      <c r="AK464" s="30"/>
      <c r="AL464" s="30"/>
      <c r="AM464" s="30"/>
      <c r="AN464" s="30"/>
      <c r="AO464" s="30"/>
      <c r="AP464" s="30"/>
      <c r="AQ464" s="30"/>
      <c r="AR464" s="30"/>
      <c r="AS464" s="30"/>
    </row>
    <row r="465" spans="6:45" ht="16">
      <c r="F465" s="144" t="s">
        <v>129</v>
      </c>
      <c r="AG465" s="128"/>
      <c r="AH465" s="30"/>
      <c r="AI465" s="30"/>
      <c r="AJ465" s="30"/>
      <c r="AK465" s="30"/>
      <c r="AL465" s="30"/>
      <c r="AM465" s="30"/>
      <c r="AN465" s="30"/>
      <c r="AO465" s="30"/>
      <c r="AP465" s="30"/>
      <c r="AQ465" s="30"/>
      <c r="AR465" s="30"/>
      <c r="AS465" s="30"/>
    </row>
    <row r="466" spans="6:45" outlineLevel="1">
      <c r="F466" s="128"/>
      <c r="AG466" s="128"/>
      <c r="AH466" s="129" t="s">
        <v>788</v>
      </c>
      <c r="AI466" s="130" t="s">
        <v>789</v>
      </c>
      <c r="AJ466" s="130" t="s">
        <v>790</v>
      </c>
      <c r="AK466" s="130" t="s">
        <v>791</v>
      </c>
      <c r="AL466" s="130" t="s">
        <v>792</v>
      </c>
      <c r="AM466" s="130" t="s">
        <v>793</v>
      </c>
      <c r="AN466" s="130" t="s">
        <v>794</v>
      </c>
      <c r="AO466" s="130" t="s">
        <v>795</v>
      </c>
      <c r="AP466" s="130" t="s">
        <v>796</v>
      </c>
      <c r="AQ466" s="130" t="s">
        <v>797</v>
      </c>
      <c r="AR466" s="130" t="s">
        <v>798</v>
      </c>
      <c r="AS466" s="131" t="s">
        <v>799</v>
      </c>
    </row>
    <row r="467" spans="6:45" outlineLevel="1">
      <c r="F467" s="2865" t="s">
        <v>806</v>
      </c>
      <c r="AG467" s="127"/>
      <c r="AH467" s="132">
        <f>SUM('NLOK ALL FORECASTS'!AH33:AH42)</f>
        <v>27241.881224004246</v>
      </c>
      <c r="AI467" s="133">
        <f>SUM('NLOK ALL FORECASTS'!AI33:AI42)</f>
        <v>21500</v>
      </c>
      <c r="AJ467" s="133">
        <f>SUM('NLOK ALL FORECASTS'!AJ33:AJ42)</f>
        <v>20882.348993830346</v>
      </c>
      <c r="AK467" s="133">
        <f>SUM('NLOK ALL FORECASTS'!AK33:AK42)</f>
        <v>20780.849253148346</v>
      </c>
      <c r="AL467" s="133">
        <f>SUM('NLOK ALL FORECASTS'!AL33:AL42)</f>
        <v>21469.644134881339</v>
      </c>
      <c r="AM467" s="133">
        <f>SUM('NLOK ALL FORECASTS'!AM33:AM42)</f>
        <v>21784.819601134066</v>
      </c>
      <c r="AN467" s="133">
        <f>SUM('NLOK ALL FORECASTS'!AN33:AN42)</f>
        <v>23812.323790887363</v>
      </c>
      <c r="AO467" s="133">
        <f>SUM('NLOK ALL FORECASTS'!AO33:AO42)</f>
        <v>22805.217154339956</v>
      </c>
      <c r="AP467" s="133">
        <f>SUM('NLOK ALL FORECASTS'!AP33:AP42)</f>
        <v>23282.509501027311</v>
      </c>
      <c r="AQ467" s="133">
        <f>SUM('NLOK ALL FORECASTS'!AQ33:AQ42)</f>
        <v>26540.09750681178</v>
      </c>
      <c r="AR467" s="133">
        <f>SUM('NLOK ALL FORECASTS'!AR33:AR42)</f>
        <v>23563.053910320123</v>
      </c>
      <c r="AS467" s="134">
        <f>SUM('NLOK ALL FORECASTS'!AS33:AS42)</f>
        <v>27478.932949690035</v>
      </c>
    </row>
    <row r="468" spans="6:45" outlineLevel="1">
      <c r="F468" s="127" t="s">
        <v>801</v>
      </c>
      <c r="AG468" s="127"/>
      <c r="AH468" s="135">
        <f>SUM('NLOK ALL FORECASTS'!AH78:AH92)</f>
        <v>46885.499622186064</v>
      </c>
      <c r="AI468" s="136">
        <f>SUM('NLOK ALL FORECASTS'!AI78:AI92)</f>
        <v>43523.719899200005</v>
      </c>
      <c r="AJ468" s="136">
        <f>SUM('NLOK ALL FORECASTS'!AJ78:AJ92)</f>
        <v>44422.599507528379</v>
      </c>
      <c r="AK468" s="136">
        <f>SUM('NLOK ALL FORECASTS'!AK78:AK92)</f>
        <v>45031.909581399123</v>
      </c>
      <c r="AL468" s="136">
        <f>SUM('NLOK ALL FORECASTS'!AL78:AL92)</f>
        <v>47238</v>
      </c>
      <c r="AM468" s="136">
        <f>SUM('NLOK ALL FORECASTS'!AM78:AM92)</f>
        <v>71383.964917996258</v>
      </c>
      <c r="AN468" s="136">
        <f>SUM('NLOK ALL FORECASTS'!AN78:AN92)</f>
        <v>75051.463668523764</v>
      </c>
      <c r="AO468" s="136">
        <f>SUM('NLOK ALL FORECASTS'!AO78:AO92)</f>
        <v>74769.236257954151</v>
      </c>
      <c r="AP468" s="136">
        <f>SUM('NLOK ALL FORECASTS'!AP78:AP92)</f>
        <v>73732.755181247863</v>
      </c>
      <c r="AQ468" s="136">
        <f>SUM('NLOK ALL FORECASTS'!AQ78:AQ92)</f>
        <v>83419.534727410384</v>
      </c>
      <c r="AR468" s="136">
        <f>SUM('NLOK ALL FORECASTS'!AR78:AR92)</f>
        <v>69453</v>
      </c>
      <c r="AS468" s="137">
        <f>SUM('NLOK ALL FORECASTS'!AS78:AS92)</f>
        <v>74189</v>
      </c>
    </row>
    <row r="469" spans="6:45" outlineLevel="1">
      <c r="F469" s="127" t="s">
        <v>802</v>
      </c>
      <c r="AG469" s="127"/>
      <c r="AH469" s="138">
        <f>SUM('NLOK ALL FORECASTS'!V252:V281)</f>
        <v>109561</v>
      </c>
      <c r="AI469" s="139">
        <f>SUM('NLOK ALL FORECASTS'!W252:W281)</f>
        <v>109489</v>
      </c>
      <c r="AJ469" s="139">
        <f>SUM('NLOK ALL FORECASTS'!X252:X281)</f>
        <v>101626</v>
      </c>
      <c r="AK469" s="139">
        <f>SUM('NLOK ALL FORECASTS'!Y252:Y281)</f>
        <v>90554</v>
      </c>
      <c r="AL469" s="139">
        <f>SUM('NLOK ALL FORECASTS'!Z252:Z281)</f>
        <v>100004</v>
      </c>
      <c r="AM469" s="139">
        <f>SUM('NLOK ALL FORECASTS'!AA252:AA281)</f>
        <v>94917</v>
      </c>
      <c r="AN469" s="139">
        <f>SUM('NLOK ALL FORECASTS'!AB252:AB281)</f>
        <v>99545</v>
      </c>
      <c r="AO469" s="139">
        <f>SUM('NLOK ALL FORECASTS'!AC252:AC281)</f>
        <v>98546</v>
      </c>
      <c r="AP469" s="139">
        <f>SUM('NLOK ALL FORECASTS'!AD252:AD281)</f>
        <v>87773</v>
      </c>
      <c r="AQ469" s="139">
        <f>SUM('NLOK ALL FORECASTS'!AE252:AE281)</f>
        <v>113040</v>
      </c>
      <c r="AR469" s="139">
        <f>SUM('NLOK ALL FORECASTS'!AF252:AF281)</f>
        <v>85964.6</v>
      </c>
      <c r="AS469" s="140">
        <f>SUM('NLOK ALL FORECASTS'!AG252:AG281)</f>
        <v>84091</v>
      </c>
    </row>
    <row r="470" spans="6:45" outlineLevel="1">
      <c r="F470" s="127" t="s">
        <v>803</v>
      </c>
      <c r="AG470" s="127"/>
      <c r="AH470" s="141">
        <f>SUM('NLOK ALL FORECASTS'!AH252:AH281)</f>
        <v>101589</v>
      </c>
      <c r="AI470" s="142">
        <f>SUM('NLOK ALL FORECASTS'!AI252:AI281)</f>
        <v>100511</v>
      </c>
      <c r="AJ470" s="142">
        <f>SUM('NLOK ALL FORECASTS'!AJ252:AJ281)</f>
        <v>95626</v>
      </c>
      <c r="AK470" s="142">
        <f>SUM('NLOK ALL FORECASTS'!AK252:AK281)</f>
        <v>90608</v>
      </c>
      <c r="AL470" s="142">
        <f>SUM('NLOK ALL FORECASTS'!AL252:AL281)</f>
        <v>86514</v>
      </c>
      <c r="AM470" s="142">
        <f>SUM('NLOK ALL FORECASTS'!AM252:AM281)</f>
        <v>54273</v>
      </c>
      <c r="AN470" s="142">
        <f>SUM('NLOK ALL FORECASTS'!AN252:AN281)</f>
        <v>52149</v>
      </c>
      <c r="AO470" s="142">
        <f>SUM('NLOK ALL FORECASTS'!AO252:AO281)</f>
        <v>53131</v>
      </c>
      <c r="AP470" s="142">
        <f>SUM('NLOK ALL FORECASTS'!AP252:AP281)</f>
        <v>50106</v>
      </c>
      <c r="AQ470" s="142">
        <f>SUM('NLOK ALL FORECASTS'!AQ252:AQ281)</f>
        <v>51777</v>
      </c>
      <c r="AR470" s="142">
        <f>SUM('NLOK ALL FORECASTS'!AR252:AR281)</f>
        <v>50251</v>
      </c>
      <c r="AS470" s="143">
        <f>SUM('NLOK ALL FORECASTS'!AS252:AS281)</f>
        <v>62546</v>
      </c>
    </row>
    <row r="471" spans="6:45" outlineLevel="1">
      <c r="F471" s="33"/>
      <c r="AH471" s="21"/>
      <c r="AI471" s="21"/>
      <c r="AJ471" s="21"/>
      <c r="AK471" s="21"/>
      <c r="AL471" s="21"/>
      <c r="AM471" s="21"/>
      <c r="AN471" s="21"/>
      <c r="AO471" s="21"/>
      <c r="AP471" s="21"/>
      <c r="AQ471" s="21"/>
      <c r="AR471" s="21"/>
      <c r="AS471" s="21"/>
    </row>
    <row r="472" spans="6:45" outlineLevel="1">
      <c r="F472" s="33"/>
      <c r="AH472" s="21"/>
      <c r="AI472" s="21"/>
      <c r="AJ472" s="21"/>
      <c r="AK472" s="21"/>
      <c r="AL472" s="21"/>
      <c r="AM472" s="21"/>
      <c r="AN472" s="21"/>
      <c r="AO472" s="21"/>
      <c r="AP472" s="21"/>
      <c r="AQ472" s="21"/>
      <c r="AR472" s="21"/>
      <c r="AS472" s="21"/>
    </row>
    <row r="473" spans="6:45" outlineLevel="1">
      <c r="F473" s="33"/>
      <c r="AH473" s="21"/>
      <c r="AI473" s="21"/>
      <c r="AJ473" s="21"/>
      <c r="AK473" s="21"/>
      <c r="AL473" s="21"/>
      <c r="AM473" s="21"/>
      <c r="AN473" s="21"/>
      <c r="AO473" s="21"/>
      <c r="AP473" s="21"/>
      <c r="AQ473" s="21"/>
      <c r="AR473" s="21"/>
      <c r="AS473" s="21"/>
    </row>
    <row r="474" spans="6:45" outlineLevel="1">
      <c r="F474" s="33"/>
      <c r="AH474" s="21"/>
      <c r="AI474" s="21"/>
      <c r="AJ474" s="21"/>
      <c r="AK474" s="21"/>
      <c r="AL474" s="21"/>
      <c r="AM474" s="21"/>
      <c r="AN474" s="21"/>
      <c r="AO474" s="21"/>
      <c r="AP474" s="21"/>
      <c r="AQ474" s="21"/>
      <c r="AR474" s="21"/>
      <c r="AS474" s="21"/>
    </row>
    <row r="475" spans="6:45" outlineLevel="1">
      <c r="F475" s="33"/>
      <c r="AH475" s="21"/>
      <c r="AI475" s="21"/>
      <c r="AJ475" s="21"/>
      <c r="AK475" s="21"/>
      <c r="AL475" s="21"/>
      <c r="AM475" s="21"/>
      <c r="AN475" s="21"/>
      <c r="AO475" s="21"/>
      <c r="AP475" s="21"/>
      <c r="AQ475" s="21"/>
      <c r="AR475" s="21"/>
      <c r="AS475" s="21"/>
    </row>
    <row r="476" spans="6:45" outlineLevel="1">
      <c r="F476" s="33"/>
      <c r="AH476" s="21"/>
      <c r="AI476" s="21"/>
      <c r="AJ476" s="21"/>
      <c r="AK476" s="21"/>
      <c r="AL476" s="21"/>
      <c r="AM476" s="21"/>
      <c r="AN476" s="21"/>
      <c r="AO476" s="21"/>
      <c r="AP476" s="21"/>
      <c r="AQ476" s="21"/>
      <c r="AR476" s="21"/>
      <c r="AS476" s="21"/>
    </row>
    <row r="477" spans="6:45" outlineLevel="1">
      <c r="F477" s="33"/>
      <c r="AH477" s="21"/>
      <c r="AI477" s="21"/>
      <c r="AJ477" s="21"/>
      <c r="AK477" s="21"/>
      <c r="AL477" s="21"/>
      <c r="AM477" s="21"/>
      <c r="AN477" s="21"/>
      <c r="AO477" s="21"/>
      <c r="AP477" s="21"/>
      <c r="AQ477" s="21"/>
      <c r="AR477" s="21"/>
      <c r="AS477" s="21"/>
    </row>
    <row r="478" spans="6:45" outlineLevel="1">
      <c r="F478" s="33"/>
      <c r="AH478" s="21"/>
      <c r="AI478" s="21"/>
      <c r="AJ478" s="21"/>
      <c r="AK478" s="21"/>
      <c r="AL478" s="21"/>
      <c r="AM478" s="21"/>
      <c r="AN478" s="21"/>
      <c r="AO478" s="21"/>
      <c r="AP478" s="21"/>
      <c r="AQ478" s="21"/>
      <c r="AR478" s="21"/>
      <c r="AS478" s="21"/>
    </row>
    <row r="479" spans="6:45" outlineLevel="1">
      <c r="F479" s="33"/>
      <c r="AH479" s="21"/>
      <c r="AI479" s="21"/>
      <c r="AJ479" s="21"/>
      <c r="AK479" s="21"/>
      <c r="AL479" s="21"/>
      <c r="AM479" s="21"/>
      <c r="AN479" s="21"/>
      <c r="AO479" s="21"/>
      <c r="AP479" s="21"/>
      <c r="AQ479" s="21"/>
      <c r="AR479" s="21"/>
      <c r="AS479" s="21"/>
    </row>
    <row r="480" spans="6:45" outlineLevel="1">
      <c r="F480" s="33"/>
      <c r="AH480" s="21"/>
      <c r="AI480" s="21"/>
      <c r="AJ480" s="21"/>
      <c r="AK480" s="21"/>
      <c r="AL480" s="21"/>
      <c r="AM480" s="21"/>
      <c r="AN480" s="21"/>
      <c r="AO480" s="21"/>
      <c r="AP480" s="21"/>
      <c r="AQ480" s="21"/>
      <c r="AR480" s="21"/>
      <c r="AS480" s="21"/>
    </row>
    <row r="481" spans="6:45" outlineLevel="1">
      <c r="F481" s="33"/>
      <c r="AH481" s="21"/>
      <c r="AI481" s="21"/>
      <c r="AJ481" s="21"/>
      <c r="AK481" s="21"/>
      <c r="AL481" s="21"/>
      <c r="AM481" s="21"/>
      <c r="AN481" s="21"/>
      <c r="AO481" s="21"/>
      <c r="AP481" s="21"/>
      <c r="AQ481" s="21"/>
      <c r="AR481" s="21"/>
      <c r="AS481" s="21"/>
    </row>
    <row r="482" spans="6:45" outlineLevel="1">
      <c r="F482" s="33"/>
      <c r="AH482" s="21"/>
      <c r="AI482" s="21"/>
      <c r="AJ482" s="21"/>
      <c r="AK482" s="21"/>
      <c r="AL482" s="21"/>
      <c r="AM482" s="21"/>
      <c r="AN482" s="21"/>
      <c r="AO482" s="21"/>
      <c r="AP482" s="21"/>
      <c r="AQ482" s="21"/>
      <c r="AR482" s="21"/>
      <c r="AS482" s="21"/>
    </row>
    <row r="483" spans="6:45" outlineLevel="1">
      <c r="F483" s="33"/>
      <c r="AH483" s="21"/>
      <c r="AI483" s="21"/>
      <c r="AJ483" s="21"/>
      <c r="AK483" s="21"/>
      <c r="AL483" s="21"/>
      <c r="AM483" s="21"/>
      <c r="AN483" s="21"/>
      <c r="AO483" s="21"/>
      <c r="AP483" s="21"/>
      <c r="AQ483" s="21"/>
      <c r="AR483" s="21"/>
      <c r="AS483" s="21"/>
    </row>
    <row r="484" spans="6:45" outlineLevel="1">
      <c r="F484" s="33"/>
      <c r="AH484" s="21"/>
      <c r="AI484" s="21"/>
      <c r="AJ484" s="21"/>
      <c r="AK484" s="21"/>
      <c r="AL484" s="21"/>
      <c r="AM484" s="21"/>
      <c r="AN484" s="21"/>
      <c r="AO484" s="21"/>
      <c r="AP484" s="21"/>
      <c r="AQ484" s="21"/>
      <c r="AR484" s="21"/>
      <c r="AS484" s="21"/>
    </row>
    <row r="485" spans="6:45" outlineLevel="1">
      <c r="F485" s="33"/>
      <c r="AH485" s="21"/>
      <c r="AI485" s="21"/>
      <c r="AJ485" s="21"/>
      <c r="AK485" s="21"/>
      <c r="AL485" s="21"/>
      <c r="AM485" s="21"/>
      <c r="AN485" s="21"/>
      <c r="AO485" s="21"/>
      <c r="AP485" s="21"/>
      <c r="AQ485" s="21"/>
      <c r="AR485" s="21"/>
      <c r="AS485" s="21"/>
    </row>
    <row r="486" spans="6:45" outlineLevel="1">
      <c r="F486" s="33"/>
      <c r="AH486" s="21"/>
      <c r="AI486" s="21"/>
      <c r="AJ486" s="21"/>
      <c r="AK486" s="21"/>
      <c r="AL486" s="21"/>
      <c r="AM486" s="21"/>
      <c r="AN486" s="21"/>
      <c r="AO486" s="21"/>
      <c r="AP486" s="21"/>
      <c r="AQ486" s="21"/>
      <c r="AR486" s="21"/>
      <c r="AS486" s="21"/>
    </row>
    <row r="487" spans="6:45" outlineLevel="1">
      <c r="F487" s="33"/>
      <c r="AH487" s="21"/>
      <c r="AI487" s="21"/>
      <c r="AJ487" s="21"/>
      <c r="AK487" s="21"/>
      <c r="AL487" s="21"/>
      <c r="AM487" s="21"/>
      <c r="AN487" s="21"/>
      <c r="AO487" s="21"/>
      <c r="AP487" s="21"/>
      <c r="AQ487" s="21"/>
      <c r="AR487" s="21"/>
      <c r="AS487" s="21"/>
    </row>
    <row r="488" spans="6:45" outlineLevel="1">
      <c r="F488" s="33"/>
      <c r="AH488" s="21"/>
      <c r="AI488" s="21"/>
      <c r="AJ488" s="21"/>
      <c r="AK488" s="21"/>
      <c r="AL488" s="21"/>
      <c r="AM488" s="21"/>
      <c r="AN488" s="21"/>
      <c r="AO488" s="21"/>
      <c r="AP488" s="21"/>
      <c r="AQ488" s="21"/>
      <c r="AR488" s="21"/>
      <c r="AS488" s="21"/>
    </row>
    <row r="489" spans="6:45" outlineLevel="1">
      <c r="F489" s="33"/>
      <c r="AH489" s="21"/>
      <c r="AI489" s="21"/>
      <c r="AJ489" s="21"/>
      <c r="AK489" s="21"/>
      <c r="AL489" s="21"/>
      <c r="AM489" s="21"/>
      <c r="AN489" s="21"/>
      <c r="AO489" s="21"/>
      <c r="AP489" s="21"/>
      <c r="AQ489" s="21"/>
      <c r="AR489" s="21"/>
      <c r="AS489" s="21"/>
    </row>
    <row r="490" spans="6:45" outlineLevel="1">
      <c r="F490" s="33"/>
      <c r="AH490" s="21"/>
      <c r="AI490" s="21"/>
      <c r="AJ490" s="21"/>
      <c r="AK490" s="21"/>
      <c r="AL490" s="21"/>
      <c r="AM490" s="21"/>
      <c r="AN490" s="21"/>
      <c r="AO490" s="21"/>
      <c r="AP490" s="21"/>
      <c r="AQ490" s="21"/>
      <c r="AR490" s="21"/>
      <c r="AS490" s="21"/>
    </row>
    <row r="491" spans="6:45" outlineLevel="1">
      <c r="F491" s="33"/>
      <c r="AH491" s="21"/>
      <c r="AI491" s="21"/>
      <c r="AJ491" s="21"/>
      <c r="AK491" s="21"/>
      <c r="AL491" s="21"/>
      <c r="AM491" s="21"/>
      <c r="AN491" s="21"/>
      <c r="AO491" s="21"/>
      <c r="AP491" s="21"/>
      <c r="AQ491" s="21"/>
      <c r="AR491" s="21"/>
      <c r="AS491" s="21"/>
    </row>
    <row r="492" spans="6:45" outlineLevel="1">
      <c r="F492" s="33"/>
      <c r="AH492" s="21"/>
      <c r="AI492" s="21"/>
      <c r="AJ492" s="21"/>
      <c r="AK492" s="21"/>
      <c r="AL492" s="21"/>
      <c r="AM492" s="21"/>
      <c r="AN492" s="21"/>
      <c r="AO492" s="21"/>
      <c r="AP492" s="21"/>
      <c r="AQ492" s="21"/>
      <c r="AR492" s="21"/>
      <c r="AS492" s="21"/>
    </row>
    <row r="493" spans="6:45" outlineLevel="1">
      <c r="F493" s="33"/>
      <c r="AH493" s="21"/>
      <c r="AI493" s="21"/>
      <c r="AJ493" s="21"/>
      <c r="AK493" s="21"/>
      <c r="AL493" s="21"/>
      <c r="AM493" s="21"/>
      <c r="AN493" s="21"/>
      <c r="AO493" s="21"/>
      <c r="AP493" s="21"/>
      <c r="AQ493" s="21"/>
      <c r="AR493" s="21"/>
      <c r="AS493" s="21"/>
    </row>
    <row r="494" spans="6:45" outlineLevel="1">
      <c r="F494" s="33"/>
      <c r="AH494" s="21"/>
      <c r="AI494" s="21"/>
      <c r="AJ494" s="21"/>
      <c r="AK494" s="21"/>
      <c r="AL494" s="21"/>
      <c r="AM494" s="21"/>
      <c r="AN494" s="21"/>
      <c r="AO494" s="21"/>
      <c r="AP494" s="21"/>
      <c r="AQ494" s="21"/>
      <c r="AR494" s="21"/>
      <c r="AS494" s="21"/>
    </row>
    <row r="495" spans="6:45" outlineLevel="1">
      <c r="F495" s="33"/>
      <c r="AH495" s="21"/>
      <c r="AI495" s="21"/>
      <c r="AJ495" s="21"/>
      <c r="AK495" s="21"/>
      <c r="AL495" s="21"/>
      <c r="AM495" s="21"/>
      <c r="AN495" s="21"/>
      <c r="AO495" s="21"/>
      <c r="AP495" s="21"/>
      <c r="AQ495" s="21"/>
      <c r="AR495" s="21"/>
      <c r="AS495" s="21"/>
    </row>
    <row r="496" spans="6:45" outlineLevel="1">
      <c r="F496" s="33"/>
      <c r="AH496" s="21"/>
      <c r="AI496" s="21"/>
      <c r="AJ496" s="21"/>
      <c r="AK496" s="21"/>
      <c r="AL496" s="21"/>
      <c r="AM496" s="21"/>
      <c r="AN496" s="21"/>
      <c r="AO496" s="21"/>
      <c r="AP496" s="21"/>
      <c r="AQ496" s="21"/>
      <c r="AR496" s="21"/>
      <c r="AS496" s="21"/>
    </row>
    <row r="497" spans="6:54" outlineLevel="1">
      <c r="F497" s="33"/>
      <c r="AH497" s="21"/>
      <c r="AI497" s="21"/>
      <c r="AJ497" s="21"/>
      <c r="AK497" s="21"/>
      <c r="AL497" s="21"/>
      <c r="AM497" s="21"/>
      <c r="AN497" s="21"/>
      <c r="AO497" s="21"/>
      <c r="AP497" s="21"/>
      <c r="AQ497" s="21"/>
      <c r="AR497" s="21"/>
      <c r="AS497" s="21"/>
    </row>
    <row r="498" spans="6:54" outlineLevel="1">
      <c r="F498" s="33"/>
      <c r="AH498" s="21"/>
      <c r="AI498" s="21"/>
      <c r="AJ498" s="21"/>
      <c r="AK498" s="21"/>
      <c r="AL498" s="21"/>
      <c r="AM498" s="21"/>
      <c r="AN498" s="21"/>
      <c r="AO498" s="21"/>
      <c r="AP498" s="21"/>
      <c r="AQ498" s="21"/>
      <c r="AR498" s="21"/>
      <c r="AS498" s="21"/>
    </row>
    <row r="499" spans="6:54" outlineLevel="1">
      <c r="F499" s="33"/>
      <c r="AH499" s="21"/>
      <c r="AI499" s="21"/>
      <c r="AJ499" s="21"/>
      <c r="AK499" s="21"/>
      <c r="AL499" s="21"/>
      <c r="AM499" s="21"/>
      <c r="AN499" s="21"/>
      <c r="AO499" s="21"/>
      <c r="AP499" s="21"/>
      <c r="AQ499" s="21"/>
      <c r="AR499" s="21"/>
      <c r="AS499" s="21"/>
    </row>
    <row r="500" spans="6:54" outlineLevel="1">
      <c r="F500" s="33"/>
      <c r="AH500" s="21"/>
      <c r="AI500" s="21"/>
      <c r="AJ500" s="21"/>
      <c r="AK500" s="21"/>
      <c r="AL500" s="21"/>
      <c r="AM500" s="21"/>
      <c r="AN500" s="21"/>
      <c r="AO500" s="21"/>
      <c r="AP500" s="21"/>
      <c r="AQ500" s="21"/>
      <c r="AR500" s="21"/>
      <c r="AS500" s="21"/>
    </row>
    <row r="501" spans="6:54">
      <c r="F501" s="33"/>
      <c r="AH501" s="21"/>
      <c r="AI501" s="21"/>
      <c r="AJ501" s="21"/>
      <c r="AK501" s="21"/>
      <c r="AL501" s="21"/>
      <c r="AM501" s="21"/>
      <c r="AN501" s="21"/>
      <c r="AO501" s="21"/>
      <c r="AP501" s="21"/>
      <c r="AQ501" s="21"/>
      <c r="AR501" s="21"/>
      <c r="AS501" s="21"/>
    </row>
    <row r="502" spans="6:54">
      <c r="F502" s="33"/>
      <c r="AH502" s="21"/>
      <c r="AI502" s="21"/>
      <c r="AJ502" s="21"/>
      <c r="AK502" s="21"/>
      <c r="AL502" s="21"/>
      <c r="AM502" s="21"/>
      <c r="AN502" s="21"/>
      <c r="AO502" s="21"/>
      <c r="AP502" s="21"/>
      <c r="AQ502" s="21"/>
      <c r="AR502" s="21"/>
      <c r="AS502" s="21"/>
    </row>
    <row r="503" spans="6:54" ht="16">
      <c r="F503" s="144" t="s">
        <v>807</v>
      </c>
      <c r="AG503" s="128"/>
      <c r="AH503" s="30"/>
      <c r="AI503" s="30"/>
      <c r="AJ503" s="30"/>
      <c r="AK503" s="30"/>
      <c r="AL503" s="30"/>
      <c r="AM503" s="30"/>
      <c r="AN503" s="30"/>
      <c r="AO503" s="30"/>
      <c r="AP503" s="30"/>
      <c r="AQ503" s="30"/>
      <c r="AR503" s="30"/>
      <c r="AS503" s="30"/>
    </row>
    <row r="504" spans="6:54" outlineLevel="1">
      <c r="F504" s="128"/>
      <c r="AG504" s="128"/>
      <c r="AH504" s="129" t="s">
        <v>788</v>
      </c>
      <c r="AI504" s="130" t="s">
        <v>789</v>
      </c>
      <c r="AJ504" s="130" t="s">
        <v>790</v>
      </c>
      <c r="AK504" s="130" t="s">
        <v>791</v>
      </c>
      <c r="AL504" s="130" t="s">
        <v>792</v>
      </c>
      <c r="AM504" s="130" t="s">
        <v>793</v>
      </c>
      <c r="AN504" s="130" t="s">
        <v>794</v>
      </c>
      <c r="AO504" s="130" t="s">
        <v>795</v>
      </c>
      <c r="AP504" s="130" t="s">
        <v>796</v>
      </c>
      <c r="AQ504" s="130" t="s">
        <v>797</v>
      </c>
      <c r="AR504" s="130" t="s">
        <v>798</v>
      </c>
      <c r="AS504" s="131" t="s">
        <v>799</v>
      </c>
    </row>
    <row r="505" spans="6:54" outlineLevel="1">
      <c r="F505" s="2865" t="s">
        <v>806</v>
      </c>
      <c r="AG505" s="127"/>
      <c r="AH505" s="132">
        <f>SUM('NLOK ALL FORECASTS'!AH26:AH27)</f>
        <v>51239.079085187259</v>
      </c>
      <c r="AI505" s="133">
        <f>SUM('NLOK ALL FORECASTS'!AI26:AI27)</f>
        <v>50724.883074844365</v>
      </c>
      <c r="AJ505" s="133">
        <f>SUM('NLOK ALL FORECASTS'!AJ26:AJ27)</f>
        <v>45544.910873020126</v>
      </c>
      <c r="AK505" s="133">
        <f>SUM('NLOK ALL FORECASTS'!AK26:AK27)</f>
        <v>46507.501178170802</v>
      </c>
      <c r="AL505" s="133">
        <f>SUM('NLOK ALL FORECASTS'!AL26:AL27)</f>
        <v>49409.288948096946</v>
      </c>
      <c r="AM505" s="133">
        <f>SUM('NLOK ALL FORECASTS'!AM26:AM27)</f>
        <v>46014.457505645361</v>
      </c>
      <c r="AN505" s="133">
        <f>SUM('NLOK ALL FORECASTS'!AN26:AN27)</f>
        <v>43910.883469889646</v>
      </c>
      <c r="AO505" s="133">
        <f>SUM('NLOK ALL FORECASTS'!AO26:AO27)</f>
        <v>45771.94308893694</v>
      </c>
      <c r="AP505" s="133">
        <f>SUM('NLOK ALL FORECASTS'!AP26:AP27)</f>
        <v>47679.331672469059</v>
      </c>
      <c r="AQ505" s="133">
        <f>SUM('NLOK ALL FORECASTS'!AQ26:AQ27)</f>
        <v>51243.990388234859</v>
      </c>
      <c r="AR505" s="133">
        <f>SUM('NLOK ALL FORECASTS'!AR26:AR27)</f>
        <v>50224.43791060755</v>
      </c>
      <c r="AS505" s="134">
        <f>SUM('NLOK ALL FORECASTS'!AS26:AS27)</f>
        <v>51730.076239012313</v>
      </c>
    </row>
    <row r="506" spans="6:54" outlineLevel="1">
      <c r="F506" s="127" t="s">
        <v>801</v>
      </c>
      <c r="AG506" s="127"/>
      <c r="AH506" s="135">
        <f>SUM('NLOK ALL FORECASTS'!AH71:AH72)</f>
        <v>47681</v>
      </c>
      <c r="AI506" s="136">
        <f>SUM('NLOK ALL FORECASTS'!AI71:AI72)</f>
        <v>45989</v>
      </c>
      <c r="AJ506" s="136">
        <f>SUM('NLOK ALL FORECASTS'!AJ71:AJ72)</f>
        <v>40137</v>
      </c>
      <c r="AK506" s="136">
        <f>SUM('NLOK ALL FORECASTS'!AK71:AK72)</f>
        <v>39251</v>
      </c>
      <c r="AL506" s="136">
        <f>SUM('NLOK ALL FORECASTS'!AL71:AL72)</f>
        <v>40523</v>
      </c>
      <c r="AM506" s="136">
        <f>SUM('NLOK ALL FORECASTS'!AM71:AM72)</f>
        <v>42488.950763434594</v>
      </c>
      <c r="AN506" s="136">
        <f>SUM('NLOK ALL FORECASTS'!AN71:AN72)</f>
        <v>40401.550086540752</v>
      </c>
      <c r="AO506" s="136">
        <f>SUM('NLOK ALL FORECASTS'!AO71:AO72)</f>
        <v>40866.618138612495</v>
      </c>
      <c r="AP506" s="136">
        <f>SUM('NLOK ALL FORECASTS'!AP71:AP72)</f>
        <v>42310.282451883373</v>
      </c>
      <c r="AQ506" s="136">
        <f>SUM('NLOK ALL FORECASTS'!AQ71:AQ72)</f>
        <v>60300</v>
      </c>
      <c r="AR506" s="136">
        <f>SUM('NLOK ALL FORECASTS'!AR71:AR72)</f>
        <v>48300</v>
      </c>
      <c r="AS506" s="137">
        <f>SUM('NLOK ALL FORECASTS'!AS71:AS72)</f>
        <v>49100</v>
      </c>
    </row>
    <row r="507" spans="6:54" outlineLevel="1">
      <c r="F507" s="127" t="s">
        <v>802</v>
      </c>
      <c r="AG507" s="127"/>
      <c r="AH507" s="138">
        <f>SUM('NLOK ALL FORECASTS'!V245:V246)</f>
        <v>70417</v>
      </c>
      <c r="AI507" s="139">
        <f>SUM('NLOK ALL FORECASTS'!W245:W246)</f>
        <v>63652</v>
      </c>
      <c r="AJ507" s="139">
        <f>SUM('NLOK ALL FORECASTS'!X245:X246)</f>
        <v>59757</v>
      </c>
      <c r="AK507" s="139">
        <f>SUM('NLOK ALL FORECASTS'!Y245:Y246)</f>
        <v>64750</v>
      </c>
      <c r="AL507" s="139">
        <f>SUM('NLOK ALL FORECASTS'!Z245:Z246)</f>
        <v>52724</v>
      </c>
      <c r="AM507" s="139">
        <f>SUM('NLOK ALL FORECASTS'!AA245:AA246)</f>
        <v>45025</v>
      </c>
      <c r="AN507" s="139">
        <f>SUM('NLOK ALL FORECASTS'!AB245:AB246)</f>
        <v>34958</v>
      </c>
      <c r="AO507" s="139">
        <f>SUM('NLOK ALL FORECASTS'!AC245:AC246)</f>
        <v>33678</v>
      </c>
      <c r="AP507" s="139">
        <f>SUM('NLOK ALL FORECASTS'!AD245:AD246)</f>
        <v>37947</v>
      </c>
      <c r="AQ507" s="139">
        <f>SUM('NLOK ALL FORECASTS'!AE245:AE246)</f>
        <v>45789</v>
      </c>
      <c r="AR507" s="139">
        <f>SUM('NLOK ALL FORECASTS'!AF245:AF246)</f>
        <v>65568</v>
      </c>
      <c r="AS507" s="140">
        <f>SUM('NLOK ALL FORECASTS'!AG245:AG246)</f>
        <v>43964</v>
      </c>
      <c r="AT507" s="30"/>
      <c r="AU507" s="30"/>
      <c r="AV507" s="30"/>
      <c r="AW507" s="30"/>
      <c r="AX507" s="30"/>
      <c r="AY507" s="30"/>
      <c r="AZ507" s="30"/>
      <c r="BA507" s="30"/>
      <c r="BB507" s="30"/>
    </row>
    <row r="508" spans="6:54" outlineLevel="1">
      <c r="F508" s="127" t="s">
        <v>803</v>
      </c>
      <c r="AG508" s="127"/>
      <c r="AH508" s="141">
        <f>SUM('NLOK ALL FORECASTS'!AH245:AH246)</f>
        <v>36328</v>
      </c>
      <c r="AI508" s="142">
        <f>SUM('NLOK ALL FORECASTS'!AI245:AI246)</f>
        <v>35741</v>
      </c>
      <c r="AJ508" s="142">
        <f>SUM('NLOK ALL FORECASTS'!AJ245:AJ246)</f>
        <v>40810</v>
      </c>
      <c r="AK508" s="142">
        <f>SUM('NLOK ALL FORECASTS'!AK245:AK246)</f>
        <v>38874</v>
      </c>
      <c r="AL508" s="142">
        <f>SUM('NLOK ALL FORECASTS'!AL245:AL246)</f>
        <v>46397</v>
      </c>
      <c r="AM508" s="142">
        <f>SUM('NLOK ALL FORECASTS'!AM245:AM246)</f>
        <v>40002</v>
      </c>
      <c r="AN508" s="142">
        <f>SUM('NLOK ALL FORECASTS'!AN245:AN246)</f>
        <v>52215</v>
      </c>
      <c r="AO508" s="142">
        <f>SUM('NLOK ALL FORECASTS'!AO245:AO246)</f>
        <v>41835</v>
      </c>
      <c r="AP508" s="142">
        <f>SUM('NLOK ALL FORECASTS'!AP245:AP246)</f>
        <v>39561</v>
      </c>
      <c r="AQ508" s="142">
        <f>SUM('NLOK ALL FORECASTS'!AQ245:AQ246)</f>
        <v>49030</v>
      </c>
      <c r="AR508" s="142">
        <f>SUM('NLOK ALL FORECASTS'!AR245:AR246)</f>
        <v>41265</v>
      </c>
      <c r="AS508" s="143">
        <f>SUM('NLOK ALL FORECASTS'!AS245:AS246)</f>
        <v>35959</v>
      </c>
    </row>
    <row r="509" spans="6:54" outlineLevel="1">
      <c r="G509" s="21"/>
      <c r="H509" s="21"/>
    </row>
    <row r="510" spans="6:54" outlineLevel="1">
      <c r="H510" s="21"/>
    </row>
    <row r="511" spans="6:54" outlineLevel="1"/>
    <row r="512" spans="6:54" outlineLevel="1"/>
    <row r="513" spans="8:8" outlineLevel="1">
      <c r="H513" s="21"/>
    </row>
    <row r="514" spans="8:8" outlineLevel="1"/>
    <row r="515" spans="8:8" outlineLevel="1"/>
    <row r="516" spans="8:8" outlineLevel="1"/>
    <row r="517" spans="8:8" outlineLevel="1"/>
    <row r="518" spans="8:8" outlineLevel="1"/>
    <row r="519" spans="8:8" outlineLevel="1"/>
    <row r="520" spans="8:8" outlineLevel="1"/>
    <row r="521" spans="8:8" outlineLevel="1"/>
    <row r="522" spans="8:8" outlineLevel="1"/>
    <row r="523" spans="8:8" outlineLevel="1"/>
    <row r="524" spans="8:8" outlineLevel="1"/>
    <row r="525" spans="8:8" outlineLevel="1"/>
    <row r="526" spans="8:8" outlineLevel="1"/>
    <row r="527" spans="8:8" outlineLevel="1"/>
    <row r="528" spans="8:8" outlineLevel="1"/>
    <row r="529" outlineLevel="1"/>
    <row r="530" outlineLevel="1"/>
    <row r="531" outlineLevel="1"/>
  </sheetData>
  <sheetProtection algorithmName="SHA-512" hashValue="A/nbGTqsyczXEkrTwvHzPo8ki2JO8PbSk2xGkLKfHc/4Of2QF5UZ34y+J1ZaiyfSzCVgxgO7HeKjW9LcnRWQQg==" saltValue="K8SAwmPeiC6zFsavZ7KM4g==" spinCount="100000" sheet="1" objects="1" scenarios="1"/>
  <autoFilter ref="A146:BQ217" xr:uid="{A65751EE-1ED7-4C17-9F47-FF5CACC73A7E}"/>
  <mergeCells count="3">
    <mergeCell ref="BV3:BZ3"/>
    <mergeCell ref="CC3:CG3"/>
    <mergeCell ref="CK3:CO3"/>
  </mergeCells>
  <pageMargins left="0.7" right="0.7" top="0.75" bottom="0.75" header="0.3" footer="0.3"/>
  <pageSetup orientation="portrait" r:id="rId1"/>
  <ignoredErrors>
    <ignoredError sqref="AH386:AS386 AH303:AS307 AH391:AS391 AH430:AS430 AH466:AS470 AH425:AS427 AH388:AS389 AH341:AS346 AI387:AS387 AI390:AS390 AI428:AS429 AI505:AS508 S209:AH209 AQ187 S210:AJ212 S282:BM285 S206:AJ208 BR147:BS157 AK206:BQ216 BR182:BS183 BR173:BS176 BR191:BS191 BR159:BS171 AT187:BQ187 BR197:BS200 BR202:BS202 BR201:BS201 BR203:BS203" formulaRange="1"/>
    <ignoredError sqref="S286:BM292" formula="1" formulaRange="1"/>
  </ignoredErrors>
  <drawing r:id="rId2"/>
  <legacyDrawing r:id="rId3"/>
  <extLst>
    <ext xmlns:x14="http://schemas.microsoft.com/office/spreadsheetml/2009/9/main" uri="{78C0D931-6437-407d-A8EE-F0AAD7539E65}">
      <x14:conditionalFormattings>
        <x14:conditionalFormatting xmlns:xm="http://schemas.microsoft.com/office/excel/2006/main">
          <x14:cfRule type="cellIs" priority="1" operator="notEqual" id="{81FEB4C3-4F8C-4B9A-AB6F-81736ECE12CD}">
            <xm:f>'V1 control'!G97</xm:f>
            <x14:dxf>
              <fill>
                <patternFill>
                  <bgColor rgb="FFFFFF00"/>
                </patternFill>
              </fill>
            </x14:dxf>
          </x14:cfRule>
          <xm:sqref>BE147:BQ216</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939CA-AE1B-458A-8AAD-8BA1B12DA5D2}">
  <sheetPr>
    <tabColor rgb="FF92D050"/>
  </sheetPr>
  <dimension ref="B1:AJ121"/>
  <sheetViews>
    <sheetView showGridLines="0" topLeftCell="A51" workbookViewId="0">
      <selection activeCell="AC102" sqref="AC102"/>
    </sheetView>
  </sheetViews>
  <sheetFormatPr baseColWidth="10" defaultColWidth="8.83203125" defaultRowHeight="15"/>
  <cols>
    <col min="2" max="2" width="10.83203125" customWidth="1"/>
    <col min="3" max="4" width="10" bestFit="1" customWidth="1"/>
    <col min="5" max="6" width="9.6640625" customWidth="1"/>
    <col min="7" max="7" width="10" bestFit="1" customWidth="1"/>
    <col min="8" max="9" width="9.33203125" bestFit="1" customWidth="1"/>
    <col min="10" max="10" width="10" bestFit="1" customWidth="1"/>
    <col min="11" max="12" width="9.6640625" hidden="1" customWidth="1"/>
    <col min="13" max="15" width="9.33203125" bestFit="1" customWidth="1"/>
    <col min="16" max="16" width="9.6640625" bestFit="1" customWidth="1"/>
    <col min="17" max="22" width="9.33203125" bestFit="1" customWidth="1"/>
    <col min="23" max="23" width="9.6640625" bestFit="1" customWidth="1"/>
    <col min="24" max="24" width="9.33203125" bestFit="1" customWidth="1"/>
    <col min="25" max="25" width="11.6640625" customWidth="1"/>
    <col min="26" max="28" width="10" bestFit="1" customWidth="1"/>
    <col min="29" max="29" width="9.33203125" bestFit="1" customWidth="1"/>
    <col min="31" max="33" width="16.6640625" customWidth="1"/>
    <col min="34" max="34" width="19.1640625" customWidth="1"/>
  </cols>
  <sheetData>
    <row r="1" spans="2:30" ht="16" thickBot="1"/>
    <row r="2" spans="2:30">
      <c r="B2" s="904"/>
      <c r="C2" s="2998" t="s">
        <v>808</v>
      </c>
      <c r="D2" s="2999"/>
      <c r="E2" s="2999"/>
      <c r="F2" s="2999"/>
      <c r="G2" s="2999"/>
      <c r="H2" s="2999"/>
      <c r="I2" s="2999"/>
      <c r="J2" s="2999"/>
      <c r="K2" s="2999"/>
      <c r="L2" s="2999"/>
      <c r="M2" s="2999"/>
      <c r="N2" s="2999"/>
      <c r="O2" s="2999"/>
      <c r="P2" s="2999"/>
      <c r="Q2" s="2999"/>
      <c r="R2" s="2999"/>
      <c r="S2" s="2999"/>
      <c r="T2" s="2999"/>
      <c r="U2" s="2999"/>
      <c r="V2" s="2999"/>
      <c r="W2" s="2999"/>
      <c r="X2" s="2999"/>
      <c r="Y2" s="2999"/>
      <c r="Z2" s="2999"/>
      <c r="AA2" s="2999"/>
      <c r="AB2" s="2999"/>
      <c r="AC2" s="3000"/>
      <c r="AD2" s="1072" t="s">
        <v>809</v>
      </c>
    </row>
    <row r="3" spans="2:30" ht="16" thickBot="1">
      <c r="B3" s="905"/>
      <c r="C3" s="3001"/>
      <c r="D3" s="3002"/>
      <c r="E3" s="3002"/>
      <c r="F3" s="3002"/>
      <c r="G3" s="3003"/>
      <c r="H3" s="3003"/>
      <c r="I3" s="3003"/>
      <c r="J3" s="3003"/>
      <c r="K3" s="3003"/>
      <c r="L3" s="3003"/>
      <c r="M3" s="3003"/>
      <c r="N3" s="3002"/>
      <c r="O3" s="3002"/>
      <c r="P3" s="3002"/>
      <c r="Q3" s="3002"/>
      <c r="R3" s="3002"/>
      <c r="S3" s="3002"/>
      <c r="T3" s="3002"/>
      <c r="U3" s="3002"/>
      <c r="V3" s="3002"/>
      <c r="W3" s="3002"/>
      <c r="X3" s="3002"/>
      <c r="Y3" s="3003"/>
      <c r="Z3" s="3003"/>
      <c r="AA3" s="3003"/>
      <c r="AB3" s="3003"/>
      <c r="AC3" s="3004"/>
      <c r="AD3" s="1072" t="s">
        <v>810</v>
      </c>
    </row>
    <row r="4" spans="2:30" ht="17" thickBot="1">
      <c r="B4" s="906"/>
      <c r="C4" s="2995" t="s">
        <v>811</v>
      </c>
      <c r="D4" s="2996"/>
      <c r="E4" s="2996"/>
      <c r="F4" s="2997"/>
      <c r="G4" s="2979" t="s">
        <v>317</v>
      </c>
      <c r="H4" s="2979"/>
      <c r="I4" s="2979"/>
      <c r="J4" s="2979"/>
      <c r="K4" s="2979"/>
      <c r="L4" s="2979"/>
      <c r="M4" s="2979"/>
      <c r="N4" s="2975" t="s">
        <v>153</v>
      </c>
      <c r="O4" s="2976"/>
      <c r="P4" s="2976"/>
      <c r="Q4" s="2980"/>
      <c r="R4" s="2975" t="s">
        <v>155</v>
      </c>
      <c r="S4" s="2980"/>
      <c r="T4" s="879" t="s">
        <v>154</v>
      </c>
      <c r="U4" s="2982" t="s">
        <v>168</v>
      </c>
      <c r="V4" s="2982"/>
      <c r="W4" s="2982"/>
      <c r="X4" s="2983"/>
      <c r="Y4" s="2976" t="s">
        <v>812</v>
      </c>
      <c r="Z4" s="2976"/>
      <c r="AA4" s="2976"/>
      <c r="AB4" s="2976"/>
      <c r="AC4" s="2977"/>
    </row>
    <row r="5" spans="2:30" ht="17" thickBot="1">
      <c r="B5" s="907"/>
      <c r="C5" s="897" t="s">
        <v>127</v>
      </c>
      <c r="D5" s="870" t="s">
        <v>22</v>
      </c>
      <c r="E5" s="870" t="s">
        <v>52</v>
      </c>
      <c r="F5" s="898" t="s">
        <v>171</v>
      </c>
      <c r="G5" s="871" t="s">
        <v>127</v>
      </c>
      <c r="H5" s="871" t="s">
        <v>22</v>
      </c>
      <c r="I5" s="871" t="s">
        <v>171</v>
      </c>
      <c r="J5" s="871" t="s">
        <v>52</v>
      </c>
      <c r="K5" s="2028" t="s">
        <v>215</v>
      </c>
      <c r="L5" s="2028" t="s">
        <v>605</v>
      </c>
      <c r="M5" s="871" t="s">
        <v>84</v>
      </c>
      <c r="N5" s="873" t="s">
        <v>22</v>
      </c>
      <c r="O5" s="872" t="s">
        <v>171</v>
      </c>
      <c r="P5" s="872" t="s">
        <v>52</v>
      </c>
      <c r="Q5" s="872" t="s">
        <v>84</v>
      </c>
      <c r="R5" s="873" t="s">
        <v>22</v>
      </c>
      <c r="S5" s="875" t="s">
        <v>52</v>
      </c>
      <c r="T5" s="875" t="s">
        <v>52</v>
      </c>
      <c r="U5" s="872" t="s">
        <v>127</v>
      </c>
      <c r="V5" s="872" t="s">
        <v>22</v>
      </c>
      <c r="W5" s="872" t="s">
        <v>171</v>
      </c>
      <c r="X5" s="875" t="s">
        <v>52</v>
      </c>
      <c r="Y5" s="872" t="s">
        <v>127</v>
      </c>
      <c r="Z5" s="872" t="s">
        <v>22</v>
      </c>
      <c r="AA5" s="872" t="s">
        <v>171</v>
      </c>
      <c r="AB5" s="872" t="s">
        <v>52</v>
      </c>
      <c r="AC5" s="875" t="s">
        <v>84</v>
      </c>
    </row>
    <row r="6" spans="2:30">
      <c r="B6" s="908" t="s">
        <v>813</v>
      </c>
      <c r="C6" s="909">
        <v>609967</v>
      </c>
      <c r="D6" s="910">
        <v>120072</v>
      </c>
      <c r="E6" s="910"/>
      <c r="F6" s="911">
        <v>489895</v>
      </c>
      <c r="G6" s="958">
        <v>256804.24373856615</v>
      </c>
      <c r="H6" s="959">
        <v>75000</v>
      </c>
      <c r="I6" s="959">
        <v>53025</v>
      </c>
      <c r="J6" s="959">
        <v>119729.24373856615</v>
      </c>
      <c r="K6" s="2029">
        <v>39800</v>
      </c>
      <c r="L6" s="2029">
        <v>79929.243738566147</v>
      </c>
      <c r="M6" s="960">
        <v>9050</v>
      </c>
      <c r="N6" s="913">
        <v>679</v>
      </c>
      <c r="O6" s="912">
        <v>764</v>
      </c>
      <c r="P6" s="912">
        <v>4963</v>
      </c>
      <c r="Q6" s="912">
        <v>262</v>
      </c>
      <c r="R6" s="913">
        <v>516.33333333333337</v>
      </c>
      <c r="S6" s="914">
        <v>16863.58568329718</v>
      </c>
      <c r="T6" s="914">
        <v>6775</v>
      </c>
      <c r="U6" s="915">
        <v>18992</v>
      </c>
      <c r="V6" s="915">
        <v>1954</v>
      </c>
      <c r="W6" s="915">
        <v>1705</v>
      </c>
      <c r="X6" s="916">
        <v>15333</v>
      </c>
      <c r="Y6" s="1073">
        <v>916586.16275519668</v>
      </c>
      <c r="Z6" s="910">
        <v>198221.33333333334</v>
      </c>
      <c r="AA6" s="910">
        <v>545389</v>
      </c>
      <c r="AB6" s="910">
        <v>163663.82942186334</v>
      </c>
      <c r="AC6" s="1074">
        <v>9312</v>
      </c>
    </row>
    <row r="7" spans="2:30">
      <c r="B7" s="908" t="s">
        <v>814</v>
      </c>
      <c r="C7" s="917">
        <v>585228</v>
      </c>
      <c r="D7" s="912">
        <v>121654</v>
      </c>
      <c r="E7" s="912"/>
      <c r="F7" s="918">
        <v>463574</v>
      </c>
      <c r="G7" s="958">
        <v>243834.60910579946</v>
      </c>
      <c r="H7" s="959">
        <v>73725</v>
      </c>
      <c r="I7" s="959">
        <v>54425</v>
      </c>
      <c r="J7" s="959">
        <v>103234.60910579946</v>
      </c>
      <c r="K7" s="2029">
        <v>34200</v>
      </c>
      <c r="L7" s="2029">
        <v>69034.609105799464</v>
      </c>
      <c r="M7" s="960">
        <v>12450</v>
      </c>
      <c r="N7" s="913">
        <v>666</v>
      </c>
      <c r="O7" s="912">
        <v>786</v>
      </c>
      <c r="P7" s="912">
        <v>5034</v>
      </c>
      <c r="Q7" s="912">
        <v>188</v>
      </c>
      <c r="R7" s="913">
        <v>551.66666666666663</v>
      </c>
      <c r="S7" s="914">
        <v>16595.7352221642</v>
      </c>
      <c r="T7" s="914">
        <v>6485</v>
      </c>
      <c r="U7" s="915">
        <v>21315</v>
      </c>
      <c r="V7" s="912">
        <v>2134</v>
      </c>
      <c r="W7" s="912">
        <v>1893</v>
      </c>
      <c r="X7" s="916">
        <v>17288</v>
      </c>
      <c r="Y7" s="913">
        <v>880684.0109946304</v>
      </c>
      <c r="Z7" s="912">
        <v>198730.66666666669</v>
      </c>
      <c r="AA7" s="912">
        <v>520678</v>
      </c>
      <c r="AB7" s="912">
        <v>148637.34432796366</v>
      </c>
      <c r="AC7" s="914">
        <v>12638</v>
      </c>
    </row>
    <row r="8" spans="2:30">
      <c r="B8" s="908" t="s">
        <v>815</v>
      </c>
      <c r="C8" s="917">
        <v>559361</v>
      </c>
      <c r="D8" s="912">
        <v>108081</v>
      </c>
      <c r="E8" s="912"/>
      <c r="F8" s="918">
        <v>451280</v>
      </c>
      <c r="G8" s="958">
        <v>238309.38171408614</v>
      </c>
      <c r="H8" s="959">
        <v>73225</v>
      </c>
      <c r="I8" s="959">
        <v>53225</v>
      </c>
      <c r="J8" s="959">
        <v>99659.381714086136</v>
      </c>
      <c r="K8" s="2029">
        <v>33375</v>
      </c>
      <c r="L8" s="2029">
        <v>66284.381714086136</v>
      </c>
      <c r="M8" s="960">
        <v>12200</v>
      </c>
      <c r="N8" s="913">
        <v>781</v>
      </c>
      <c r="O8" s="912">
        <v>918</v>
      </c>
      <c r="P8" s="912">
        <v>4896</v>
      </c>
      <c r="Q8" s="912">
        <v>292</v>
      </c>
      <c r="R8" s="913">
        <v>545.22222222222217</v>
      </c>
      <c r="S8" s="914">
        <v>21931.158294499321</v>
      </c>
      <c r="T8" s="914">
        <v>6061</v>
      </c>
      <c r="U8" s="915">
        <v>19867</v>
      </c>
      <c r="V8" s="912">
        <v>2063</v>
      </c>
      <c r="W8" s="912">
        <v>1938</v>
      </c>
      <c r="X8" s="916">
        <v>15867</v>
      </c>
      <c r="Y8" s="913">
        <v>852962.76223080768</v>
      </c>
      <c r="Z8" s="912">
        <v>184695.22222222222</v>
      </c>
      <c r="AA8" s="912">
        <v>507361</v>
      </c>
      <c r="AB8" s="912">
        <v>148414.54000858546</v>
      </c>
      <c r="AC8" s="914">
        <v>12492</v>
      </c>
    </row>
    <row r="9" spans="2:30">
      <c r="B9" s="908" t="s">
        <v>816</v>
      </c>
      <c r="C9" s="917">
        <v>542443</v>
      </c>
      <c r="D9" s="912">
        <v>102192</v>
      </c>
      <c r="E9" s="912"/>
      <c r="F9" s="918">
        <v>440251</v>
      </c>
      <c r="G9" s="913">
        <v>235008.78350608039</v>
      </c>
      <c r="H9" s="912">
        <v>72350</v>
      </c>
      <c r="I9" s="912">
        <v>52200</v>
      </c>
      <c r="J9" s="912">
        <v>98408.783506080392</v>
      </c>
      <c r="K9" s="2029">
        <v>32960</v>
      </c>
      <c r="L9" s="2029">
        <v>65448.783506080392</v>
      </c>
      <c r="M9" s="914">
        <v>12050</v>
      </c>
      <c r="N9" s="913">
        <v>643</v>
      </c>
      <c r="O9" s="912">
        <v>718</v>
      </c>
      <c r="P9" s="912">
        <v>4398</v>
      </c>
      <c r="Q9" s="912">
        <v>234</v>
      </c>
      <c r="R9" s="913">
        <v>556.29629629629619</v>
      </c>
      <c r="S9" s="914">
        <v>18530.728729306451</v>
      </c>
      <c r="T9" s="914">
        <v>5957</v>
      </c>
      <c r="U9" s="915">
        <v>18921</v>
      </c>
      <c r="V9" s="912">
        <v>1818</v>
      </c>
      <c r="W9" s="912">
        <v>2110</v>
      </c>
      <c r="X9" s="916">
        <v>14994</v>
      </c>
      <c r="Y9" s="913">
        <v>827410.80853168317</v>
      </c>
      <c r="Z9" s="912">
        <v>177559.29629629629</v>
      </c>
      <c r="AA9" s="912">
        <v>495279</v>
      </c>
      <c r="AB9" s="912">
        <v>142288.51223538685</v>
      </c>
      <c r="AC9" s="914">
        <v>12284</v>
      </c>
    </row>
    <row r="10" spans="2:30">
      <c r="B10" s="908" t="s">
        <v>817</v>
      </c>
      <c r="C10" s="917">
        <v>564257</v>
      </c>
      <c r="D10" s="912">
        <v>106244</v>
      </c>
      <c r="E10" s="912"/>
      <c r="F10" s="918">
        <v>458014</v>
      </c>
      <c r="G10" s="913">
        <v>236708.41689672245</v>
      </c>
      <c r="H10" s="912">
        <v>74575</v>
      </c>
      <c r="I10" s="912">
        <v>53700</v>
      </c>
      <c r="J10" s="912">
        <v>96283.416896722454</v>
      </c>
      <c r="K10" s="2029">
        <v>32410</v>
      </c>
      <c r="L10" s="2029">
        <v>63873.416896722447</v>
      </c>
      <c r="M10" s="914">
        <v>12150</v>
      </c>
      <c r="N10" s="913">
        <v>678</v>
      </c>
      <c r="O10" s="912">
        <v>867</v>
      </c>
      <c r="P10" s="912">
        <v>5102</v>
      </c>
      <c r="Q10" s="912">
        <v>238</v>
      </c>
      <c r="R10" s="913">
        <v>551.06172839506155</v>
      </c>
      <c r="S10" s="914">
        <v>18693.563468144304</v>
      </c>
      <c r="T10" s="914">
        <v>6595</v>
      </c>
      <c r="U10" s="915">
        <v>21409</v>
      </c>
      <c r="V10" s="912">
        <v>1694</v>
      </c>
      <c r="W10" s="912">
        <v>2408</v>
      </c>
      <c r="X10" s="916">
        <v>17307</v>
      </c>
      <c r="Y10" s="913">
        <v>855100.04209326184</v>
      </c>
      <c r="Z10" s="912">
        <v>183742.06172839506</v>
      </c>
      <c r="AA10" s="912">
        <v>514989</v>
      </c>
      <c r="AB10" s="912">
        <v>143980.98036486676</v>
      </c>
      <c r="AC10" s="914">
        <v>12388</v>
      </c>
    </row>
    <row r="11" spans="2:30">
      <c r="B11" s="908" t="s">
        <v>818</v>
      </c>
      <c r="C11" s="917">
        <v>546787</v>
      </c>
      <c r="D11" s="912">
        <v>102077</v>
      </c>
      <c r="E11" s="912"/>
      <c r="F11" s="918">
        <v>444711</v>
      </c>
      <c r="G11" s="913">
        <v>245157.19874626698</v>
      </c>
      <c r="H11" s="912">
        <v>78875</v>
      </c>
      <c r="I11" s="912">
        <v>56425</v>
      </c>
      <c r="J11" s="912">
        <v>97607.198746266979</v>
      </c>
      <c r="K11" s="2029">
        <v>32510</v>
      </c>
      <c r="L11" s="2029">
        <v>65097.198746266971</v>
      </c>
      <c r="M11" s="914">
        <v>12250</v>
      </c>
      <c r="N11" s="913">
        <v>731</v>
      </c>
      <c r="O11" s="912">
        <v>865</v>
      </c>
      <c r="P11" s="912">
        <v>5947</v>
      </c>
      <c r="Q11" s="912">
        <v>225</v>
      </c>
      <c r="R11" s="913">
        <v>578.61481481481462</v>
      </c>
      <c r="S11" s="914">
        <v>19290.078171543235</v>
      </c>
      <c r="T11" s="914">
        <v>5480</v>
      </c>
      <c r="U11" s="915">
        <v>19951</v>
      </c>
      <c r="V11" s="912">
        <v>1928</v>
      </c>
      <c r="W11" s="912">
        <v>2146</v>
      </c>
      <c r="X11" s="916">
        <v>15877</v>
      </c>
      <c r="Y11" s="913">
        <v>845012.89173262508</v>
      </c>
      <c r="Z11" s="912">
        <v>184189.61481481482</v>
      </c>
      <c r="AA11" s="912">
        <v>504147</v>
      </c>
      <c r="AB11" s="912">
        <v>144201.2769178102</v>
      </c>
      <c r="AC11" s="914">
        <v>12475</v>
      </c>
    </row>
    <row r="12" spans="2:30">
      <c r="B12" s="908" t="s">
        <v>819</v>
      </c>
      <c r="C12" s="917">
        <v>569033</v>
      </c>
      <c r="D12" s="912">
        <v>107533</v>
      </c>
      <c r="E12" s="912"/>
      <c r="F12" s="918">
        <v>461499</v>
      </c>
      <c r="G12" s="913">
        <v>248975.80569250265</v>
      </c>
      <c r="H12" s="912">
        <v>79175</v>
      </c>
      <c r="I12" s="912">
        <v>56975</v>
      </c>
      <c r="J12" s="912">
        <v>100475.80569250265</v>
      </c>
      <c r="K12" s="2029">
        <v>33585</v>
      </c>
      <c r="L12" s="2029">
        <v>66890.805692502647</v>
      </c>
      <c r="M12" s="914">
        <v>12350</v>
      </c>
      <c r="N12" s="913">
        <v>750</v>
      </c>
      <c r="O12" s="912">
        <v>900</v>
      </c>
      <c r="P12" s="912">
        <v>5150</v>
      </c>
      <c r="Q12" s="912">
        <v>280</v>
      </c>
      <c r="R12" s="913">
        <v>607.54555555555532</v>
      </c>
      <c r="S12" s="914">
        <v>19378.307219313287</v>
      </c>
      <c r="T12" s="914">
        <v>5500</v>
      </c>
      <c r="U12" s="915">
        <v>21870</v>
      </c>
      <c r="V12" s="912">
        <v>2193</v>
      </c>
      <c r="W12" s="912">
        <v>2350</v>
      </c>
      <c r="X12" s="916">
        <v>17326</v>
      </c>
      <c r="Y12" s="913">
        <v>872442.65846737148</v>
      </c>
      <c r="Z12" s="912">
        <v>190258.54555555555</v>
      </c>
      <c r="AA12" s="912">
        <v>521724</v>
      </c>
      <c r="AB12" s="912">
        <v>147830.11291181593</v>
      </c>
      <c r="AC12" s="914">
        <v>12630</v>
      </c>
    </row>
    <row r="13" spans="2:30">
      <c r="B13" s="908" t="s">
        <v>820</v>
      </c>
      <c r="C13" s="917">
        <v>583120</v>
      </c>
      <c r="D13" s="912">
        <v>111716</v>
      </c>
      <c r="E13" s="912"/>
      <c r="F13" s="918">
        <v>471404</v>
      </c>
      <c r="G13" s="913">
        <v>253640.03131813646</v>
      </c>
      <c r="H13" s="912">
        <v>80025</v>
      </c>
      <c r="I13" s="912">
        <v>57450</v>
      </c>
      <c r="J13" s="912">
        <v>103765.03131813646</v>
      </c>
      <c r="K13" s="2029">
        <v>34635.725432305844</v>
      </c>
      <c r="L13" s="2029">
        <v>69129.305885830603</v>
      </c>
      <c r="M13" s="914">
        <v>12400</v>
      </c>
      <c r="N13" s="913">
        <v>800</v>
      </c>
      <c r="O13" s="912">
        <v>950</v>
      </c>
      <c r="P13" s="912">
        <v>5650</v>
      </c>
      <c r="Q13" s="912">
        <v>280</v>
      </c>
      <c r="R13" s="913">
        <v>637.92283333333307</v>
      </c>
      <c r="S13" s="914">
        <v>20431.946147173869</v>
      </c>
      <c r="T13" s="914">
        <v>5500</v>
      </c>
      <c r="U13" s="915">
        <v>24971</v>
      </c>
      <c r="V13" s="912">
        <v>2215</v>
      </c>
      <c r="W13" s="912">
        <v>2266</v>
      </c>
      <c r="X13" s="916">
        <v>20490</v>
      </c>
      <c r="Y13" s="913">
        <v>895980.90029864362</v>
      </c>
      <c r="Z13" s="912">
        <v>195393.92283333332</v>
      </c>
      <c r="AA13" s="912">
        <v>532070</v>
      </c>
      <c r="AB13" s="912">
        <v>155836.97746531034</v>
      </c>
      <c r="AC13" s="914">
        <v>12680</v>
      </c>
    </row>
    <row r="14" spans="2:30">
      <c r="B14" s="908" t="s">
        <v>821</v>
      </c>
      <c r="C14" s="917">
        <v>566689</v>
      </c>
      <c r="D14" s="912">
        <v>112702</v>
      </c>
      <c r="E14" s="912"/>
      <c r="F14" s="918">
        <v>453987</v>
      </c>
      <c r="G14" s="913">
        <v>247708.47684441932</v>
      </c>
      <c r="H14" s="912">
        <v>78575</v>
      </c>
      <c r="I14" s="912">
        <v>55650</v>
      </c>
      <c r="J14" s="912">
        <v>102033.47684441933</v>
      </c>
      <c r="K14" s="2029">
        <v>34057.749937470093</v>
      </c>
      <c r="L14" s="2029">
        <v>67975.726906949218</v>
      </c>
      <c r="M14" s="914">
        <v>11450</v>
      </c>
      <c r="N14" s="913">
        <v>750</v>
      </c>
      <c r="O14" s="912">
        <v>900</v>
      </c>
      <c r="P14" s="912">
        <v>4750</v>
      </c>
      <c r="Q14" s="912">
        <v>280</v>
      </c>
      <c r="R14" s="913">
        <v>669.8189749999998</v>
      </c>
      <c r="S14" s="914">
        <v>19205.674022730072</v>
      </c>
      <c r="T14" s="914">
        <v>5000</v>
      </c>
      <c r="U14" s="915">
        <v>22506</v>
      </c>
      <c r="V14" s="912">
        <v>2115</v>
      </c>
      <c r="W14" s="912">
        <v>2005</v>
      </c>
      <c r="X14" s="916">
        <v>18386</v>
      </c>
      <c r="Y14" s="913">
        <v>868458.96984214941</v>
      </c>
      <c r="Z14" s="912">
        <v>194811.818975</v>
      </c>
      <c r="AA14" s="912">
        <v>512542</v>
      </c>
      <c r="AB14" s="912">
        <v>149375.15086714941</v>
      </c>
      <c r="AC14" s="914">
        <v>11730</v>
      </c>
    </row>
    <row r="15" spans="2:30">
      <c r="B15" s="908" t="s">
        <v>822</v>
      </c>
      <c r="C15" s="917">
        <v>639159</v>
      </c>
      <c r="D15" s="912">
        <v>123157</v>
      </c>
      <c r="E15" s="912"/>
      <c r="F15" s="918">
        <v>516002</v>
      </c>
      <c r="G15" s="913">
        <v>264520.32485866389</v>
      </c>
      <c r="H15" s="912">
        <v>77153</v>
      </c>
      <c r="I15" s="912">
        <v>58658.5</v>
      </c>
      <c r="J15" s="912">
        <v>116558.82485866389</v>
      </c>
      <c r="K15" s="2029">
        <v>38906.165239226291</v>
      </c>
      <c r="L15" s="2029">
        <v>77652.659619437589</v>
      </c>
      <c r="M15" s="914">
        <v>12150</v>
      </c>
      <c r="N15" s="913">
        <v>750</v>
      </c>
      <c r="O15" s="912">
        <v>950</v>
      </c>
      <c r="P15" s="912">
        <v>5500</v>
      </c>
      <c r="Q15" s="912">
        <v>250</v>
      </c>
      <c r="R15" s="913">
        <v>703.30992374999983</v>
      </c>
      <c r="S15" s="914">
        <v>19028.291603201302</v>
      </c>
      <c r="T15" s="914">
        <v>5500</v>
      </c>
      <c r="U15" s="915">
        <v>23188</v>
      </c>
      <c r="V15" s="912">
        <v>2073</v>
      </c>
      <c r="W15" s="912">
        <v>1890</v>
      </c>
      <c r="X15" s="916">
        <v>19226</v>
      </c>
      <c r="Y15" s="913">
        <v>959549.92638561525</v>
      </c>
      <c r="Z15" s="912">
        <v>203836.30992375</v>
      </c>
      <c r="AA15" s="912">
        <v>577500.5</v>
      </c>
      <c r="AB15" s="912">
        <v>165813.1164618652</v>
      </c>
      <c r="AC15" s="914">
        <v>12400</v>
      </c>
    </row>
    <row r="16" spans="2:30">
      <c r="B16" s="908" t="s">
        <v>823</v>
      </c>
      <c r="C16" s="917">
        <v>585209</v>
      </c>
      <c r="D16" s="912">
        <v>106469</v>
      </c>
      <c r="E16" s="912"/>
      <c r="F16" s="918">
        <v>478740</v>
      </c>
      <c r="G16" s="913">
        <v>243082.6605224463</v>
      </c>
      <c r="H16" s="912">
        <v>74853.5</v>
      </c>
      <c r="I16" s="912">
        <v>55323</v>
      </c>
      <c r="J16" s="912">
        <v>101631.1605224463</v>
      </c>
      <c r="K16" s="2029">
        <v>33923.460789307348</v>
      </c>
      <c r="L16" s="2029">
        <v>67707.699733138928</v>
      </c>
      <c r="M16" s="914">
        <v>11275</v>
      </c>
      <c r="N16" s="913">
        <v>750</v>
      </c>
      <c r="O16" s="912">
        <v>950</v>
      </c>
      <c r="P16" s="912">
        <v>5250</v>
      </c>
      <c r="Q16" s="912">
        <v>300</v>
      </c>
      <c r="R16" s="913">
        <v>738.47541993749985</v>
      </c>
      <c r="S16" s="914">
        <v>18015.370286167989</v>
      </c>
      <c r="T16" s="914">
        <v>5500</v>
      </c>
      <c r="U16" s="915">
        <v>18905</v>
      </c>
      <c r="V16" s="912">
        <v>2094</v>
      </c>
      <c r="W16" s="912">
        <v>1623</v>
      </c>
      <c r="X16" s="916">
        <v>15188</v>
      </c>
      <c r="Y16" s="913">
        <v>878700.50622855173</v>
      </c>
      <c r="Z16" s="912">
        <v>184904.97541993752</v>
      </c>
      <c r="AA16" s="912">
        <v>536636</v>
      </c>
      <c r="AB16" s="912">
        <v>145584.53080861428</v>
      </c>
      <c r="AC16" s="914">
        <v>11575</v>
      </c>
    </row>
    <row r="17" spans="2:29" ht="16" thickBot="1">
      <c r="B17" s="919" t="s">
        <v>824</v>
      </c>
      <c r="C17" s="920">
        <v>617556</v>
      </c>
      <c r="D17" s="921">
        <v>115566</v>
      </c>
      <c r="E17" s="921"/>
      <c r="F17" s="922">
        <v>501990</v>
      </c>
      <c r="G17" s="924">
        <v>245660.69745840513</v>
      </c>
      <c r="H17" s="923">
        <v>74575.73529411765</v>
      </c>
      <c r="I17" s="923">
        <v>56516</v>
      </c>
      <c r="J17" s="923">
        <v>103293.96216428748</v>
      </c>
      <c r="K17" s="2030">
        <v>34478.487279287627</v>
      </c>
      <c r="L17" s="2030">
        <v>68815.474884999843</v>
      </c>
      <c r="M17" s="925">
        <v>11275</v>
      </c>
      <c r="N17" s="924">
        <v>800</v>
      </c>
      <c r="O17" s="923">
        <v>1000</v>
      </c>
      <c r="P17" s="923">
        <v>5950</v>
      </c>
      <c r="Q17" s="923">
        <v>350</v>
      </c>
      <c r="R17" s="924">
        <v>775.39919093437493</v>
      </c>
      <c r="S17" s="925">
        <v>18661.79375919114</v>
      </c>
      <c r="T17" s="925">
        <v>6000</v>
      </c>
      <c r="U17" s="926">
        <v>22658</v>
      </c>
      <c r="V17" s="923">
        <v>2157</v>
      </c>
      <c r="W17" s="923">
        <v>1986</v>
      </c>
      <c r="X17" s="927">
        <v>18515</v>
      </c>
      <c r="Y17" s="924">
        <v>919411.8904085306</v>
      </c>
      <c r="Z17" s="923">
        <v>193874.13448505203</v>
      </c>
      <c r="AA17" s="923">
        <v>561492</v>
      </c>
      <c r="AB17" s="923">
        <v>152420.75592347863</v>
      </c>
      <c r="AC17" s="925">
        <v>11625</v>
      </c>
    </row>
    <row r="18" spans="2:29">
      <c r="B18" s="876"/>
      <c r="C18" s="912">
        <v>6968809</v>
      </c>
      <c r="D18" s="912">
        <v>1337463</v>
      </c>
      <c r="E18" s="912">
        <v>0</v>
      </c>
      <c r="F18" s="912">
        <v>5631347</v>
      </c>
      <c r="G18" s="912">
        <v>2959410.6304020956</v>
      </c>
      <c r="H18" s="912">
        <v>912107.23529411759</v>
      </c>
      <c r="I18" s="912">
        <v>663572.5</v>
      </c>
      <c r="J18" s="912">
        <v>1242680.8951079778</v>
      </c>
      <c r="K18" s="2029">
        <v>414841.58867759723</v>
      </c>
      <c r="L18" s="2029">
        <v>827839.30643038033</v>
      </c>
      <c r="M18" s="912">
        <v>141050</v>
      </c>
      <c r="N18" s="912">
        <v>8778</v>
      </c>
      <c r="O18" s="912">
        <v>10568</v>
      </c>
      <c r="P18" s="912">
        <v>62590</v>
      </c>
      <c r="Q18" s="912">
        <v>3179</v>
      </c>
      <c r="R18" s="912">
        <v>7431.6669602391585</v>
      </c>
      <c r="S18" s="912">
        <v>226626.23260673234</v>
      </c>
      <c r="T18" s="912">
        <v>70353</v>
      </c>
      <c r="U18" s="912">
        <v>254553</v>
      </c>
      <c r="V18" s="912">
        <v>24438</v>
      </c>
      <c r="W18" s="912">
        <v>24320</v>
      </c>
      <c r="X18" s="912">
        <v>205797</v>
      </c>
      <c r="Y18" s="912">
        <v>10572301.529969066</v>
      </c>
      <c r="Z18" s="912">
        <v>2290217.9022543565</v>
      </c>
      <c r="AA18" s="912">
        <v>6329807.5</v>
      </c>
      <c r="AB18" s="912">
        <v>1808047.1277147101</v>
      </c>
      <c r="AC18" s="912">
        <v>144229</v>
      </c>
    </row>
    <row r="20" spans="2:29">
      <c r="E20" s="1072"/>
      <c r="V20" s="877"/>
      <c r="W20" s="877"/>
      <c r="X20" s="1071"/>
    </row>
    <row r="21" spans="2:29">
      <c r="E21" s="1072"/>
      <c r="V21" s="877"/>
      <c r="W21" s="877"/>
      <c r="X21" s="1071"/>
    </row>
    <row r="22" spans="2:29" ht="16" thickBot="1">
      <c r="E22" s="1072"/>
      <c r="V22" s="877"/>
      <c r="W22" s="877"/>
      <c r="X22" s="1071"/>
    </row>
    <row r="23" spans="2:29">
      <c r="B23" s="904"/>
      <c r="C23" s="2988" t="s">
        <v>825</v>
      </c>
      <c r="D23" s="2989"/>
      <c r="E23" s="2989"/>
      <c r="F23" s="2989"/>
      <c r="G23" s="2989"/>
      <c r="H23" s="2989"/>
      <c r="I23" s="2989"/>
      <c r="J23" s="2989"/>
      <c r="K23" s="2989"/>
      <c r="L23" s="2989"/>
      <c r="M23" s="2989"/>
      <c r="N23" s="2989"/>
      <c r="O23" s="2989"/>
      <c r="P23" s="2989"/>
      <c r="Q23" s="2989"/>
      <c r="R23" s="2989"/>
      <c r="S23" s="2989"/>
      <c r="T23" s="2989"/>
      <c r="U23" s="2989"/>
      <c r="V23" s="2989"/>
      <c r="W23" s="2989"/>
      <c r="X23" s="2989"/>
      <c r="Y23" s="2989"/>
      <c r="Z23" s="2989"/>
      <c r="AA23" s="2989"/>
      <c r="AB23" s="2989"/>
      <c r="AC23" s="2990"/>
    </row>
    <row r="24" spans="2:29" ht="16" thickBot="1">
      <c r="B24" s="905"/>
      <c r="C24" s="2991"/>
      <c r="D24" s="2992"/>
      <c r="E24" s="2992"/>
      <c r="F24" s="2992"/>
      <c r="G24" s="2993"/>
      <c r="H24" s="2993"/>
      <c r="I24" s="2993"/>
      <c r="J24" s="2993"/>
      <c r="K24" s="2993"/>
      <c r="L24" s="2993"/>
      <c r="M24" s="2993"/>
      <c r="N24" s="2992"/>
      <c r="O24" s="2992"/>
      <c r="P24" s="2992"/>
      <c r="Q24" s="2992"/>
      <c r="R24" s="2992"/>
      <c r="S24" s="2992"/>
      <c r="T24" s="2992"/>
      <c r="U24" s="2992"/>
      <c r="V24" s="2992"/>
      <c r="W24" s="2992"/>
      <c r="X24" s="2992"/>
      <c r="Y24" s="2993"/>
      <c r="Z24" s="2993"/>
      <c r="AA24" s="2993"/>
      <c r="AB24" s="2993"/>
      <c r="AC24" s="2994"/>
    </row>
    <row r="25" spans="2:29" ht="15.75" customHeight="1" thickBot="1">
      <c r="B25" s="906"/>
      <c r="C25" s="2995" t="s">
        <v>811</v>
      </c>
      <c r="D25" s="2996"/>
      <c r="E25" s="2996"/>
      <c r="F25" s="2997"/>
      <c r="G25" s="2979" t="s">
        <v>317</v>
      </c>
      <c r="H25" s="2979"/>
      <c r="I25" s="2979"/>
      <c r="J25" s="2979"/>
      <c r="K25" s="2979"/>
      <c r="L25" s="2979"/>
      <c r="M25" s="2979"/>
      <c r="N25" s="2975" t="s">
        <v>153</v>
      </c>
      <c r="O25" s="2976"/>
      <c r="P25" s="2976"/>
      <c r="Q25" s="2980"/>
      <c r="R25" s="2975" t="s">
        <v>155</v>
      </c>
      <c r="S25" s="2980"/>
      <c r="T25" s="879" t="s">
        <v>154</v>
      </c>
      <c r="U25" s="2982" t="s">
        <v>168</v>
      </c>
      <c r="V25" s="2982"/>
      <c r="W25" s="2982"/>
      <c r="X25" s="2983"/>
      <c r="Y25" s="2976" t="s">
        <v>812</v>
      </c>
      <c r="Z25" s="2976"/>
      <c r="AA25" s="2976"/>
      <c r="AB25" s="2976"/>
      <c r="AC25" s="2977"/>
    </row>
    <row r="26" spans="2:29" ht="15.75" customHeight="1" thickBot="1">
      <c r="B26" s="907"/>
      <c r="C26" s="897" t="s">
        <v>127</v>
      </c>
      <c r="D26" s="870" t="s">
        <v>22</v>
      </c>
      <c r="E26" s="870" t="s">
        <v>52</v>
      </c>
      <c r="F26" s="898" t="s">
        <v>171</v>
      </c>
      <c r="G26" s="871" t="s">
        <v>127</v>
      </c>
      <c r="H26" s="871" t="s">
        <v>22</v>
      </c>
      <c r="I26" s="871" t="s">
        <v>171</v>
      </c>
      <c r="J26" s="871" t="s">
        <v>52</v>
      </c>
      <c r="K26" s="2028" t="s">
        <v>215</v>
      </c>
      <c r="L26" s="2028" t="s">
        <v>605</v>
      </c>
      <c r="M26" s="871" t="s">
        <v>84</v>
      </c>
      <c r="N26" s="873" t="s">
        <v>22</v>
      </c>
      <c r="O26" s="872" t="s">
        <v>171</v>
      </c>
      <c r="P26" s="872" t="s">
        <v>52</v>
      </c>
      <c r="Q26" s="872" t="s">
        <v>84</v>
      </c>
      <c r="R26" s="873" t="s">
        <v>22</v>
      </c>
      <c r="S26" s="875" t="s">
        <v>52</v>
      </c>
      <c r="T26" s="875" t="s">
        <v>52</v>
      </c>
      <c r="U26" s="872" t="s">
        <v>127</v>
      </c>
      <c r="V26" s="872" t="s">
        <v>22</v>
      </c>
      <c r="W26" s="872" t="s">
        <v>171</v>
      </c>
      <c r="X26" s="875" t="s">
        <v>52</v>
      </c>
      <c r="Y26" s="902" t="s">
        <v>127</v>
      </c>
      <c r="Z26" s="902" t="s">
        <v>22</v>
      </c>
      <c r="AA26" s="902" t="s">
        <v>171</v>
      </c>
      <c r="AB26" s="902" t="s">
        <v>52</v>
      </c>
      <c r="AC26" s="903" t="s">
        <v>84</v>
      </c>
    </row>
    <row r="27" spans="2:29">
      <c r="B27" s="908" t="s">
        <v>813</v>
      </c>
      <c r="C27" s="929">
        <v>534497.45485582447</v>
      </c>
      <c r="D27" s="910">
        <v>108752.07410191905</v>
      </c>
      <c r="E27" s="910">
        <v>900</v>
      </c>
      <c r="F27" s="911">
        <v>424845.3807539054</v>
      </c>
      <c r="G27" s="928">
        <v>278391.55688960885</v>
      </c>
      <c r="H27" s="912">
        <v>73864.149999999994</v>
      </c>
      <c r="I27" s="912">
        <v>62557.599999999999</v>
      </c>
      <c r="J27" s="912">
        <v>130263.80688960884</v>
      </c>
      <c r="K27" s="2029">
        <f t="shared" ref="K27:K38" si="0">J27*K$59/J$59</f>
        <v>47540.853921259608</v>
      </c>
      <c r="L27" s="2029">
        <f t="shared" ref="L27:L38" si="1">J27*L$59/J$59</f>
        <v>82722.952968349215</v>
      </c>
      <c r="M27" s="912">
        <v>11706</v>
      </c>
      <c r="N27" s="913">
        <v>645.04999999999995</v>
      </c>
      <c r="O27" s="912">
        <v>725.8</v>
      </c>
      <c r="P27" s="912">
        <v>4714.8499999999995</v>
      </c>
      <c r="Q27" s="912">
        <v>248.89999999999998</v>
      </c>
      <c r="R27" s="913">
        <v>490.51666666666665</v>
      </c>
      <c r="S27" s="914">
        <v>16020.40639913232</v>
      </c>
      <c r="T27" s="914">
        <v>6436.25</v>
      </c>
      <c r="U27" s="928">
        <v>14854.032708444023</v>
      </c>
      <c r="V27" s="912">
        <v>585.83147405983198</v>
      </c>
      <c r="W27" s="912">
        <v>1020.9683298489709</v>
      </c>
      <c r="X27" s="912">
        <v>13247.23290453522</v>
      </c>
      <c r="Y27" s="930">
        <v>857024.81751967629</v>
      </c>
      <c r="Z27" s="931">
        <v>184337.62224264554</v>
      </c>
      <c r="AA27" s="931">
        <v>489149.74908375432</v>
      </c>
      <c r="AB27" s="931">
        <v>171582.54619327636</v>
      </c>
      <c r="AC27" s="932">
        <v>11954.9</v>
      </c>
    </row>
    <row r="28" spans="2:29">
      <c r="B28" s="908" t="s">
        <v>814</v>
      </c>
      <c r="C28" s="933">
        <v>504946.63152792118</v>
      </c>
      <c r="D28" s="912">
        <v>104837.73854164411</v>
      </c>
      <c r="E28" s="912">
        <v>900</v>
      </c>
      <c r="F28" s="918">
        <v>399208.89298627706</v>
      </c>
      <c r="G28" s="928">
        <v>269202.18627637048</v>
      </c>
      <c r="H28" s="912">
        <v>75336.399999999994</v>
      </c>
      <c r="I28" s="912">
        <v>61254.8</v>
      </c>
      <c r="J28" s="912">
        <v>122142.98627637047</v>
      </c>
      <c r="K28" s="2029">
        <f t="shared" si="0"/>
        <v>44577.093259620939</v>
      </c>
      <c r="L28" s="2029">
        <f t="shared" si="1"/>
        <v>77565.893016749513</v>
      </c>
      <c r="M28" s="912">
        <v>10468</v>
      </c>
      <c r="N28" s="913">
        <v>632.69999999999993</v>
      </c>
      <c r="O28" s="912">
        <v>746.69999999999993</v>
      </c>
      <c r="P28" s="912">
        <v>4782.3</v>
      </c>
      <c r="Q28" s="912">
        <v>178.6</v>
      </c>
      <c r="R28" s="913">
        <v>524.08333333333326</v>
      </c>
      <c r="S28" s="914">
        <v>15765.948461055988</v>
      </c>
      <c r="T28" s="914">
        <v>6160.75</v>
      </c>
      <c r="U28" s="928">
        <v>20194.742328959641</v>
      </c>
      <c r="V28" s="912">
        <v>468.66517924786558</v>
      </c>
      <c r="W28" s="912">
        <v>1187.7744947585857</v>
      </c>
      <c r="X28" s="912">
        <v>18538.30265495319</v>
      </c>
      <c r="Y28" s="917">
        <v>823134.64192764054</v>
      </c>
      <c r="Z28" s="912">
        <v>181799.5870542253</v>
      </c>
      <c r="AA28" s="912">
        <v>462398.16748103563</v>
      </c>
      <c r="AB28" s="912">
        <v>168290.28739237963</v>
      </c>
      <c r="AC28" s="918">
        <v>10646.6</v>
      </c>
    </row>
    <row r="29" spans="2:29">
      <c r="B29" s="908" t="s">
        <v>815</v>
      </c>
      <c r="C29" s="933">
        <v>504310.64210200578</v>
      </c>
      <c r="D29" s="912">
        <v>95654.270856145638</v>
      </c>
      <c r="E29" s="912">
        <v>900</v>
      </c>
      <c r="F29" s="918">
        <v>407756.37124586012</v>
      </c>
      <c r="G29" s="928">
        <v>256397.27934548212</v>
      </c>
      <c r="H29" s="912">
        <v>70926.850000000006</v>
      </c>
      <c r="I29" s="912">
        <v>58713.65</v>
      </c>
      <c r="J29" s="912">
        <v>116684.77934548214</v>
      </c>
      <c r="K29" s="2029">
        <f t="shared" si="0"/>
        <v>42585.075487614085</v>
      </c>
      <c r="L29" s="2029">
        <f t="shared" si="1"/>
        <v>74099.703857868037</v>
      </c>
      <c r="M29" s="912">
        <v>10072</v>
      </c>
      <c r="N29" s="913">
        <v>741.94999999999993</v>
      </c>
      <c r="O29" s="912">
        <v>872.09999999999991</v>
      </c>
      <c r="P29" s="912">
        <v>4651.2</v>
      </c>
      <c r="Q29" s="912">
        <v>277.39999999999998</v>
      </c>
      <c r="R29" s="913">
        <v>517.96111111111099</v>
      </c>
      <c r="S29" s="914">
        <v>20834.600379774354</v>
      </c>
      <c r="T29" s="914">
        <v>5757.95</v>
      </c>
      <c r="U29" s="928">
        <v>21091.207607381337</v>
      </c>
      <c r="V29" s="912">
        <v>679.56450990940516</v>
      </c>
      <c r="W29" s="912">
        <v>1239.0915904572341</v>
      </c>
      <c r="X29" s="912">
        <v>19172.551507014698</v>
      </c>
      <c r="Y29" s="917">
        <v>815452.29054575472</v>
      </c>
      <c r="Z29" s="912">
        <v>168520.59647716614</v>
      </c>
      <c r="AA29" s="912">
        <v>468581.21283631737</v>
      </c>
      <c r="AB29" s="912">
        <v>168001.08123227122</v>
      </c>
      <c r="AC29" s="918">
        <v>10349.4</v>
      </c>
    </row>
    <row r="30" spans="2:29">
      <c r="B30" s="908" t="s">
        <v>816</v>
      </c>
      <c r="C30" s="933">
        <v>536256.29330194183</v>
      </c>
      <c r="D30" s="912">
        <v>96843.384295873955</v>
      </c>
      <c r="E30" s="912">
        <v>900</v>
      </c>
      <c r="F30" s="918">
        <v>438512.90900606784</v>
      </c>
      <c r="G30" s="928">
        <v>251231.33131047574</v>
      </c>
      <c r="H30" s="912">
        <v>71542.350000000006</v>
      </c>
      <c r="I30" s="912">
        <v>57306.5</v>
      </c>
      <c r="J30" s="912">
        <v>112401.48131047573</v>
      </c>
      <c r="K30" s="2029">
        <f t="shared" si="0"/>
        <v>41021.850436498979</v>
      </c>
      <c r="L30" s="2029">
        <f t="shared" si="1"/>
        <v>71379.630873976741</v>
      </c>
      <c r="M30" s="912">
        <v>9981</v>
      </c>
      <c r="N30" s="913">
        <v>610.85</v>
      </c>
      <c r="O30" s="912">
        <v>682.1</v>
      </c>
      <c r="P30" s="912">
        <v>4178.0999999999995</v>
      </c>
      <c r="Q30" s="912">
        <v>222.29999999999998</v>
      </c>
      <c r="R30" s="913">
        <v>528.48148148148141</v>
      </c>
      <c r="S30" s="914">
        <v>17604.192292841126</v>
      </c>
      <c r="T30" s="914">
        <v>5659.15</v>
      </c>
      <c r="U30" s="928">
        <v>16260.23472293198</v>
      </c>
      <c r="V30" s="912">
        <v>475.69515693658366</v>
      </c>
      <c r="W30" s="912">
        <v>1194.406213640345</v>
      </c>
      <c r="X30" s="912">
        <v>14590.133352355051</v>
      </c>
      <c r="Y30" s="917">
        <v>833233.03310967213</v>
      </c>
      <c r="Z30" s="912">
        <v>170000.76093429205</v>
      </c>
      <c r="AA30" s="912">
        <v>497695.91521970817</v>
      </c>
      <c r="AB30" s="912">
        <v>155333.0569556719</v>
      </c>
      <c r="AC30" s="918">
        <v>10203.299999999999</v>
      </c>
    </row>
    <row r="31" spans="2:29">
      <c r="B31" s="908" t="s">
        <v>817</v>
      </c>
      <c r="C31" s="933">
        <v>549225.29608578735</v>
      </c>
      <c r="D31" s="912">
        <v>100286.00032953636</v>
      </c>
      <c r="E31" s="912">
        <v>900</v>
      </c>
      <c r="F31" s="918">
        <v>448039.29575625103</v>
      </c>
      <c r="G31" s="928">
        <v>251500.11806122834</v>
      </c>
      <c r="H31" s="912">
        <v>74735.950000000012</v>
      </c>
      <c r="I31" s="912">
        <v>55928.85</v>
      </c>
      <c r="J31" s="912">
        <v>110210.31806122832</v>
      </c>
      <c r="K31" s="2029">
        <f t="shared" si="0"/>
        <v>40222.167282463859</v>
      </c>
      <c r="L31" s="2029">
        <f t="shared" si="1"/>
        <v>69988.150778764451</v>
      </c>
      <c r="M31" s="912">
        <v>10625</v>
      </c>
      <c r="N31" s="913">
        <v>644.1</v>
      </c>
      <c r="O31" s="912">
        <v>823.65</v>
      </c>
      <c r="P31" s="912">
        <v>4846.8999999999996</v>
      </c>
      <c r="Q31" s="912">
        <v>226.1</v>
      </c>
      <c r="R31" s="913">
        <v>523.50864197530848</v>
      </c>
      <c r="S31" s="914">
        <v>17758.885294737087</v>
      </c>
      <c r="T31" s="914">
        <v>6265.25</v>
      </c>
      <c r="U31" s="928">
        <v>20098.028470499892</v>
      </c>
      <c r="V31" s="912">
        <v>380.55612554926694</v>
      </c>
      <c r="W31" s="912">
        <v>1616.6518753567036</v>
      </c>
      <c r="X31" s="912">
        <v>18100.82046959392</v>
      </c>
      <c r="Y31" s="917">
        <v>851911.83655422798</v>
      </c>
      <c r="Z31" s="912">
        <v>176570.11509706097</v>
      </c>
      <c r="AA31" s="912">
        <v>506408.44763160771</v>
      </c>
      <c r="AB31" s="912">
        <v>158082.17382555932</v>
      </c>
      <c r="AC31" s="918">
        <v>10851.1</v>
      </c>
    </row>
    <row r="32" spans="2:29">
      <c r="B32" s="908" t="s">
        <v>818</v>
      </c>
      <c r="C32" s="933">
        <v>532402.81460310367</v>
      </c>
      <c r="D32" s="912">
        <v>100968.31163067566</v>
      </c>
      <c r="E32" s="912">
        <v>900</v>
      </c>
      <c r="F32" s="918">
        <v>430534.50297242799</v>
      </c>
      <c r="G32" s="928">
        <v>257530.37327917761</v>
      </c>
      <c r="H32" s="912">
        <v>77907.199999999983</v>
      </c>
      <c r="I32" s="912">
        <v>57164</v>
      </c>
      <c r="J32" s="912">
        <v>111729.17327917763</v>
      </c>
      <c r="K32" s="2029">
        <f t="shared" si="0"/>
        <v>40776.486058862458</v>
      </c>
      <c r="L32" s="2029">
        <f t="shared" si="1"/>
        <v>70952.687220315158</v>
      </c>
      <c r="M32" s="912">
        <v>10730</v>
      </c>
      <c r="N32" s="913">
        <v>694.44999999999993</v>
      </c>
      <c r="O32" s="912">
        <v>821.75</v>
      </c>
      <c r="P32" s="912">
        <v>5649.65</v>
      </c>
      <c r="Q32" s="912">
        <v>213.75</v>
      </c>
      <c r="R32" s="913">
        <v>549.68407407407392</v>
      </c>
      <c r="S32" s="914">
        <v>18325.574262966071</v>
      </c>
      <c r="T32" s="914">
        <v>5206</v>
      </c>
      <c r="U32" s="928">
        <v>18863.960668024636</v>
      </c>
      <c r="V32" s="912">
        <v>513.75076949151037</v>
      </c>
      <c r="W32" s="912">
        <v>1620.5423313595661</v>
      </c>
      <c r="X32" s="912">
        <v>16729.667567173561</v>
      </c>
      <c r="Y32" s="917">
        <v>840258.00688734616</v>
      </c>
      <c r="Z32" s="912">
        <v>180633.39647424125</v>
      </c>
      <c r="AA32" s="912">
        <v>490140.79530378757</v>
      </c>
      <c r="AB32" s="912">
        <v>158540.06510931728</v>
      </c>
      <c r="AC32" s="918">
        <v>10943.75</v>
      </c>
    </row>
    <row r="33" spans="2:36">
      <c r="B33" s="908" t="s">
        <v>819</v>
      </c>
      <c r="C33" s="933">
        <v>548473.47693538212</v>
      </c>
      <c r="D33" s="912">
        <v>104111.36500389234</v>
      </c>
      <c r="E33" s="912">
        <v>900</v>
      </c>
      <c r="F33" s="918">
        <v>443462.11193148978</v>
      </c>
      <c r="G33" s="928">
        <v>260619.45350351313</v>
      </c>
      <c r="H33" s="912">
        <v>78131.949999999983</v>
      </c>
      <c r="I33" s="912">
        <v>58376</v>
      </c>
      <c r="J33" s="912">
        <v>113076.50350351314</v>
      </c>
      <c r="K33" s="2029">
        <f t="shared" si="0"/>
        <v>41268.205369914947</v>
      </c>
      <c r="L33" s="2029">
        <f t="shared" si="1"/>
        <v>71808.298133598189</v>
      </c>
      <c r="M33" s="912">
        <v>11035</v>
      </c>
      <c r="N33" s="913">
        <v>712.5</v>
      </c>
      <c r="O33" s="912">
        <v>855</v>
      </c>
      <c r="P33" s="912">
        <v>4892.5</v>
      </c>
      <c r="Q33" s="912">
        <v>266</v>
      </c>
      <c r="R33" s="913">
        <v>577.16827777777758</v>
      </c>
      <c r="S33" s="914">
        <v>18409.391858347622</v>
      </c>
      <c r="T33" s="914">
        <v>5225</v>
      </c>
      <c r="U33" s="928">
        <v>21108.546067027812</v>
      </c>
      <c r="V33" s="912">
        <v>539.43830796608586</v>
      </c>
      <c r="W33" s="912">
        <v>1727.8912752079982</v>
      </c>
      <c r="X33" s="912">
        <v>18841.216483853728</v>
      </c>
      <c r="Y33" s="917">
        <v>861139.03664204851</v>
      </c>
      <c r="Z33" s="912">
        <v>184072.42158963619</v>
      </c>
      <c r="AA33" s="912">
        <v>504421.00320669776</v>
      </c>
      <c r="AB33" s="912">
        <v>161344.61184571451</v>
      </c>
      <c r="AC33" s="918">
        <v>11301</v>
      </c>
    </row>
    <row r="34" spans="2:36">
      <c r="B34" s="908" t="s">
        <v>820</v>
      </c>
      <c r="C34" s="933">
        <v>557025.77824746666</v>
      </c>
      <c r="D34" s="912">
        <v>104050.93198807936</v>
      </c>
      <c r="E34" s="912">
        <v>900</v>
      </c>
      <c r="F34" s="918">
        <v>452074.84625938733</v>
      </c>
      <c r="G34" s="928">
        <v>265813.10342222487</v>
      </c>
      <c r="H34" s="912">
        <v>79788.2</v>
      </c>
      <c r="I34" s="912">
        <v>58708</v>
      </c>
      <c r="J34" s="912">
        <v>116028.90342222486</v>
      </c>
      <c r="K34" s="2029">
        <f t="shared" si="0"/>
        <v>42345.708143740361</v>
      </c>
      <c r="L34" s="2029">
        <f t="shared" si="1"/>
        <v>73683.195278484476</v>
      </c>
      <c r="M34" s="912">
        <v>11288</v>
      </c>
      <c r="N34" s="913">
        <v>760</v>
      </c>
      <c r="O34" s="912">
        <v>902.5</v>
      </c>
      <c r="P34" s="912">
        <v>5367.5</v>
      </c>
      <c r="Q34" s="912">
        <v>266</v>
      </c>
      <c r="R34" s="913">
        <v>606.02669166666635</v>
      </c>
      <c r="S34" s="914">
        <v>19410.348839815175</v>
      </c>
      <c r="T34" s="914">
        <v>5225</v>
      </c>
      <c r="U34" s="928">
        <v>23923.257260971663</v>
      </c>
      <c r="V34" s="912">
        <v>458.522561771173</v>
      </c>
      <c r="W34" s="912">
        <v>1692.015153436435</v>
      </c>
      <c r="X34" s="912">
        <v>21772.719545764056</v>
      </c>
      <c r="Y34" s="917">
        <v>879299.51446214505</v>
      </c>
      <c r="Z34" s="912">
        <v>185663.68124151719</v>
      </c>
      <c r="AA34" s="912">
        <v>513377.36141282378</v>
      </c>
      <c r="AB34" s="912">
        <v>168704.4718078041</v>
      </c>
      <c r="AC34" s="918">
        <v>11554</v>
      </c>
    </row>
    <row r="35" spans="2:36">
      <c r="B35" s="908" t="s">
        <v>821</v>
      </c>
      <c r="C35" s="933">
        <v>549544.90300902957</v>
      </c>
      <c r="D35" s="912">
        <v>108763.04933558474</v>
      </c>
      <c r="E35" s="912">
        <v>900</v>
      </c>
      <c r="F35" s="918">
        <v>439881.85367344483</v>
      </c>
      <c r="G35" s="928">
        <v>263717.62711585208</v>
      </c>
      <c r="H35" s="912">
        <v>78585.949999999983</v>
      </c>
      <c r="I35" s="912">
        <v>57790.35</v>
      </c>
      <c r="J35" s="912">
        <v>116191.32711585209</v>
      </c>
      <c r="K35" s="2029">
        <f t="shared" si="0"/>
        <v>42404.986014366601</v>
      </c>
      <c r="L35" s="2029">
        <f t="shared" si="1"/>
        <v>73786.341101485479</v>
      </c>
      <c r="M35" s="912">
        <v>11150</v>
      </c>
      <c r="N35" s="913">
        <v>712.5</v>
      </c>
      <c r="O35" s="912">
        <v>855</v>
      </c>
      <c r="P35" s="912">
        <v>4512.5</v>
      </c>
      <c r="Q35" s="912">
        <v>266</v>
      </c>
      <c r="R35" s="913">
        <v>636.32802624999977</v>
      </c>
      <c r="S35" s="914">
        <v>18245.390321593568</v>
      </c>
      <c r="T35" s="914">
        <v>4750</v>
      </c>
      <c r="U35" s="928">
        <v>19453.83116871582</v>
      </c>
      <c r="V35" s="912">
        <v>449.35211053574955</v>
      </c>
      <c r="W35" s="912">
        <v>1377.3839331148499</v>
      </c>
      <c r="X35" s="912">
        <v>17627.095125065222</v>
      </c>
      <c r="Y35" s="917">
        <v>862694.079641441</v>
      </c>
      <c r="Z35" s="912">
        <v>189147.17947237048</v>
      </c>
      <c r="AA35" s="912">
        <v>499904.58760655968</v>
      </c>
      <c r="AB35" s="912">
        <v>162226.31256251087</v>
      </c>
      <c r="AC35" s="918">
        <v>11416</v>
      </c>
    </row>
    <row r="36" spans="2:36">
      <c r="B36" s="908" t="s">
        <v>822</v>
      </c>
      <c r="C36" s="933">
        <v>629835.24119852378</v>
      </c>
      <c r="D36" s="912">
        <v>118700.88677406241</v>
      </c>
      <c r="E36" s="912">
        <v>900</v>
      </c>
      <c r="F36" s="918">
        <v>510234.35442446137</v>
      </c>
      <c r="G36" s="928">
        <v>281943.00487267581</v>
      </c>
      <c r="H36" s="912">
        <v>78098.5</v>
      </c>
      <c r="I36" s="912">
        <v>61224.25</v>
      </c>
      <c r="J36" s="912">
        <v>131027.25487267583</v>
      </c>
      <c r="K36" s="2029">
        <f t="shared" si="0"/>
        <v>47819.480578242124</v>
      </c>
      <c r="L36" s="2029">
        <f t="shared" si="1"/>
        <v>83207.774294433679</v>
      </c>
      <c r="M36" s="912">
        <v>11593</v>
      </c>
      <c r="N36" s="913">
        <v>712.5</v>
      </c>
      <c r="O36" s="912">
        <v>902.5</v>
      </c>
      <c r="P36" s="912">
        <v>5225</v>
      </c>
      <c r="Q36" s="912">
        <v>237.5</v>
      </c>
      <c r="R36" s="913">
        <v>668.1444275624998</v>
      </c>
      <c r="S36" s="914">
        <v>18076.877023041237</v>
      </c>
      <c r="T36" s="914">
        <v>5225</v>
      </c>
      <c r="U36" s="928">
        <v>21197.441718042734</v>
      </c>
      <c r="V36" s="912">
        <v>471.81971606253705</v>
      </c>
      <c r="W36" s="912">
        <v>1695.6390548674096</v>
      </c>
      <c r="X36" s="912">
        <v>19029.982947112785</v>
      </c>
      <c r="Y36" s="917">
        <v>964023.20923984621</v>
      </c>
      <c r="Z36" s="912">
        <v>198651.85091768746</v>
      </c>
      <c r="AA36" s="912">
        <v>574056.74347932881</v>
      </c>
      <c r="AB36" s="912">
        <v>179484.11484282985</v>
      </c>
      <c r="AC36" s="918">
        <v>11830.5</v>
      </c>
    </row>
    <row r="37" spans="2:36">
      <c r="B37" s="908" t="s">
        <v>823</v>
      </c>
      <c r="C37" s="933">
        <v>571252.1958653786</v>
      </c>
      <c r="D37" s="912">
        <v>105232.18069346689</v>
      </c>
      <c r="E37" s="912">
        <v>900</v>
      </c>
      <c r="F37" s="918">
        <v>465120.01517191168</v>
      </c>
      <c r="G37" s="928">
        <v>255736.25253774802</v>
      </c>
      <c r="H37" s="912">
        <v>74869.700000000012</v>
      </c>
      <c r="I37" s="912">
        <v>56628.1</v>
      </c>
      <c r="J37" s="912">
        <v>113344.452537748</v>
      </c>
      <c r="K37" s="2029">
        <f t="shared" si="0"/>
        <v>41365.995586545854</v>
      </c>
      <c r="L37" s="2029">
        <f t="shared" si="1"/>
        <v>71978.456951202141</v>
      </c>
      <c r="M37" s="912">
        <v>10894</v>
      </c>
      <c r="N37" s="913">
        <v>712.5</v>
      </c>
      <c r="O37" s="912">
        <v>902.5</v>
      </c>
      <c r="P37" s="912">
        <v>4987.5</v>
      </c>
      <c r="Q37" s="912">
        <v>285</v>
      </c>
      <c r="R37" s="913">
        <v>701.55164894062477</v>
      </c>
      <c r="S37" s="914">
        <v>17114.601771859587</v>
      </c>
      <c r="T37" s="914">
        <v>5225</v>
      </c>
      <c r="U37" s="928">
        <v>16296.399731375015</v>
      </c>
      <c r="V37" s="912">
        <v>703.01137693318014</v>
      </c>
      <c r="W37" s="912">
        <v>1439.3834426204482</v>
      </c>
      <c r="X37" s="912">
        <v>14154.004911821386</v>
      </c>
      <c r="Y37" s="917">
        <v>873213.50155530171</v>
      </c>
      <c r="Z37" s="912">
        <v>182218.94371934069</v>
      </c>
      <c r="AA37" s="912">
        <v>524089.99861453212</v>
      </c>
      <c r="AB37" s="912">
        <v>155725.55922142899</v>
      </c>
      <c r="AC37" s="918">
        <v>11179</v>
      </c>
    </row>
    <row r="38" spans="2:36" ht="16" thickBot="1">
      <c r="B38" s="919" t="s">
        <v>824</v>
      </c>
      <c r="C38" s="934">
        <v>583600.77768855344</v>
      </c>
      <c r="D38" s="921">
        <v>108463.38226823375</v>
      </c>
      <c r="E38" s="921">
        <v>900</v>
      </c>
      <c r="F38" s="922">
        <v>474237.39542031969</v>
      </c>
      <c r="G38" s="935">
        <v>264881.89955670183</v>
      </c>
      <c r="H38" s="923">
        <v>75233.5</v>
      </c>
      <c r="I38" s="923">
        <v>57679.35</v>
      </c>
      <c r="J38" s="923">
        <v>121075.04955670182</v>
      </c>
      <c r="K38" s="2030">
        <f t="shared" si="0"/>
        <v>44187.340919356982</v>
      </c>
      <c r="L38" s="2030">
        <f t="shared" si="1"/>
        <v>76887.708637344826</v>
      </c>
      <c r="M38" s="923">
        <v>10894</v>
      </c>
      <c r="N38" s="924">
        <v>760</v>
      </c>
      <c r="O38" s="923">
        <v>950</v>
      </c>
      <c r="P38" s="923">
        <v>5652.5</v>
      </c>
      <c r="Q38" s="923">
        <v>332.5</v>
      </c>
      <c r="R38" s="924">
        <v>736.62923138765609</v>
      </c>
      <c r="S38" s="925">
        <v>17728.704071231583</v>
      </c>
      <c r="T38" s="925">
        <v>5700</v>
      </c>
      <c r="U38" s="935">
        <v>18641.874793112645</v>
      </c>
      <c r="V38" s="923">
        <v>843.6136523198162</v>
      </c>
      <c r="W38" s="923">
        <v>1677.1086706265717</v>
      </c>
      <c r="X38" s="923">
        <v>16121.152470166258</v>
      </c>
      <c r="Y38" s="920">
        <v>898984.88534098712</v>
      </c>
      <c r="Z38" s="921">
        <v>186037.12515194123</v>
      </c>
      <c r="AA38" s="921">
        <v>534543.85409094626</v>
      </c>
      <c r="AB38" s="921">
        <v>167177.40609809969</v>
      </c>
      <c r="AC38" s="922">
        <v>11226.5</v>
      </c>
    </row>
    <row r="39" spans="2:36">
      <c r="B39" s="878" t="s">
        <v>45</v>
      </c>
      <c r="C39" s="928">
        <v>6601371.5054209195</v>
      </c>
      <c r="D39" s="928">
        <v>1256663.5758191142</v>
      </c>
      <c r="E39" s="928">
        <v>10800</v>
      </c>
      <c r="F39" s="928">
        <v>5333907.9296018044</v>
      </c>
      <c r="G39" s="928">
        <v>3156964.1861710595</v>
      </c>
      <c r="H39" s="928">
        <v>909020.7</v>
      </c>
      <c r="I39" s="928">
        <v>703331.45</v>
      </c>
      <c r="J39" s="928">
        <v>1414176.0361710591</v>
      </c>
      <c r="K39" s="2029">
        <f>SUM(K27:K38)</f>
        <v>516115.24305848678</v>
      </c>
      <c r="L39" s="2029">
        <f>SUM(L27:L38)</f>
        <v>898060.79311257182</v>
      </c>
      <c r="M39" s="928">
        <v>130436</v>
      </c>
      <c r="N39" s="928">
        <v>8339.0999999999985</v>
      </c>
      <c r="O39" s="928">
        <v>10039.6</v>
      </c>
      <c r="P39" s="928">
        <v>59460.5</v>
      </c>
      <c r="Q39" s="928">
        <v>3020.05</v>
      </c>
      <c r="R39" s="928">
        <v>7060.0836122271976</v>
      </c>
      <c r="S39" s="928">
        <v>215294.92097639575</v>
      </c>
      <c r="T39" s="928">
        <v>66835.350000000006</v>
      </c>
      <c r="U39" s="928">
        <v>231983.5572454872</v>
      </c>
      <c r="V39" s="928">
        <v>6569.8209407830054</v>
      </c>
      <c r="W39" s="928">
        <v>17488.85636529512</v>
      </c>
      <c r="X39" s="928">
        <v>207924.87993940909</v>
      </c>
      <c r="Y39" s="928">
        <v>10360368.853426086</v>
      </c>
      <c r="Z39" s="928">
        <v>2187653.2803721246</v>
      </c>
      <c r="AA39" s="928">
        <v>6064767.8359670993</v>
      </c>
      <c r="AB39" s="928">
        <v>1974491.6870868637</v>
      </c>
      <c r="AC39" s="928">
        <v>133456.04999999999</v>
      </c>
    </row>
    <row r="40" spans="2:36">
      <c r="B40" s="882" t="s">
        <v>773</v>
      </c>
      <c r="C40" s="883">
        <v>6601371.5054209195</v>
      </c>
      <c r="G40" s="883">
        <v>3156964.1861710586</v>
      </c>
      <c r="N40" s="62">
        <v>370049.60458862293</v>
      </c>
      <c r="U40" s="883">
        <v>231983.55724548723</v>
      </c>
      <c r="Y40" s="884">
        <v>10360368.853426088</v>
      </c>
    </row>
    <row r="41" spans="2:36">
      <c r="N41" s="883">
        <v>370049.60458862281</v>
      </c>
    </row>
    <row r="42" spans="2:36" ht="16" thickBot="1">
      <c r="E42" s="1072"/>
      <c r="V42" s="877"/>
      <c r="W42" s="877"/>
      <c r="X42" s="1071"/>
    </row>
    <row r="43" spans="2:36">
      <c r="B43" s="904"/>
      <c r="C43" s="2988" t="s">
        <v>826</v>
      </c>
      <c r="D43" s="2989"/>
      <c r="E43" s="2989"/>
      <c r="F43" s="2989"/>
      <c r="G43" s="2989"/>
      <c r="H43" s="2989"/>
      <c r="I43" s="2989"/>
      <c r="J43" s="2989"/>
      <c r="K43" s="2989"/>
      <c r="L43" s="2989"/>
      <c r="M43" s="2989"/>
      <c r="N43" s="2989"/>
      <c r="O43" s="2989"/>
      <c r="P43" s="2989"/>
      <c r="Q43" s="2989"/>
      <c r="R43" s="2989"/>
      <c r="S43" s="2989"/>
      <c r="T43" s="2989"/>
      <c r="U43" s="2989"/>
      <c r="V43" s="2989"/>
      <c r="W43" s="2989"/>
      <c r="X43" s="2989"/>
      <c r="Y43" s="2989"/>
      <c r="Z43" s="2989"/>
      <c r="AA43" s="2989"/>
      <c r="AB43" s="2989"/>
      <c r="AC43" s="2990"/>
      <c r="AF43" s="2031"/>
    </row>
    <row r="44" spans="2:36" ht="16" thickBot="1">
      <c r="B44" s="905"/>
      <c r="C44" s="2991"/>
      <c r="D44" s="2992"/>
      <c r="E44" s="2992"/>
      <c r="F44" s="2992"/>
      <c r="G44" s="2993"/>
      <c r="H44" s="2993"/>
      <c r="I44" s="2993"/>
      <c r="J44" s="2993"/>
      <c r="K44" s="2993"/>
      <c r="L44" s="2993"/>
      <c r="M44" s="2993"/>
      <c r="N44" s="2992"/>
      <c r="O44" s="2992"/>
      <c r="P44" s="2992"/>
      <c r="Q44" s="2992"/>
      <c r="R44" s="2992"/>
      <c r="S44" s="2992"/>
      <c r="T44" s="2992"/>
      <c r="U44" s="2992"/>
      <c r="V44" s="2992"/>
      <c r="W44" s="2992"/>
      <c r="X44" s="2992"/>
      <c r="Y44" s="2993"/>
      <c r="Z44" s="2993"/>
      <c r="AA44" s="2993"/>
      <c r="AB44" s="2993"/>
      <c r="AC44" s="2994"/>
    </row>
    <row r="45" spans="2:36" ht="17" thickBot="1">
      <c r="B45" s="906"/>
      <c r="C45" s="2995" t="s">
        <v>811</v>
      </c>
      <c r="D45" s="2996"/>
      <c r="E45" s="2996"/>
      <c r="F45" s="2997"/>
      <c r="G45" s="2979" t="s">
        <v>317</v>
      </c>
      <c r="H45" s="2979"/>
      <c r="I45" s="2979"/>
      <c r="J45" s="2979"/>
      <c r="K45" s="2979"/>
      <c r="L45" s="2979"/>
      <c r="M45" s="2979"/>
      <c r="N45" s="2975" t="s">
        <v>153</v>
      </c>
      <c r="O45" s="2976"/>
      <c r="P45" s="2976"/>
      <c r="Q45" s="2980"/>
      <c r="R45" s="2975" t="s">
        <v>155</v>
      </c>
      <c r="S45" s="2980"/>
      <c r="T45" s="879" t="s">
        <v>154</v>
      </c>
      <c r="U45" s="2982" t="s">
        <v>168</v>
      </c>
      <c r="V45" s="2982"/>
      <c r="W45" s="2982"/>
      <c r="X45" s="2983"/>
      <c r="Y45" s="2976" t="s">
        <v>812</v>
      </c>
      <c r="Z45" s="2976"/>
      <c r="AA45" s="2976"/>
      <c r="AB45" s="2976"/>
      <c r="AC45" s="2977"/>
      <c r="AE45" s="2985" t="s">
        <v>827</v>
      </c>
      <c r="AF45" s="2986"/>
      <c r="AG45" s="2986"/>
      <c r="AH45" s="2987"/>
    </row>
    <row r="46" spans="2:36" ht="17" thickBot="1">
      <c r="B46" s="907"/>
      <c r="C46" s="897" t="s">
        <v>127</v>
      </c>
      <c r="D46" s="870" t="s">
        <v>22</v>
      </c>
      <c r="E46" s="870" t="s">
        <v>52</v>
      </c>
      <c r="F46" s="898" t="s">
        <v>171</v>
      </c>
      <c r="G46" s="871" t="s">
        <v>127</v>
      </c>
      <c r="H46" s="871" t="s">
        <v>22</v>
      </c>
      <c r="I46" s="871" t="s">
        <v>171</v>
      </c>
      <c r="J46" s="871" t="s">
        <v>52</v>
      </c>
      <c r="K46" s="2028" t="s">
        <v>215</v>
      </c>
      <c r="L46" s="2028" t="s">
        <v>605</v>
      </c>
      <c r="M46" s="871" t="s">
        <v>84</v>
      </c>
      <c r="N46" s="873" t="s">
        <v>22</v>
      </c>
      <c r="O46" s="872" t="s">
        <v>171</v>
      </c>
      <c r="P46" s="872" t="s">
        <v>603</v>
      </c>
      <c r="Q46" s="872" t="s">
        <v>84</v>
      </c>
      <c r="R46" s="873" t="s">
        <v>22</v>
      </c>
      <c r="S46" s="875" t="s">
        <v>603</v>
      </c>
      <c r="T46" s="875" t="s">
        <v>603</v>
      </c>
      <c r="U46" s="872" t="s">
        <v>127</v>
      </c>
      <c r="V46" s="872" t="s">
        <v>22</v>
      </c>
      <c r="W46" s="872" t="s">
        <v>171</v>
      </c>
      <c r="X46" s="875" t="s">
        <v>52</v>
      </c>
      <c r="Y46" s="902" t="s">
        <v>127</v>
      </c>
      <c r="Z46" s="902" t="s">
        <v>22</v>
      </c>
      <c r="AA46" s="902" t="s">
        <v>171</v>
      </c>
      <c r="AB46" s="902" t="s">
        <v>52</v>
      </c>
      <c r="AC46" s="903" t="s">
        <v>84</v>
      </c>
      <c r="AD46" s="21"/>
      <c r="AE46" s="874" t="s">
        <v>828</v>
      </c>
      <c r="AF46" s="871" t="s">
        <v>829</v>
      </c>
      <c r="AG46" s="2028" t="s">
        <v>830</v>
      </c>
      <c r="AH46" s="2032" t="s">
        <v>831</v>
      </c>
    </row>
    <row r="47" spans="2:36">
      <c r="B47" s="908" t="s">
        <v>813</v>
      </c>
      <c r="C47" s="929">
        <f>SUM(D47:F47)</f>
        <v>540450</v>
      </c>
      <c r="D47" s="910">
        <f>SUMIF('NLOK ALL FORECASTS'!$E$147:$E$202,'NLOK ALL FORECASTS'!BW$2,'NLOK ALL FORECASTS'!$AT$147:$AT$202)</f>
        <v>113200</v>
      </c>
      <c r="E47" s="910">
        <f>SUMIF('NLOK ALL FORECASTS'!$E$147:$E$202,E46,'NLOK ALL FORECASTS'!$AT$147:$AT$202)</f>
        <v>9750</v>
      </c>
      <c r="F47" s="911">
        <f>SUMIF('NLOK ALL FORECASTS'!$E$147:$E$202,'NLOK ALL FORECASTS'!BX$2,'NLOK ALL FORECASTS'!$AT$147:$AT$202)+SUMIF('NLOK ALL FORECASTS'!$E$147:$E$202,'NLOK ALL FORECASTS'!$E$202,'NLOK ALL FORECASTS'!$AT$147:$AT$202)</f>
        <v>417500</v>
      </c>
      <c r="G47" s="928">
        <f>SUM(H47:J47,M47)</f>
        <v>270173.34286987194</v>
      </c>
      <c r="H47" s="912">
        <f>SUMIF('AVAST ALL FORECASTS'!$E$202:$E$257,'AVAST ALL FORECASTS'!BW$18,'AVAST ALL FORECASTS'!$AT$202:$AT$257)</f>
        <v>70200</v>
      </c>
      <c r="I47" s="912">
        <f>SUMIF('AVAST ALL FORECASTS'!$E$202:$E$257,'AVAST ALL FORECASTS'!BX$18,'AVAST ALL FORECASTS'!$AT$202:$AT$257)</f>
        <v>65875</v>
      </c>
      <c r="J47" s="912">
        <f>SUMIF('AVAST ALL FORECASTS'!$E$202:$E$257,'AVAST ALL FORECASTS'!BY$17,'AVAST ALL FORECASTS'!$AT$202:$AT$257)+SUMIF('AVAST ALL FORECASTS'!$E$202:$E$257,'AVAST ALL FORECASTS'!BY$18,'AVAST ALL FORECASTS'!$AT$202:$AT$257)</f>
        <v>123298.34286987194</v>
      </c>
      <c r="K47" s="2029">
        <f>SUMIF('AVAST ALL FORECASTS'!$E$202:$E$257,'AVAST ALL FORECASTS'!BY$18,'AVAST ALL FORECASTS'!$AT$202:$AT$257)</f>
        <v>41600</v>
      </c>
      <c r="L47" s="2029">
        <f>SUMIF('AVAST ALL FORECASTS'!$E$202:$E$257,'AVAST ALL FORECASTS'!BY$17,'AVAST ALL FORECASTS'!$AT$202:$AT$257)</f>
        <v>81698.342869871936</v>
      </c>
      <c r="M47" s="912">
        <f>SUMIF('AVAST ALL FORECASTS'!$E$202:$E$257,'AVAST ALL FORECASTS'!BZ$18,'AVAST ALL FORECASTS'!$AT$202:$AT$257)</f>
        <v>10800</v>
      </c>
      <c r="N47" s="913">
        <f>SUMIF('AVAST ALL FORECASTS'!$E$273:$E$276,N$46,'AVAST ALL FORECASTS'!$AT$273:$AT$276)</f>
        <v>645.04999999999995</v>
      </c>
      <c r="O47" s="912">
        <f>SUMIF('AVAST ALL FORECASTS'!$E$273:$E$276,'AVAST ALL FORECASTS'!$E$273,'AVAST ALL FORECASTS'!$AT$273:$AT$276)</f>
        <v>750</v>
      </c>
      <c r="P47" s="912">
        <f>SUMIF('AVAST ALL FORECASTS'!$E$273:$E$276,P$46,'AVAST ALL FORECASTS'!$AT$273:$AT$276)</f>
        <v>4714.8499999999995</v>
      </c>
      <c r="Q47" s="912">
        <f>SUMIF('AVAST ALL FORECASTS'!$E$273:$E$276,Q$46,'AVAST ALL FORECASTS'!$AT$273:$AT$276)</f>
        <v>248.89999999999998</v>
      </c>
      <c r="R47" s="913">
        <f>SUMIF('AVAST ALL FORECASTS'!$E$278:$E$279,R$46,'AVAST ALL FORECASTS'!$AT$278:$AT$279)</f>
        <v>490.51666666666665</v>
      </c>
      <c r="S47" s="914">
        <f>SUMIF('AVAST ALL FORECASTS'!$E$278:$E$279,S$46,'AVAST ALL FORECASTS'!$AT$278:$AT$279)</f>
        <v>16020.40639913232</v>
      </c>
      <c r="T47" s="914">
        <f>SUMIF('AVAST ALL FORECASTS'!$E$277:$E$277,T$46,'AVAST ALL FORECASTS'!$AT$277:$AT$277)</f>
        <v>6436.25</v>
      </c>
      <c r="U47" s="928">
        <f t="shared" ref="U47:U58" si="2">SUM(V47:X47)</f>
        <v>13500</v>
      </c>
      <c r="V47" s="912">
        <f>SUMIF('NLOK ALL FORECASTS'!$E$147:$E$204,'NLOK ALL FORECASTS'!CD$23,'NLOK ALL FORECASTS'!$AT$147:$AT$204)</f>
        <v>700</v>
      </c>
      <c r="W47" s="912">
        <f>SUMIF('NLOK ALL FORECASTS'!$E$147:$E$204,'NLOK ALL FORECASTS'!CF$23,'NLOK ALL FORECASTS'!$AT$147:$AT$204)</f>
        <v>200</v>
      </c>
      <c r="X47" s="912">
        <f>SUMIF('NLOK ALL FORECASTS'!$E$147:$E$204,'NLOK ALL FORECASTS'!CE$23,'NLOK ALL FORECASTS'!$AT$147:$AT$204)</f>
        <v>12600</v>
      </c>
      <c r="Y47" s="930">
        <f>SUM(Z47:AC47)</f>
        <v>853429.31593567098</v>
      </c>
      <c r="Z47" s="931">
        <f>SUM(D47,H47,V47,N47,R47)</f>
        <v>185235.56666666665</v>
      </c>
      <c r="AA47" s="931">
        <f>SUM(F47,I47,W47,O47)</f>
        <v>484325</v>
      </c>
      <c r="AB47" s="931">
        <f>SUM(J47,X47,E47,P47,S47,T47)</f>
        <v>172819.84926900425</v>
      </c>
      <c r="AC47" s="932">
        <f>SUM(Q47,M47)</f>
        <v>11048.9</v>
      </c>
      <c r="AD47" s="21"/>
      <c r="AE47" s="2033">
        <v>950</v>
      </c>
      <c r="AF47" s="910">
        <v>95240</v>
      </c>
      <c r="AG47" s="2034">
        <v>31700</v>
      </c>
      <c r="AH47" s="2035">
        <v>63540</v>
      </c>
      <c r="AJ47" s="647"/>
    </row>
    <row r="48" spans="2:36">
      <c r="B48" s="908" t="s">
        <v>814</v>
      </c>
      <c r="C48" s="933">
        <f>SUM(D48:F48)</f>
        <v>535140</v>
      </c>
      <c r="D48" s="912">
        <f>SUMIF('NLOK ALL FORECASTS'!$E$147:$E$202,'NLOK ALL FORECASTS'!BW$2,'NLOK ALL FORECASTS'!$AU$147:$AU$202)</f>
        <v>112500</v>
      </c>
      <c r="E48" s="912">
        <f>SUMIF('NLOK ALL FORECASTS'!$E$147:$E$202,E46,'NLOK ALL FORECASTS'!$AU$147:$AU$202)</f>
        <v>12170</v>
      </c>
      <c r="F48" s="918">
        <f>SUMIF('NLOK ALL FORECASTS'!$E$147:$E$202,'NLOK ALL FORECASTS'!BX$2,'NLOK ALL FORECASTS'!$AU$147:$AU$202)+SUMIF('NLOK ALL FORECASTS'!$E$147:$E$202,'NLOK ALL FORECASTS'!$E$202,'NLOK ALL FORECASTS'!$AU$147:$AU$202)</f>
        <v>410470</v>
      </c>
      <c r="G48" s="928">
        <f t="shared" ref="G48:G59" si="3">SUM(H48:J48,M48)</f>
        <v>249636.42589328886</v>
      </c>
      <c r="H48" s="912">
        <f>SUMIF('AVAST ALL FORECASTS'!$E$202:$E$257,'AVAST ALL FORECASTS'!BW$18,'AVAST ALL FORECASTS'!$AU$202:$AU$257)</f>
        <v>68550</v>
      </c>
      <c r="I48" s="912">
        <f>SUMIF('AVAST ALL FORECASTS'!$E$202:$E$257,'AVAST ALL FORECASTS'!BX$18,'AVAST ALL FORECASTS'!$AU$202:$AU$257)</f>
        <v>68700</v>
      </c>
      <c r="J48" s="912">
        <f>SUMIF('AVAST ALL FORECASTS'!$E$202:$E$257,'AVAST ALL FORECASTS'!BY$17,'AVAST ALL FORECASTS'!$AU$202:$AU$257)+SUMIF('AVAST ALL FORECASTS'!$E$202:$E$257,'AVAST ALL FORECASTS'!BY$18,'AVAST ALL FORECASTS'!$AU$202:$AU$257)</f>
        <v>102086.42589328886</v>
      </c>
      <c r="K48" s="2029">
        <f>SUMIF('AVAST ALL FORECASTS'!$E$202:$E$257,'AVAST ALL FORECASTS'!BY$18,'AVAST ALL FORECASTS'!$AU$202:$AU$257)</f>
        <v>37750</v>
      </c>
      <c r="L48" s="2029">
        <f>SUMIF('AVAST ALL FORECASTS'!$E$202:$E$257,'AVAST ALL FORECASTS'!BY$17,'AVAST ALL FORECASTS'!$AU$202:$AU$257)</f>
        <v>64336.425893288855</v>
      </c>
      <c r="M48" s="912">
        <f>SUMIF('AVAST ALL FORECASTS'!$E$202:$E$257,'AVAST ALL FORECASTS'!BZ$18,'AVAST ALL FORECASTS'!$AU$202:$AU$257)</f>
        <v>10300</v>
      </c>
      <c r="N48" s="913">
        <f>SUMIF('AVAST ALL FORECASTS'!$E$273:$E$276,N$46,'AVAST ALL FORECASTS'!$AU$273:$AU$276)</f>
        <v>632.69999999999993</v>
      </c>
      <c r="O48" s="912">
        <f>SUMIF('AVAST ALL FORECASTS'!$E$273:$E$276,'AVAST ALL FORECASTS'!$E$273,'AVAST ALL FORECASTS'!$AU$273:$AU$276)</f>
        <v>750</v>
      </c>
      <c r="P48" s="912">
        <f>SUMIF('AVAST ALL FORECASTS'!$E$273:$E$276,P$46,'AVAST ALL FORECASTS'!$AU$273:$AU$276)</f>
        <v>4782.3</v>
      </c>
      <c r="Q48" s="912">
        <f>SUMIF('AVAST ALL FORECASTS'!$E$273:$E$276,Q$46,'AVAST ALL FORECASTS'!$AU$273:$AU$276)</f>
        <v>178.6</v>
      </c>
      <c r="R48" s="913">
        <f>SUMIF('AVAST ALL FORECASTS'!$E$278:$E$279,R$46,'AVAST ALL FORECASTS'!$AU$278:$AU$279)</f>
        <v>524.08333333333326</v>
      </c>
      <c r="S48" s="914">
        <f>SUMIF('AVAST ALL FORECASTS'!$E$278:$E$279,S$46,'AVAST ALL FORECASTS'!$AU$278:$AU$279)</f>
        <v>15765.948461055988</v>
      </c>
      <c r="T48" s="914">
        <f>SUMIF('AVAST ALL FORECASTS'!$E$277:$E$277,T$46,'AVAST ALL FORECASTS'!$AU$277:$AU$277)</f>
        <v>6160.75</v>
      </c>
      <c r="U48" s="928">
        <f t="shared" si="2"/>
        <v>18850</v>
      </c>
      <c r="V48" s="912">
        <f>SUMIF('NLOK ALL FORECASTS'!$E$147:$E$204,'NLOK ALL FORECASTS'!CD$23,'NLOK ALL FORECASTS'!$AU$147:$AU$204)</f>
        <v>500</v>
      </c>
      <c r="W48" s="912">
        <f>SUMIF('NLOK ALL FORECASTS'!$E$147:$E$204,'NLOK ALL FORECASTS'!CF$23,'NLOK ALL FORECASTS'!$AU$147:$AU$204)</f>
        <v>700</v>
      </c>
      <c r="X48" s="912">
        <f>SUMIF('NLOK ALL FORECASTS'!$E$147:$E$204,'NLOK ALL FORECASTS'!CE$23,'NLOK ALL FORECASTS'!$AU$147:$AU$204)</f>
        <v>17650</v>
      </c>
      <c r="Y48" s="917">
        <f t="shared" ref="Y48:Y58" si="4">SUM(Z48:AC48)</f>
        <v>832420.80768767814</v>
      </c>
      <c r="Z48" s="912">
        <f t="shared" ref="Z48:Z58" si="5">SUM(D48,H48,V48,N48,R48)</f>
        <v>182706.78333333335</v>
      </c>
      <c r="AA48" s="912">
        <f t="shared" ref="AA48:AA58" si="6">SUM(F48,I48,W48,O48)</f>
        <v>480620</v>
      </c>
      <c r="AB48" s="912">
        <f t="shared" ref="AB48:AB58" si="7">SUM(J48,X48,E48,P48,S48,T48)</f>
        <v>158615.42435434484</v>
      </c>
      <c r="AC48" s="918">
        <f t="shared" ref="AC48:AC58" si="8">SUM(Q48,M48)</f>
        <v>10478.6</v>
      </c>
      <c r="AD48" s="21"/>
      <c r="AE48" s="2036">
        <v>950</v>
      </c>
      <c r="AF48" s="912">
        <v>95652.5</v>
      </c>
      <c r="AG48" s="2029">
        <v>31475</v>
      </c>
      <c r="AH48" s="2037">
        <v>64177.5</v>
      </c>
      <c r="AJ48" s="647"/>
    </row>
    <row r="49" spans="2:36">
      <c r="B49" s="908" t="s">
        <v>815</v>
      </c>
      <c r="C49" s="933">
        <f>SUM(D49:F49)</f>
        <v>537890</v>
      </c>
      <c r="D49" s="912">
        <f>SUMIF('NLOK ALL FORECASTS'!$E$147:$E$202,'NLOK ALL FORECASTS'!BW$2,'NLOK ALL FORECASTS'!$AV$147:$AV$202)</f>
        <v>105550</v>
      </c>
      <c r="E49" s="912">
        <f>SUMIF('NLOK ALL FORECASTS'!$E$147:$E$202,E46,'NLOK ALL FORECASTS'!$AV$147:$AV$202)</f>
        <v>12140</v>
      </c>
      <c r="F49" s="918">
        <f>SUMIF('NLOK ALL FORECASTS'!$E$147:$E$202,'NLOK ALL FORECASTS'!BX$2,'NLOK ALL FORECASTS'!$AV$147:$AV$202)+SUMIF('NLOK ALL FORECASTS'!$E$147:$E$202,'NLOK ALL FORECASTS'!$E$202,'NLOK ALL FORECASTS'!$AV$147:$AV$202)</f>
        <v>420200</v>
      </c>
      <c r="G49" s="928">
        <f t="shared" si="3"/>
        <v>245161.24765662773</v>
      </c>
      <c r="H49" s="912">
        <f>SUMIF('AVAST ALL FORECASTS'!$E$202:$E$257,'AVAST ALL FORECASTS'!BW$18,'AVAST ALL FORECASTS'!$AV$202:$AV$257)</f>
        <v>65650</v>
      </c>
      <c r="I49" s="912">
        <f>SUMIF('AVAST ALL FORECASTS'!$E$202:$E$257,'AVAST ALL FORECASTS'!BX$18,'AVAST ALL FORECASTS'!$AV$202:$AV$257)</f>
        <v>67800</v>
      </c>
      <c r="J49" s="912">
        <f>SUMIF('AVAST ALL FORECASTS'!$E$202:$E$257,'AVAST ALL FORECASTS'!BY$17,'AVAST ALL FORECASTS'!$AV$202:$AV$257)+SUMIF('AVAST ALL FORECASTS'!$E$202:$E$257,'AVAST ALL FORECASTS'!BY$18,'AVAST ALL FORECASTS'!$AV$202:$AV$257)</f>
        <v>101661.24765662775</v>
      </c>
      <c r="K49" s="2029">
        <f>SUMIF('AVAST ALL FORECASTS'!$E$202:$E$257,'AVAST ALL FORECASTS'!BY$18,'AVAST ALL FORECASTS'!$AV$202:$AV$257)</f>
        <v>37600</v>
      </c>
      <c r="L49" s="2029">
        <f>SUMIF('AVAST ALL FORECASTS'!$E$202:$E$257,'AVAST ALL FORECASTS'!BY$17,'AVAST ALL FORECASTS'!$AV$202:$AV$257)</f>
        <v>64061.247656627747</v>
      </c>
      <c r="M49" s="912">
        <f>SUMIF('AVAST ALL FORECASTS'!$E$202:$E$257,'AVAST ALL FORECASTS'!BZ$18,'AVAST ALL FORECASTS'!$AV$202:$AV$257)</f>
        <v>10050</v>
      </c>
      <c r="N49" s="913">
        <f>SUMIF('AVAST ALL FORECASTS'!$E$273:$E$276,N$46,'AVAST ALL FORECASTS'!$AV$273:$AV$276)</f>
        <v>741.94999999999993</v>
      </c>
      <c r="O49" s="912">
        <f>SUMIF('AVAST ALL FORECASTS'!$E$273:$E$276,'AVAST ALL FORECASTS'!$E$273,'AVAST ALL FORECASTS'!$AV$273:$AV$276)</f>
        <v>700</v>
      </c>
      <c r="P49" s="912">
        <f>SUMIF('AVAST ALL FORECASTS'!$E$273:$E$276,P$46,'AVAST ALL FORECASTS'!$AV$273:$AV$276)</f>
        <v>4651.2</v>
      </c>
      <c r="Q49" s="912">
        <f>SUMIF('AVAST ALL FORECASTS'!$E$273:$E$276,Q$46,'AVAST ALL FORECASTS'!$AV$273:$AV$276)</f>
        <v>277.39999999999998</v>
      </c>
      <c r="R49" s="913">
        <f>SUMIF('AVAST ALL FORECASTS'!$E$278:$E$279,R$46,'AVAST ALL FORECASTS'!$AV$278:$AV$279)</f>
        <v>517.96111111111099</v>
      </c>
      <c r="S49" s="914">
        <f>SUMIF('AVAST ALL FORECASTS'!$E$278:$E$279,S$46,'AVAST ALL FORECASTS'!$AV$278:$AV$279)</f>
        <v>20834.600379774354</v>
      </c>
      <c r="T49" s="914">
        <f>SUMIF('AVAST ALL FORECASTS'!$E$277:$E$277,T$46,'AVAST ALL FORECASTS'!$AV$277:$AV$277)</f>
        <v>5757.95</v>
      </c>
      <c r="U49" s="928">
        <f t="shared" si="2"/>
        <v>18500</v>
      </c>
      <c r="V49" s="912">
        <f>SUMIF('NLOK ALL FORECASTS'!$E$147:$E$204,'NLOK ALL FORECASTS'!CD$23,'NLOK ALL FORECASTS'!$AV$147:$AV$204)</f>
        <v>500</v>
      </c>
      <c r="W49" s="912">
        <f>SUMIF('NLOK ALL FORECASTS'!$E$147:$E$204,'NLOK ALL FORECASTS'!CF$23,'NLOK ALL FORECASTS'!$AV$147:$AV$204)</f>
        <v>700</v>
      </c>
      <c r="X49" s="912">
        <f>SUMIF('NLOK ALL FORECASTS'!$E$147:$E$204,'NLOK ALL FORECASTS'!CE$23,'NLOK ALL FORECASTS'!$AV$147:$AV$204)</f>
        <v>17300</v>
      </c>
      <c r="Y49" s="917">
        <f t="shared" si="4"/>
        <v>835032.30914751312</v>
      </c>
      <c r="Z49" s="912">
        <f>SUM(D49,H49,V49,N49,R49)</f>
        <v>172959.91111111111</v>
      </c>
      <c r="AA49" s="912">
        <f>SUM(F49,I49,W49,O49)</f>
        <v>489400</v>
      </c>
      <c r="AB49" s="912">
        <f>SUM(J49,X49,E49,P49,S49,T49)</f>
        <v>162344.9980364021</v>
      </c>
      <c r="AC49" s="918">
        <f>SUM(Q49,M49)</f>
        <v>10327.4</v>
      </c>
      <c r="AD49" s="21"/>
      <c r="AE49" s="2038">
        <v>950</v>
      </c>
      <c r="AF49" s="912">
        <v>96680</v>
      </c>
      <c r="AG49" s="2029">
        <v>31700</v>
      </c>
      <c r="AH49" s="2037">
        <v>64980</v>
      </c>
      <c r="AJ49" s="647"/>
    </row>
    <row r="50" spans="2:36">
      <c r="B50" s="908" t="s">
        <v>816</v>
      </c>
      <c r="C50" s="933">
        <f t="shared" ref="C50:C58" si="9">SUM(D50:F50)</f>
        <v>566960</v>
      </c>
      <c r="D50" s="912">
        <f>SUMIF('NLOK ALL FORECASTS'!$E$147:$E$202,'NLOK ALL FORECASTS'!BW$2,'NLOK ALL FORECASTS'!$AW$147:$AW$202)</f>
        <v>114700</v>
      </c>
      <c r="E50" s="912">
        <f>SUMIF('NLOK ALL FORECASTS'!$E$147:$E$202,E46,'NLOK ALL FORECASTS'!$AW$147:$AW$202)</f>
        <v>12410</v>
      </c>
      <c r="F50" s="918">
        <f>SUMIF('NLOK ALL FORECASTS'!$E$147:$E$202,'NLOK ALL FORECASTS'!BX$2,'NLOK ALL FORECASTS'!$AW$147:$AW$202)+SUMIF('NLOK ALL FORECASTS'!$E$147:$E$202,'NLOK ALL FORECASTS'!$E$202,'NLOK ALL FORECASTS'!$AW$147:$AW$202)</f>
        <v>439850</v>
      </c>
      <c r="G50" s="928">
        <f t="shared" si="3"/>
        <v>237711.60412994996</v>
      </c>
      <c r="H50" s="912">
        <f>SUMIF('AVAST ALL FORECASTS'!$E$202:$E$257,'AVAST ALL FORECASTS'!BW$18,'AVAST ALL FORECASTS'!$AW$202:$AW$257)</f>
        <v>62650</v>
      </c>
      <c r="I50" s="912">
        <f>SUMIF('AVAST ALL FORECASTS'!$E$202:$E$257,'AVAST ALL FORECASTS'!BX$18,'AVAST ALL FORECASTS'!$AW$202:$AW$257)</f>
        <v>65925</v>
      </c>
      <c r="J50" s="912">
        <f>SUMIF('AVAST ALL FORECASTS'!$E$202:$E$257,'AVAST ALL FORECASTS'!BY$17,'AVAST ALL FORECASTS'!$AW$202:$AW$257)+SUMIF('AVAST ALL FORECASTS'!$E$202:$E$257,'AVAST ALL FORECASTS'!BY$18,'AVAST ALL FORECASTS'!$AW$202:$AW$257)</f>
        <v>99136.604129949963</v>
      </c>
      <c r="K50" s="2029">
        <f>SUMIF('AVAST ALL FORECASTS'!$E$202:$E$257,'AVAST ALL FORECASTS'!BY$18,'AVAST ALL FORECASTS'!$AW$202:$AW$257)</f>
        <v>36650</v>
      </c>
      <c r="L50" s="2029">
        <f>SUMIF('AVAST ALL FORECASTS'!$E$202:$E$257,'AVAST ALL FORECASTS'!BY$17,'AVAST ALL FORECASTS'!$AW$202:$AW$257)</f>
        <v>62486.604129949963</v>
      </c>
      <c r="M50" s="912">
        <f>SUMIF('AVAST ALL FORECASTS'!$E$202:$E$257,'AVAST ALL FORECASTS'!BZ$18,'AVAST ALL FORECASTS'!$AW$202:$AW$257)</f>
        <v>10000</v>
      </c>
      <c r="N50" s="913">
        <f>SUMIF('AVAST ALL FORECASTS'!$E$273:$E$276,N$46,'AVAST ALL FORECASTS'!$AW$273:$AW$276)</f>
        <v>610.85</v>
      </c>
      <c r="O50" s="912">
        <f>SUMIF('AVAST ALL FORECASTS'!$E$273:$E$276,'AVAST ALL FORECASTS'!$E$273,'AVAST ALL FORECASTS'!$AW$273:$AW$276)</f>
        <v>700</v>
      </c>
      <c r="P50" s="912">
        <f>SUMIF('AVAST ALL FORECASTS'!$E$273:$E$276,P$46,'AVAST ALL FORECASTS'!$AW$273:$AW$276)</f>
        <v>4178.0999999999995</v>
      </c>
      <c r="Q50" s="912">
        <f>SUMIF('AVAST ALL FORECASTS'!$E$273:$E$276,Q$46,'AVAST ALL FORECASTS'!$AW$273:$AW$276)</f>
        <v>222.29999999999998</v>
      </c>
      <c r="R50" s="913">
        <f>SUMIF('AVAST ALL FORECASTS'!$E$278:$E$279,R$46,'AVAST ALL FORECASTS'!$AW$278:$AW$279)</f>
        <v>528.48148148148141</v>
      </c>
      <c r="S50" s="914">
        <f>SUMIF('AVAST ALL FORECASTS'!$E$278:$E$279,S$46,'AVAST ALL FORECASTS'!$AW$278:$AW$279)</f>
        <v>17604.192292841126</v>
      </c>
      <c r="T50" s="914">
        <f>SUMIF('AVAST ALL FORECASTS'!$E$277:$E$277,T$46,'AVAST ALL FORECASTS'!$AW$277:$AW$277)</f>
        <v>5659.15</v>
      </c>
      <c r="U50" s="928">
        <f t="shared" si="2"/>
        <v>14800</v>
      </c>
      <c r="V50" s="912">
        <f>SUMIF('NLOK ALL FORECASTS'!$E$147:$E$204,'NLOK ALL FORECASTS'!CD$23,'NLOK ALL FORECASTS'!$AW$147:$AW$204)</f>
        <v>600</v>
      </c>
      <c r="W50" s="912">
        <f>SUMIF('NLOK ALL FORECASTS'!$E$147:$E$204,'NLOK ALL FORECASTS'!CF$23,'NLOK ALL FORECASTS'!$AW$147:$AW$204)</f>
        <v>700</v>
      </c>
      <c r="X50" s="912">
        <f>SUMIF('NLOK ALL FORECASTS'!$E$147:$E$204,'NLOK ALL FORECASTS'!CE$23,'NLOK ALL FORECASTS'!$AW$147:$AW$204)</f>
        <v>13500</v>
      </c>
      <c r="Y50" s="917">
        <f t="shared" si="4"/>
        <v>848974.67790427257</v>
      </c>
      <c r="Z50" s="912">
        <f t="shared" si="5"/>
        <v>179089.33148148149</v>
      </c>
      <c r="AA50" s="912">
        <f t="shared" si="6"/>
        <v>507175</v>
      </c>
      <c r="AB50" s="912">
        <f t="shared" si="7"/>
        <v>152488.04642279109</v>
      </c>
      <c r="AC50" s="918">
        <f t="shared" si="8"/>
        <v>10222.299999999999</v>
      </c>
      <c r="AD50" s="21"/>
      <c r="AE50" s="2038">
        <v>950</v>
      </c>
      <c r="AF50" s="912">
        <v>95060</v>
      </c>
      <c r="AG50" s="2029">
        <v>31100</v>
      </c>
      <c r="AH50" s="2037">
        <v>63960</v>
      </c>
      <c r="AJ50" s="647"/>
    </row>
    <row r="51" spans="2:36">
      <c r="B51" s="908" t="s">
        <v>817</v>
      </c>
      <c r="C51" s="933">
        <f t="shared" si="9"/>
        <v>552920</v>
      </c>
      <c r="D51" s="912">
        <f>SUMIF('NLOK ALL FORECASTS'!$E$147:$E$202,'NLOK ALL FORECASTS'!BW$2,'NLOK ALL FORECASTS'!$AX$147:$AX$202)</f>
        <v>109150</v>
      </c>
      <c r="E51" s="912">
        <f>SUMIF('NLOK ALL FORECASTS'!$E$147:$E$202,E46,'NLOK ALL FORECASTS'!$AX$147:$AX$202)</f>
        <v>13810</v>
      </c>
      <c r="F51" s="918">
        <f>SUMIF('NLOK ALL FORECASTS'!$E$147:$E$202,'NLOK ALL FORECASTS'!BX$2,'NLOK ALL FORECASTS'!$AX$147:$AX$202)+SUMIF('NLOK ALL FORECASTS'!$E$147:$E$202,'NLOK ALL FORECASTS'!$E$202,'NLOK ALL FORECASTS'!$AX$147:$AX$202)</f>
        <v>429960</v>
      </c>
      <c r="G51" s="928">
        <f t="shared" si="3"/>
        <v>203506.1415046906</v>
      </c>
      <c r="H51" s="912">
        <f>SUMIF('AVAST ALL FORECASTS'!$E$202:$E$257,'AVAST ALL FORECASTS'!BW$18,'AVAST ALL FORECASTS'!$AX$202:$AX$257)</f>
        <v>56300</v>
      </c>
      <c r="I51" s="912">
        <f>SUMIF('AVAST ALL FORECASTS'!$E$202:$E$257,'AVAST ALL FORECASTS'!BX$18,'AVAST ALL FORECASTS'!$AX$202:$AX$257)</f>
        <v>64175</v>
      </c>
      <c r="J51" s="912">
        <f>SUMIF('AVAST ALL FORECASTS'!$E$202:$E$257,'AVAST ALL FORECASTS'!BY$17,'AVAST ALL FORECASTS'!$AX$202:$AX$257)+SUMIF('AVAST ALL FORECASTS'!$E$202:$E$257,'AVAST ALL FORECASTS'!BY$18,'AVAST ALL FORECASTS'!$AX$202:$AX$257)</f>
        <v>72831.141504690604</v>
      </c>
      <c r="K51" s="2029">
        <f>SUMIF('AVAST ALL FORECASTS'!$E$202:$E$257,'AVAST ALL FORECASTS'!BY$18,'AVAST ALL FORECASTS'!$AX$202:$AX$257)</f>
        <v>26899.762643733167</v>
      </c>
      <c r="L51" s="2029">
        <f>SUMIF('AVAST ALL FORECASTS'!$E$202:$E$257,'AVAST ALL FORECASTS'!BY$17,'AVAST ALL FORECASTS'!$AX$202:$AX$257)</f>
        <v>45931.37886095744</v>
      </c>
      <c r="M51" s="912">
        <f>SUMIF('AVAST ALL FORECASTS'!$E$202:$E$257,'AVAST ALL FORECASTS'!BZ$18,'AVAST ALL FORECASTS'!$AX$202:$AX$257)</f>
        <v>10200</v>
      </c>
      <c r="N51" s="913">
        <f>SUMIF('AVAST ALL FORECASTS'!$E$273:$E$276,N$46,'AVAST ALL FORECASTS'!$AX$273:$AX$276)</f>
        <v>644.1</v>
      </c>
      <c r="O51" s="912">
        <f>SUMIF('AVAST ALL FORECASTS'!$E$273:$E$276,'AVAST ALL FORECASTS'!$E$273,'AVAST ALL FORECASTS'!$AX$273:$AX$276)</f>
        <v>750</v>
      </c>
      <c r="P51" s="912">
        <f>SUMIF('AVAST ALL FORECASTS'!$E$273:$E$276,P$46,'AVAST ALL FORECASTS'!$AX$273:$AX$276)</f>
        <v>4846.8999999999996</v>
      </c>
      <c r="Q51" s="912">
        <f>SUMIF('AVAST ALL FORECASTS'!$E$273:$E$276,Q$46,'AVAST ALL FORECASTS'!$AX$273:$AX$276)</f>
        <v>226.1</v>
      </c>
      <c r="R51" s="913">
        <f>SUMIF('AVAST ALL FORECASTS'!$E$278:$E$279,R$46,'AVAST ALL FORECASTS'!$AX$278:$AX$279)</f>
        <v>523.50864197530848</v>
      </c>
      <c r="S51" s="914">
        <f>SUMIF('AVAST ALL FORECASTS'!$E$278:$E$279,S$46,'AVAST ALL FORECASTS'!$AX$278:$AX$279)</f>
        <v>17758.885294737087</v>
      </c>
      <c r="T51" s="914">
        <f>SUMIF('AVAST ALL FORECASTS'!$E$277:$E$277,T$46,'AVAST ALL FORECASTS'!$AX$277:$AX$277)</f>
        <v>6265.25</v>
      </c>
      <c r="U51" s="928">
        <f t="shared" si="2"/>
        <v>14800</v>
      </c>
      <c r="V51" s="912">
        <f>SUMIF('NLOK ALL FORECASTS'!$E$147:$E$204,'NLOK ALL FORECASTS'!CD$23,'NLOK ALL FORECASTS'!$AX$147:$AX$204)</f>
        <v>850</v>
      </c>
      <c r="W51" s="912">
        <f>SUMIF('NLOK ALL FORECASTS'!$E$147:$E$204,'NLOK ALL FORECASTS'!CF$23,'NLOK ALL FORECASTS'!$AX$147:$AX$204)</f>
        <v>700</v>
      </c>
      <c r="X51" s="912">
        <f>SUMIF('NLOK ALL FORECASTS'!$E$147:$E$204,'NLOK ALL FORECASTS'!CE$23,'NLOK ALL FORECASTS'!$AX$147:$AX$204)</f>
        <v>13250</v>
      </c>
      <c r="Y51" s="917">
        <f t="shared" si="4"/>
        <v>802240.88544140302</v>
      </c>
      <c r="Z51" s="912">
        <f t="shared" si="5"/>
        <v>167467.60864197533</v>
      </c>
      <c r="AA51" s="912">
        <f t="shared" si="6"/>
        <v>495585</v>
      </c>
      <c r="AB51" s="912">
        <f t="shared" si="7"/>
        <v>128762.17679942769</v>
      </c>
      <c r="AC51" s="918">
        <f t="shared" si="8"/>
        <v>10426.1</v>
      </c>
      <c r="AD51" s="21"/>
      <c r="AE51" s="2038">
        <v>950</v>
      </c>
      <c r="AF51" s="912">
        <v>95227.5</v>
      </c>
      <c r="AG51" s="2029">
        <v>31225</v>
      </c>
      <c r="AH51" s="2037">
        <v>64002.5</v>
      </c>
      <c r="AJ51" s="647"/>
    </row>
    <row r="52" spans="2:36">
      <c r="B52" s="908" t="s">
        <v>818</v>
      </c>
      <c r="C52" s="933">
        <f t="shared" si="9"/>
        <v>520670</v>
      </c>
      <c r="D52" s="912">
        <f>SUMIF('NLOK ALL FORECASTS'!$E$147:$E$202,'NLOK ALL FORECASTS'!BW$2,'NLOK ALL FORECASTS'!$AY$147:$AY$202)</f>
        <v>108550</v>
      </c>
      <c r="E52" s="912">
        <f>SUMIF('NLOK ALL FORECASTS'!$E$147:$E$202,E46,'NLOK ALL FORECASTS'!$AY$147:$AY$202)</f>
        <v>13610</v>
      </c>
      <c r="F52" s="918">
        <f>SUMIF('NLOK ALL FORECASTS'!$E$147:$E$202,'NLOK ALL FORECASTS'!BX$2,'NLOK ALL FORECASTS'!$AY$147:$AY$202)+SUMIF('NLOK ALL FORECASTS'!$E$147:$E$202,'NLOK ALL FORECASTS'!$E$202,'NLOK ALL FORECASTS'!$AY$147:$AY$202)</f>
        <v>398510</v>
      </c>
      <c r="G52" s="928">
        <f t="shared" si="3"/>
        <v>198391.54217941739</v>
      </c>
      <c r="H52" s="912">
        <f>SUMIF('AVAST ALL FORECASTS'!$E$202:$E$257,'AVAST ALL FORECASTS'!BW$18,'AVAST ALL FORECASTS'!$AY$202:$AY$257)</f>
        <v>54525</v>
      </c>
      <c r="I52" s="912">
        <f>SUMIF('AVAST ALL FORECASTS'!$E$202:$E$257,'AVAST ALL FORECASTS'!BX$18,'AVAST ALL FORECASTS'!$AY$202:$AY$257)</f>
        <v>61800</v>
      </c>
      <c r="J52" s="912">
        <f>SUMIF('AVAST ALL FORECASTS'!$E$202:$E$257,'AVAST ALL FORECASTS'!BY$17,'AVAST ALL FORECASTS'!$AY$202:$AY$257)+SUMIF('AVAST ALL FORECASTS'!$E$202:$E$257,'AVAST ALL FORECASTS'!BY$18,'AVAST ALL FORECASTS'!$AY$202:$AY$257)</f>
        <v>71766.542179417404</v>
      </c>
      <c r="K52" s="2029">
        <f>SUMIF('AVAST ALL FORECASTS'!$E$202:$E$257,'AVAST ALL FORECASTS'!BY$18,'AVAST ALL FORECASTS'!$AY$202:$AY$257)</f>
        <v>26512.940018321282</v>
      </c>
      <c r="L52" s="2029">
        <f>SUMIF('AVAST ALL FORECASTS'!$E$202:$E$257,'AVAST ALL FORECASTS'!BY$17,'AVAST ALL FORECASTS'!$AY$202:$AY$257)</f>
        <v>45253.602161096125</v>
      </c>
      <c r="M52" s="912">
        <f>SUMIF('AVAST ALL FORECASTS'!$E$202:$E$257,'AVAST ALL FORECASTS'!BZ$18,'AVAST ALL FORECASTS'!$AY$202:$AY$257)</f>
        <v>10300</v>
      </c>
      <c r="N52" s="913">
        <f>SUMIF('AVAST ALL FORECASTS'!$E$273:$E$276,N$46,'AVAST ALL FORECASTS'!$AY$273:$AY$276)</f>
        <v>694.44999999999993</v>
      </c>
      <c r="O52" s="912">
        <f>SUMIF('AVAST ALL FORECASTS'!$E$273:$E$276,'AVAST ALL FORECASTS'!$E$273,'AVAST ALL FORECASTS'!$AY$273:$AY$276)</f>
        <v>800</v>
      </c>
      <c r="P52" s="912">
        <f>SUMIF('AVAST ALL FORECASTS'!$E$273:$E$276,P$46,'AVAST ALL FORECASTS'!$AY$273:$AY$276)</f>
        <v>5649.65</v>
      </c>
      <c r="Q52" s="912">
        <f>SUMIF('AVAST ALL FORECASTS'!$E$273:$E$276,Q$46,'AVAST ALL FORECASTS'!$AY$273:$AY$276)</f>
        <v>213.75</v>
      </c>
      <c r="R52" s="913">
        <f>SUMIF('AVAST ALL FORECASTS'!$E$278:$E$279,R$46,'AVAST ALL FORECASTS'!$AY$278:$AY$279)</f>
        <v>549.68407407407392</v>
      </c>
      <c r="S52" s="914">
        <f>SUMIF('AVAST ALL FORECASTS'!$E$278:$E$279,S$46,'AVAST ALL FORECASTS'!$AY$278:$AY$279)</f>
        <v>18325.574262966071</v>
      </c>
      <c r="T52" s="914">
        <f>SUMIF('AVAST ALL FORECASTS'!$E$277:$E$277,T$46,'AVAST ALL FORECASTS'!$AY$277:$AY$277)</f>
        <v>5206</v>
      </c>
      <c r="U52" s="928">
        <f t="shared" si="2"/>
        <v>15050</v>
      </c>
      <c r="V52" s="912">
        <f>SUMIF('NLOK ALL FORECASTS'!$E$147:$E$204,'NLOK ALL FORECASTS'!CD$23,'NLOK ALL FORECASTS'!$AY$147:$AY$204)</f>
        <v>750</v>
      </c>
      <c r="W52" s="912">
        <f>SUMIF('NLOK ALL FORECASTS'!$E$147:$E$204,'NLOK ALL FORECASTS'!CF$23,'NLOK ALL FORECASTS'!$AY$147:$AY$204)</f>
        <v>800</v>
      </c>
      <c r="X52" s="912">
        <f>SUMIF('NLOK ALL FORECASTS'!$E$147:$E$204,'NLOK ALL FORECASTS'!CE$23,'NLOK ALL FORECASTS'!$AY$147:$AY$204)</f>
        <v>13500</v>
      </c>
      <c r="Y52" s="917">
        <f t="shared" si="4"/>
        <v>765550.65051645762</v>
      </c>
      <c r="Z52" s="912">
        <f t="shared" si="5"/>
        <v>165069.1340740741</v>
      </c>
      <c r="AA52" s="912">
        <f t="shared" si="6"/>
        <v>461910</v>
      </c>
      <c r="AB52" s="912">
        <f t="shared" si="7"/>
        <v>128057.76644238346</v>
      </c>
      <c r="AC52" s="918">
        <f t="shared" si="8"/>
        <v>10513.75</v>
      </c>
      <c r="AD52" s="21"/>
      <c r="AE52" s="2038">
        <v>950</v>
      </c>
      <c r="AF52" s="912">
        <v>92932.5</v>
      </c>
      <c r="AG52" s="2029">
        <v>30625</v>
      </c>
      <c r="AH52" s="2037">
        <v>62307.5</v>
      </c>
      <c r="AJ52" s="647"/>
    </row>
    <row r="53" spans="2:36">
      <c r="B53" s="908" t="s">
        <v>819</v>
      </c>
      <c r="C53" s="933">
        <f t="shared" si="9"/>
        <v>536060</v>
      </c>
      <c r="D53" s="912">
        <f>SUMIF('NLOK ALL FORECASTS'!$E$147:$E$202,'NLOK ALL FORECASTS'!BW$2,'NLOK ALL FORECASTS'!$AZ$147:$AZ$202)</f>
        <v>113200</v>
      </c>
      <c r="E53" s="912">
        <f>SUMIF('NLOK ALL FORECASTS'!$E$147:$E$202,E46,'NLOK ALL FORECASTS'!$AZ$147:$AZ$202)</f>
        <v>13910</v>
      </c>
      <c r="F53" s="918">
        <f>SUMIF('NLOK ALL FORECASTS'!$E$147:$E$202,'NLOK ALL FORECASTS'!BX$2,'NLOK ALL FORECASTS'!$AZ$147:$AZ$202)+SUMIF('NLOK ALL FORECASTS'!$E$147:$E$202,'NLOK ALL FORECASTS'!$E$202,'NLOK ALL FORECASTS'!$AZ$147:$AZ$202)</f>
        <v>408950</v>
      </c>
      <c r="G53" s="928">
        <f t="shared" si="3"/>
        <v>184571.42589328886</v>
      </c>
      <c r="H53" s="912">
        <f>SUMIF('AVAST ALL FORECASTS'!$E$202:$E$257,'AVAST ALL FORECASTS'!BW$18,'AVAST ALL FORECASTS'!$AZ$202:$AZ$257)</f>
        <v>47600</v>
      </c>
      <c r="I53" s="912">
        <f>SUMIF('AVAST ALL FORECASTS'!$E$202:$E$257,'AVAST ALL FORECASTS'!BX$18,'AVAST ALL FORECASTS'!$AZ$202:$AZ$257)</f>
        <v>59150</v>
      </c>
      <c r="J53" s="912">
        <f>SUMIF('AVAST ALL FORECASTS'!$E$202:$E$257,'AVAST ALL FORECASTS'!BY$17,'AVAST ALL FORECASTS'!$AZ$202:$AZ$257)+SUMIF('AVAST ALL FORECASTS'!$E$202:$E$257,'AVAST ALL FORECASTS'!BY$18,'AVAST ALL FORECASTS'!$AZ$202:$AZ$257)</f>
        <v>67321.425893288862</v>
      </c>
      <c r="K53" s="2029">
        <f>SUMIF('AVAST ALL FORECASTS'!$E$202:$E$257,'AVAST ALL FORECASTS'!BY$18,'AVAST ALL FORECASTS'!$AZ$202:$AZ$257)</f>
        <v>25100</v>
      </c>
      <c r="L53" s="2029">
        <f>SUMIF('AVAST ALL FORECASTS'!$E$202:$E$257,'AVAST ALL FORECASTS'!BY$17,'AVAST ALL FORECASTS'!$AZ$202:$AZ$257)</f>
        <v>42221.425893288855</v>
      </c>
      <c r="M53" s="912">
        <f>SUMIF('AVAST ALL FORECASTS'!$E$202:$E$257,'AVAST ALL FORECASTS'!BZ$18,'AVAST ALL FORECASTS'!$AZ$202:$AZ$257)</f>
        <v>10500</v>
      </c>
      <c r="N53" s="913">
        <f>SUMIF('AVAST ALL FORECASTS'!$E$273:$E$276,N$46,'AVAST ALL FORECASTS'!$AZ$273:$AZ$276)</f>
        <v>712.5</v>
      </c>
      <c r="O53" s="912">
        <f>SUMIF('AVAST ALL FORECASTS'!$E$273:$E$276,'AVAST ALL FORECASTS'!$E$273,'AVAST ALL FORECASTS'!$AZ$273:$AZ$276)</f>
        <v>850</v>
      </c>
      <c r="P53" s="912">
        <f>SUMIF('AVAST ALL FORECASTS'!$E$273:$E$276,P$46,'AVAST ALL FORECASTS'!$AZ$273:$AZ$276)</f>
        <v>4892.5</v>
      </c>
      <c r="Q53" s="912">
        <f>SUMIF('AVAST ALL FORECASTS'!$E$273:$E$276,Q$46,'AVAST ALL FORECASTS'!$AZ$273:$AZ$276)</f>
        <v>266</v>
      </c>
      <c r="R53" s="913">
        <f>SUMIF('AVAST ALL FORECASTS'!$E$278:$E$279,R$46,'AVAST ALL FORECASTS'!$AZ$278:$AZ$279)</f>
        <v>577.16827777777758</v>
      </c>
      <c r="S53" s="914">
        <f>SUMIF('AVAST ALL FORECASTS'!$E$278:$E$279,S$46,'AVAST ALL FORECASTS'!$AZ$278:$AZ$279)</f>
        <v>18409.391858347622</v>
      </c>
      <c r="T53" s="914">
        <f>SUMIF('AVAST ALL FORECASTS'!$E$277:$E$277,T$46,'AVAST ALL FORECASTS'!$AZ$277:$AZ$277)</f>
        <v>5225</v>
      </c>
      <c r="U53" s="928">
        <f t="shared" si="2"/>
        <v>15500</v>
      </c>
      <c r="V53" s="912">
        <f>SUMIF('NLOK ALL FORECASTS'!$E$147:$E$204,'NLOK ALL FORECASTS'!CD$23,'NLOK ALL FORECASTS'!$AZ$147:$AZ$204)</f>
        <v>700</v>
      </c>
      <c r="W53" s="912">
        <f>SUMIF('NLOK ALL FORECASTS'!$E$147:$E$204,'NLOK ALL FORECASTS'!CF$23,'NLOK ALL FORECASTS'!$AZ$147:$AZ$204)</f>
        <v>800</v>
      </c>
      <c r="X53" s="912">
        <f>SUMIF('NLOK ALL FORECASTS'!$E$147:$E$204,'NLOK ALL FORECASTS'!CE$23,'NLOK ALL FORECASTS'!$AZ$147:$AZ$204)</f>
        <v>14000</v>
      </c>
      <c r="Y53" s="917">
        <f t="shared" si="4"/>
        <v>767063.98602941423</v>
      </c>
      <c r="Z53" s="912">
        <f t="shared" si="5"/>
        <v>162789.66827777779</v>
      </c>
      <c r="AA53" s="912">
        <f t="shared" si="6"/>
        <v>469750</v>
      </c>
      <c r="AB53" s="912">
        <f t="shared" si="7"/>
        <v>123758.31775163648</v>
      </c>
      <c r="AC53" s="918">
        <f t="shared" si="8"/>
        <v>10766</v>
      </c>
      <c r="AD53" s="21"/>
      <c r="AE53" s="2038">
        <v>950</v>
      </c>
      <c r="AF53" s="912">
        <v>92420</v>
      </c>
      <c r="AG53" s="2029">
        <v>30750</v>
      </c>
      <c r="AH53" s="2037">
        <v>61670</v>
      </c>
      <c r="AJ53" s="647"/>
    </row>
    <row r="54" spans="2:36">
      <c r="B54" s="908" t="s">
        <v>820</v>
      </c>
      <c r="C54" s="933">
        <f t="shared" si="9"/>
        <v>556437.85723893368</v>
      </c>
      <c r="D54" s="912">
        <f>SUMIF('NLOK ALL FORECASTS'!$E$147:$E$202,'NLOK ALL FORECASTS'!BW$2,'NLOK ALL FORECASTS'!$BA$147:$BA$202)</f>
        <v>123200</v>
      </c>
      <c r="E54" s="912">
        <f>SUMIF('NLOK ALL FORECASTS'!$E$147:$E$202,E46,'NLOK ALL FORECASTS'!$BA$147:$BA$202)</f>
        <v>15040</v>
      </c>
      <c r="F54" s="918">
        <f>SUMIF('NLOK ALL FORECASTS'!$E$147:$E$202,'NLOK ALL FORECASTS'!BX$2,'NLOK ALL FORECASTS'!$BA$147:$BA$202)+SUMIF('NLOK ALL FORECASTS'!$E$147:$E$202,'NLOK ALL FORECASTS'!$E$202,'NLOK ALL FORECASTS'!$BA$147:$BA$202)</f>
        <v>418197.85723893374</v>
      </c>
      <c r="G54" s="928">
        <f t="shared" si="3"/>
        <v>183359.0150116194</v>
      </c>
      <c r="H54" s="912">
        <f>SUMIF('AVAST ALL FORECASTS'!$E$202:$E$257,'AVAST ALL FORECASTS'!BW$18,'AVAST ALL FORECASTS'!$BA$202:$BA$257)</f>
        <v>54300</v>
      </c>
      <c r="I54" s="912">
        <f>SUMIF('AVAST ALL FORECASTS'!$E$202:$E$257,'AVAST ALL FORECASTS'!BX$18,'AVAST ALL FORECASTS'!$BA$202:$BA$257)</f>
        <v>58950</v>
      </c>
      <c r="J54" s="912">
        <f>SUMIF('AVAST ALL FORECASTS'!$E$202:$E$257,'AVAST ALL FORECASTS'!BY$17,'AVAST ALL FORECASTS'!$BA$202:$BA$257)+SUMIF('AVAST ALL FORECASTS'!$E$202:$E$257,'AVAST ALL FORECASTS'!BY$18,'AVAST ALL FORECASTS'!$BA$202:$BA$257)</f>
        <v>61509.015011619405</v>
      </c>
      <c r="K54" s="2029">
        <f>SUMIF('AVAST ALL FORECASTS'!$E$202:$E$257,'AVAST ALL FORECASTS'!BY$18,'AVAST ALL FORECASTS'!$BA$202:$BA$257)</f>
        <v>23025</v>
      </c>
      <c r="L54" s="2029">
        <f>SUMIF('AVAST ALL FORECASTS'!$E$202:$E$257,'AVAST ALL FORECASTS'!BY$17,'AVAST ALL FORECASTS'!$BA$202:$BA$257)</f>
        <v>38484.015011619405</v>
      </c>
      <c r="M54" s="912">
        <f>SUMIF('AVAST ALL FORECASTS'!$E$202:$E$257,'AVAST ALL FORECASTS'!BZ$18,'AVAST ALL FORECASTS'!$BA$202:$BA$257)</f>
        <v>8600</v>
      </c>
      <c r="N54" s="913">
        <f>SUMIF('AVAST ALL FORECASTS'!$E$273:$E$276,N$46,'AVAST ALL FORECASTS'!$BA$273:$BA$276)</f>
        <v>760</v>
      </c>
      <c r="O54" s="912">
        <f>SUMIF('AVAST ALL FORECASTS'!$E$273:$E$276,'AVAST ALL FORECASTS'!$E$273,'AVAST ALL FORECASTS'!$BA$273:$BA$276)</f>
        <v>900</v>
      </c>
      <c r="P54" s="912">
        <f>SUMIF('AVAST ALL FORECASTS'!$E$273:$E$276,P$46,'AVAST ALL FORECASTS'!$BA$273:$BA$276)</f>
        <v>5367.5</v>
      </c>
      <c r="Q54" s="912">
        <f>SUMIF('AVAST ALL FORECASTS'!$E$273:$E$276,Q$46,'AVAST ALL FORECASTS'!$BA$273:$BA$276)</f>
        <v>266</v>
      </c>
      <c r="R54" s="913">
        <f>SUMIF('AVAST ALL FORECASTS'!$E$278:$E$279,R$46,'AVAST ALL FORECASTS'!$BA$278:$BA$279)</f>
        <v>606.02669166666635</v>
      </c>
      <c r="S54" s="914">
        <f>SUMIF('AVAST ALL FORECASTS'!$E$278:$E$279,S$46,'AVAST ALL FORECASTS'!$BA$278:$BA$279)</f>
        <v>19410.348839815175</v>
      </c>
      <c r="T54" s="914">
        <f>SUMIF('AVAST ALL FORECASTS'!$E$277:$E$277,T$46,'AVAST ALL FORECASTS'!$BA$277:$BA$277)</f>
        <v>5225</v>
      </c>
      <c r="U54" s="928">
        <f t="shared" si="2"/>
        <v>19800</v>
      </c>
      <c r="V54" s="912">
        <f>SUMIF('NLOK ALL FORECASTS'!$E$147:$E$204,'NLOK ALL FORECASTS'!CD$23,'NLOK ALL FORECASTS'!$BA$147:$BA$204)</f>
        <v>700</v>
      </c>
      <c r="W54" s="912">
        <f>SUMIF('NLOK ALL FORECASTS'!$E$147:$E$204,'NLOK ALL FORECASTS'!CF$23,'NLOK ALL FORECASTS'!$BA$147:$BA$204)</f>
        <v>900</v>
      </c>
      <c r="X54" s="912">
        <f>SUMIF('NLOK ALL FORECASTS'!$E$147:$E$204,'NLOK ALL FORECASTS'!CE$23,'NLOK ALL FORECASTS'!$BA$147:$BA$204)</f>
        <v>18200</v>
      </c>
      <c r="Y54" s="917">
        <f t="shared" si="4"/>
        <v>792131.74778203492</v>
      </c>
      <c r="Z54" s="912">
        <f t="shared" si="5"/>
        <v>179566.02669166666</v>
      </c>
      <c r="AA54" s="912">
        <f t="shared" si="6"/>
        <v>478947.85723893374</v>
      </c>
      <c r="AB54" s="912">
        <f t="shared" si="7"/>
        <v>124751.86385143458</v>
      </c>
      <c r="AC54" s="918">
        <f t="shared" si="8"/>
        <v>8866</v>
      </c>
      <c r="AD54" s="21"/>
      <c r="AE54" s="2038">
        <v>950</v>
      </c>
      <c r="AF54" s="912">
        <v>94357.5</v>
      </c>
      <c r="AG54" s="2029">
        <v>31625</v>
      </c>
      <c r="AH54" s="2037">
        <v>62732.5</v>
      </c>
      <c r="AJ54" s="647"/>
    </row>
    <row r="55" spans="2:36">
      <c r="B55" s="908" t="s">
        <v>821</v>
      </c>
      <c r="C55" s="933">
        <f t="shared" si="9"/>
        <v>550226.52020354592</v>
      </c>
      <c r="D55" s="912">
        <f>SUMIF('NLOK ALL FORECASTS'!$E$147:$E$202,'NLOK ALL FORECASTS'!BW$2,'NLOK ALL FORECASTS'!$BB$147:$BB$202)</f>
        <v>118700</v>
      </c>
      <c r="E55" s="912">
        <f>SUMIF('NLOK ALL FORECASTS'!$E$147:$E$202,E46,'NLOK ALL FORECASTS'!$BB$147:$BB$202)</f>
        <v>15910</v>
      </c>
      <c r="F55" s="918">
        <f>SUMIF('NLOK ALL FORECASTS'!$E$147:$E$202,'NLOK ALL FORECASTS'!BX$2,'NLOK ALL FORECASTS'!$BB$147:$BB$202)+SUMIF('NLOK ALL FORECASTS'!$E$147:$E$202,'NLOK ALL FORECASTS'!$E$202,'NLOK ALL FORECASTS'!$BB$147:$BB$202)</f>
        <v>415616.52020354598</v>
      </c>
      <c r="G55" s="928">
        <f t="shared" si="3"/>
        <v>168811.42589328886</v>
      </c>
      <c r="H55" s="912">
        <f>SUMIF('AVAST ALL FORECASTS'!$E$202:$E$257,'AVAST ALL FORECASTS'!BW$18,'AVAST ALL FORECASTS'!$BB$202:$BB$257)</f>
        <v>52850</v>
      </c>
      <c r="I55" s="912">
        <f>SUMIF('AVAST ALL FORECASTS'!$E$202:$E$257,'AVAST ALL FORECASTS'!BX$18,'AVAST ALL FORECASTS'!$BB$202:$BB$257)</f>
        <v>57625</v>
      </c>
      <c r="J55" s="912">
        <f>SUMIF('AVAST ALL FORECASTS'!$E$202:$E$257,'AVAST ALL FORECASTS'!BY$17,'AVAST ALL FORECASTS'!$BB$202:$BB$257)+SUMIF('AVAST ALL FORECASTS'!$E$202:$E$257,'AVAST ALL FORECASTS'!BY$18,'AVAST ALL FORECASTS'!$BB$202:$BB$257)</f>
        <v>50136.425893288855</v>
      </c>
      <c r="K55" s="2029">
        <f>SUMIF('AVAST ALL FORECASTS'!$E$202:$E$257,'AVAST ALL FORECASTS'!BY$18,'AVAST ALL FORECASTS'!$BB$202:$BB$257)</f>
        <v>17950</v>
      </c>
      <c r="L55" s="2029">
        <f>SUMIF('AVAST ALL FORECASTS'!$E$202:$E$257,'AVAST ALL FORECASTS'!BY$17,'AVAST ALL FORECASTS'!$BB$202:$BB$257)</f>
        <v>32186.425893288855</v>
      </c>
      <c r="M55" s="912">
        <f>SUMIF('AVAST ALL FORECASTS'!$E$202:$E$257,'AVAST ALL FORECASTS'!BZ$18,'AVAST ALL FORECASTS'!$BB$202:$BB$257)</f>
        <v>8200</v>
      </c>
      <c r="N55" s="913">
        <f>SUMIF('AVAST ALL FORECASTS'!$E$273:$E$276,N$46,'AVAST ALL FORECASTS'!$BB$273:$BB$276)</f>
        <v>712.5</v>
      </c>
      <c r="O55" s="912">
        <f>SUMIF('AVAST ALL FORECASTS'!$E$273:$E$276,'AVAST ALL FORECASTS'!$E$273,'AVAST ALL FORECASTS'!$BB$273:$BB$276)</f>
        <v>850</v>
      </c>
      <c r="P55" s="912">
        <f>SUMIF('AVAST ALL FORECASTS'!$E$273:$E$276,P$46,'AVAST ALL FORECASTS'!$BB$273:$BB$276)</f>
        <v>4512.5</v>
      </c>
      <c r="Q55" s="912">
        <f>SUMIF('AVAST ALL FORECASTS'!$E$273:$E$276,Q$46,'AVAST ALL FORECASTS'!$BB$273:$BB$276)</f>
        <v>250</v>
      </c>
      <c r="R55" s="913">
        <f>SUMIF('AVAST ALL FORECASTS'!$E$278:$E$279,R$46,'AVAST ALL FORECASTS'!$BB$278:$BB$279)</f>
        <v>350</v>
      </c>
      <c r="S55" s="914">
        <f>SUMIF('AVAST ALL FORECASTS'!$E$278:$E$279,S$46,'AVAST ALL FORECASTS'!$BB$278:$BB$279)</f>
        <v>18245.390321593568</v>
      </c>
      <c r="T55" s="914">
        <f>SUMIF('AVAST ALL FORECASTS'!$E$277:$E$277,T$46,'AVAST ALL FORECASTS'!$BB$277:$BB$277)</f>
        <v>5000</v>
      </c>
      <c r="U55" s="928">
        <f t="shared" si="2"/>
        <v>20284.28</v>
      </c>
      <c r="V55" s="912">
        <f>SUMIF('NLOK ALL FORECASTS'!$E$147:$E$204,'NLOK ALL FORECASTS'!CD$23,'NLOK ALL FORECASTS'!$BB$147:$BBY$204)</f>
        <v>1994.28</v>
      </c>
      <c r="W55" s="912">
        <f>SUMIF('NLOK ALL FORECASTS'!$E$147:$E$204,'NLOK ALL FORECASTS'!CF$23,'NLOK ALL FORECASTS'!$BB$147:$BBY$204)</f>
        <v>850</v>
      </c>
      <c r="X55" s="912">
        <f>SUMIF('NLOK ALL FORECASTS'!$E$147:$E$204,'NLOK ALL FORECASTS'!CE$23,'NLOK ALL FORECASTS'!$BB$147:$BBY$204)</f>
        <v>17440</v>
      </c>
      <c r="Y55" s="917">
        <f t="shared" si="4"/>
        <v>769242.61641842837</v>
      </c>
      <c r="Z55" s="912">
        <f t="shared" si="5"/>
        <v>174606.78</v>
      </c>
      <c r="AA55" s="912">
        <f t="shared" si="6"/>
        <v>474941.52020354598</v>
      </c>
      <c r="AB55" s="912">
        <f t="shared" si="7"/>
        <v>111244.31621488243</v>
      </c>
      <c r="AC55" s="918">
        <f t="shared" si="8"/>
        <v>8450</v>
      </c>
      <c r="AD55" s="21"/>
      <c r="AE55" s="2038">
        <v>950</v>
      </c>
      <c r="AF55" s="912">
        <v>92405</v>
      </c>
      <c r="AG55" s="2029">
        <v>31250</v>
      </c>
      <c r="AH55" s="2037">
        <v>61155</v>
      </c>
      <c r="AJ55" s="647"/>
    </row>
    <row r="56" spans="2:36">
      <c r="B56" s="908" t="s">
        <v>822</v>
      </c>
      <c r="C56" s="933">
        <f t="shared" si="9"/>
        <v>620403.85199529852</v>
      </c>
      <c r="D56" s="912">
        <f>SUMIF('NLOK ALL FORECASTS'!$E$147:$E$202,'NLOK ALL FORECASTS'!BW$2,'NLOK ALL FORECASTS'!$BC$147:$BC$202)</f>
        <v>139550</v>
      </c>
      <c r="E56" s="912">
        <f>SUMIF('NLOK ALL FORECASTS'!$E$147:$E$202,E46,'NLOK ALL FORECASTS'!$BC$147:$BC$202)</f>
        <v>16870</v>
      </c>
      <c r="F56" s="918">
        <f>SUMIF('NLOK ALL FORECASTS'!$E$147:$E$202,'NLOK ALL FORECASTS'!BX$2,'NLOK ALL FORECASTS'!$BC$147:$BC$202)+SUMIF('NLOK ALL FORECASTS'!$E$147:$E$202,'NLOK ALL FORECASTS'!$E$202,'NLOK ALL FORECASTS'!$BC$147:$BC$202)</f>
        <v>463983.85199529852</v>
      </c>
      <c r="G56" s="928">
        <f t="shared" si="3"/>
        <v>176328.46060327219</v>
      </c>
      <c r="H56" s="912">
        <f>SUMIF('AVAST ALL FORECASTS'!$E$202:$E$257,'AVAST ALL FORECASTS'!BW$18,'AVAST ALL FORECASTS'!$BC$202:$BC$257)</f>
        <v>53800</v>
      </c>
      <c r="I56" s="912">
        <f>SUMIF('AVAST ALL FORECASTS'!$E$202:$E$257,'AVAST ALL FORECASTS'!BX$18,'AVAST ALL FORECASTS'!$BC$202:$BC$257)</f>
        <v>60500</v>
      </c>
      <c r="J56" s="912">
        <f>SUMIF('AVAST ALL FORECASTS'!$E$202:$E$257,'AVAST ALL FORECASTS'!BY$17,'AVAST ALL FORECASTS'!$BC$202:$BC$257)+SUMIF('AVAST ALL FORECASTS'!$E$202:$E$257,'AVAST ALL FORECASTS'!BY$18,'AVAST ALL FORECASTS'!$BC$202:$BC$257)</f>
        <v>53128.460603272179</v>
      </c>
      <c r="K56" s="2029">
        <f>SUMIF('AVAST ALL FORECASTS'!$E$202:$E$257,'AVAST ALL FORECASTS'!BY$18,'AVAST ALL FORECASTS'!$BC$202:$BC$257)</f>
        <v>19595</v>
      </c>
      <c r="L56" s="2029">
        <f>SUMIF('AVAST ALL FORECASTS'!$E$202:$E$257,'AVAST ALL FORECASTS'!BY$17,'AVAST ALL FORECASTS'!$BC$202:$BC$257)</f>
        <v>33533.460603272179</v>
      </c>
      <c r="M56" s="912">
        <f>SUMIF('AVAST ALL FORECASTS'!$E$202:$E$257,'AVAST ALL FORECASTS'!BZ$18,'AVAST ALL FORECASTS'!$BC$202:$BC$257)</f>
        <v>8900</v>
      </c>
      <c r="N56" s="913">
        <f>SUMIF('AVAST ALL FORECASTS'!$E$273:$E$276,N$46,'AVAST ALL FORECASTS'!$BC$273:$BC$276)</f>
        <v>712.5</v>
      </c>
      <c r="O56" s="912">
        <f>SUMIF('AVAST ALL FORECASTS'!$E$273:$E$276,'AVAST ALL FORECASTS'!$E$273,'AVAST ALL FORECASTS'!$BC$273:$BC$276)</f>
        <v>900</v>
      </c>
      <c r="P56" s="912">
        <f>SUMIF('AVAST ALL FORECASTS'!$E$273:$E$276,P$46,'AVAST ALL FORECASTS'!$BC$273:$BC$276)</f>
        <v>5225</v>
      </c>
      <c r="Q56" s="912">
        <f>SUMIF('AVAST ALL FORECASTS'!$E$273:$E$276,Q$46,'AVAST ALL FORECASTS'!$BC$273:$BC$276)</f>
        <v>300</v>
      </c>
      <c r="R56" s="913">
        <f>SUMIF('AVAST ALL FORECASTS'!$E$278:$E$279,R$46,'AVAST ALL FORECASTS'!$BC$278:$BC$279)</f>
        <v>400</v>
      </c>
      <c r="S56" s="914">
        <f>SUMIF('AVAST ALL FORECASTS'!$E$278:$E$279,S$46,'AVAST ALL FORECASTS'!$BC$278:$BC$279)</f>
        <v>18076.877023041237</v>
      </c>
      <c r="T56" s="914">
        <f>SUMIF('AVAST ALL FORECASTS'!$E$277:$E$277,T$46,'AVAST ALL FORECASTS'!$BC$277:$BC$277)</f>
        <v>6000</v>
      </c>
      <c r="U56" s="928">
        <f t="shared" si="2"/>
        <v>21534</v>
      </c>
      <c r="V56" s="912">
        <f>SUMIF('NLOK ALL FORECASTS'!$E$147:$E$204,'NLOK ALL FORECASTS'!CD$23,'NLOK ALL FORECASTS'!$BC$147:$BC$204)</f>
        <v>2094</v>
      </c>
      <c r="W56" s="912">
        <f>SUMIF('NLOK ALL FORECASTS'!$E$147:$E$204,'NLOK ALL FORECASTS'!CF$23,'NLOK ALL FORECASTS'!$BC$147:$BC$204)</f>
        <v>950</v>
      </c>
      <c r="X56" s="912">
        <f>SUMIF('NLOK ALL FORECASTS'!$E$147:$E$204,'NLOK ALL FORECASTS'!CE$23,'NLOK ALL FORECASTS'!$BC$147:$BC$204)</f>
        <v>18490</v>
      </c>
      <c r="Y56" s="917">
        <f t="shared" si="4"/>
        <v>849880.68962161196</v>
      </c>
      <c r="Z56" s="912">
        <f t="shared" si="5"/>
        <v>196556.5</v>
      </c>
      <c r="AA56" s="912">
        <f t="shared" si="6"/>
        <v>526333.85199529852</v>
      </c>
      <c r="AB56" s="912">
        <f t="shared" si="7"/>
        <v>117790.33762631341</v>
      </c>
      <c r="AC56" s="918">
        <f t="shared" si="8"/>
        <v>9200</v>
      </c>
      <c r="AD56" s="21"/>
      <c r="AE56" s="2038">
        <v>950</v>
      </c>
      <c r="AF56" s="912">
        <v>101820</v>
      </c>
      <c r="AG56" s="2029">
        <v>34100</v>
      </c>
      <c r="AH56" s="2037">
        <v>67720</v>
      </c>
      <c r="AJ56" s="647"/>
    </row>
    <row r="57" spans="2:36">
      <c r="B57" s="908" t="s">
        <v>823</v>
      </c>
      <c r="C57" s="933">
        <f t="shared" si="9"/>
        <v>571658.00822742772</v>
      </c>
      <c r="D57" s="912">
        <f>SUMIF('NLOK ALL FORECASTS'!$E$147:$E$202,'NLOK ALL FORECASTS'!BW$2,'NLOK ALL FORECASTS'!$BD$147:$BD$202)</f>
        <v>128500</v>
      </c>
      <c r="E57" s="912">
        <f>SUMIF('NLOK ALL FORECASTS'!$E$147:$E$202,E46,'NLOK ALL FORECASTS'!$BD$147:$BD$202)</f>
        <v>14570</v>
      </c>
      <c r="F57" s="918">
        <f>SUMIF('NLOK ALL FORECASTS'!$E$147:$E$202,'NLOK ALL FORECASTS'!BX$2,'NLOK ALL FORECASTS'!$BD$147:$BD$202)+SUMIF('NLOK ALL FORECASTS'!$E$147:$E$202,'NLOK ALL FORECASTS'!$E$202,'NLOK ALL FORECASTS'!$BD$147:$BD$202)</f>
        <v>428588.00822742778</v>
      </c>
      <c r="G57" s="928">
        <f t="shared" si="3"/>
        <v>162431.96060327219</v>
      </c>
      <c r="H57" s="912">
        <f>SUMIF('AVAST ALL FORECASTS'!$E$202:$E$257,'AVAST ALL FORECASTS'!BW$18,'AVAST ALL FORECASTS'!$BD$202:$BD$257)</f>
        <v>48400</v>
      </c>
      <c r="I57" s="912">
        <f>SUMIF('AVAST ALL FORECASTS'!$E$202:$E$257,'AVAST ALL FORECASTS'!BX$18,'AVAST ALL FORECASTS'!$BD$202:$BD$257)</f>
        <v>58575</v>
      </c>
      <c r="J57" s="912">
        <f>SUMIF('AVAST ALL FORECASTS'!$E$202:$E$257,'AVAST ALL FORECASTS'!BY$17,'AVAST ALL FORECASTS'!$BD$202:$BD$257)+SUMIF('AVAST ALL FORECASTS'!$E$202:$E$257,'AVAST ALL FORECASTS'!BY$18,'AVAST ALL FORECASTS'!$BD$202:$BD$257)</f>
        <v>46856.960603272179</v>
      </c>
      <c r="K57" s="2029">
        <f>SUMIF('AVAST ALL FORECASTS'!$E$202:$E$257,'AVAST ALL FORECASTS'!BY$18,'AVAST ALL FORECASTS'!$BD$202:$BD$257)</f>
        <v>17225</v>
      </c>
      <c r="L57" s="2029">
        <f>SUMIF('AVAST ALL FORECASTS'!$E$202:$E$257,'AVAST ALL FORECASTS'!BY$17,'AVAST ALL FORECASTS'!$BD$202:$BD$257)</f>
        <v>29631.960603272175</v>
      </c>
      <c r="M57" s="912">
        <f>SUMIF('AVAST ALL FORECASTS'!$E$202:$E$257,'AVAST ALL FORECASTS'!BZ$18,'AVAST ALL FORECASTS'!$BD$202:$BD$257)</f>
        <v>8600</v>
      </c>
      <c r="N57" s="913">
        <f>SUMIF('AVAST ALL FORECASTS'!$E$273:$E$276,N$46,'AVAST ALL FORECASTS'!$BD$273:$BD$276)</f>
        <v>712.5</v>
      </c>
      <c r="O57" s="912">
        <f>SUMIF('AVAST ALL FORECASTS'!$E$273:$E$276,'AVAST ALL FORECASTS'!$E$273,'AVAST ALL FORECASTS'!$BD$273:$BD$276)</f>
        <v>800</v>
      </c>
      <c r="P57" s="912">
        <f>SUMIF('AVAST ALL FORECASTS'!$E$273:$E$276,P$46,'AVAST ALL FORECASTS'!$BD$273:$BD$276)</f>
        <v>4987.5</v>
      </c>
      <c r="Q57" s="912">
        <f>SUMIF('AVAST ALL FORECASTS'!$E$273:$E$276,Q$46,'AVAST ALL FORECASTS'!$BD$273:$BD$276)</f>
        <v>250</v>
      </c>
      <c r="R57" s="913">
        <f>SUMIF('AVAST ALL FORECASTS'!$E$278:$E$279,R$46,'AVAST ALL FORECASTS'!$BD$278:$BD$279)</f>
        <v>550</v>
      </c>
      <c r="S57" s="914">
        <f>SUMIF('AVAST ALL FORECASTS'!$E$278:$E$279,S$46,'AVAST ALL FORECASTS'!$BD$278:$BD$279)</f>
        <v>23500</v>
      </c>
      <c r="T57" s="914">
        <f>SUMIF('AVAST ALL FORECASTS'!$E$277:$E$277,T$46,'AVAST ALL FORECASTS'!$BD$277:$BD$277)</f>
        <v>5500</v>
      </c>
      <c r="U57" s="928">
        <f t="shared" si="2"/>
        <v>15640</v>
      </c>
      <c r="V57" s="912">
        <f>SUMIF('NLOK ALL FORECASTS'!$E$147:$E$204,'NLOK ALL FORECASTS'!CD$23,'NLOK ALL FORECASTS'!$BD$147:$BD$204)</f>
        <v>1200</v>
      </c>
      <c r="W57" s="912">
        <f>SUMIF('NLOK ALL FORECASTS'!$E$147:$E$204,'NLOK ALL FORECASTS'!CF$23,'NLOK ALL FORECASTS'!$BD$147:$BD$204)</f>
        <v>800</v>
      </c>
      <c r="X57" s="912">
        <f>SUMIF('NLOK ALL FORECASTS'!$E$147:$E$204,'NLOK ALL FORECASTS'!CE$23,'NLOK ALL FORECASTS'!$BD$147:$BD$204)</f>
        <v>13640</v>
      </c>
      <c r="Y57" s="917">
        <f t="shared" si="4"/>
        <v>786029.96883069992</v>
      </c>
      <c r="Z57" s="912">
        <f t="shared" si="5"/>
        <v>179362.5</v>
      </c>
      <c r="AA57" s="912">
        <f t="shared" si="6"/>
        <v>488763.00822742778</v>
      </c>
      <c r="AB57" s="912">
        <f t="shared" si="7"/>
        <v>109054.46060327218</v>
      </c>
      <c r="AC57" s="918">
        <f t="shared" si="8"/>
        <v>8850</v>
      </c>
      <c r="AD57" s="21"/>
      <c r="AE57" s="2038">
        <v>950</v>
      </c>
      <c r="AF57" s="912">
        <v>95775</v>
      </c>
      <c r="AG57" s="2029">
        <v>32150</v>
      </c>
      <c r="AH57" s="2037">
        <v>63625</v>
      </c>
      <c r="AJ57" s="647"/>
    </row>
    <row r="58" spans="2:36" ht="16" thickBot="1">
      <c r="B58" s="919" t="s">
        <v>824</v>
      </c>
      <c r="C58" s="934">
        <f t="shared" si="9"/>
        <v>590799.43360832729</v>
      </c>
      <c r="D58" s="921">
        <f>SUMIF('NLOK ALL FORECASTS'!$E$147:$E$202,'NLOK ALL FORECASTS'!BW$2,'NLOK ALL FORECASTS'!$BE$147:$BE$202)</f>
        <v>136350</v>
      </c>
      <c r="E58" s="921">
        <f>SUMIF('NLOK ALL FORECASTS'!$E$147:$E$202,E46,'NLOK ALL FORECASTS'!$BE$147:$BE$202)</f>
        <v>14750</v>
      </c>
      <c r="F58" s="922">
        <f>SUMIF('NLOK ALL FORECASTS'!$E$147:$E$202,'NLOK ALL FORECASTS'!BX$2,'NLOK ALL FORECASTS'!$BE$147:$BE$202)+SUMIF('NLOK ALL FORECASTS'!$E$147:$E$202,'NLOK ALL FORECASTS'!$E$202,'NLOK ALL FORECASTS'!$BE$147:$BE$202)</f>
        <v>439699.43360832729</v>
      </c>
      <c r="G58" s="935">
        <f t="shared" si="3"/>
        <v>168570.6932482805</v>
      </c>
      <c r="H58" s="923">
        <f>SUMIF('AVAST ALL FORECASTS'!$E$202:$E$257,'AVAST ALL FORECASTS'!BW$18,'AVAST ALL FORECASTS'!$BE$202:$BE$257)</f>
        <v>55800</v>
      </c>
      <c r="I58" s="923">
        <f>SUMIF('AVAST ALL FORECASTS'!$E$202:$E$257,'AVAST ALL FORECASTS'!BX$18,'AVAST ALL FORECASTS'!$BE$202:$BE$257)</f>
        <v>54600</v>
      </c>
      <c r="J58" s="923">
        <f>SUMIF('AVAST ALL FORECASTS'!$E$202:$E$257,'AVAST ALL FORECASTS'!BY$17,'AVAST ALL FORECASTS'!$BE$202:$BE$257)+SUMIF('AVAST ALL FORECASTS'!$E$202:$E$257,'AVAST ALL FORECASTS'!BY$18,'AVAST ALL FORECASTS'!$BE$202:$BE$257)</f>
        <v>48870.693248280513</v>
      </c>
      <c r="K58" s="2030">
        <f>SUMIF('AVAST ALL FORECASTS'!$E$202:$E$257,'AVAST ALL FORECASTS'!BY$18,'AVAST ALL FORECASTS'!$BE$202:$BE$257)</f>
        <v>18045</v>
      </c>
      <c r="L58" s="2030">
        <f>SUMIF('AVAST ALL FORECASTS'!$E$202:$E$257,'AVAST ALL FORECASTS'!BY$17,'AVAST ALL FORECASTS'!$BE$202:$BE$257)</f>
        <v>30825.693248280513</v>
      </c>
      <c r="M58" s="923">
        <f>SUMIF('AVAST ALL FORECASTS'!$E$202:$E$257,'AVAST ALL FORECASTS'!BZ$18,'AVAST ALL FORECASTS'!$BE$202:$BE$257)</f>
        <v>9300</v>
      </c>
      <c r="N58" s="924">
        <f>SUMIF('AVAST ALL FORECASTS'!$E$273:$E$276,N$46,'AVAST ALL FORECASTS'!$BE$273:$BE$276)</f>
        <v>760</v>
      </c>
      <c r="O58" s="923">
        <f>SUMIF('AVAST ALL FORECASTS'!$E$273:$E$276,'AVAST ALL FORECASTS'!$E$273,'AVAST ALL FORECASTS'!$BE$273:$BE$276)</f>
        <v>800</v>
      </c>
      <c r="P58" s="923">
        <f>SUMIF('AVAST ALL FORECASTS'!$E$273:$E$276,P$46,'AVAST ALL FORECASTS'!$BE$273:$BE$276)</f>
        <v>5652.5</v>
      </c>
      <c r="Q58" s="923">
        <f>SUMIF('AVAST ALL FORECASTS'!$E$273:$E$276,Q$46,'AVAST ALL FORECASTS'!$BE$273:$BE$276)</f>
        <v>275</v>
      </c>
      <c r="R58" s="924">
        <f>SUMIF('AVAST ALL FORECASTS'!$E$278:$E$279,R$46,'AVAST ALL FORECASTS'!$BE$278:$BE$279)</f>
        <v>500</v>
      </c>
      <c r="S58" s="925">
        <f>SUMIF('AVAST ALL FORECASTS'!$E$278:$E$279,S$46,'AVAST ALL FORECASTS'!$BE$278:$BE$279)</f>
        <v>23000</v>
      </c>
      <c r="T58" s="925">
        <f>SUMIF('AVAST ALL FORECASTS'!$E$277:$E$277,T$46,'AVAST ALL FORECASTS'!$BE$277:$BE$277)</f>
        <v>6000</v>
      </c>
      <c r="U58" s="935">
        <f t="shared" si="2"/>
        <v>17490</v>
      </c>
      <c r="V58" s="923">
        <f>SUMIF('NLOK ALL FORECASTS'!$E$147:$E$204,'NLOK ALL FORECASTS'!CD$23,'NLOK ALL FORECASTS'!$BE$147:$BE$204)</f>
        <v>1300</v>
      </c>
      <c r="W58" s="923">
        <f>SUMIF('NLOK ALL FORECASTS'!$E$147:$E$204,'NLOK ALL FORECASTS'!CF$23,'NLOK ALL FORECASTS'!$BE$147:$BE$204)</f>
        <v>850</v>
      </c>
      <c r="X58" s="923">
        <f>SUMIF('NLOK ALL FORECASTS'!$E$147:$E$204,'NLOK ALL FORECASTS'!CE$23,'NLOK ALL FORECASTS'!$BE$147:$BE$204)</f>
        <v>15340</v>
      </c>
      <c r="Y58" s="920">
        <f t="shared" si="4"/>
        <v>813847.62685660785</v>
      </c>
      <c r="Z58" s="921">
        <f t="shared" si="5"/>
        <v>194710</v>
      </c>
      <c r="AA58" s="921">
        <f t="shared" si="6"/>
        <v>495949.43360832729</v>
      </c>
      <c r="AB58" s="921">
        <f t="shared" si="7"/>
        <v>113613.19324828051</v>
      </c>
      <c r="AC58" s="922">
        <f t="shared" si="8"/>
        <v>9575</v>
      </c>
      <c r="AD58" s="21"/>
      <c r="AE58" s="2039">
        <v>950</v>
      </c>
      <c r="AF58" s="923">
        <v>101162.5</v>
      </c>
      <c r="AG58" s="2030">
        <v>33675</v>
      </c>
      <c r="AH58" s="2040">
        <v>67487.5</v>
      </c>
      <c r="AJ58" s="647"/>
    </row>
    <row r="59" spans="2:36" ht="16" thickBot="1">
      <c r="B59" s="878" t="s">
        <v>45</v>
      </c>
      <c r="C59" s="928">
        <f t="shared" ref="C59:AC59" si="10">SUM(C47:C58)</f>
        <v>6679615.6712735323</v>
      </c>
      <c r="D59" s="928">
        <f t="shared" si="10"/>
        <v>1423150</v>
      </c>
      <c r="E59" s="928">
        <f>SUM(E47:E58)</f>
        <v>164940</v>
      </c>
      <c r="F59" s="928">
        <f t="shared" si="10"/>
        <v>5091525.6712735333</v>
      </c>
      <c r="G59" s="928">
        <f t="shared" si="3"/>
        <v>2448653.2854868686</v>
      </c>
      <c r="H59" s="928">
        <f t="shared" si="10"/>
        <v>690625</v>
      </c>
      <c r="I59" s="928">
        <f t="shared" si="10"/>
        <v>743675</v>
      </c>
      <c r="J59" s="928">
        <f t="shared" si="10"/>
        <v>898603.2854868687</v>
      </c>
      <c r="K59" s="2029">
        <f>SUM(K47:K58)</f>
        <v>327952.70266205445</v>
      </c>
      <c r="L59" s="2029">
        <f>SUM(L47:L58)</f>
        <v>570650.58282481413</v>
      </c>
      <c r="M59" s="928">
        <f t="shared" si="10"/>
        <v>115750</v>
      </c>
      <c r="N59" s="928">
        <f>SUM(N47:N58)</f>
        <v>8339.0999999999985</v>
      </c>
      <c r="O59" s="928">
        <f t="shared" ref="O59:T59" si="11">SUM(O47:O58)</f>
        <v>9550</v>
      </c>
      <c r="P59" s="928">
        <f t="shared" si="11"/>
        <v>59460.5</v>
      </c>
      <c r="Q59" s="928">
        <f t="shared" si="11"/>
        <v>2974.05</v>
      </c>
      <c r="R59" s="928">
        <f t="shared" si="11"/>
        <v>6117.4302780864182</v>
      </c>
      <c r="S59" s="928">
        <f t="shared" si="11"/>
        <v>226951.61513330456</v>
      </c>
      <c r="T59" s="928">
        <f t="shared" si="11"/>
        <v>68435.350000000006</v>
      </c>
      <c r="U59" s="928">
        <f t="shared" si="10"/>
        <v>205748.28</v>
      </c>
      <c r="V59" s="928">
        <f t="shared" si="10"/>
        <v>11888.279999999999</v>
      </c>
      <c r="W59" s="928">
        <f t="shared" si="10"/>
        <v>8950</v>
      </c>
      <c r="X59" s="928">
        <f t="shared" si="10"/>
        <v>184910</v>
      </c>
      <c r="Y59" s="928">
        <f>SUM(Y47:Y58)</f>
        <v>9715845.2821717933</v>
      </c>
      <c r="Z59" s="928">
        <f>SUM(Z47:Z58)</f>
        <v>2140119.8102780865</v>
      </c>
      <c r="AA59" s="928">
        <f t="shared" si="10"/>
        <v>5853700.6712735333</v>
      </c>
      <c r="AB59" s="928">
        <f t="shared" si="10"/>
        <v>1603300.7506201731</v>
      </c>
      <c r="AC59" s="928">
        <f t="shared" si="10"/>
        <v>118724.04999999999</v>
      </c>
      <c r="AD59" s="21"/>
      <c r="AE59" s="2041">
        <v>11400</v>
      </c>
      <c r="AF59" s="2042">
        <v>1148732.5</v>
      </c>
      <c r="AG59" s="2043">
        <v>381375</v>
      </c>
      <c r="AH59" s="2044">
        <v>767357.5</v>
      </c>
    </row>
    <row r="60" spans="2:36">
      <c r="B60" s="751" t="s">
        <v>832</v>
      </c>
      <c r="C60" s="2045">
        <f>C59-C39</f>
        <v>78244.165852612816</v>
      </c>
      <c r="D60" s="2045">
        <f t="shared" ref="D60:AC60" si="12">D59-D39</f>
        <v>166486.42418088578</v>
      </c>
      <c r="E60" s="2045">
        <f t="shared" si="12"/>
        <v>154140</v>
      </c>
      <c r="F60" s="2045">
        <f t="shared" si="12"/>
        <v>-242382.2583282711</v>
      </c>
      <c r="G60" s="2045">
        <f t="shared" si="12"/>
        <v>-708310.90068419091</v>
      </c>
      <c r="H60" s="2045">
        <f t="shared" si="12"/>
        <v>-218395.69999999995</v>
      </c>
      <c r="I60" s="2045">
        <f t="shared" si="12"/>
        <v>40343.550000000047</v>
      </c>
      <c r="J60" s="2045">
        <f t="shared" si="12"/>
        <v>-515572.75068419043</v>
      </c>
      <c r="K60" s="2045">
        <f t="shared" si="12"/>
        <v>-188162.54039643233</v>
      </c>
      <c r="L60" s="2045">
        <f t="shared" si="12"/>
        <v>-327410.21028775768</v>
      </c>
      <c r="M60" s="2045">
        <f t="shared" si="12"/>
        <v>-14686</v>
      </c>
      <c r="N60" s="2045">
        <f t="shared" si="12"/>
        <v>0</v>
      </c>
      <c r="O60" s="2045">
        <f t="shared" si="12"/>
        <v>-489.60000000000036</v>
      </c>
      <c r="P60" s="2045">
        <f t="shared" si="12"/>
        <v>0</v>
      </c>
      <c r="Q60" s="2045">
        <f t="shared" si="12"/>
        <v>-46</v>
      </c>
      <c r="R60" s="2045">
        <f t="shared" si="12"/>
        <v>-942.65333414077941</v>
      </c>
      <c r="S60" s="2045">
        <f t="shared" si="12"/>
        <v>11656.694156908809</v>
      </c>
      <c r="T60" s="2045">
        <f t="shared" si="12"/>
        <v>1600</v>
      </c>
      <c r="U60" s="2045">
        <f t="shared" si="12"/>
        <v>-26235.277245487203</v>
      </c>
      <c r="V60" s="2045">
        <f t="shared" si="12"/>
        <v>5318.4590592169934</v>
      </c>
      <c r="W60" s="2045">
        <f t="shared" si="12"/>
        <v>-8538.8563652951198</v>
      </c>
      <c r="X60" s="2045">
        <f t="shared" si="12"/>
        <v>-23014.879939409089</v>
      </c>
      <c r="Y60" s="2045">
        <f t="shared" si="12"/>
        <v>-644523.5712542925</v>
      </c>
      <c r="Z60" s="2045">
        <f t="shared" si="12"/>
        <v>-47533.470094038174</v>
      </c>
      <c r="AA60" s="2045">
        <f t="shared" si="12"/>
        <v>-211067.16469356604</v>
      </c>
      <c r="AB60" s="2045">
        <f t="shared" si="12"/>
        <v>-371190.93646669062</v>
      </c>
      <c r="AC60" s="2045">
        <f t="shared" si="12"/>
        <v>-14732</v>
      </c>
    </row>
    <row r="63" spans="2:36" ht="16" thickBot="1"/>
    <row r="64" spans="2:36">
      <c r="B64" s="904"/>
      <c r="C64" s="2968" t="s">
        <v>833</v>
      </c>
      <c r="D64" s="2969"/>
      <c r="E64" s="2969"/>
      <c r="F64" s="2969"/>
      <c r="G64" s="2969"/>
      <c r="H64" s="2969"/>
      <c r="I64" s="2969"/>
      <c r="J64" s="2969"/>
      <c r="K64" s="2969"/>
      <c r="L64" s="2969"/>
      <c r="M64" s="2969"/>
      <c r="N64" s="2969"/>
      <c r="O64" s="2969"/>
      <c r="P64" s="2969"/>
      <c r="Q64" s="2969"/>
      <c r="R64" s="2969"/>
      <c r="S64" s="2969"/>
      <c r="T64" s="2969"/>
      <c r="U64" s="2969"/>
      <c r="V64" s="2969"/>
      <c r="W64" s="2969"/>
      <c r="X64" s="2969"/>
      <c r="Y64" s="2969"/>
      <c r="Z64" s="2969"/>
      <c r="AA64" s="2969"/>
      <c r="AB64" s="2969"/>
      <c r="AC64" s="2970"/>
    </row>
    <row r="65" spans="2:29" ht="16" thickBot="1">
      <c r="B65" s="905"/>
      <c r="C65" s="2971"/>
      <c r="D65" s="2972"/>
      <c r="E65" s="2972"/>
      <c r="F65" s="2972"/>
      <c r="G65" s="2972"/>
      <c r="H65" s="2972"/>
      <c r="I65" s="2972"/>
      <c r="J65" s="2972"/>
      <c r="K65" s="2972"/>
      <c r="L65" s="2972"/>
      <c r="M65" s="2972"/>
      <c r="N65" s="2973"/>
      <c r="O65" s="2973"/>
      <c r="P65" s="2973"/>
      <c r="Q65" s="2973"/>
      <c r="R65" s="2973"/>
      <c r="S65" s="2973"/>
      <c r="T65" s="2973"/>
      <c r="U65" s="2973"/>
      <c r="V65" s="2973"/>
      <c r="W65" s="2973"/>
      <c r="X65" s="2973"/>
      <c r="Y65" s="2972"/>
      <c r="Z65" s="2972"/>
      <c r="AA65" s="2972"/>
      <c r="AB65" s="2972"/>
      <c r="AC65" s="2974"/>
    </row>
    <row r="66" spans="2:29" ht="17" thickBot="1">
      <c r="B66" s="936"/>
      <c r="C66" s="2975" t="s">
        <v>811</v>
      </c>
      <c r="D66" s="2976"/>
      <c r="E66" s="2976"/>
      <c r="F66" s="2976"/>
      <c r="G66" s="2978" t="s">
        <v>317</v>
      </c>
      <c r="H66" s="2979"/>
      <c r="I66" s="2979"/>
      <c r="J66" s="2979"/>
      <c r="K66" s="2979"/>
      <c r="L66" s="2979"/>
      <c r="M66" s="2979"/>
      <c r="N66" s="2975" t="s">
        <v>153</v>
      </c>
      <c r="O66" s="2976"/>
      <c r="P66" s="2976"/>
      <c r="Q66" s="2980"/>
      <c r="R66" s="2975" t="s">
        <v>155</v>
      </c>
      <c r="S66" s="2980"/>
      <c r="T66" s="879" t="s">
        <v>154</v>
      </c>
      <c r="U66" s="2982" t="s">
        <v>168</v>
      </c>
      <c r="V66" s="2982"/>
      <c r="W66" s="2982"/>
      <c r="X66" s="2983"/>
      <c r="Y66" s="2984" t="s">
        <v>812</v>
      </c>
      <c r="Z66" s="2976"/>
      <c r="AA66" s="2976"/>
      <c r="AB66" s="2976"/>
      <c r="AC66" s="2977"/>
    </row>
    <row r="67" spans="2:29" ht="17" thickBot="1">
      <c r="B67" s="937"/>
      <c r="C67" s="874" t="s">
        <v>127</v>
      </c>
      <c r="D67" s="871" t="s">
        <v>22</v>
      </c>
      <c r="E67" s="871"/>
      <c r="F67" s="871" t="s">
        <v>171</v>
      </c>
      <c r="G67" s="874" t="s">
        <v>127</v>
      </c>
      <c r="H67" s="871" t="s">
        <v>22</v>
      </c>
      <c r="I67" s="871" t="s">
        <v>171</v>
      </c>
      <c r="J67" s="871" t="s">
        <v>52</v>
      </c>
      <c r="K67" s="2028" t="s">
        <v>215</v>
      </c>
      <c r="L67" s="2028" t="s">
        <v>605</v>
      </c>
      <c r="M67" s="871" t="s">
        <v>84</v>
      </c>
      <c r="N67" s="873" t="s">
        <v>22</v>
      </c>
      <c r="O67" s="872" t="s">
        <v>171</v>
      </c>
      <c r="P67" s="872" t="s">
        <v>52</v>
      </c>
      <c r="Q67" s="872" t="s">
        <v>84</v>
      </c>
      <c r="R67" s="873" t="s">
        <v>22</v>
      </c>
      <c r="S67" s="875" t="s">
        <v>52</v>
      </c>
      <c r="T67" s="875" t="s">
        <v>52</v>
      </c>
      <c r="U67" s="872" t="s">
        <v>127</v>
      </c>
      <c r="V67" s="872" t="s">
        <v>22</v>
      </c>
      <c r="W67" s="872" t="s">
        <v>171</v>
      </c>
      <c r="X67" s="875" t="s">
        <v>52</v>
      </c>
      <c r="Y67" s="872" t="s">
        <v>127</v>
      </c>
      <c r="Z67" s="872" t="s">
        <v>22</v>
      </c>
      <c r="AA67" s="872" t="s">
        <v>171</v>
      </c>
      <c r="AB67" s="872" t="s">
        <v>52</v>
      </c>
      <c r="AC67" s="875" t="s">
        <v>84</v>
      </c>
    </row>
    <row r="68" spans="2:29">
      <c r="B68" s="938" t="s">
        <v>813</v>
      </c>
      <c r="C68" s="939">
        <f t="shared" ref="C68:D80" si="13">C47-C6</f>
        <v>-69517</v>
      </c>
      <c r="D68" s="910">
        <f t="shared" si="13"/>
        <v>-6872</v>
      </c>
      <c r="E68" s="910"/>
      <c r="F68" s="910">
        <f t="shared" ref="F68:AC78" si="14">F47-F6</f>
        <v>-72395</v>
      </c>
      <c r="G68" s="940">
        <f t="shared" si="14"/>
        <v>13369.099131305789</v>
      </c>
      <c r="H68" s="912">
        <f t="shared" si="14"/>
        <v>-4800</v>
      </c>
      <c r="I68" s="912">
        <f t="shared" si="14"/>
        <v>12850</v>
      </c>
      <c r="J68" s="912">
        <f t="shared" si="14"/>
        <v>3569.0991313057893</v>
      </c>
      <c r="K68" s="2029">
        <f t="shared" si="14"/>
        <v>1800</v>
      </c>
      <c r="L68" s="2029">
        <f t="shared" si="14"/>
        <v>1769.0991313057893</v>
      </c>
      <c r="M68" s="912">
        <f t="shared" si="14"/>
        <v>1750</v>
      </c>
      <c r="N68" s="913">
        <f t="shared" si="14"/>
        <v>-33.950000000000045</v>
      </c>
      <c r="O68" s="912">
        <f t="shared" si="14"/>
        <v>-14</v>
      </c>
      <c r="P68" s="912">
        <f t="shared" si="14"/>
        <v>-248.15000000000055</v>
      </c>
      <c r="Q68" s="912">
        <f t="shared" si="14"/>
        <v>-13.100000000000023</v>
      </c>
      <c r="R68" s="913">
        <f t="shared" si="14"/>
        <v>-25.81666666666672</v>
      </c>
      <c r="S68" s="914">
        <f t="shared" si="14"/>
        <v>-843.17928416486029</v>
      </c>
      <c r="T68" s="914">
        <f t="shared" si="14"/>
        <v>-338.75</v>
      </c>
      <c r="U68" s="928">
        <f t="shared" si="14"/>
        <v>-5492</v>
      </c>
      <c r="V68" s="912">
        <f t="shared" si="14"/>
        <v>-1254</v>
      </c>
      <c r="W68" s="912">
        <f t="shared" si="14"/>
        <v>-1505</v>
      </c>
      <c r="X68" s="914">
        <f t="shared" si="14"/>
        <v>-2733</v>
      </c>
      <c r="Y68" s="912">
        <f t="shared" si="14"/>
        <v>-63156.846819525701</v>
      </c>
      <c r="Z68" s="912">
        <f t="shared" si="14"/>
        <v>-12985.766666666692</v>
      </c>
      <c r="AA68" s="912">
        <f t="shared" si="14"/>
        <v>-61064</v>
      </c>
      <c r="AB68" s="912">
        <f t="shared" si="14"/>
        <v>9156.0198471409094</v>
      </c>
      <c r="AC68" s="914">
        <f t="shared" si="14"/>
        <v>1736.8999999999996</v>
      </c>
    </row>
    <row r="69" spans="2:29">
      <c r="B69" s="938" t="s">
        <v>814</v>
      </c>
      <c r="C69" s="940">
        <f t="shared" si="13"/>
        <v>-50088</v>
      </c>
      <c r="D69" s="912">
        <f t="shared" si="13"/>
        <v>-9154</v>
      </c>
      <c r="E69" s="912"/>
      <c r="F69" s="912">
        <f t="shared" si="14"/>
        <v>-53104</v>
      </c>
      <c r="G69" s="940">
        <f t="shared" si="14"/>
        <v>5801.8167874893988</v>
      </c>
      <c r="H69" s="912">
        <f t="shared" si="14"/>
        <v>-5175</v>
      </c>
      <c r="I69" s="912">
        <f t="shared" si="14"/>
        <v>14275</v>
      </c>
      <c r="J69" s="912">
        <f t="shared" si="14"/>
        <v>-1148.1832125106012</v>
      </c>
      <c r="K69" s="2029">
        <f t="shared" si="14"/>
        <v>3550</v>
      </c>
      <c r="L69" s="2029">
        <f t="shared" si="14"/>
        <v>-4698.1832125106084</v>
      </c>
      <c r="M69" s="912">
        <f t="shared" si="14"/>
        <v>-2150</v>
      </c>
      <c r="N69" s="913">
        <f t="shared" si="14"/>
        <v>-33.300000000000068</v>
      </c>
      <c r="O69" s="912">
        <f t="shared" si="14"/>
        <v>-36</v>
      </c>
      <c r="P69" s="912">
        <f t="shared" si="14"/>
        <v>-251.69999999999982</v>
      </c>
      <c r="Q69" s="912">
        <f t="shared" si="14"/>
        <v>-9.4000000000000057</v>
      </c>
      <c r="R69" s="913">
        <f t="shared" si="14"/>
        <v>-27.583333333333371</v>
      </c>
      <c r="S69" s="914">
        <f t="shared" si="14"/>
        <v>-829.78676110821107</v>
      </c>
      <c r="T69" s="914">
        <f t="shared" si="14"/>
        <v>-324.25</v>
      </c>
      <c r="U69" s="928">
        <f t="shared" si="14"/>
        <v>-2465</v>
      </c>
      <c r="V69" s="912">
        <f t="shared" si="14"/>
        <v>-1634</v>
      </c>
      <c r="W69" s="912">
        <f t="shared" si="14"/>
        <v>-1193</v>
      </c>
      <c r="X69" s="914">
        <f t="shared" si="14"/>
        <v>362</v>
      </c>
      <c r="Y69" s="912">
        <f t="shared" si="14"/>
        <v>-48263.203306952259</v>
      </c>
      <c r="Z69" s="912">
        <f t="shared" si="14"/>
        <v>-16023.883333333331</v>
      </c>
      <c r="AA69" s="912">
        <f t="shared" si="14"/>
        <v>-40058</v>
      </c>
      <c r="AB69" s="912">
        <f t="shared" si="14"/>
        <v>9978.0800263811834</v>
      </c>
      <c r="AC69" s="914">
        <f t="shared" si="14"/>
        <v>-2159.3999999999996</v>
      </c>
    </row>
    <row r="70" spans="2:29">
      <c r="B70" s="938" t="s">
        <v>815</v>
      </c>
      <c r="C70" s="940">
        <f t="shared" si="13"/>
        <v>-21471</v>
      </c>
      <c r="D70" s="912">
        <f t="shared" si="13"/>
        <v>-2531</v>
      </c>
      <c r="E70" s="912"/>
      <c r="F70" s="912">
        <f t="shared" si="14"/>
        <v>-31080</v>
      </c>
      <c r="G70" s="940">
        <f t="shared" si="14"/>
        <v>6851.8659425415972</v>
      </c>
      <c r="H70" s="912">
        <f t="shared" si="14"/>
        <v>-7575</v>
      </c>
      <c r="I70" s="912">
        <f t="shared" si="14"/>
        <v>14575</v>
      </c>
      <c r="J70" s="912">
        <f t="shared" si="14"/>
        <v>2001.8659425416117</v>
      </c>
      <c r="K70" s="2029">
        <f t="shared" si="14"/>
        <v>4225</v>
      </c>
      <c r="L70" s="2029">
        <f t="shared" si="14"/>
        <v>-2223.1340574583883</v>
      </c>
      <c r="M70" s="912">
        <f t="shared" si="14"/>
        <v>-2150</v>
      </c>
      <c r="N70" s="913">
        <f t="shared" si="14"/>
        <v>-39.050000000000068</v>
      </c>
      <c r="O70" s="912">
        <f t="shared" si="14"/>
        <v>-218</v>
      </c>
      <c r="P70" s="912">
        <f t="shared" si="14"/>
        <v>-244.80000000000018</v>
      </c>
      <c r="Q70" s="912">
        <f t="shared" si="14"/>
        <v>-14.600000000000023</v>
      </c>
      <c r="R70" s="913">
        <f t="shared" si="14"/>
        <v>-27.261111111111177</v>
      </c>
      <c r="S70" s="914">
        <f t="shared" si="14"/>
        <v>-1096.5579147249664</v>
      </c>
      <c r="T70" s="914">
        <f t="shared" si="14"/>
        <v>-303.05000000000018</v>
      </c>
      <c r="U70" s="928">
        <f t="shared" si="14"/>
        <v>-1367</v>
      </c>
      <c r="V70" s="912">
        <f t="shared" si="14"/>
        <v>-1563</v>
      </c>
      <c r="W70" s="912">
        <f t="shared" si="14"/>
        <v>-1238</v>
      </c>
      <c r="X70" s="914">
        <f t="shared" si="14"/>
        <v>1433</v>
      </c>
      <c r="Y70" s="912">
        <f t="shared" si="14"/>
        <v>-17930.45308329456</v>
      </c>
      <c r="Z70" s="912">
        <f t="shared" si="14"/>
        <v>-11735.311111111107</v>
      </c>
      <c r="AA70" s="912">
        <f t="shared" si="14"/>
        <v>-17961</v>
      </c>
      <c r="AB70" s="912">
        <f t="shared" si="14"/>
        <v>13930.45802781664</v>
      </c>
      <c r="AC70" s="914">
        <f t="shared" si="14"/>
        <v>-2164.6000000000004</v>
      </c>
    </row>
    <row r="71" spans="2:29">
      <c r="B71" s="938" t="s">
        <v>816</v>
      </c>
      <c r="C71" s="940">
        <f t="shared" si="13"/>
        <v>24517</v>
      </c>
      <c r="D71" s="912">
        <f t="shared" si="13"/>
        <v>12508</v>
      </c>
      <c r="E71" s="912"/>
      <c r="F71" s="912">
        <f t="shared" si="14"/>
        <v>-401</v>
      </c>
      <c r="G71" s="940">
        <f t="shared" si="14"/>
        <v>2702.8206238695711</v>
      </c>
      <c r="H71" s="912">
        <f t="shared" si="14"/>
        <v>-9700</v>
      </c>
      <c r="I71" s="912">
        <f t="shared" si="14"/>
        <v>13725</v>
      </c>
      <c r="J71" s="912">
        <f t="shared" si="14"/>
        <v>727.82062386957114</v>
      </c>
      <c r="K71" s="2029">
        <f t="shared" si="14"/>
        <v>3690</v>
      </c>
      <c r="L71" s="2029">
        <f t="shared" si="14"/>
        <v>-2962.1793761304289</v>
      </c>
      <c r="M71" s="912">
        <f t="shared" si="14"/>
        <v>-2050</v>
      </c>
      <c r="N71" s="913">
        <f t="shared" si="14"/>
        <v>-32.149999999999977</v>
      </c>
      <c r="O71" s="912">
        <f t="shared" si="14"/>
        <v>-18</v>
      </c>
      <c r="P71" s="912">
        <f t="shared" si="14"/>
        <v>-219.90000000000055</v>
      </c>
      <c r="Q71" s="912">
        <f t="shared" si="14"/>
        <v>-11.700000000000017</v>
      </c>
      <c r="R71" s="913">
        <f t="shared" si="14"/>
        <v>-27.814814814814781</v>
      </c>
      <c r="S71" s="914">
        <f t="shared" si="14"/>
        <v>-926.5364364653251</v>
      </c>
      <c r="T71" s="914">
        <f t="shared" si="14"/>
        <v>-297.85000000000036</v>
      </c>
      <c r="U71" s="928">
        <f t="shared" si="14"/>
        <v>-4121</v>
      </c>
      <c r="V71" s="912">
        <f t="shared" si="14"/>
        <v>-1218</v>
      </c>
      <c r="W71" s="912">
        <f t="shared" si="14"/>
        <v>-1410</v>
      </c>
      <c r="X71" s="914">
        <f t="shared" si="14"/>
        <v>-1494</v>
      </c>
      <c r="Y71" s="912">
        <f t="shared" si="14"/>
        <v>21563.869372589397</v>
      </c>
      <c r="Z71" s="912">
        <f t="shared" si="14"/>
        <v>1530.0351851852029</v>
      </c>
      <c r="AA71" s="912">
        <f t="shared" si="14"/>
        <v>11896</v>
      </c>
      <c r="AB71" s="912">
        <f t="shared" si="14"/>
        <v>10199.534187404235</v>
      </c>
      <c r="AC71" s="914">
        <f t="shared" si="14"/>
        <v>-2061.7000000000007</v>
      </c>
    </row>
    <row r="72" spans="2:29">
      <c r="B72" s="938" t="s">
        <v>817</v>
      </c>
      <c r="C72" s="940">
        <f t="shared" si="13"/>
        <v>-11337</v>
      </c>
      <c r="D72" s="912">
        <f t="shared" si="13"/>
        <v>2906</v>
      </c>
      <c r="E72" s="912"/>
      <c r="F72" s="912">
        <f t="shared" si="14"/>
        <v>-28054</v>
      </c>
      <c r="G72" s="940">
        <f t="shared" si="14"/>
        <v>-33202.27539203185</v>
      </c>
      <c r="H72" s="912">
        <f t="shared" si="14"/>
        <v>-18275</v>
      </c>
      <c r="I72" s="912">
        <f t="shared" si="14"/>
        <v>10475</v>
      </c>
      <c r="J72" s="912">
        <f t="shared" si="14"/>
        <v>-23452.27539203185</v>
      </c>
      <c r="K72" s="2029">
        <f t="shared" si="14"/>
        <v>-5510.2373562668326</v>
      </c>
      <c r="L72" s="2029">
        <f t="shared" si="14"/>
        <v>-17942.038035765006</v>
      </c>
      <c r="M72" s="912">
        <f t="shared" si="14"/>
        <v>-1950</v>
      </c>
      <c r="N72" s="913">
        <f t="shared" si="14"/>
        <v>-33.899999999999977</v>
      </c>
      <c r="O72" s="912">
        <f t="shared" si="14"/>
        <v>-117</v>
      </c>
      <c r="P72" s="912">
        <f t="shared" si="14"/>
        <v>-255.10000000000036</v>
      </c>
      <c r="Q72" s="912">
        <f t="shared" si="14"/>
        <v>-11.900000000000006</v>
      </c>
      <c r="R72" s="913">
        <f t="shared" si="14"/>
        <v>-27.553086419753072</v>
      </c>
      <c r="S72" s="914">
        <f t="shared" si="14"/>
        <v>-934.6781734072174</v>
      </c>
      <c r="T72" s="914">
        <f t="shared" si="14"/>
        <v>-329.75</v>
      </c>
      <c r="U72" s="928">
        <f t="shared" si="14"/>
        <v>-6609</v>
      </c>
      <c r="V72" s="912">
        <f t="shared" si="14"/>
        <v>-844</v>
      </c>
      <c r="W72" s="912">
        <f t="shared" si="14"/>
        <v>-1708</v>
      </c>
      <c r="X72" s="914">
        <f t="shared" si="14"/>
        <v>-4057</v>
      </c>
      <c r="Y72" s="912">
        <f t="shared" si="14"/>
        <v>-52859.156651858822</v>
      </c>
      <c r="Z72" s="912">
        <f t="shared" si="14"/>
        <v>-16274.45308641973</v>
      </c>
      <c r="AA72" s="912">
        <f t="shared" si="14"/>
        <v>-19404</v>
      </c>
      <c r="AB72" s="912">
        <f t="shared" si="14"/>
        <v>-15218.80356543907</v>
      </c>
      <c r="AC72" s="914">
        <f t="shared" si="14"/>
        <v>-1961.8999999999996</v>
      </c>
    </row>
    <row r="73" spans="2:29">
      <c r="B73" s="938" t="s">
        <v>818</v>
      </c>
      <c r="C73" s="940">
        <f t="shared" si="13"/>
        <v>-26117</v>
      </c>
      <c r="D73" s="912">
        <f t="shared" si="13"/>
        <v>6473</v>
      </c>
      <c r="E73" s="912"/>
      <c r="F73" s="912">
        <f t="shared" si="14"/>
        <v>-46201</v>
      </c>
      <c r="G73" s="940">
        <f t="shared" si="14"/>
        <v>-46765.65656684959</v>
      </c>
      <c r="H73" s="912">
        <f t="shared" si="14"/>
        <v>-24350</v>
      </c>
      <c r="I73" s="912">
        <f t="shared" si="14"/>
        <v>5375</v>
      </c>
      <c r="J73" s="912">
        <f t="shared" si="14"/>
        <v>-25840.656566849575</v>
      </c>
      <c r="K73" s="2029">
        <f t="shared" si="14"/>
        <v>-5997.059981678718</v>
      </c>
      <c r="L73" s="2029">
        <f t="shared" si="14"/>
        <v>-19843.596585170846</v>
      </c>
      <c r="M73" s="912">
        <f t="shared" si="14"/>
        <v>-1950</v>
      </c>
      <c r="N73" s="913">
        <f t="shared" si="14"/>
        <v>-36.550000000000068</v>
      </c>
      <c r="O73" s="912">
        <f t="shared" si="14"/>
        <v>-65</v>
      </c>
      <c r="P73" s="912">
        <f t="shared" si="14"/>
        <v>-297.35000000000036</v>
      </c>
      <c r="Q73" s="912">
        <f t="shared" si="14"/>
        <v>-11.25</v>
      </c>
      <c r="R73" s="913">
        <f t="shared" si="14"/>
        <v>-28.930740740740703</v>
      </c>
      <c r="S73" s="914">
        <f t="shared" si="14"/>
        <v>-964.50390857716411</v>
      </c>
      <c r="T73" s="914">
        <f t="shared" si="14"/>
        <v>-274</v>
      </c>
      <c r="U73" s="928">
        <f t="shared" si="14"/>
        <v>-4901</v>
      </c>
      <c r="V73" s="912">
        <f t="shared" si="14"/>
        <v>-1178</v>
      </c>
      <c r="W73" s="912">
        <f t="shared" si="14"/>
        <v>-1346</v>
      </c>
      <c r="X73" s="914">
        <f t="shared" si="14"/>
        <v>-2377</v>
      </c>
      <c r="Y73" s="912">
        <f t="shared" si="14"/>
        <v>-79462.241216167458</v>
      </c>
      <c r="Z73" s="912">
        <f t="shared" si="14"/>
        <v>-19120.480740740721</v>
      </c>
      <c r="AA73" s="912">
        <f t="shared" si="14"/>
        <v>-42237</v>
      </c>
      <c r="AB73" s="912">
        <f t="shared" si="14"/>
        <v>-16143.510475426738</v>
      </c>
      <c r="AC73" s="914">
        <f t="shared" si="14"/>
        <v>-1961.25</v>
      </c>
    </row>
    <row r="74" spans="2:29">
      <c r="B74" s="938" t="s">
        <v>819</v>
      </c>
      <c r="C74" s="940">
        <f t="shared" si="13"/>
        <v>-32973</v>
      </c>
      <c r="D74" s="912">
        <f t="shared" si="13"/>
        <v>5667</v>
      </c>
      <c r="E74" s="912"/>
      <c r="F74" s="912">
        <f t="shared" si="14"/>
        <v>-52549</v>
      </c>
      <c r="G74" s="940">
        <f t="shared" si="14"/>
        <v>-64404.379799213784</v>
      </c>
      <c r="H74" s="912">
        <f t="shared" si="14"/>
        <v>-31575</v>
      </c>
      <c r="I74" s="912">
        <f t="shared" si="14"/>
        <v>2175</v>
      </c>
      <c r="J74" s="912">
        <f t="shared" si="14"/>
        <v>-33154.379799213784</v>
      </c>
      <c r="K74" s="2029">
        <f t="shared" si="14"/>
        <v>-8485</v>
      </c>
      <c r="L74" s="2029">
        <f t="shared" si="14"/>
        <v>-24669.379799213792</v>
      </c>
      <c r="M74" s="912">
        <f t="shared" si="14"/>
        <v>-1850</v>
      </c>
      <c r="N74" s="913">
        <f t="shared" si="14"/>
        <v>-37.5</v>
      </c>
      <c r="O74" s="912">
        <f t="shared" si="14"/>
        <v>-50</v>
      </c>
      <c r="P74" s="912">
        <f t="shared" si="14"/>
        <v>-257.5</v>
      </c>
      <c r="Q74" s="912">
        <f t="shared" si="14"/>
        <v>-14</v>
      </c>
      <c r="R74" s="913">
        <f t="shared" si="14"/>
        <v>-30.377277777777749</v>
      </c>
      <c r="S74" s="914">
        <f t="shared" si="14"/>
        <v>-968.91536096566415</v>
      </c>
      <c r="T74" s="914">
        <f t="shared" si="14"/>
        <v>-275</v>
      </c>
      <c r="U74" s="928">
        <f t="shared" si="14"/>
        <v>-6370</v>
      </c>
      <c r="V74" s="912">
        <f t="shared" si="14"/>
        <v>-1493</v>
      </c>
      <c r="W74" s="912">
        <f t="shared" si="14"/>
        <v>-1550</v>
      </c>
      <c r="X74" s="914">
        <f t="shared" si="14"/>
        <v>-3326</v>
      </c>
      <c r="Y74" s="912">
        <f t="shared" si="14"/>
        <v>-105378.67243795726</v>
      </c>
      <c r="Z74" s="912">
        <f t="shared" si="14"/>
        <v>-27468.877277777763</v>
      </c>
      <c r="AA74" s="912">
        <f t="shared" si="14"/>
        <v>-51974</v>
      </c>
      <c r="AB74" s="912">
        <f t="shared" si="14"/>
        <v>-24071.795160179448</v>
      </c>
      <c r="AC74" s="914">
        <f t="shared" si="14"/>
        <v>-1864</v>
      </c>
    </row>
    <row r="75" spans="2:29">
      <c r="B75" s="938" t="s">
        <v>820</v>
      </c>
      <c r="C75" s="940">
        <f t="shared" si="13"/>
        <v>-26682.142761066323</v>
      </c>
      <c r="D75" s="912">
        <f t="shared" si="13"/>
        <v>11484</v>
      </c>
      <c r="E75" s="912"/>
      <c r="F75" s="912">
        <f t="shared" si="14"/>
        <v>-53206.142761066265</v>
      </c>
      <c r="G75" s="940">
        <f t="shared" si="14"/>
        <v>-70281.016306517064</v>
      </c>
      <c r="H75" s="912">
        <f t="shared" si="14"/>
        <v>-25725</v>
      </c>
      <c r="I75" s="912">
        <f t="shared" si="14"/>
        <v>1500</v>
      </c>
      <c r="J75" s="912">
        <f t="shared" si="14"/>
        <v>-42256.016306517056</v>
      </c>
      <c r="K75" s="2029">
        <f t="shared" si="14"/>
        <v>-11610.725432305844</v>
      </c>
      <c r="L75" s="2029">
        <f t="shared" si="14"/>
        <v>-30645.290874211198</v>
      </c>
      <c r="M75" s="912">
        <f t="shared" si="14"/>
        <v>-3800</v>
      </c>
      <c r="N75" s="913">
        <f t="shared" si="14"/>
        <v>-40</v>
      </c>
      <c r="O75" s="912">
        <f t="shared" si="14"/>
        <v>-50</v>
      </c>
      <c r="P75" s="912">
        <f t="shared" si="14"/>
        <v>-282.5</v>
      </c>
      <c r="Q75" s="912">
        <f t="shared" si="14"/>
        <v>-14</v>
      </c>
      <c r="R75" s="913">
        <f t="shared" si="14"/>
        <v>-31.896141666666722</v>
      </c>
      <c r="S75" s="914">
        <f t="shared" si="14"/>
        <v>-1021.5973073586938</v>
      </c>
      <c r="T75" s="914">
        <f t="shared" si="14"/>
        <v>-275</v>
      </c>
      <c r="U75" s="928">
        <f t="shared" si="14"/>
        <v>-5171</v>
      </c>
      <c r="V75" s="912">
        <f t="shared" si="14"/>
        <v>-1515</v>
      </c>
      <c r="W75" s="912">
        <f t="shared" si="14"/>
        <v>-1366</v>
      </c>
      <c r="X75" s="914">
        <f t="shared" si="14"/>
        <v>-2290</v>
      </c>
      <c r="Y75" s="912">
        <f t="shared" si="14"/>
        <v>-103849.15251660871</v>
      </c>
      <c r="Z75" s="912">
        <f t="shared" si="14"/>
        <v>-15827.896141666657</v>
      </c>
      <c r="AA75" s="912">
        <f t="shared" si="14"/>
        <v>-53122.142761066265</v>
      </c>
      <c r="AB75" s="912">
        <f t="shared" si="14"/>
        <v>-31085.113613875757</v>
      </c>
      <c r="AC75" s="914">
        <f t="shared" si="14"/>
        <v>-3814</v>
      </c>
    </row>
    <row r="76" spans="2:29">
      <c r="B76" s="938" t="s">
        <v>821</v>
      </c>
      <c r="C76" s="940">
        <f t="shared" si="13"/>
        <v>-16462.479796454078</v>
      </c>
      <c r="D76" s="912">
        <f t="shared" si="13"/>
        <v>5998</v>
      </c>
      <c r="E76" s="912"/>
      <c r="F76" s="912">
        <f t="shared" si="14"/>
        <v>-38370.479796454019</v>
      </c>
      <c r="G76" s="940">
        <f t="shared" si="14"/>
        <v>-78897.050951130455</v>
      </c>
      <c r="H76" s="912">
        <f t="shared" si="14"/>
        <v>-25725</v>
      </c>
      <c r="I76" s="912">
        <f t="shared" si="14"/>
        <v>1975</v>
      </c>
      <c r="J76" s="912">
        <f t="shared" si="14"/>
        <v>-51897.050951130477</v>
      </c>
      <c r="K76" s="2029">
        <f t="shared" si="14"/>
        <v>-16107.749937470093</v>
      </c>
      <c r="L76" s="2029">
        <f t="shared" si="14"/>
        <v>-35789.301013660363</v>
      </c>
      <c r="M76" s="912">
        <f t="shared" si="14"/>
        <v>-3250</v>
      </c>
      <c r="N76" s="913">
        <f t="shared" si="14"/>
        <v>-37.5</v>
      </c>
      <c r="O76" s="912">
        <f t="shared" si="14"/>
        <v>-50</v>
      </c>
      <c r="P76" s="912">
        <f t="shared" si="14"/>
        <v>-237.5</v>
      </c>
      <c r="Q76" s="912">
        <f t="shared" si="14"/>
        <v>-30</v>
      </c>
      <c r="R76" s="913">
        <f t="shared" si="14"/>
        <v>-319.8189749999998</v>
      </c>
      <c r="S76" s="914">
        <f t="shared" si="14"/>
        <v>-960.28370113650453</v>
      </c>
      <c r="T76" s="914">
        <f t="shared" si="14"/>
        <v>0</v>
      </c>
      <c r="U76" s="928">
        <f t="shared" si="14"/>
        <v>-2221.7200000000012</v>
      </c>
      <c r="V76" s="912">
        <f t="shared" si="14"/>
        <v>-120.72000000000003</v>
      </c>
      <c r="W76" s="912">
        <f t="shared" si="14"/>
        <v>-1155</v>
      </c>
      <c r="X76" s="914">
        <f t="shared" si="14"/>
        <v>-946</v>
      </c>
      <c r="Y76" s="912">
        <f t="shared" si="14"/>
        <v>-99216.353423721041</v>
      </c>
      <c r="Z76" s="912">
        <f t="shared" si="14"/>
        <v>-20205.038975000003</v>
      </c>
      <c r="AA76" s="912">
        <f t="shared" si="14"/>
        <v>-37600.479796454019</v>
      </c>
      <c r="AB76" s="912">
        <f t="shared" si="14"/>
        <v>-38130.834652266974</v>
      </c>
      <c r="AC76" s="914">
        <f t="shared" si="14"/>
        <v>-3280</v>
      </c>
    </row>
    <row r="77" spans="2:29">
      <c r="B77" s="938" t="s">
        <v>822</v>
      </c>
      <c r="C77" s="940">
        <f t="shared" si="13"/>
        <v>-18755.148004701477</v>
      </c>
      <c r="D77" s="912">
        <f t="shared" si="13"/>
        <v>16393</v>
      </c>
      <c r="E77" s="912"/>
      <c r="F77" s="912">
        <f t="shared" si="14"/>
        <v>-52018.148004701477</v>
      </c>
      <c r="G77" s="940">
        <f t="shared" si="14"/>
        <v>-88191.864255391702</v>
      </c>
      <c r="H77" s="912">
        <f t="shared" si="14"/>
        <v>-23353</v>
      </c>
      <c r="I77" s="912">
        <f t="shared" si="14"/>
        <v>1841.5</v>
      </c>
      <c r="J77" s="912">
        <f t="shared" si="14"/>
        <v>-63430.364255391716</v>
      </c>
      <c r="K77" s="2029">
        <f t="shared" si="14"/>
        <v>-19311.165239226291</v>
      </c>
      <c r="L77" s="2029">
        <f t="shared" si="14"/>
        <v>-44119.19901616541</v>
      </c>
      <c r="M77" s="912">
        <f t="shared" si="14"/>
        <v>-3250</v>
      </c>
      <c r="N77" s="913">
        <f t="shared" si="14"/>
        <v>-37.5</v>
      </c>
      <c r="O77" s="912">
        <f t="shared" si="14"/>
        <v>-50</v>
      </c>
      <c r="P77" s="912">
        <f t="shared" si="14"/>
        <v>-275</v>
      </c>
      <c r="Q77" s="912">
        <f t="shared" si="14"/>
        <v>50</v>
      </c>
      <c r="R77" s="913">
        <f t="shared" si="14"/>
        <v>-303.30992374999983</v>
      </c>
      <c r="S77" s="914">
        <f t="shared" si="14"/>
        <v>-951.41458016006436</v>
      </c>
      <c r="T77" s="914">
        <f t="shared" si="14"/>
        <v>500</v>
      </c>
      <c r="U77" s="928">
        <f t="shared" si="14"/>
        <v>-1654</v>
      </c>
      <c r="V77" s="912">
        <f t="shared" si="14"/>
        <v>21</v>
      </c>
      <c r="W77" s="912">
        <f t="shared" si="14"/>
        <v>-940</v>
      </c>
      <c r="X77" s="914">
        <f t="shared" si="14"/>
        <v>-736</v>
      </c>
      <c r="Y77" s="912">
        <f t="shared" si="14"/>
        <v>-109669.23676400329</v>
      </c>
      <c r="Z77" s="912">
        <f t="shared" si="14"/>
        <v>-7279.8099237499991</v>
      </c>
      <c r="AA77" s="912">
        <f t="shared" si="14"/>
        <v>-51166.648004701477</v>
      </c>
      <c r="AB77" s="912">
        <f t="shared" si="14"/>
        <v>-48022.778835551784</v>
      </c>
      <c r="AC77" s="914">
        <f t="shared" si="14"/>
        <v>-3200</v>
      </c>
    </row>
    <row r="78" spans="2:29">
      <c r="B78" s="938" t="s">
        <v>823</v>
      </c>
      <c r="C78" s="940">
        <f t="shared" si="13"/>
        <v>-13550.991772572277</v>
      </c>
      <c r="D78" s="912">
        <f t="shared" si="13"/>
        <v>22031</v>
      </c>
      <c r="E78" s="912"/>
      <c r="F78" s="912">
        <f t="shared" si="14"/>
        <v>-50151.991772572219</v>
      </c>
      <c r="G78" s="940">
        <f t="shared" si="14"/>
        <v>-80650.699919174105</v>
      </c>
      <c r="H78" s="912">
        <f t="shared" si="14"/>
        <v>-26453.5</v>
      </c>
      <c r="I78" s="912">
        <f t="shared" si="14"/>
        <v>3252</v>
      </c>
      <c r="J78" s="912">
        <f t="shared" si="14"/>
        <v>-54774.19991917412</v>
      </c>
      <c r="K78" s="2029">
        <f t="shared" si="14"/>
        <v>-16698.460789307348</v>
      </c>
      <c r="L78" s="2029">
        <f t="shared" si="14"/>
        <v>-38075.73912986675</v>
      </c>
      <c r="M78" s="912">
        <f t="shared" si="14"/>
        <v>-2675</v>
      </c>
      <c r="N78" s="913">
        <f t="shared" si="14"/>
        <v>-37.5</v>
      </c>
      <c r="O78" s="912">
        <f t="shared" si="14"/>
        <v>-150</v>
      </c>
      <c r="P78" s="912">
        <f t="shared" si="14"/>
        <v>-262.5</v>
      </c>
      <c r="Q78" s="912">
        <f t="shared" si="14"/>
        <v>-50</v>
      </c>
      <c r="R78" s="913">
        <f t="shared" si="14"/>
        <v>-188.47541993749985</v>
      </c>
      <c r="S78" s="914">
        <f t="shared" si="14"/>
        <v>5484.6297138320115</v>
      </c>
      <c r="T78" s="914">
        <f t="shared" si="14"/>
        <v>0</v>
      </c>
      <c r="U78" s="928">
        <f t="shared" ref="U78:AC78" si="15">U57-U16</f>
        <v>-3265</v>
      </c>
      <c r="V78" s="912">
        <f t="shared" si="15"/>
        <v>-894</v>
      </c>
      <c r="W78" s="912">
        <f t="shared" si="15"/>
        <v>-823</v>
      </c>
      <c r="X78" s="914">
        <f t="shared" si="15"/>
        <v>-1548</v>
      </c>
      <c r="Y78" s="912">
        <f t="shared" si="15"/>
        <v>-92670.537397851818</v>
      </c>
      <c r="Z78" s="912">
        <f t="shared" si="15"/>
        <v>-5542.4754199375166</v>
      </c>
      <c r="AA78" s="912">
        <f t="shared" si="15"/>
        <v>-47872.991772572219</v>
      </c>
      <c r="AB78" s="912">
        <f t="shared" si="15"/>
        <v>-36530.070205342097</v>
      </c>
      <c r="AC78" s="914">
        <f t="shared" si="15"/>
        <v>-2725</v>
      </c>
    </row>
    <row r="79" spans="2:29" ht="16" thickBot="1">
      <c r="B79" s="949" t="s">
        <v>824</v>
      </c>
      <c r="C79" s="950">
        <f t="shared" si="13"/>
        <v>-26756.566391672706</v>
      </c>
      <c r="D79" s="923">
        <f t="shared" si="13"/>
        <v>20784</v>
      </c>
      <c r="E79" s="923"/>
      <c r="F79" s="923">
        <f t="shared" ref="F79:AC80" si="16">F58-F17</f>
        <v>-62290.566391672706</v>
      </c>
      <c r="G79" s="950">
        <f t="shared" si="16"/>
        <v>-77090.004210124636</v>
      </c>
      <c r="H79" s="923">
        <f t="shared" si="16"/>
        <v>-18775.73529411765</v>
      </c>
      <c r="I79" s="923">
        <f t="shared" si="16"/>
        <v>-1916</v>
      </c>
      <c r="J79" s="923">
        <f t="shared" si="16"/>
        <v>-54423.268916006971</v>
      </c>
      <c r="K79" s="2030">
        <f t="shared" si="16"/>
        <v>-16433.487279287627</v>
      </c>
      <c r="L79" s="2030">
        <f t="shared" si="16"/>
        <v>-37989.78163671933</v>
      </c>
      <c r="M79" s="923">
        <f t="shared" si="16"/>
        <v>-1975</v>
      </c>
      <c r="N79" s="924">
        <f t="shared" si="16"/>
        <v>-40</v>
      </c>
      <c r="O79" s="923">
        <f t="shared" si="16"/>
        <v>-200</v>
      </c>
      <c r="P79" s="923">
        <f t="shared" si="16"/>
        <v>-297.5</v>
      </c>
      <c r="Q79" s="923">
        <f t="shared" si="16"/>
        <v>-75</v>
      </c>
      <c r="R79" s="924">
        <f t="shared" si="16"/>
        <v>-275.39919093437493</v>
      </c>
      <c r="S79" s="925">
        <f t="shared" si="16"/>
        <v>4338.2062408088605</v>
      </c>
      <c r="T79" s="925">
        <f t="shared" si="16"/>
        <v>0</v>
      </c>
      <c r="U79" s="935">
        <f t="shared" si="16"/>
        <v>-5168</v>
      </c>
      <c r="V79" s="923">
        <f t="shared" si="16"/>
        <v>-857</v>
      </c>
      <c r="W79" s="923">
        <f t="shared" si="16"/>
        <v>-1136</v>
      </c>
      <c r="X79" s="925">
        <f t="shared" si="16"/>
        <v>-3175</v>
      </c>
      <c r="Y79" s="923">
        <f t="shared" si="16"/>
        <v>-105564.26355192275</v>
      </c>
      <c r="Z79" s="923">
        <f t="shared" si="16"/>
        <v>835.86551494797459</v>
      </c>
      <c r="AA79" s="923">
        <f t="shared" si="16"/>
        <v>-65542.566391672706</v>
      </c>
      <c r="AB79" s="923">
        <f t="shared" si="16"/>
        <v>-38807.562675198118</v>
      </c>
      <c r="AC79" s="925">
        <f t="shared" si="16"/>
        <v>-2050</v>
      </c>
    </row>
    <row r="80" spans="2:29">
      <c r="B80" s="878" t="s">
        <v>45</v>
      </c>
      <c r="C80" s="928">
        <f t="shared" si="13"/>
        <v>-289193.32872646768</v>
      </c>
      <c r="D80" s="928">
        <f t="shared" si="13"/>
        <v>85687</v>
      </c>
      <c r="E80" s="928"/>
      <c r="F80" s="928">
        <f t="shared" si="16"/>
        <v>-539821.32872646675</v>
      </c>
      <c r="G80" s="928">
        <f t="shared" si="16"/>
        <v>-510757.34491522703</v>
      </c>
      <c r="H80" s="928">
        <f t="shared" si="16"/>
        <v>-221482.23529411759</v>
      </c>
      <c r="I80" s="928">
        <f t="shared" si="16"/>
        <v>80102.5</v>
      </c>
      <c r="J80" s="928">
        <f t="shared" si="16"/>
        <v>-344077.60962110909</v>
      </c>
      <c r="K80" s="2029">
        <f t="shared" si="16"/>
        <v>-86888.886015542783</v>
      </c>
      <c r="L80" s="2029">
        <f t="shared" si="16"/>
        <v>-257188.72360556619</v>
      </c>
      <c r="M80" s="928">
        <f t="shared" si="16"/>
        <v>-25300</v>
      </c>
      <c r="N80" s="928">
        <f t="shared" si="16"/>
        <v>-438.90000000000146</v>
      </c>
      <c r="O80" s="928">
        <f t="shared" si="16"/>
        <v>-1018</v>
      </c>
      <c r="P80" s="928">
        <f t="shared" si="16"/>
        <v>-3129.5</v>
      </c>
      <c r="Q80" s="928">
        <f t="shared" si="16"/>
        <v>-204.94999999999982</v>
      </c>
      <c r="R80" s="928">
        <f t="shared" si="16"/>
        <v>-1314.2366821527403</v>
      </c>
      <c r="S80" s="928">
        <f t="shared" si="16"/>
        <v>325.38252657221165</v>
      </c>
      <c r="T80" s="928">
        <f t="shared" si="16"/>
        <v>-1917.6499999999942</v>
      </c>
      <c r="U80" s="928">
        <f t="shared" si="16"/>
        <v>-48804.72</v>
      </c>
      <c r="V80" s="928">
        <f t="shared" si="16"/>
        <v>-12549.720000000001</v>
      </c>
      <c r="W80" s="928">
        <f t="shared" si="16"/>
        <v>-15370</v>
      </c>
      <c r="X80" s="928">
        <f t="shared" si="16"/>
        <v>-20887</v>
      </c>
      <c r="Y80" s="928">
        <f t="shared" si="16"/>
        <v>-856456.2477972731</v>
      </c>
      <c r="Z80" s="928">
        <f t="shared" si="16"/>
        <v>-150098.09197627008</v>
      </c>
      <c r="AA80" s="928">
        <f t="shared" si="16"/>
        <v>-476106.82872646675</v>
      </c>
      <c r="AB80" s="928">
        <f t="shared" si="16"/>
        <v>-204746.37709453702</v>
      </c>
      <c r="AC80" s="928">
        <f t="shared" si="16"/>
        <v>-25504.950000000012</v>
      </c>
    </row>
    <row r="83" spans="4:29" ht="16" thickBot="1"/>
    <row r="84" spans="4:29">
      <c r="D84" s="904"/>
      <c r="E84" s="2968" t="s">
        <v>834</v>
      </c>
      <c r="F84" s="2969"/>
      <c r="G84" s="2969"/>
      <c r="H84" s="2969"/>
      <c r="I84" s="2969"/>
      <c r="J84" s="2969"/>
      <c r="K84" s="2969"/>
      <c r="L84" s="2969"/>
      <c r="M84" s="2969"/>
      <c r="N84" s="2969"/>
      <c r="O84" s="2969"/>
      <c r="P84" s="2969"/>
      <c r="Q84" s="2969"/>
      <c r="R84" s="2969"/>
      <c r="S84" s="2969"/>
      <c r="T84" s="2969"/>
      <c r="U84" s="2969"/>
      <c r="V84" s="2969"/>
      <c r="W84" s="2969"/>
      <c r="X84" s="2969"/>
      <c r="Y84" s="2969"/>
      <c r="Z84" s="2969"/>
      <c r="AA84" s="2969"/>
      <c r="AB84" s="2969"/>
      <c r="AC84" s="2970"/>
    </row>
    <row r="85" spans="4:29" ht="16" thickBot="1">
      <c r="D85" s="905"/>
      <c r="E85" s="2971"/>
      <c r="F85" s="2972"/>
      <c r="G85" s="2972"/>
      <c r="H85" s="2972"/>
      <c r="I85" s="2972"/>
      <c r="J85" s="2972"/>
      <c r="K85" s="2972"/>
      <c r="L85" s="2972"/>
      <c r="M85" s="2972"/>
      <c r="N85" s="2973"/>
      <c r="O85" s="2973"/>
      <c r="P85" s="2973"/>
      <c r="Q85" s="2973"/>
      <c r="R85" s="2973"/>
      <c r="S85" s="2973"/>
      <c r="T85" s="2973"/>
      <c r="U85" s="2973"/>
      <c r="V85" s="2973"/>
      <c r="W85" s="2973"/>
      <c r="X85" s="2973"/>
      <c r="Y85" s="2972"/>
      <c r="Z85" s="2972"/>
      <c r="AA85" s="2972"/>
      <c r="AB85" s="2972"/>
      <c r="AC85" s="2974"/>
    </row>
    <row r="86" spans="4:29" ht="17" thickBot="1">
      <c r="D86" s="936"/>
      <c r="E86" s="2975" t="s">
        <v>811</v>
      </c>
      <c r="F86" s="2976"/>
      <c r="G86" s="2976"/>
      <c r="H86" s="2977"/>
      <c r="I86" s="2978" t="s">
        <v>317</v>
      </c>
      <c r="J86" s="2979"/>
      <c r="K86" s="2979"/>
      <c r="L86" s="2979"/>
      <c r="M86" s="2979"/>
      <c r="N86" s="2975" t="s">
        <v>153</v>
      </c>
      <c r="O86" s="2976"/>
      <c r="P86" s="2976"/>
      <c r="Q86" s="2980"/>
      <c r="R86" s="2975" t="s">
        <v>155</v>
      </c>
      <c r="S86" s="2980"/>
      <c r="T86" s="879" t="s">
        <v>154</v>
      </c>
      <c r="U86" s="2981" t="s">
        <v>168</v>
      </c>
      <c r="V86" s="2982"/>
      <c r="W86" s="2982"/>
      <c r="X86" s="2983"/>
      <c r="Y86" s="2984" t="s">
        <v>812</v>
      </c>
      <c r="Z86" s="2976"/>
      <c r="AA86" s="2976"/>
      <c r="AB86" s="2976"/>
      <c r="AC86" s="2977"/>
    </row>
    <row r="87" spans="4:29" ht="17" thickBot="1">
      <c r="D87" s="937"/>
      <c r="E87" s="874" t="s">
        <v>127</v>
      </c>
      <c r="F87" s="871" t="s">
        <v>22</v>
      </c>
      <c r="G87" s="871" t="s">
        <v>171</v>
      </c>
      <c r="H87" s="871" t="s">
        <v>84</v>
      </c>
      <c r="I87" s="874" t="s">
        <v>127</v>
      </c>
      <c r="J87" s="871" t="s">
        <v>22</v>
      </c>
      <c r="K87" s="871" t="s">
        <v>171</v>
      </c>
      <c r="L87" s="871" t="s">
        <v>52</v>
      </c>
      <c r="M87" s="879" t="s">
        <v>84</v>
      </c>
      <c r="N87" s="873" t="s">
        <v>22</v>
      </c>
      <c r="O87" s="872" t="s">
        <v>171</v>
      </c>
      <c r="P87" s="872" t="s">
        <v>52</v>
      </c>
      <c r="Q87" s="872" t="s">
        <v>84</v>
      </c>
      <c r="R87" s="873" t="s">
        <v>22</v>
      </c>
      <c r="S87" s="875" t="s">
        <v>52</v>
      </c>
      <c r="T87" s="875" t="s">
        <v>52</v>
      </c>
      <c r="U87" s="873" t="s">
        <v>127</v>
      </c>
      <c r="V87" s="872" t="s">
        <v>22</v>
      </c>
      <c r="W87" s="872" t="s">
        <v>171</v>
      </c>
      <c r="X87" s="875" t="s">
        <v>52</v>
      </c>
      <c r="Y87" s="872" t="s">
        <v>127</v>
      </c>
      <c r="Z87" s="872" t="s">
        <v>22</v>
      </c>
      <c r="AA87" s="872" t="s">
        <v>171</v>
      </c>
      <c r="AB87" s="872" t="s">
        <v>52</v>
      </c>
      <c r="AC87" s="875" t="s">
        <v>84</v>
      </c>
    </row>
    <row r="88" spans="4:29">
      <c r="D88" s="938" t="s">
        <v>813</v>
      </c>
      <c r="E88" s="941">
        <f t="shared" ref="E88:F100" si="17">C68/C6</f>
        <v>-0.11396846058885153</v>
      </c>
      <c r="F88" s="942">
        <f t="shared" si="17"/>
        <v>-5.7232327270304487E-2</v>
      </c>
      <c r="G88" s="942">
        <f t="shared" ref="G88:G100" si="18">F68/F6</f>
        <v>-0.1477765643658335</v>
      </c>
      <c r="H88" s="890"/>
      <c r="I88" s="943">
        <f t="shared" ref="I88:L100" si="19">G68/G6</f>
        <v>5.2059494565502212E-2</v>
      </c>
      <c r="J88" s="944">
        <f t="shared" si="19"/>
        <v>-6.4000000000000001E-2</v>
      </c>
      <c r="K88" s="944">
        <f t="shared" si="19"/>
        <v>0.24233851956624233</v>
      </c>
      <c r="L88" s="944">
        <f t="shared" si="19"/>
        <v>2.9809752570550498E-2</v>
      </c>
      <c r="M88" s="945">
        <f t="shared" ref="M88:M100" si="20">M68/M6</f>
        <v>0.19337016574585636</v>
      </c>
      <c r="N88" s="913"/>
      <c r="O88" s="912"/>
      <c r="P88" s="912"/>
      <c r="Q88" s="912"/>
      <c r="R88" s="913"/>
      <c r="S88" s="914"/>
      <c r="T88" s="914"/>
      <c r="U88" s="943">
        <f t="shared" ref="U88:AC100" si="21">U68/U6</f>
        <v>-0.28917438921651223</v>
      </c>
      <c r="V88" s="944">
        <f t="shared" si="21"/>
        <v>-0.64176049129989765</v>
      </c>
      <c r="W88" s="944">
        <f t="shared" si="21"/>
        <v>-0.88269794721407624</v>
      </c>
      <c r="X88" s="945">
        <f t="shared" si="21"/>
        <v>-0.17824300528272355</v>
      </c>
      <c r="Y88" s="944">
        <f t="shared" si="21"/>
        <v>-6.8904429704328557E-2</v>
      </c>
      <c r="Z88" s="944">
        <f t="shared" si="21"/>
        <v>-6.551144848183188E-2</v>
      </c>
      <c r="AA88" s="944">
        <f t="shared" si="21"/>
        <v>-0.11196412102187613</v>
      </c>
      <c r="AB88" s="944">
        <f t="shared" si="21"/>
        <v>5.5944064607825833E-2</v>
      </c>
      <c r="AC88" s="945">
        <f t="shared" si="21"/>
        <v>0.186522766323024</v>
      </c>
    </row>
    <row r="89" spans="4:29">
      <c r="D89" s="938" t="s">
        <v>814</v>
      </c>
      <c r="E89" s="943">
        <f t="shared" si="17"/>
        <v>-8.5587155775185053E-2</v>
      </c>
      <c r="F89" s="944">
        <f t="shared" si="17"/>
        <v>-7.5246190014302855E-2</v>
      </c>
      <c r="G89" s="944">
        <f t="shared" si="18"/>
        <v>-0.11455344777748537</v>
      </c>
      <c r="H89" s="891"/>
      <c r="I89" s="943">
        <f t="shared" si="19"/>
        <v>2.3794066021907496E-2</v>
      </c>
      <c r="J89" s="944">
        <f t="shared" si="19"/>
        <v>-7.019328585961343E-2</v>
      </c>
      <c r="K89" s="944">
        <f t="shared" si="19"/>
        <v>0.26228755167661921</v>
      </c>
      <c r="L89" s="944">
        <f t="shared" si="19"/>
        <v>-1.1122076428205306E-2</v>
      </c>
      <c r="M89" s="945">
        <f t="shared" si="20"/>
        <v>-0.17269076305220885</v>
      </c>
      <c r="N89" s="913"/>
      <c r="O89" s="912"/>
      <c r="P89" s="912"/>
      <c r="Q89" s="912"/>
      <c r="R89" s="913"/>
      <c r="S89" s="914"/>
      <c r="T89" s="914"/>
      <c r="U89" s="943">
        <f t="shared" si="21"/>
        <v>-0.11564625850340136</v>
      </c>
      <c r="V89" s="944">
        <f t="shared" si="21"/>
        <v>-0.76569821930646675</v>
      </c>
      <c r="W89" s="944">
        <f t="shared" si="21"/>
        <v>-0.63021658742736397</v>
      </c>
      <c r="X89" s="945">
        <f t="shared" si="21"/>
        <v>2.093937991670523E-2</v>
      </c>
      <c r="Y89" s="944">
        <f t="shared" si="21"/>
        <v>-5.4801952464703624E-2</v>
      </c>
      <c r="Z89" s="944">
        <f t="shared" si="21"/>
        <v>-8.0631155735065199E-2</v>
      </c>
      <c r="AA89" s="944">
        <f t="shared" si="21"/>
        <v>-7.6934304887089522E-2</v>
      </c>
      <c r="AB89" s="944">
        <f t="shared" si="21"/>
        <v>6.7130370711985146E-2</v>
      </c>
      <c r="AC89" s="945">
        <f t="shared" si="21"/>
        <v>-0.17086564329799017</v>
      </c>
    </row>
    <row r="90" spans="4:29">
      <c r="D90" s="938" t="s">
        <v>815</v>
      </c>
      <c r="E90" s="943">
        <f t="shared" si="17"/>
        <v>-3.8384871308510961E-2</v>
      </c>
      <c r="F90" s="944">
        <f t="shared" si="17"/>
        <v>-2.3417621968708655E-2</v>
      </c>
      <c r="G90" s="944">
        <f t="shared" si="18"/>
        <v>-6.8870767594398155E-2</v>
      </c>
      <c r="H90" s="891"/>
      <c r="I90" s="943">
        <f t="shared" si="19"/>
        <v>2.8751977338274438E-2</v>
      </c>
      <c r="J90" s="944">
        <f t="shared" si="19"/>
        <v>-0.10344827586206896</v>
      </c>
      <c r="K90" s="944">
        <f t="shared" si="19"/>
        <v>0.27383748238609679</v>
      </c>
      <c r="L90" s="944">
        <f t="shared" si="19"/>
        <v>2.0087079691952999E-2</v>
      </c>
      <c r="M90" s="945">
        <f t="shared" si="20"/>
        <v>-0.17622950819672131</v>
      </c>
      <c r="N90" s="913"/>
      <c r="O90" s="912"/>
      <c r="P90" s="912"/>
      <c r="Q90" s="912"/>
      <c r="R90" s="913"/>
      <c r="S90" s="914"/>
      <c r="T90" s="914"/>
      <c r="U90" s="943">
        <f t="shared" si="21"/>
        <v>-6.8807570342779484E-2</v>
      </c>
      <c r="V90" s="944">
        <f t="shared" si="21"/>
        <v>-0.75763451284537087</v>
      </c>
      <c r="W90" s="944">
        <f t="shared" si="21"/>
        <v>-0.63880288957688336</v>
      </c>
      <c r="X90" s="945">
        <f t="shared" si="21"/>
        <v>9.0313228713682484E-2</v>
      </c>
      <c r="Y90" s="944">
        <f t="shared" si="21"/>
        <v>-2.1021378514109932E-2</v>
      </c>
      <c r="Z90" s="944">
        <f t="shared" si="21"/>
        <v>-6.3538790933050648E-2</v>
      </c>
      <c r="AA90" s="944">
        <f t="shared" si="21"/>
        <v>-3.5400828995527836E-2</v>
      </c>
      <c r="AB90" s="944">
        <f t="shared" si="21"/>
        <v>9.3861814529835094E-2</v>
      </c>
      <c r="AC90" s="945">
        <f t="shared" si="21"/>
        <v>-0.17327889849503686</v>
      </c>
    </row>
    <row r="91" spans="4:29">
      <c r="D91" s="938" t="s">
        <v>816</v>
      </c>
      <c r="E91" s="946">
        <f t="shared" si="17"/>
        <v>4.5197375576788712E-2</v>
      </c>
      <c r="F91" s="947">
        <f t="shared" si="17"/>
        <v>0.12239705652105839</v>
      </c>
      <c r="G91" s="947">
        <f t="shared" si="18"/>
        <v>-9.1084404124011078E-4</v>
      </c>
      <c r="H91" s="885"/>
      <c r="I91" s="946">
        <f t="shared" si="19"/>
        <v>1.1500934490815068E-2</v>
      </c>
      <c r="J91" s="947">
        <f t="shared" si="19"/>
        <v>-0.13407049067035245</v>
      </c>
      <c r="K91" s="947">
        <f t="shared" si="19"/>
        <v>0.26293103448275862</v>
      </c>
      <c r="L91" s="947">
        <f t="shared" si="19"/>
        <v>7.3958908741576018E-3</v>
      </c>
      <c r="M91" s="948">
        <f t="shared" si="20"/>
        <v>-0.17012448132780084</v>
      </c>
      <c r="N91" s="913"/>
      <c r="O91" s="912"/>
      <c r="P91" s="912"/>
      <c r="Q91" s="912"/>
      <c r="R91" s="913"/>
      <c r="S91" s="914"/>
      <c r="T91" s="914"/>
      <c r="U91" s="946">
        <f t="shared" si="21"/>
        <v>-0.21780032767824112</v>
      </c>
      <c r="V91" s="947">
        <f t="shared" si="21"/>
        <v>-0.66996699669966997</v>
      </c>
      <c r="W91" s="947">
        <f t="shared" si="21"/>
        <v>-0.66824644549763035</v>
      </c>
      <c r="X91" s="948">
        <f t="shared" si="21"/>
        <v>-9.9639855942376954E-2</v>
      </c>
      <c r="Y91" s="947">
        <f t="shared" si="21"/>
        <v>2.60618657023063E-2</v>
      </c>
      <c r="Z91" s="947">
        <f t="shared" si="21"/>
        <v>8.6170378971991788E-3</v>
      </c>
      <c r="AA91" s="947">
        <f t="shared" si="21"/>
        <v>2.4018785371477492E-2</v>
      </c>
      <c r="AB91" s="947">
        <f t="shared" si="21"/>
        <v>7.1682063626691245E-2</v>
      </c>
      <c r="AC91" s="948">
        <f t="shared" si="21"/>
        <v>-0.16783620970367963</v>
      </c>
    </row>
    <row r="92" spans="4:29">
      <c r="D92" s="938" t="s">
        <v>817</v>
      </c>
      <c r="E92" s="946">
        <f t="shared" si="17"/>
        <v>-2.0091908474329959E-2</v>
      </c>
      <c r="F92" s="947">
        <f t="shared" si="17"/>
        <v>2.7352132826324309E-2</v>
      </c>
      <c r="G92" s="947">
        <f t="shared" si="18"/>
        <v>-6.1251402795547735E-2</v>
      </c>
      <c r="H92" s="885"/>
      <c r="I92" s="946">
        <f t="shared" si="19"/>
        <v>-0.14026656013046734</v>
      </c>
      <c r="J92" s="947">
        <f t="shared" si="19"/>
        <v>-0.24505531344284279</v>
      </c>
      <c r="K92" s="947">
        <f t="shared" si="19"/>
        <v>0.19506517690875233</v>
      </c>
      <c r="L92" s="947">
        <f t="shared" si="19"/>
        <v>-0.24357543747318111</v>
      </c>
      <c r="M92" s="948">
        <f t="shared" si="20"/>
        <v>-0.16049382716049382</v>
      </c>
      <c r="N92" s="913"/>
      <c r="O92" s="912"/>
      <c r="P92" s="912"/>
      <c r="Q92" s="912"/>
      <c r="R92" s="913"/>
      <c r="S92" s="914"/>
      <c r="T92" s="914"/>
      <c r="U92" s="946">
        <f t="shared" si="21"/>
        <v>-0.30870194777897147</v>
      </c>
      <c r="V92" s="947">
        <f t="shared" si="21"/>
        <v>-0.49822904368358911</v>
      </c>
      <c r="W92" s="947">
        <f t="shared" si="21"/>
        <v>-0.70930232558139539</v>
      </c>
      <c r="X92" s="948">
        <f t="shared" si="21"/>
        <v>-0.23441382099728433</v>
      </c>
      <c r="Y92" s="947">
        <f t="shared" si="21"/>
        <v>-6.1816342006557543E-2</v>
      </c>
      <c r="Z92" s="947">
        <f t="shared" si="21"/>
        <v>-8.8572278624348938E-2</v>
      </c>
      <c r="AA92" s="947">
        <f t="shared" si="21"/>
        <v>-3.7678474685867075E-2</v>
      </c>
      <c r="AB92" s="947">
        <f t="shared" si="21"/>
        <v>-0.10570009682440429</v>
      </c>
      <c r="AC92" s="948">
        <f t="shared" si="21"/>
        <v>-0.15837100419761055</v>
      </c>
    </row>
    <row r="93" spans="4:29">
      <c r="D93" s="938" t="s">
        <v>818</v>
      </c>
      <c r="E93" s="946">
        <f t="shared" si="17"/>
        <v>-4.776448598814529E-2</v>
      </c>
      <c r="F93" s="947">
        <f t="shared" si="17"/>
        <v>6.3412913780773336E-2</v>
      </c>
      <c r="G93" s="947">
        <f t="shared" si="18"/>
        <v>-0.10388994200728113</v>
      </c>
      <c r="H93" s="885"/>
      <c r="I93" s="946">
        <f t="shared" si="19"/>
        <v>-0.19075783540523789</v>
      </c>
      <c r="J93" s="947">
        <f t="shared" si="19"/>
        <v>-0.30871632329635501</v>
      </c>
      <c r="K93" s="947">
        <f t="shared" si="19"/>
        <v>9.5259193619849358E-2</v>
      </c>
      <c r="L93" s="947">
        <f t="shared" si="19"/>
        <v>-0.26474129878497166</v>
      </c>
      <c r="M93" s="948">
        <f t="shared" si="20"/>
        <v>-0.15918367346938775</v>
      </c>
      <c r="N93" s="913"/>
      <c r="O93" s="912"/>
      <c r="P93" s="912"/>
      <c r="Q93" s="912"/>
      <c r="R93" s="913"/>
      <c r="S93" s="914"/>
      <c r="T93" s="914"/>
      <c r="U93" s="946">
        <f t="shared" si="21"/>
        <v>-0.24565184702521176</v>
      </c>
      <c r="V93" s="947">
        <f t="shared" si="21"/>
        <v>-0.61099585062240669</v>
      </c>
      <c r="W93" s="947">
        <f t="shared" si="21"/>
        <v>-0.62721342031686855</v>
      </c>
      <c r="X93" s="948">
        <f t="shared" si="21"/>
        <v>-0.1497134219310953</v>
      </c>
      <c r="Y93" s="947">
        <f t="shared" si="21"/>
        <v>-9.4036720615276154E-2</v>
      </c>
      <c r="Z93" s="947">
        <f t="shared" si="21"/>
        <v>-0.10380867976712232</v>
      </c>
      <c r="AA93" s="947">
        <f t="shared" si="21"/>
        <v>-8.3779135847282638E-2</v>
      </c>
      <c r="AB93" s="947">
        <f t="shared" si="21"/>
        <v>-0.11195123108811295</v>
      </c>
      <c r="AC93" s="948">
        <f t="shared" si="21"/>
        <v>-0.15721442885771544</v>
      </c>
    </row>
    <row r="94" spans="4:29">
      <c r="D94" s="938" t="s">
        <v>819</v>
      </c>
      <c r="E94" s="946">
        <f t="shared" si="17"/>
        <v>-5.7945672746571815E-2</v>
      </c>
      <c r="F94" s="947">
        <f t="shared" si="17"/>
        <v>5.2700101364232373E-2</v>
      </c>
      <c r="G94" s="947">
        <f t="shared" si="18"/>
        <v>-0.11386590220130488</v>
      </c>
      <c r="H94" s="885"/>
      <c r="I94" s="946">
        <f t="shared" si="19"/>
        <v>-0.2586772623150233</v>
      </c>
      <c r="J94" s="947">
        <f t="shared" si="19"/>
        <v>-0.39880012630249445</v>
      </c>
      <c r="K94" s="947">
        <f t="shared" si="19"/>
        <v>3.8174637999122421E-2</v>
      </c>
      <c r="L94" s="947">
        <f t="shared" si="19"/>
        <v>-0.32997376403907469</v>
      </c>
      <c r="M94" s="948">
        <f t="shared" si="20"/>
        <v>-0.14979757085020243</v>
      </c>
      <c r="N94" s="913"/>
      <c r="O94" s="912"/>
      <c r="P94" s="912"/>
      <c r="Q94" s="912"/>
      <c r="R94" s="913"/>
      <c r="S94" s="914"/>
      <c r="T94" s="914"/>
      <c r="U94" s="946">
        <f t="shared" si="21"/>
        <v>-0.29126657521719251</v>
      </c>
      <c r="V94" s="947">
        <f t="shared" si="21"/>
        <v>-0.68080255357957131</v>
      </c>
      <c r="W94" s="947">
        <f t="shared" si="21"/>
        <v>-0.65957446808510634</v>
      </c>
      <c r="X94" s="948">
        <f t="shared" si="21"/>
        <v>-0.19196583169802608</v>
      </c>
      <c r="Y94" s="947">
        <f t="shared" si="21"/>
        <v>-0.12078578622356338</v>
      </c>
      <c r="Z94" s="947">
        <f t="shared" si="21"/>
        <v>-0.14437657555705871</v>
      </c>
      <c r="AA94" s="947">
        <f t="shared" si="21"/>
        <v>-9.9619722305280184E-2</v>
      </c>
      <c r="AB94" s="947">
        <f t="shared" si="21"/>
        <v>-0.16283417962711583</v>
      </c>
      <c r="AC94" s="948">
        <f t="shared" si="21"/>
        <v>-0.14758511480601741</v>
      </c>
    </row>
    <row r="95" spans="4:29">
      <c r="D95" s="938" t="s">
        <v>820</v>
      </c>
      <c r="E95" s="946">
        <f t="shared" si="17"/>
        <v>-4.5757550351670881E-2</v>
      </c>
      <c r="F95" s="947">
        <f t="shared" si="17"/>
        <v>0.10279637652619142</v>
      </c>
      <c r="G95" s="947">
        <f t="shared" si="18"/>
        <v>-0.11286739773329514</v>
      </c>
      <c r="H95" s="885"/>
      <c r="I95" s="946">
        <f t="shared" si="19"/>
        <v>-0.27708960585312636</v>
      </c>
      <c r="J95" s="947">
        <f t="shared" si="19"/>
        <v>-0.32146204311152765</v>
      </c>
      <c r="K95" s="947">
        <f t="shared" si="19"/>
        <v>2.6109660574412531E-2</v>
      </c>
      <c r="L95" s="947">
        <f t="shared" si="19"/>
        <v>-0.40722790490915012</v>
      </c>
      <c r="M95" s="948">
        <f t="shared" si="20"/>
        <v>-0.30645161290322581</v>
      </c>
      <c r="N95" s="913"/>
      <c r="O95" s="912"/>
      <c r="P95" s="912"/>
      <c r="Q95" s="912"/>
      <c r="R95" s="913"/>
      <c r="S95" s="914"/>
      <c r="T95" s="914"/>
      <c r="U95" s="946">
        <f t="shared" si="21"/>
        <v>-0.20708021304713467</v>
      </c>
      <c r="V95" s="947">
        <f t="shared" si="21"/>
        <v>-0.68397291196388266</v>
      </c>
      <c r="W95" s="947">
        <f t="shared" si="21"/>
        <v>-0.60282436010591356</v>
      </c>
      <c r="X95" s="948">
        <f t="shared" si="21"/>
        <v>-0.11176183504148365</v>
      </c>
      <c r="Y95" s="947">
        <f t="shared" si="21"/>
        <v>-0.11590554272082615</v>
      </c>
      <c r="Z95" s="947">
        <f t="shared" si="21"/>
        <v>-8.1005058459098042E-2</v>
      </c>
      <c r="AA95" s="947">
        <f t="shared" si="21"/>
        <v>-9.9840514896660709E-2</v>
      </c>
      <c r="AB95" s="947">
        <f t="shared" si="21"/>
        <v>-0.19947200028822026</v>
      </c>
      <c r="AC95" s="948">
        <f t="shared" si="21"/>
        <v>-0.30078864353312301</v>
      </c>
    </row>
    <row r="96" spans="4:29">
      <c r="D96" s="938" t="s">
        <v>821</v>
      </c>
      <c r="E96" s="946">
        <f t="shared" si="17"/>
        <v>-2.9050290011724381E-2</v>
      </c>
      <c r="F96" s="947">
        <f t="shared" si="17"/>
        <v>5.3219996095898919E-2</v>
      </c>
      <c r="G96" s="947">
        <f t="shared" si="18"/>
        <v>-8.4518895467169813E-2</v>
      </c>
      <c r="H96" s="885"/>
      <c r="I96" s="946">
        <f t="shared" si="19"/>
        <v>-0.31850767465129626</v>
      </c>
      <c r="J96" s="947">
        <f t="shared" si="19"/>
        <v>-0.32739420935412028</v>
      </c>
      <c r="K96" s="947">
        <f t="shared" si="19"/>
        <v>3.5489667565139264E-2</v>
      </c>
      <c r="L96" s="947">
        <f t="shared" si="19"/>
        <v>-0.50862768334615427</v>
      </c>
      <c r="M96" s="948">
        <f t="shared" si="20"/>
        <v>-0.28384279475982532</v>
      </c>
      <c r="N96" s="913"/>
      <c r="O96" s="912"/>
      <c r="P96" s="912"/>
      <c r="Q96" s="912"/>
      <c r="R96" s="913"/>
      <c r="S96" s="914"/>
      <c r="T96" s="914"/>
      <c r="U96" s="946">
        <f t="shared" si="21"/>
        <v>-9.8716786634675244E-2</v>
      </c>
      <c r="V96" s="947">
        <f t="shared" si="21"/>
        <v>-5.7078014184397174E-2</v>
      </c>
      <c r="W96" s="947">
        <f t="shared" si="21"/>
        <v>-0.57605985037406482</v>
      </c>
      <c r="X96" s="948">
        <f t="shared" si="21"/>
        <v>-5.1452191885129991E-2</v>
      </c>
      <c r="Y96" s="947">
        <f t="shared" si="21"/>
        <v>-0.11424414608988902</v>
      </c>
      <c r="Z96" s="947">
        <f t="shared" si="21"/>
        <v>-0.10371567331647827</v>
      </c>
      <c r="AA96" s="947">
        <f t="shared" si="21"/>
        <v>-7.3360777841531069E-2</v>
      </c>
      <c r="AB96" s="947">
        <f t="shared" si="21"/>
        <v>-0.25526892813771684</v>
      </c>
      <c r="AC96" s="948">
        <f t="shared" si="21"/>
        <v>-0.27962489343563512</v>
      </c>
    </row>
    <row r="97" spans="2:29">
      <c r="D97" s="938" t="s">
        <v>822</v>
      </c>
      <c r="E97" s="946">
        <f t="shared" si="17"/>
        <v>-2.9343477921302021E-2</v>
      </c>
      <c r="F97" s="947">
        <f t="shared" si="17"/>
        <v>0.13310652256875372</v>
      </c>
      <c r="G97" s="947">
        <f t="shared" si="18"/>
        <v>-0.10080997361386483</v>
      </c>
      <c r="H97" s="885"/>
      <c r="I97" s="946">
        <f t="shared" si="19"/>
        <v>-0.33340297877871417</v>
      </c>
      <c r="J97" s="947">
        <f t="shared" si="19"/>
        <v>-0.3026842766969528</v>
      </c>
      <c r="K97" s="947">
        <f t="shared" si="19"/>
        <v>3.1393574673747197E-2</v>
      </c>
      <c r="L97" s="947">
        <f t="shared" si="19"/>
        <v>-0.54419186477133474</v>
      </c>
      <c r="M97" s="948">
        <f t="shared" si="20"/>
        <v>-0.26748971193415638</v>
      </c>
      <c r="N97" s="913"/>
      <c r="O97" s="912"/>
      <c r="P97" s="912"/>
      <c r="Q97" s="912"/>
      <c r="R97" s="913"/>
      <c r="S97" s="914"/>
      <c r="T97" s="914"/>
      <c r="U97" s="946">
        <f t="shared" si="21"/>
        <v>-7.1329998274969816E-2</v>
      </c>
      <c r="V97" s="947">
        <f t="shared" si="21"/>
        <v>1.0130246020260492E-2</v>
      </c>
      <c r="W97" s="947">
        <f t="shared" si="21"/>
        <v>-0.49735449735449733</v>
      </c>
      <c r="X97" s="948">
        <f t="shared" si="21"/>
        <v>-3.8281493810464993E-2</v>
      </c>
      <c r="Y97" s="947">
        <f t="shared" si="21"/>
        <v>-0.11429237160915628</v>
      </c>
      <c r="Z97" s="947">
        <f t="shared" si="21"/>
        <v>-3.5713999760264459E-2</v>
      </c>
      <c r="AA97" s="947">
        <f t="shared" si="21"/>
        <v>-8.8600179575085175E-2</v>
      </c>
      <c r="AB97" s="947">
        <f t="shared" si="21"/>
        <v>-0.28961990378243918</v>
      </c>
      <c r="AC97" s="948">
        <f t="shared" si="21"/>
        <v>-0.25806451612903225</v>
      </c>
    </row>
    <row r="98" spans="2:29">
      <c r="D98" s="938" t="s">
        <v>823</v>
      </c>
      <c r="E98" s="946">
        <f t="shared" si="17"/>
        <v>-2.3155815738603262E-2</v>
      </c>
      <c r="F98" s="947">
        <f t="shared" si="17"/>
        <v>0.20692408118795141</v>
      </c>
      <c r="G98" s="947">
        <f t="shared" si="18"/>
        <v>-0.10475830674807247</v>
      </c>
      <c r="H98" s="885"/>
      <c r="I98" s="946">
        <f t="shared" si="19"/>
        <v>-0.33178302288544687</v>
      </c>
      <c r="J98" s="947">
        <f t="shared" si="19"/>
        <v>-0.35340364845999184</v>
      </c>
      <c r="K98" s="947">
        <f t="shared" si="19"/>
        <v>5.8782061710319397E-2</v>
      </c>
      <c r="L98" s="947">
        <f t="shared" si="19"/>
        <v>-0.53895084576030861</v>
      </c>
      <c r="M98" s="948">
        <f t="shared" si="20"/>
        <v>-0.23725055432372505</v>
      </c>
      <c r="N98" s="913"/>
      <c r="O98" s="912"/>
      <c r="P98" s="912"/>
      <c r="Q98" s="912"/>
      <c r="R98" s="913"/>
      <c r="S98" s="914"/>
      <c r="T98" s="914"/>
      <c r="U98" s="946">
        <f t="shared" si="21"/>
        <v>-0.17270563343030945</v>
      </c>
      <c r="V98" s="947">
        <f t="shared" si="21"/>
        <v>-0.42693409742120342</v>
      </c>
      <c r="W98" s="947">
        <f t="shared" si="21"/>
        <v>-0.50708564386937771</v>
      </c>
      <c r="X98" s="948">
        <f t="shared" si="21"/>
        <v>-0.10192257045035555</v>
      </c>
      <c r="Y98" s="947">
        <f t="shared" si="21"/>
        <v>-0.1054631660514237</v>
      </c>
      <c r="Z98" s="947">
        <f t="shared" si="21"/>
        <v>-2.9974723002179935E-2</v>
      </c>
      <c r="AA98" s="947">
        <f t="shared" si="21"/>
        <v>-8.9209430177200594E-2</v>
      </c>
      <c r="AB98" s="947">
        <f t="shared" si="21"/>
        <v>-0.25091999817868427</v>
      </c>
      <c r="AC98" s="948">
        <f t="shared" si="21"/>
        <v>-0.23542116630669546</v>
      </c>
    </row>
    <row r="99" spans="2:29" ht="16" thickBot="1">
      <c r="D99" s="949" t="s">
        <v>824</v>
      </c>
      <c r="E99" s="951">
        <f t="shared" si="17"/>
        <v>-4.3326542680619584E-2</v>
      </c>
      <c r="F99" s="952">
        <f t="shared" si="17"/>
        <v>0.17984528321478635</v>
      </c>
      <c r="G99" s="952">
        <f t="shared" si="18"/>
        <v>-0.1240872654667876</v>
      </c>
      <c r="H99" s="886"/>
      <c r="I99" s="951">
        <f t="shared" si="19"/>
        <v>-0.31380682790407444</v>
      </c>
      <c r="J99" s="952">
        <f t="shared" si="19"/>
        <v>-0.25176735060094851</v>
      </c>
      <c r="K99" s="952">
        <f t="shared" si="19"/>
        <v>-3.3901903885625306E-2</v>
      </c>
      <c r="L99" s="952">
        <f t="shared" si="19"/>
        <v>-0.52687754226570949</v>
      </c>
      <c r="M99" s="953">
        <f t="shared" si="20"/>
        <v>-0.17516629711751663</v>
      </c>
      <c r="N99" s="924"/>
      <c r="O99" s="923"/>
      <c r="P99" s="923"/>
      <c r="Q99" s="923"/>
      <c r="R99" s="924"/>
      <c r="S99" s="925"/>
      <c r="T99" s="925"/>
      <c r="U99" s="951">
        <f t="shared" si="21"/>
        <v>-0.22808720981551769</v>
      </c>
      <c r="V99" s="952">
        <f t="shared" si="21"/>
        <v>-0.39731108020398703</v>
      </c>
      <c r="W99" s="952">
        <f t="shared" si="21"/>
        <v>-0.57200402819738172</v>
      </c>
      <c r="X99" s="953">
        <f t="shared" si="21"/>
        <v>-0.17148258169052119</v>
      </c>
      <c r="Y99" s="952">
        <f t="shared" si="21"/>
        <v>-0.11481716154988644</v>
      </c>
      <c r="Z99" s="952">
        <f t="shared" si="21"/>
        <v>4.3113823159964693E-3</v>
      </c>
      <c r="AA99" s="952">
        <f t="shared" si="21"/>
        <v>-0.11672929692973846</v>
      </c>
      <c r="AB99" s="952">
        <f t="shared" si="21"/>
        <v>-0.25460812367759861</v>
      </c>
      <c r="AC99" s="953">
        <f t="shared" si="21"/>
        <v>-0.17634408602150536</v>
      </c>
    </row>
    <row r="100" spans="2:29">
      <c r="D100" s="878" t="s">
        <v>45</v>
      </c>
      <c r="E100" s="954">
        <f t="shared" si="17"/>
        <v>-4.149824291732887E-2</v>
      </c>
      <c r="F100" s="954">
        <f t="shared" si="17"/>
        <v>6.4066819044713758E-2</v>
      </c>
      <c r="G100" s="954">
        <f t="shared" si="18"/>
        <v>-9.5860071973271538E-2</v>
      </c>
      <c r="H100" s="954"/>
      <c r="I100" s="954">
        <f t="shared" si="19"/>
        <v>-0.17258752120040549</v>
      </c>
      <c r="J100" s="954">
        <f t="shared" si="19"/>
        <v>-0.24282477621471618</v>
      </c>
      <c r="K100" s="954">
        <f t="shared" si="19"/>
        <v>0.1207140139170927</v>
      </c>
      <c r="L100" s="954">
        <f t="shared" si="19"/>
        <v>-0.27688331813551526</v>
      </c>
      <c r="M100" s="954">
        <f t="shared" si="20"/>
        <v>-0.17936901807869549</v>
      </c>
      <c r="N100" s="954"/>
      <c r="O100" s="954"/>
      <c r="P100" s="954"/>
      <c r="Q100" s="954"/>
      <c r="R100" s="954"/>
      <c r="S100" s="954"/>
      <c r="T100" s="954"/>
      <c r="U100" s="954">
        <f t="shared" si="21"/>
        <v>-0.19172714523105208</v>
      </c>
      <c r="V100" s="954">
        <f t="shared" si="21"/>
        <v>-0.51353302234225395</v>
      </c>
      <c r="W100" s="954">
        <f t="shared" si="21"/>
        <v>-0.63199013157894735</v>
      </c>
      <c r="X100" s="954">
        <f t="shared" si="21"/>
        <v>-0.10149321904595306</v>
      </c>
      <c r="Y100" s="954">
        <f t="shared" si="21"/>
        <v>-8.1009442018797492E-2</v>
      </c>
      <c r="Z100" s="954">
        <f t="shared" si="21"/>
        <v>-6.5538782064589698E-2</v>
      </c>
      <c r="AA100" s="954">
        <f t="shared" si="21"/>
        <v>-7.5216636323690217E-2</v>
      </c>
      <c r="AB100" s="954">
        <f t="shared" si="21"/>
        <v>-0.11324172581348983</v>
      </c>
      <c r="AC100" s="954">
        <f t="shared" si="21"/>
        <v>-0.17683648919426753</v>
      </c>
    </row>
    <row r="107" spans="2:29">
      <c r="B107" s="865" t="s">
        <v>835</v>
      </c>
    </row>
    <row r="108" spans="2:29">
      <c r="B108" s="2101" t="s">
        <v>595</v>
      </c>
      <c r="C108" s="2102" t="s">
        <v>6</v>
      </c>
      <c r="D108" s="774">
        <v>45383</v>
      </c>
      <c r="E108" s="775">
        <v>45413</v>
      </c>
      <c r="F108" s="775">
        <v>45444</v>
      </c>
      <c r="G108" s="775">
        <v>45474</v>
      </c>
      <c r="H108" s="775">
        <v>45505</v>
      </c>
      <c r="I108" s="775">
        <v>45536</v>
      </c>
      <c r="J108" s="775">
        <v>45566</v>
      </c>
      <c r="K108" s="775">
        <v>45597</v>
      </c>
      <c r="L108" s="775">
        <v>45627</v>
      </c>
      <c r="M108" s="775">
        <v>45658</v>
      </c>
      <c r="N108" s="775">
        <v>45689</v>
      </c>
      <c r="O108" s="776">
        <v>45717</v>
      </c>
    </row>
    <row r="109" spans="2:29">
      <c r="B109" s="2103" t="s">
        <v>33</v>
      </c>
      <c r="C109" s="2104" t="s">
        <v>16</v>
      </c>
      <c r="D109" s="498">
        <f>'NLOK ALL FORECASTS'!AT213</f>
        <v>418550</v>
      </c>
      <c r="E109" s="496">
        <f>'NLOK ALL FORECASTS'!AU213</f>
        <v>412870</v>
      </c>
      <c r="F109" s="496">
        <f>'NLOK ALL FORECASTS'!AV213</f>
        <v>422600</v>
      </c>
      <c r="G109" s="496">
        <f>'NLOK ALL FORECASTS'!AW213</f>
        <v>442250</v>
      </c>
      <c r="H109" s="496">
        <f>'NLOK ALL FORECASTS'!AX213</f>
        <v>432360</v>
      </c>
      <c r="I109" s="496">
        <f>'NLOK ALL FORECASTS'!AY213</f>
        <v>400710</v>
      </c>
      <c r="J109" s="496">
        <f>'NLOK ALL FORECASTS'!AZ213</f>
        <v>410850</v>
      </c>
      <c r="K109" s="496">
        <f>'NLOK ALL FORECASTS'!BA213</f>
        <v>420797.85723893374</v>
      </c>
      <c r="L109" s="496">
        <f>'NLOK ALL FORECASTS'!BB213</f>
        <v>418066.52020354598</v>
      </c>
      <c r="M109" s="496">
        <f>'NLOK ALL FORECASTS'!BC213</f>
        <v>466633.85199529852</v>
      </c>
      <c r="N109" s="496">
        <f>'NLOK ALL FORECASTS'!BD213</f>
        <v>430588.00822742778</v>
      </c>
      <c r="O109" s="2105">
        <f>'NLOK ALL FORECASTS'!BE213</f>
        <v>441799.43360832729</v>
      </c>
    </row>
    <row r="110" spans="2:29">
      <c r="B110" s="2106" t="s">
        <v>33</v>
      </c>
      <c r="C110" s="2107" t="s">
        <v>22</v>
      </c>
      <c r="D110" s="501">
        <f>'NLOK ALL FORECASTS'!AT214</f>
        <v>113900</v>
      </c>
      <c r="E110" s="499">
        <f>'NLOK ALL FORECASTS'!AU214</f>
        <v>113000</v>
      </c>
      <c r="F110" s="499">
        <f>'NLOK ALL FORECASTS'!AV214</f>
        <v>106050</v>
      </c>
      <c r="G110" s="499">
        <f>'NLOK ALL FORECASTS'!AW214</f>
        <v>115300</v>
      </c>
      <c r="H110" s="499">
        <f>'NLOK ALL FORECASTS'!AX214</f>
        <v>110000</v>
      </c>
      <c r="I110" s="499">
        <f>'NLOK ALL FORECASTS'!AY214</f>
        <v>109300</v>
      </c>
      <c r="J110" s="499">
        <f>'NLOK ALL FORECASTS'!AZ214</f>
        <v>113900</v>
      </c>
      <c r="K110" s="499">
        <f>'NLOK ALL FORECASTS'!BA214</f>
        <v>123900</v>
      </c>
      <c r="L110" s="499">
        <f>'NLOK ALL FORECASTS'!BB214</f>
        <v>120694.28</v>
      </c>
      <c r="M110" s="499">
        <f>'NLOK ALL FORECASTS'!BC214</f>
        <v>141644</v>
      </c>
      <c r="N110" s="499">
        <f>'NLOK ALL FORECASTS'!BD214</f>
        <v>129700</v>
      </c>
      <c r="O110" s="2108">
        <f>'NLOK ALL FORECASTS'!BE214</f>
        <v>137650</v>
      </c>
    </row>
    <row r="111" spans="2:29">
      <c r="B111" s="2109" t="s">
        <v>33</v>
      </c>
      <c r="C111" s="2110" t="s">
        <v>52</v>
      </c>
      <c r="D111" s="504">
        <f>'NLOK ALL FORECASTS'!AT215</f>
        <v>22350</v>
      </c>
      <c r="E111" s="502">
        <f>'NLOK ALL FORECASTS'!AU215</f>
        <v>29820</v>
      </c>
      <c r="F111" s="502">
        <f>'NLOK ALL FORECASTS'!AV215</f>
        <v>29440</v>
      </c>
      <c r="G111" s="502">
        <f>'NLOK ALL FORECASTS'!AW215</f>
        <v>25910</v>
      </c>
      <c r="H111" s="502">
        <f>'NLOK ALL FORECASTS'!AX215</f>
        <v>27060</v>
      </c>
      <c r="I111" s="502">
        <f>'NLOK ALL FORECASTS'!AY215</f>
        <v>27110</v>
      </c>
      <c r="J111" s="502">
        <f>'NLOK ALL FORECASTS'!AZ215</f>
        <v>27910</v>
      </c>
      <c r="K111" s="502">
        <f>'NLOK ALL FORECASTS'!BA215</f>
        <v>33240</v>
      </c>
      <c r="L111" s="502">
        <f>'NLOK ALL FORECASTS'!BB215</f>
        <v>33350</v>
      </c>
      <c r="M111" s="502">
        <f>'NLOK ALL FORECASTS'!BC215</f>
        <v>35360</v>
      </c>
      <c r="N111" s="502">
        <f>'NLOK ALL FORECASTS'!BD215</f>
        <v>28210</v>
      </c>
      <c r="O111" s="503">
        <f>'NLOK ALL FORECASTS'!BE215</f>
        <v>30090</v>
      </c>
      <c r="P111" s="2111">
        <f>SUM(D109:O111)</f>
        <v>6902963.9512735335</v>
      </c>
    </row>
    <row r="112" spans="2:29">
      <c r="B112" s="2112" t="s">
        <v>317</v>
      </c>
      <c r="C112" s="2113" t="s">
        <v>16</v>
      </c>
      <c r="D112" s="2114">
        <f>'AVAST ALL FORECASTS'!AT284</f>
        <v>65875</v>
      </c>
      <c r="E112" s="2115">
        <f>'AVAST ALL FORECASTS'!AU284</f>
        <v>68700</v>
      </c>
      <c r="F112" s="2115">
        <f>'AVAST ALL FORECASTS'!AV284</f>
        <v>67800</v>
      </c>
      <c r="G112" s="2115">
        <f>'AVAST ALL FORECASTS'!AW284</f>
        <v>65925</v>
      </c>
      <c r="H112" s="2115">
        <f>'AVAST ALL FORECASTS'!AX284</f>
        <v>64175</v>
      </c>
      <c r="I112" s="2115">
        <f>'AVAST ALL FORECASTS'!AY284</f>
        <v>61800</v>
      </c>
      <c r="J112" s="2115">
        <f>'AVAST ALL FORECASTS'!AZ284</f>
        <v>59150</v>
      </c>
      <c r="K112" s="2115">
        <f>'AVAST ALL FORECASTS'!BA284</f>
        <v>58950</v>
      </c>
      <c r="L112" s="2115">
        <f>'AVAST ALL FORECASTS'!BB284</f>
        <v>57625</v>
      </c>
      <c r="M112" s="2115">
        <f>'AVAST ALL FORECASTS'!BC284</f>
        <v>60500</v>
      </c>
      <c r="N112" s="2115">
        <f>'AVAST ALL FORECASTS'!BD284</f>
        <v>58575</v>
      </c>
      <c r="O112" s="2116">
        <f>'AVAST ALL FORECASTS'!BE284</f>
        <v>54600</v>
      </c>
    </row>
    <row r="113" spans="2:16">
      <c r="B113" s="2117" t="s">
        <v>317</v>
      </c>
      <c r="C113" s="2118" t="s">
        <v>22</v>
      </c>
      <c r="D113" s="2119">
        <f>'AVAST ALL FORECASTS'!AT285</f>
        <v>70200</v>
      </c>
      <c r="E113" s="2120">
        <f>'AVAST ALL FORECASTS'!AU285</f>
        <v>68550</v>
      </c>
      <c r="F113" s="2120">
        <f>'AVAST ALL FORECASTS'!AV285</f>
        <v>65650</v>
      </c>
      <c r="G113" s="2120">
        <f>'AVAST ALL FORECASTS'!AW285</f>
        <v>62650</v>
      </c>
      <c r="H113" s="2120">
        <f>'AVAST ALL FORECASTS'!AX285</f>
        <v>67089.029245682876</v>
      </c>
      <c r="I113" s="2120">
        <f>'AVAST ALL FORECASTS'!AY285</f>
        <v>62445.66516316717</v>
      </c>
      <c r="J113" s="2120">
        <f>'AVAST ALL FORECASTS'!AZ285</f>
        <v>54400</v>
      </c>
      <c r="K113" s="2120">
        <f>'AVAST ALL FORECASTS'!BA285</f>
        <v>61600</v>
      </c>
      <c r="L113" s="2120">
        <f>'AVAST ALL FORECASTS'!BB285</f>
        <v>61100</v>
      </c>
      <c r="M113" s="2120">
        <f>'AVAST ALL FORECASTS'!BC285</f>
        <v>62650</v>
      </c>
      <c r="N113" s="2120">
        <f>'AVAST ALL FORECASTS'!BD285</f>
        <v>56825</v>
      </c>
      <c r="O113" s="2121">
        <f>'AVAST ALL FORECASTS'!BE285</f>
        <v>65000</v>
      </c>
    </row>
    <row r="114" spans="2:16">
      <c r="B114" s="2117" t="s">
        <v>317</v>
      </c>
      <c r="C114" s="2122" t="s">
        <v>603</v>
      </c>
      <c r="D114" s="2119">
        <f>'AVAST ALL FORECASTS'!AT286</f>
        <v>41600</v>
      </c>
      <c r="E114" s="2120">
        <f>'AVAST ALL FORECASTS'!AU286</f>
        <v>37750</v>
      </c>
      <c r="F114" s="2120">
        <f>'AVAST ALL FORECASTS'!AV286</f>
        <v>40300</v>
      </c>
      <c r="G114" s="2120">
        <f>'AVAST ALL FORECASTS'!AW286</f>
        <v>39250</v>
      </c>
      <c r="H114" s="2120">
        <f>'AVAST ALL FORECASTS'!AX286</f>
        <v>28210.970754317124</v>
      </c>
      <c r="I114" s="2120">
        <f>'AVAST ALL FORECASTS'!AY286</f>
        <v>27824.148128905239</v>
      </c>
      <c r="J114" s="2120">
        <f>'AVAST ALL FORECASTS'!AZ286</f>
        <v>26411.208110583957</v>
      </c>
      <c r="K114" s="2120">
        <f>'AVAST ALL FORECASTS'!BA286</f>
        <v>24362.562859760183</v>
      </c>
      <c r="L114" s="2120">
        <f>'AVAST ALL FORECASTS'!BB286</f>
        <v>19387.562859760183</v>
      </c>
      <c r="M114" s="2120">
        <f>'AVAST ALL FORECASTS'!BC286</f>
        <v>21058.917608936408</v>
      </c>
      <c r="N114" s="2120">
        <f>'AVAST ALL FORECASTS'!BD286</f>
        <v>18562.562859760183</v>
      </c>
      <c r="O114" s="2121">
        <f>'AVAST ALL FORECASTS'!BE286</f>
        <v>19482.562859760183</v>
      </c>
    </row>
    <row r="115" spans="2:16">
      <c r="B115" s="2117" t="s">
        <v>317</v>
      </c>
      <c r="C115" s="2118" t="s">
        <v>605</v>
      </c>
      <c r="D115" s="2119">
        <f>'AVAST ALL FORECASTS'!AT287</f>
        <v>81698.342869871936</v>
      </c>
      <c r="E115" s="2120">
        <f>'AVAST ALL FORECASTS'!AU287</f>
        <v>64336.425893288855</v>
      </c>
      <c r="F115" s="2120">
        <f>'AVAST ALL FORECASTS'!AV287</f>
        <v>68651.247656627747</v>
      </c>
      <c r="G115" s="2120">
        <f>'AVAST ALL FORECASTS'!AW287</f>
        <v>66906.604129949963</v>
      </c>
      <c r="H115" s="2120">
        <f>'AVAST ALL FORECASTS'!AX287</f>
        <v>48160.432648950169</v>
      </c>
      <c r="I115" s="2120">
        <f>'AVAST ALL FORECASTS'!AY287</f>
        <v>47482.655949088854</v>
      </c>
      <c r="J115" s="2120">
        <f>'AVAST ALL FORECASTS'!AZ287</f>
        <v>44450.479681281584</v>
      </c>
      <c r="K115" s="2120">
        <f>'AVAST ALL FORECASTS'!BA287</f>
        <v>40757.871873211712</v>
      </c>
      <c r="L115" s="2120">
        <f>'AVAST ALL FORECASTS'!BB287</f>
        <v>34630.282754881162</v>
      </c>
      <c r="M115" s="2120">
        <f>'AVAST ALL FORECASTS'!BC287</f>
        <v>36022.120538464071</v>
      </c>
      <c r="N115" s="2120">
        <f>'AVAST ALL FORECASTS'!BD287</f>
        <v>31905.817464864485</v>
      </c>
      <c r="O115" s="2121">
        <f>'AVAST ALL FORECASTS'!BE287</f>
        <v>33269.550109872827</v>
      </c>
    </row>
    <row r="116" spans="2:16">
      <c r="B116" s="2123" t="s">
        <v>317</v>
      </c>
      <c r="C116" s="2124" t="s">
        <v>84</v>
      </c>
      <c r="D116" s="2125">
        <f>'AVAST ALL FORECASTS'!AT288</f>
        <v>10800</v>
      </c>
      <c r="E116" s="2126">
        <f>'AVAST ALL FORECASTS'!AU288</f>
        <v>10300</v>
      </c>
      <c r="F116" s="2126">
        <f>'AVAST ALL FORECASTS'!AV288</f>
        <v>10050</v>
      </c>
      <c r="G116" s="2126">
        <f>'AVAST ALL FORECASTS'!AW288</f>
        <v>10000</v>
      </c>
      <c r="H116" s="2126">
        <f>'AVAST ALL FORECASTS'!AX288</f>
        <v>10200</v>
      </c>
      <c r="I116" s="2126">
        <f>'AVAST ALL FORECASTS'!AY288</f>
        <v>10300</v>
      </c>
      <c r="J116" s="2126">
        <f>'AVAST ALL FORECASTS'!AZ288</f>
        <v>10500</v>
      </c>
      <c r="K116" s="2126">
        <f>'AVAST ALL FORECASTS'!BA288</f>
        <v>8600</v>
      </c>
      <c r="L116" s="2126">
        <f>'AVAST ALL FORECASTS'!BB288</f>
        <v>8200</v>
      </c>
      <c r="M116" s="2126">
        <f>'AVAST ALL FORECASTS'!BC288</f>
        <v>8900</v>
      </c>
      <c r="N116" s="2126">
        <f>'AVAST ALL FORECASTS'!BD288</f>
        <v>8600</v>
      </c>
      <c r="O116" s="2127">
        <f>'AVAST ALL FORECASTS'!BE288</f>
        <v>9300</v>
      </c>
      <c r="P116" s="2111">
        <f>SUM(D112:O116)</f>
        <v>2560057.0220209863</v>
      </c>
    </row>
    <row r="117" spans="2:16">
      <c r="C117" s="2128" t="s">
        <v>16</v>
      </c>
      <c r="D117" s="2129">
        <f t="shared" ref="D117:O117" si="22">SUM(D109,D112)</f>
        <v>484425</v>
      </c>
      <c r="E117" s="2130">
        <f t="shared" si="22"/>
        <v>481570</v>
      </c>
      <c r="F117" s="2130">
        <f t="shared" si="22"/>
        <v>490400</v>
      </c>
      <c r="G117" s="2130">
        <f t="shared" si="22"/>
        <v>508175</v>
      </c>
      <c r="H117" s="2130">
        <f t="shared" si="22"/>
        <v>496535</v>
      </c>
      <c r="I117" s="2130">
        <f t="shared" si="22"/>
        <v>462510</v>
      </c>
      <c r="J117" s="2130">
        <f t="shared" si="22"/>
        <v>470000</v>
      </c>
      <c r="K117" s="2130">
        <f t="shared" si="22"/>
        <v>479747.85723893374</v>
      </c>
      <c r="L117" s="2130">
        <f t="shared" si="22"/>
        <v>475691.52020354598</v>
      </c>
      <c r="M117" s="2130">
        <f t="shared" si="22"/>
        <v>527133.85199529852</v>
      </c>
      <c r="N117" s="2130">
        <f t="shared" si="22"/>
        <v>489163.00822742778</v>
      </c>
      <c r="O117" s="2131">
        <f t="shared" si="22"/>
        <v>496399.43360832729</v>
      </c>
      <c r="P117" s="2132"/>
    </row>
    <row r="118" spans="2:16">
      <c r="C118" s="2133" t="s">
        <v>22</v>
      </c>
      <c r="D118" s="2134">
        <f t="shared" ref="D118:O118" si="23">SUM(D110,D113)</f>
        <v>184100</v>
      </c>
      <c r="E118" s="2135">
        <f t="shared" si="23"/>
        <v>181550</v>
      </c>
      <c r="F118" s="2135">
        <f t="shared" si="23"/>
        <v>171700</v>
      </c>
      <c r="G118" s="2135">
        <f t="shared" si="23"/>
        <v>177950</v>
      </c>
      <c r="H118" s="2135">
        <f t="shared" si="23"/>
        <v>177089.02924568288</v>
      </c>
      <c r="I118" s="2135">
        <f t="shared" si="23"/>
        <v>171745.66516316717</v>
      </c>
      <c r="J118" s="2135">
        <f t="shared" si="23"/>
        <v>168300</v>
      </c>
      <c r="K118" s="2135">
        <f t="shared" si="23"/>
        <v>185500</v>
      </c>
      <c r="L118" s="2135">
        <f t="shared" si="23"/>
        <v>181794.28</v>
      </c>
      <c r="M118" s="2135">
        <f t="shared" si="23"/>
        <v>204294</v>
      </c>
      <c r="N118" s="2135">
        <f t="shared" si="23"/>
        <v>186525</v>
      </c>
      <c r="O118" s="2136">
        <f t="shared" si="23"/>
        <v>202650</v>
      </c>
      <c r="P118" s="2132"/>
    </row>
    <row r="119" spans="2:16">
      <c r="C119" s="2133" t="s">
        <v>52</v>
      </c>
      <c r="D119" s="2134">
        <f t="shared" ref="D119:O119" si="24">SUM(D111,D114,D115)</f>
        <v>145648.34286987194</v>
      </c>
      <c r="E119" s="2135">
        <f t="shared" si="24"/>
        <v>131906.42589328886</v>
      </c>
      <c r="F119" s="2135">
        <f t="shared" si="24"/>
        <v>138391.24765662773</v>
      </c>
      <c r="G119" s="2135">
        <f t="shared" si="24"/>
        <v>132066.60412994996</v>
      </c>
      <c r="H119" s="2135">
        <f t="shared" si="24"/>
        <v>103431.40340326729</v>
      </c>
      <c r="I119" s="2135">
        <f t="shared" si="24"/>
        <v>102416.80407799409</v>
      </c>
      <c r="J119" s="2135">
        <f t="shared" si="24"/>
        <v>98771.687791865552</v>
      </c>
      <c r="K119" s="2135">
        <f t="shared" si="24"/>
        <v>98360.434732971888</v>
      </c>
      <c r="L119" s="2135">
        <f t="shared" si="24"/>
        <v>87367.845614641352</v>
      </c>
      <c r="M119" s="2135">
        <f t="shared" si="24"/>
        <v>92441.038147400483</v>
      </c>
      <c r="N119" s="2135">
        <f t="shared" si="24"/>
        <v>78678.380324624668</v>
      </c>
      <c r="O119" s="2136">
        <f t="shared" si="24"/>
        <v>82842.112969633017</v>
      </c>
      <c r="P119" s="2132"/>
    </row>
    <row r="120" spans="2:16">
      <c r="C120" s="2137" t="s">
        <v>84</v>
      </c>
      <c r="D120" s="2138">
        <f>SUM(D116)</f>
        <v>10800</v>
      </c>
      <c r="E120" s="2139">
        <f t="shared" ref="E120:O120" si="25">SUM(E116)</f>
        <v>10300</v>
      </c>
      <c r="F120" s="2139">
        <f t="shared" si="25"/>
        <v>10050</v>
      </c>
      <c r="G120" s="2139">
        <f t="shared" si="25"/>
        <v>10000</v>
      </c>
      <c r="H120" s="2139">
        <f t="shared" si="25"/>
        <v>10200</v>
      </c>
      <c r="I120" s="2139">
        <f t="shared" si="25"/>
        <v>10300</v>
      </c>
      <c r="J120" s="2139">
        <f t="shared" si="25"/>
        <v>10500</v>
      </c>
      <c r="K120" s="2139">
        <f t="shared" si="25"/>
        <v>8600</v>
      </c>
      <c r="L120" s="2139">
        <f t="shared" si="25"/>
        <v>8200</v>
      </c>
      <c r="M120" s="2139">
        <f t="shared" si="25"/>
        <v>8900</v>
      </c>
      <c r="N120" s="2139">
        <f t="shared" si="25"/>
        <v>8600</v>
      </c>
      <c r="O120" s="2140">
        <f t="shared" si="25"/>
        <v>9300</v>
      </c>
      <c r="P120" s="2132"/>
    </row>
    <row r="121" spans="2:16">
      <c r="P121" s="2141">
        <f>SUM(D117:O120)</f>
        <v>9463020.9732945208</v>
      </c>
    </row>
  </sheetData>
  <sheetProtection algorithmName="SHA-512" hashValue="9PfJgIjs5FqFbXb5DA1KuhKW6ljzrTM89mFA9HkG6OWhahD/dELYtJoSKqTYJxlcilBNZt29KA9V+g2gLNY3eQ==" saltValue="YzGLWWi6nPpdpS8xrsCPdg==" spinCount="100000" sheet="1" objects="1" scenarios="1"/>
  <mergeCells count="36">
    <mergeCell ref="C2:AC3"/>
    <mergeCell ref="C4:F4"/>
    <mergeCell ref="G4:M4"/>
    <mergeCell ref="N4:Q4"/>
    <mergeCell ref="R4:S4"/>
    <mergeCell ref="U4:X4"/>
    <mergeCell ref="Y4:AC4"/>
    <mergeCell ref="C23:AC24"/>
    <mergeCell ref="C25:F25"/>
    <mergeCell ref="G25:M25"/>
    <mergeCell ref="N25:Q25"/>
    <mergeCell ref="R25:S25"/>
    <mergeCell ref="U25:X25"/>
    <mergeCell ref="Y25:AC25"/>
    <mergeCell ref="C43:AC44"/>
    <mergeCell ref="C45:F45"/>
    <mergeCell ref="G45:M45"/>
    <mergeCell ref="N45:Q45"/>
    <mergeCell ref="R45:S45"/>
    <mergeCell ref="U45:X45"/>
    <mergeCell ref="Y45:AC45"/>
    <mergeCell ref="AE45:AH45"/>
    <mergeCell ref="C64:AC65"/>
    <mergeCell ref="C66:F66"/>
    <mergeCell ref="G66:M66"/>
    <mergeCell ref="N66:Q66"/>
    <mergeCell ref="R66:S66"/>
    <mergeCell ref="U66:X66"/>
    <mergeCell ref="Y66:AC66"/>
    <mergeCell ref="E84:AC85"/>
    <mergeCell ref="E86:H86"/>
    <mergeCell ref="I86:M86"/>
    <mergeCell ref="N86:Q86"/>
    <mergeCell ref="R86:S86"/>
    <mergeCell ref="U86:X86"/>
    <mergeCell ref="Y86:AC86"/>
  </mergeCells>
  <pageMargins left="0.7" right="0.7" top="0.75" bottom="0.75" header="0.3" footer="0.3"/>
  <pageSetup orientation="portrait" r:id="rId1"/>
  <ignoredErrors>
    <ignoredError sqref="O47:Q59" formula="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4B963-9B11-436F-A412-0CA06602AB1B}">
  <sheetPr codeName="Sheet7">
    <tabColor theme="9" tint="-0.249977111117893"/>
  </sheetPr>
  <dimension ref="A1:D3"/>
  <sheetViews>
    <sheetView workbookViewId="0"/>
  </sheetViews>
  <sheetFormatPr baseColWidth="10" defaultColWidth="8.83203125" defaultRowHeight="15"/>
  <cols>
    <col min="1" max="1" width="10.1640625" style="21" customWidth="1"/>
    <col min="2" max="2" width="12" style="21" customWidth="1"/>
    <col min="3" max="3" width="18.33203125" style="21" customWidth="1"/>
    <col min="4" max="4" width="66.83203125" customWidth="1"/>
  </cols>
  <sheetData>
    <row r="1" spans="1:4">
      <c r="A1" s="1076" t="s">
        <v>836</v>
      </c>
      <c r="B1" s="1076" t="s">
        <v>837</v>
      </c>
      <c r="C1" s="1076" t="s">
        <v>838</v>
      </c>
      <c r="D1" s="1077" t="s">
        <v>839</v>
      </c>
    </row>
    <row r="2" spans="1:4">
      <c r="A2" s="21" t="s">
        <v>840</v>
      </c>
      <c r="B2" s="1075">
        <v>45196</v>
      </c>
      <c r="C2" s="21" t="s">
        <v>841</v>
      </c>
      <c r="D2" t="s">
        <v>842</v>
      </c>
    </row>
    <row r="3" spans="1:4">
      <c r="A3" s="21" t="s">
        <v>843</v>
      </c>
      <c r="B3" s="107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FB4CB-A26F-4E77-88EA-1502DA1408F1}">
  <sheetPr codeName="Sheet8">
    <tabColor rgb="FF92D050"/>
  </sheetPr>
  <dimension ref="B2:BB58"/>
  <sheetViews>
    <sheetView workbookViewId="0"/>
  </sheetViews>
  <sheetFormatPr baseColWidth="10" defaultColWidth="8.83203125" defaultRowHeight="15"/>
  <cols>
    <col min="2" max="2" width="10.83203125" customWidth="1"/>
    <col min="3" max="4" width="9.6640625" bestFit="1" customWidth="1"/>
    <col min="5" max="6" width="9.6640625" customWidth="1"/>
    <col min="7" max="7" width="9.6640625" bestFit="1" customWidth="1"/>
    <col min="10" max="10" width="9.6640625" bestFit="1" customWidth="1"/>
    <col min="23" max="23" width="10.1640625" bestFit="1" customWidth="1"/>
    <col min="24" max="25" width="9.6640625" bestFit="1" customWidth="1"/>
    <col min="26" max="26" width="9.1640625" bestFit="1" customWidth="1"/>
    <col min="28" max="28" width="9" customWidth="1"/>
  </cols>
  <sheetData>
    <row r="2" spans="2:30">
      <c r="B2" s="904"/>
      <c r="C2" s="2998" t="s">
        <v>808</v>
      </c>
      <c r="D2" s="2999"/>
      <c r="E2" s="2999"/>
      <c r="F2" s="2999"/>
      <c r="G2" s="2999"/>
      <c r="H2" s="2999"/>
      <c r="I2" s="2999"/>
      <c r="J2" s="2999"/>
      <c r="K2" s="2999"/>
      <c r="L2" s="2999"/>
      <c r="M2" s="2999"/>
      <c r="N2" s="2999"/>
      <c r="O2" s="2999"/>
      <c r="P2" s="2999"/>
      <c r="Q2" s="2999"/>
      <c r="R2" s="2999"/>
      <c r="S2" s="2999"/>
      <c r="T2" s="2999"/>
      <c r="U2" s="2999"/>
      <c r="V2" s="2999"/>
      <c r="W2" s="2999"/>
      <c r="X2" s="2999"/>
      <c r="Y2" s="2999"/>
      <c r="Z2" s="2999"/>
      <c r="AA2" s="3000"/>
      <c r="AD2" s="2439" t="s">
        <v>603</v>
      </c>
    </row>
    <row r="3" spans="2:30">
      <c r="B3" s="905"/>
      <c r="C3" s="3001"/>
      <c r="D3" s="3002"/>
      <c r="E3" s="3002"/>
      <c r="F3" s="3002"/>
      <c r="G3" s="3003"/>
      <c r="H3" s="3003"/>
      <c r="I3" s="3003"/>
      <c r="J3" s="3003"/>
      <c r="K3" s="3003"/>
      <c r="L3" s="3002"/>
      <c r="M3" s="3002"/>
      <c r="N3" s="3002"/>
      <c r="O3" s="3002"/>
      <c r="P3" s="3002"/>
      <c r="Q3" s="3002"/>
      <c r="R3" s="3002"/>
      <c r="S3" s="3002"/>
      <c r="T3" s="3002"/>
      <c r="U3" s="3002"/>
      <c r="V3" s="3002"/>
      <c r="W3" s="3003"/>
      <c r="X3" s="3003"/>
      <c r="Y3" s="3003"/>
      <c r="Z3" s="3003"/>
      <c r="AA3" s="3004"/>
      <c r="AD3" s="2439" t="s">
        <v>692</v>
      </c>
    </row>
    <row r="4" spans="2:30" ht="16">
      <c r="B4" s="906"/>
      <c r="C4" s="2995" t="s">
        <v>811</v>
      </c>
      <c r="D4" s="2996"/>
      <c r="E4" s="2996"/>
      <c r="F4" s="2997"/>
      <c r="G4" s="2979" t="s">
        <v>317</v>
      </c>
      <c r="H4" s="2979"/>
      <c r="I4" s="2979"/>
      <c r="J4" s="2979"/>
      <c r="K4" s="2979"/>
      <c r="L4" s="2975" t="s">
        <v>153</v>
      </c>
      <c r="M4" s="2976"/>
      <c r="N4" s="2976"/>
      <c r="O4" s="2980"/>
      <c r="P4" s="2975" t="s">
        <v>155</v>
      </c>
      <c r="Q4" s="2980"/>
      <c r="R4" s="879" t="s">
        <v>154</v>
      </c>
      <c r="S4" s="2982" t="s">
        <v>168</v>
      </c>
      <c r="T4" s="2982"/>
      <c r="U4" s="2982"/>
      <c r="V4" s="2983"/>
      <c r="W4" s="2976" t="s">
        <v>812</v>
      </c>
      <c r="X4" s="2976"/>
      <c r="Y4" s="2976"/>
      <c r="Z4" s="2976"/>
      <c r="AA4" s="2977"/>
      <c r="AD4" s="2439" t="s">
        <v>677</v>
      </c>
    </row>
    <row r="5" spans="2:30" ht="16">
      <c r="B5" s="907"/>
      <c r="C5" s="897" t="s">
        <v>127</v>
      </c>
      <c r="D5" s="870" t="s">
        <v>22</v>
      </c>
      <c r="E5" s="870" t="s">
        <v>52</v>
      </c>
      <c r="F5" s="898" t="s">
        <v>171</v>
      </c>
      <c r="G5" s="871" t="s">
        <v>127</v>
      </c>
      <c r="H5" s="871" t="s">
        <v>22</v>
      </c>
      <c r="I5" s="871" t="s">
        <v>171</v>
      </c>
      <c r="J5" s="871" t="s">
        <v>52</v>
      </c>
      <c r="K5" s="871" t="s">
        <v>84</v>
      </c>
      <c r="L5" s="873" t="s">
        <v>22</v>
      </c>
      <c r="M5" s="872" t="s">
        <v>171</v>
      </c>
      <c r="N5" s="872" t="s">
        <v>52</v>
      </c>
      <c r="O5" s="872" t="s">
        <v>84</v>
      </c>
      <c r="P5" s="873" t="s">
        <v>22</v>
      </c>
      <c r="Q5" s="875" t="s">
        <v>52</v>
      </c>
      <c r="R5" s="875" t="s">
        <v>52</v>
      </c>
      <c r="S5" s="872" t="s">
        <v>127</v>
      </c>
      <c r="T5" s="872" t="s">
        <v>22</v>
      </c>
      <c r="U5" s="872" t="s">
        <v>171</v>
      </c>
      <c r="V5" s="875" t="s">
        <v>52</v>
      </c>
      <c r="W5" s="872" t="s">
        <v>127</v>
      </c>
      <c r="X5" s="872" t="s">
        <v>22</v>
      </c>
      <c r="Y5" s="872" t="s">
        <v>171</v>
      </c>
      <c r="Z5" s="872" t="s">
        <v>52</v>
      </c>
      <c r="AA5" s="875" t="s">
        <v>84</v>
      </c>
      <c r="AB5" s="902"/>
      <c r="AD5" s="2439" t="s">
        <v>678</v>
      </c>
    </row>
    <row r="6" spans="2:30">
      <c r="B6" s="908" t="s">
        <v>813</v>
      </c>
      <c r="C6" s="909">
        <v>609967</v>
      </c>
      <c r="D6" s="910">
        <v>120072</v>
      </c>
      <c r="E6" s="910"/>
      <c r="F6" s="911">
        <v>489895</v>
      </c>
      <c r="G6" s="912">
        <v>256804</v>
      </c>
      <c r="H6" s="912">
        <v>75000</v>
      </c>
      <c r="I6" s="912">
        <v>53025</v>
      </c>
      <c r="J6" s="912">
        <v>119729</v>
      </c>
      <c r="K6" s="912">
        <v>9050</v>
      </c>
      <c r="L6" s="913">
        <v>679</v>
      </c>
      <c r="M6" s="912">
        <v>764</v>
      </c>
      <c r="N6" s="912">
        <v>4963</v>
      </c>
      <c r="O6" s="912">
        <v>262</v>
      </c>
      <c r="P6" s="913">
        <v>516.33333333333337</v>
      </c>
      <c r="Q6" s="914">
        <v>16863.58568329718</v>
      </c>
      <c r="R6" s="914">
        <v>6775</v>
      </c>
      <c r="S6" s="915">
        <v>18992</v>
      </c>
      <c r="T6" s="915">
        <v>1954</v>
      </c>
      <c r="U6" s="915">
        <v>1705</v>
      </c>
      <c r="V6" s="916">
        <v>15333</v>
      </c>
      <c r="W6" s="912">
        <v>916585.91901663062</v>
      </c>
      <c r="X6" s="912">
        <v>198221.33333333334</v>
      </c>
      <c r="Y6" s="912">
        <v>545389</v>
      </c>
      <c r="Z6" s="912">
        <v>163663.58568329719</v>
      </c>
      <c r="AA6" s="914">
        <v>9312</v>
      </c>
    </row>
    <row r="7" spans="2:30">
      <c r="B7" s="908" t="s">
        <v>814</v>
      </c>
      <c r="C7" s="917">
        <v>585228</v>
      </c>
      <c r="D7" s="912">
        <v>121654</v>
      </c>
      <c r="E7" s="912"/>
      <c r="F7" s="918">
        <v>463574</v>
      </c>
      <c r="G7" s="912">
        <v>229285</v>
      </c>
      <c r="H7" s="912">
        <v>59175</v>
      </c>
      <c r="I7" s="912">
        <v>54425</v>
      </c>
      <c r="J7" s="912">
        <v>103235</v>
      </c>
      <c r="K7" s="912">
        <v>12450</v>
      </c>
      <c r="L7" s="913">
        <v>666</v>
      </c>
      <c r="M7" s="912">
        <v>786</v>
      </c>
      <c r="N7" s="912">
        <v>5034</v>
      </c>
      <c r="O7" s="912">
        <v>188</v>
      </c>
      <c r="P7" s="913">
        <v>551.66666666666663</v>
      </c>
      <c r="Q7" s="914">
        <v>16595.7352221642</v>
      </c>
      <c r="R7" s="914">
        <v>6485</v>
      </c>
      <c r="S7" s="915">
        <v>21315</v>
      </c>
      <c r="T7" s="912">
        <v>2134</v>
      </c>
      <c r="U7" s="912">
        <v>1893</v>
      </c>
      <c r="V7" s="916">
        <v>17288</v>
      </c>
      <c r="W7" s="912">
        <v>866134.40188883082</v>
      </c>
      <c r="X7" s="912">
        <v>184180.66666666666</v>
      </c>
      <c r="Y7" s="912">
        <v>520678</v>
      </c>
      <c r="Z7" s="912">
        <v>148637.73522216419</v>
      </c>
      <c r="AA7" s="916">
        <v>12638</v>
      </c>
    </row>
    <row r="8" spans="2:30">
      <c r="B8" s="908" t="s">
        <v>815</v>
      </c>
      <c r="C8" s="917">
        <v>559361</v>
      </c>
      <c r="D8" s="912">
        <v>108081</v>
      </c>
      <c r="E8" s="912"/>
      <c r="F8" s="918">
        <v>451280</v>
      </c>
      <c r="G8" s="912">
        <v>223859</v>
      </c>
      <c r="H8" s="912">
        <v>58775</v>
      </c>
      <c r="I8" s="912">
        <v>53225</v>
      </c>
      <c r="J8" s="912">
        <v>99659</v>
      </c>
      <c r="K8" s="912">
        <v>12200</v>
      </c>
      <c r="L8" s="913">
        <v>781</v>
      </c>
      <c r="M8" s="912">
        <v>918</v>
      </c>
      <c r="N8" s="912">
        <v>4896</v>
      </c>
      <c r="O8" s="912">
        <v>292</v>
      </c>
      <c r="P8" s="913">
        <v>545.22222222222217</v>
      </c>
      <c r="Q8" s="914">
        <v>21931.158294499321</v>
      </c>
      <c r="R8" s="914">
        <v>6061</v>
      </c>
      <c r="S8" s="915">
        <v>19867</v>
      </c>
      <c r="T8" s="912">
        <v>2063</v>
      </c>
      <c r="U8" s="912">
        <v>1938</v>
      </c>
      <c r="V8" s="916">
        <v>15867</v>
      </c>
      <c r="W8" s="912">
        <v>838512.38051672163</v>
      </c>
      <c r="X8" s="912">
        <v>170245.22222222222</v>
      </c>
      <c r="Y8" s="912">
        <v>507361</v>
      </c>
      <c r="Z8" s="912">
        <v>148414.15829449933</v>
      </c>
      <c r="AA8" s="916">
        <v>12492</v>
      </c>
    </row>
    <row r="9" spans="2:30">
      <c r="B9" s="908" t="s">
        <v>816</v>
      </c>
      <c r="C9" s="917">
        <v>542443</v>
      </c>
      <c r="D9" s="912">
        <v>102192</v>
      </c>
      <c r="E9" s="912"/>
      <c r="F9" s="918">
        <v>440251</v>
      </c>
      <c r="G9" s="912">
        <v>194769</v>
      </c>
      <c r="H9" s="912">
        <v>54525</v>
      </c>
      <c r="I9" s="912">
        <v>42568</v>
      </c>
      <c r="J9" s="912">
        <v>85626</v>
      </c>
      <c r="K9" s="912">
        <v>12050</v>
      </c>
      <c r="L9" s="913">
        <v>643</v>
      </c>
      <c r="M9" s="912">
        <v>718</v>
      </c>
      <c r="N9" s="912">
        <v>4398</v>
      </c>
      <c r="O9" s="912">
        <v>234</v>
      </c>
      <c r="P9" s="913">
        <v>556.29629629629619</v>
      </c>
      <c r="Q9" s="914">
        <v>18530.728729306451</v>
      </c>
      <c r="R9" s="914">
        <v>5957</v>
      </c>
      <c r="S9" s="915">
        <v>18921</v>
      </c>
      <c r="T9" s="912">
        <v>1818</v>
      </c>
      <c r="U9" s="912">
        <v>2110</v>
      </c>
      <c r="V9" s="916">
        <v>14994</v>
      </c>
      <c r="W9" s="912">
        <v>787171.02502560278</v>
      </c>
      <c r="X9" s="912">
        <v>159734.29629629629</v>
      </c>
      <c r="Y9" s="912">
        <v>485647</v>
      </c>
      <c r="Z9" s="912">
        <v>129505.72872930646</v>
      </c>
      <c r="AA9" s="916">
        <v>12284</v>
      </c>
    </row>
    <row r="10" spans="2:30">
      <c r="B10" s="908" t="s">
        <v>817</v>
      </c>
      <c r="C10" s="917">
        <v>564257</v>
      </c>
      <c r="D10" s="912">
        <v>106244</v>
      </c>
      <c r="E10" s="912"/>
      <c r="F10" s="918">
        <v>458014</v>
      </c>
      <c r="G10" s="912">
        <v>194180</v>
      </c>
      <c r="H10" s="912">
        <v>55488</v>
      </c>
      <c r="I10" s="912">
        <v>43046</v>
      </c>
      <c r="J10" s="912">
        <v>83497</v>
      </c>
      <c r="K10" s="912">
        <v>12150</v>
      </c>
      <c r="L10" s="913">
        <v>678</v>
      </c>
      <c r="M10" s="912">
        <v>867</v>
      </c>
      <c r="N10" s="912">
        <v>5102</v>
      </c>
      <c r="O10" s="912">
        <v>238</v>
      </c>
      <c r="P10" s="913">
        <v>551.06172839506155</v>
      </c>
      <c r="Q10" s="914">
        <v>18693.563468144304</v>
      </c>
      <c r="R10" s="914">
        <v>6595</v>
      </c>
      <c r="S10" s="915">
        <v>21409</v>
      </c>
      <c r="T10" s="912">
        <v>1694</v>
      </c>
      <c r="U10" s="912">
        <v>2408</v>
      </c>
      <c r="V10" s="916">
        <v>17307</v>
      </c>
      <c r="W10" s="912">
        <v>812572.62519653933</v>
      </c>
      <c r="X10" s="912">
        <v>164655.06172839506</v>
      </c>
      <c r="Y10" s="912">
        <v>504335</v>
      </c>
      <c r="Z10" s="912">
        <v>131194.5634681443</v>
      </c>
      <c r="AA10" s="916">
        <v>12388</v>
      </c>
    </row>
    <row r="11" spans="2:30">
      <c r="B11" s="908" t="s">
        <v>818</v>
      </c>
      <c r="C11" s="917">
        <v>546787</v>
      </c>
      <c r="D11" s="912">
        <v>102077</v>
      </c>
      <c r="E11" s="912"/>
      <c r="F11" s="918">
        <v>444711</v>
      </c>
      <c r="G11" s="912">
        <v>195389</v>
      </c>
      <c r="H11" s="912">
        <v>57813</v>
      </c>
      <c r="I11" s="912">
        <v>43811</v>
      </c>
      <c r="J11" s="912">
        <v>81515</v>
      </c>
      <c r="K11" s="912">
        <v>12250</v>
      </c>
      <c r="L11" s="913">
        <v>731</v>
      </c>
      <c r="M11" s="912">
        <v>865</v>
      </c>
      <c r="N11" s="912">
        <v>5947</v>
      </c>
      <c r="O11" s="912">
        <v>225</v>
      </c>
      <c r="P11" s="913">
        <v>578.61481481481462</v>
      </c>
      <c r="Q11" s="914">
        <v>19290.078171543235</v>
      </c>
      <c r="R11" s="914">
        <v>5480</v>
      </c>
      <c r="S11" s="915">
        <v>19951</v>
      </c>
      <c r="T11" s="912">
        <v>1928</v>
      </c>
      <c r="U11" s="912">
        <v>2146</v>
      </c>
      <c r="V11" s="916">
        <v>15877</v>
      </c>
      <c r="W11" s="912">
        <v>795244.69298635807</v>
      </c>
      <c r="X11" s="912">
        <v>163127.61481481482</v>
      </c>
      <c r="Y11" s="912">
        <v>491533</v>
      </c>
      <c r="Z11" s="912">
        <v>128109.07817154324</v>
      </c>
      <c r="AA11" s="916">
        <v>12475</v>
      </c>
    </row>
    <row r="12" spans="2:30">
      <c r="B12" s="908" t="s">
        <v>819</v>
      </c>
      <c r="C12" s="917">
        <v>569033</v>
      </c>
      <c r="D12" s="912">
        <v>107533</v>
      </c>
      <c r="E12" s="912"/>
      <c r="F12" s="918">
        <v>461499</v>
      </c>
      <c r="G12" s="912">
        <v>191625</v>
      </c>
      <c r="H12" s="912">
        <v>53980</v>
      </c>
      <c r="I12" s="912">
        <v>41416</v>
      </c>
      <c r="J12" s="912">
        <v>83879</v>
      </c>
      <c r="K12" s="912">
        <v>12350</v>
      </c>
      <c r="L12" s="913">
        <v>750</v>
      </c>
      <c r="M12" s="912">
        <v>900</v>
      </c>
      <c r="N12" s="912">
        <v>5150</v>
      </c>
      <c r="O12" s="912">
        <v>280</v>
      </c>
      <c r="P12" s="913">
        <v>607.54555555555532</v>
      </c>
      <c r="Q12" s="914">
        <v>19378.307219313287</v>
      </c>
      <c r="R12" s="914">
        <v>5500</v>
      </c>
      <c r="S12" s="915">
        <v>21870</v>
      </c>
      <c r="T12" s="912">
        <v>2193</v>
      </c>
      <c r="U12" s="912">
        <v>2350</v>
      </c>
      <c r="V12" s="916">
        <v>17326</v>
      </c>
      <c r="W12" s="912">
        <v>815091.85277486872</v>
      </c>
      <c r="X12" s="912">
        <v>165063.54555555555</v>
      </c>
      <c r="Y12" s="912">
        <v>506165</v>
      </c>
      <c r="Z12" s="912">
        <v>131233.30721931328</v>
      </c>
      <c r="AA12" s="916">
        <v>12630</v>
      </c>
    </row>
    <row r="13" spans="2:30">
      <c r="B13" s="908" t="s">
        <v>820</v>
      </c>
      <c r="C13" s="917">
        <v>583120</v>
      </c>
      <c r="D13" s="912">
        <v>111716</v>
      </c>
      <c r="E13" s="912"/>
      <c r="F13" s="918">
        <v>471404</v>
      </c>
      <c r="G13" s="912">
        <v>196435</v>
      </c>
      <c r="H13" s="912">
        <v>55138</v>
      </c>
      <c r="I13" s="912">
        <v>42502</v>
      </c>
      <c r="J13" s="912">
        <v>86296</v>
      </c>
      <c r="K13" s="912">
        <v>12500</v>
      </c>
      <c r="L13" s="913">
        <v>800</v>
      </c>
      <c r="M13" s="912">
        <v>950</v>
      </c>
      <c r="N13" s="912">
        <v>5650</v>
      </c>
      <c r="O13" s="912">
        <v>280</v>
      </c>
      <c r="P13" s="913">
        <v>637.92283333333307</v>
      </c>
      <c r="Q13" s="914">
        <v>20431.946147173869</v>
      </c>
      <c r="R13" s="914">
        <v>5500</v>
      </c>
      <c r="S13" s="915">
        <v>24971</v>
      </c>
      <c r="T13" s="912">
        <v>2215</v>
      </c>
      <c r="U13" s="912">
        <v>2266</v>
      </c>
      <c r="V13" s="916">
        <v>20490</v>
      </c>
      <c r="W13" s="912">
        <v>838776.86898050725</v>
      </c>
      <c r="X13" s="912">
        <v>170506.92283333334</v>
      </c>
      <c r="Y13" s="912">
        <v>517122</v>
      </c>
      <c r="Z13" s="912">
        <v>138367.94614717388</v>
      </c>
      <c r="AA13" s="916">
        <v>12780</v>
      </c>
    </row>
    <row r="14" spans="2:30">
      <c r="B14" s="908" t="s">
        <v>821</v>
      </c>
      <c r="C14" s="917">
        <v>566689</v>
      </c>
      <c r="D14" s="912">
        <v>112702</v>
      </c>
      <c r="E14" s="912"/>
      <c r="F14" s="918">
        <v>453987</v>
      </c>
      <c r="G14" s="912">
        <v>188087</v>
      </c>
      <c r="H14" s="912">
        <v>54613</v>
      </c>
      <c r="I14" s="912">
        <v>42028</v>
      </c>
      <c r="J14" s="912">
        <v>78797</v>
      </c>
      <c r="K14" s="912">
        <v>12650</v>
      </c>
      <c r="L14" s="913">
        <v>750</v>
      </c>
      <c r="M14" s="912">
        <v>900</v>
      </c>
      <c r="N14" s="912">
        <v>4750</v>
      </c>
      <c r="O14" s="912">
        <v>280</v>
      </c>
      <c r="P14" s="913">
        <v>669.8189749999998</v>
      </c>
      <c r="Q14" s="914">
        <v>19205.674022730072</v>
      </c>
      <c r="R14" s="914">
        <v>5000</v>
      </c>
      <c r="S14" s="915">
        <v>22506</v>
      </c>
      <c r="T14" s="912">
        <v>2115</v>
      </c>
      <c r="U14" s="912">
        <v>2005</v>
      </c>
      <c r="V14" s="916">
        <v>18386</v>
      </c>
      <c r="W14" s="912">
        <v>808838.49299773003</v>
      </c>
      <c r="X14" s="912">
        <v>170849.818975</v>
      </c>
      <c r="Y14" s="912">
        <v>498920</v>
      </c>
      <c r="Z14" s="912">
        <v>126138.67402273008</v>
      </c>
      <c r="AA14" s="916">
        <v>12930</v>
      </c>
    </row>
    <row r="15" spans="2:30">
      <c r="B15" s="908" t="s">
        <v>822</v>
      </c>
      <c r="C15" s="917">
        <v>639159</v>
      </c>
      <c r="D15" s="912">
        <v>123157</v>
      </c>
      <c r="E15" s="912"/>
      <c r="F15" s="918">
        <v>516002</v>
      </c>
      <c r="G15" s="912">
        <v>200766</v>
      </c>
      <c r="H15" s="912">
        <v>49614</v>
      </c>
      <c r="I15" s="912">
        <v>39791</v>
      </c>
      <c r="J15" s="912">
        <v>99067</v>
      </c>
      <c r="K15" s="912">
        <v>12295</v>
      </c>
      <c r="L15" s="913">
        <v>750</v>
      </c>
      <c r="M15" s="912">
        <v>950</v>
      </c>
      <c r="N15" s="912">
        <v>5500</v>
      </c>
      <c r="O15" s="912">
        <v>250</v>
      </c>
      <c r="P15" s="913">
        <v>703.30992374999983</v>
      </c>
      <c r="Q15" s="914">
        <v>19028.291603201302</v>
      </c>
      <c r="R15" s="914">
        <v>5500</v>
      </c>
      <c r="S15" s="915">
        <v>23188</v>
      </c>
      <c r="T15" s="912">
        <v>2073</v>
      </c>
      <c r="U15" s="912">
        <v>1890</v>
      </c>
      <c r="V15" s="916">
        <v>19226</v>
      </c>
      <c r="W15" s="912">
        <v>895796.6015269513</v>
      </c>
      <c r="X15" s="912">
        <v>176297.30992375</v>
      </c>
      <c r="Y15" s="912">
        <v>558633</v>
      </c>
      <c r="Z15" s="912">
        <v>148321.2916032013</v>
      </c>
      <c r="AA15" s="916">
        <v>12545</v>
      </c>
    </row>
    <row r="16" spans="2:30">
      <c r="B16" s="908" t="s">
        <v>823</v>
      </c>
      <c r="C16" s="917">
        <v>585209</v>
      </c>
      <c r="D16" s="912">
        <v>106469</v>
      </c>
      <c r="E16" s="912"/>
      <c r="F16" s="918">
        <v>478740</v>
      </c>
      <c r="G16" s="912">
        <v>183446</v>
      </c>
      <c r="H16" s="912">
        <v>47761</v>
      </c>
      <c r="I16" s="912">
        <v>37741</v>
      </c>
      <c r="J16" s="912">
        <v>86524</v>
      </c>
      <c r="K16" s="912">
        <v>11420</v>
      </c>
      <c r="L16" s="913">
        <v>750</v>
      </c>
      <c r="M16" s="912">
        <v>950</v>
      </c>
      <c r="N16" s="912">
        <v>5250</v>
      </c>
      <c r="O16" s="912">
        <v>300</v>
      </c>
      <c r="P16" s="913">
        <v>738.47541993749985</v>
      </c>
      <c r="Q16" s="914">
        <v>18015.370286167989</v>
      </c>
      <c r="R16" s="914">
        <v>5500</v>
      </c>
      <c r="S16" s="915">
        <v>18905</v>
      </c>
      <c r="T16" s="912">
        <v>2094</v>
      </c>
      <c r="U16" s="912">
        <v>1623</v>
      </c>
      <c r="V16" s="916">
        <v>15188</v>
      </c>
      <c r="W16" s="912">
        <v>819063.84570610547</v>
      </c>
      <c r="X16" s="912">
        <v>157812.47541993749</v>
      </c>
      <c r="Y16" s="912">
        <v>519054</v>
      </c>
      <c r="Z16" s="912">
        <v>130477.37028616799</v>
      </c>
      <c r="AA16" s="916">
        <v>11720</v>
      </c>
    </row>
    <row r="17" spans="2:29">
      <c r="B17" s="919" t="s">
        <v>824</v>
      </c>
      <c r="C17" s="920">
        <v>617556</v>
      </c>
      <c r="D17" s="921">
        <v>115566</v>
      </c>
      <c r="E17" s="921"/>
      <c r="F17" s="922">
        <v>501990</v>
      </c>
      <c r="G17" s="923">
        <v>183507</v>
      </c>
      <c r="H17" s="923">
        <v>47936</v>
      </c>
      <c r="I17" s="923">
        <v>39347</v>
      </c>
      <c r="J17" s="923">
        <v>84604</v>
      </c>
      <c r="K17" s="923">
        <v>11620</v>
      </c>
      <c r="L17" s="924">
        <v>800</v>
      </c>
      <c r="M17" s="923">
        <v>1000</v>
      </c>
      <c r="N17" s="923">
        <v>5950</v>
      </c>
      <c r="O17" s="923">
        <v>350</v>
      </c>
      <c r="P17" s="924">
        <v>775.39919093437493</v>
      </c>
      <c r="Q17" s="925">
        <v>18661.79375919114</v>
      </c>
      <c r="R17" s="925">
        <v>6000</v>
      </c>
      <c r="S17" s="926">
        <v>22658</v>
      </c>
      <c r="T17" s="923">
        <v>2157</v>
      </c>
      <c r="U17" s="923">
        <v>1986</v>
      </c>
      <c r="V17" s="927">
        <v>18515</v>
      </c>
      <c r="W17" s="923">
        <v>857258.19295012555</v>
      </c>
      <c r="X17" s="923">
        <v>167234.39919093437</v>
      </c>
      <c r="Y17" s="923">
        <v>544323</v>
      </c>
      <c r="Z17" s="923">
        <v>133730.79375919115</v>
      </c>
      <c r="AA17" s="927">
        <v>11970</v>
      </c>
    </row>
    <row r="18" spans="2:29">
      <c r="B18" s="876"/>
      <c r="C18" s="912">
        <v>6968809</v>
      </c>
      <c r="D18" s="912">
        <v>1337463</v>
      </c>
      <c r="E18" s="912">
        <v>0</v>
      </c>
      <c r="F18" s="912">
        <v>5631347</v>
      </c>
      <c r="G18" s="912">
        <v>2438152</v>
      </c>
      <c r="H18" s="912">
        <v>669818</v>
      </c>
      <c r="I18" s="912">
        <v>532925</v>
      </c>
      <c r="J18" s="912">
        <v>1092428</v>
      </c>
      <c r="K18" s="912">
        <v>142985</v>
      </c>
      <c r="L18" s="912">
        <v>8778</v>
      </c>
      <c r="M18" s="912">
        <v>10568</v>
      </c>
      <c r="N18" s="912">
        <v>62590</v>
      </c>
      <c r="O18" s="912">
        <v>3179</v>
      </c>
      <c r="P18" s="912">
        <v>7431.6669602391585</v>
      </c>
      <c r="Q18" s="912">
        <v>226626.23260673234</v>
      </c>
      <c r="R18" s="912">
        <v>70353</v>
      </c>
      <c r="S18" s="912">
        <v>254553</v>
      </c>
      <c r="T18" s="912">
        <v>24438</v>
      </c>
      <c r="U18" s="912">
        <v>24320</v>
      </c>
      <c r="V18" s="912">
        <v>205797</v>
      </c>
      <c r="W18" s="928">
        <v>10051046.899566973</v>
      </c>
      <c r="X18" s="912">
        <v>2047928.6669602387</v>
      </c>
      <c r="Y18" s="912">
        <v>6199160</v>
      </c>
      <c r="Z18" s="912">
        <v>1657794.2326067323</v>
      </c>
      <c r="AA18" s="912">
        <v>146164</v>
      </c>
    </row>
    <row r="20" spans="2:29">
      <c r="E20" s="1072"/>
      <c r="T20" s="877"/>
      <c r="U20" s="877"/>
      <c r="V20" s="1071"/>
    </row>
    <row r="21" spans="2:29">
      <c r="B21" s="904"/>
      <c r="C21" s="2988" t="s">
        <v>844</v>
      </c>
      <c r="D21" s="2989"/>
      <c r="E21" s="2989"/>
      <c r="F21" s="2989"/>
      <c r="G21" s="2989"/>
      <c r="H21" s="2989"/>
      <c r="I21" s="2989"/>
      <c r="J21" s="2989"/>
      <c r="K21" s="2989"/>
      <c r="L21" s="2989"/>
      <c r="M21" s="2989"/>
      <c r="N21" s="2989"/>
      <c r="O21" s="2989"/>
      <c r="P21" s="2989"/>
      <c r="Q21" s="2989"/>
      <c r="R21" s="2989"/>
      <c r="S21" s="2989"/>
      <c r="T21" s="2989"/>
      <c r="U21" s="2989"/>
      <c r="V21" s="2989"/>
      <c r="W21" s="2989"/>
      <c r="X21" s="2989"/>
      <c r="Y21" s="2989"/>
      <c r="Z21" s="2989"/>
      <c r="AA21" s="2990"/>
    </row>
    <row r="22" spans="2:29">
      <c r="B22" s="905"/>
      <c r="C22" s="2991"/>
      <c r="D22" s="2992"/>
      <c r="E22" s="2992"/>
      <c r="F22" s="2992"/>
      <c r="G22" s="2993"/>
      <c r="H22" s="2993"/>
      <c r="I22" s="2993"/>
      <c r="J22" s="2993"/>
      <c r="K22" s="2993"/>
      <c r="L22" s="2992"/>
      <c r="M22" s="2992"/>
      <c r="N22" s="2992"/>
      <c r="O22" s="2992"/>
      <c r="P22" s="2992"/>
      <c r="Q22" s="2992"/>
      <c r="R22" s="2992"/>
      <c r="S22" s="2992"/>
      <c r="T22" s="2992"/>
      <c r="U22" s="2992"/>
      <c r="V22" s="2992"/>
      <c r="W22" s="2993"/>
      <c r="X22" s="2993"/>
      <c r="Y22" s="2993"/>
      <c r="Z22" s="2993"/>
      <c r="AA22" s="2994"/>
    </row>
    <row r="23" spans="2:29" ht="16">
      <c r="B23" s="906"/>
      <c r="C23" s="2995" t="s">
        <v>811</v>
      </c>
      <c r="D23" s="2996"/>
      <c r="E23" s="2996"/>
      <c r="F23" s="2997"/>
      <c r="G23" s="2979" t="s">
        <v>317</v>
      </c>
      <c r="H23" s="2979"/>
      <c r="I23" s="2979"/>
      <c r="J23" s="2979"/>
      <c r="K23" s="2979"/>
      <c r="L23" s="2975" t="s">
        <v>153</v>
      </c>
      <c r="M23" s="2976"/>
      <c r="N23" s="2976"/>
      <c r="O23" s="2980"/>
      <c r="P23" s="2975" t="s">
        <v>155</v>
      </c>
      <c r="Q23" s="2980"/>
      <c r="R23" s="879" t="s">
        <v>154</v>
      </c>
      <c r="S23" s="2982" t="s">
        <v>168</v>
      </c>
      <c r="T23" s="2982"/>
      <c r="U23" s="2982"/>
      <c r="V23" s="2983"/>
      <c r="W23" s="2976" t="s">
        <v>812</v>
      </c>
      <c r="X23" s="2976"/>
      <c r="Y23" s="2976"/>
      <c r="Z23" s="2976"/>
      <c r="AA23" s="2977"/>
    </row>
    <row r="24" spans="2:29" ht="16">
      <c r="B24" s="907"/>
      <c r="C24" s="897" t="s">
        <v>127</v>
      </c>
      <c r="D24" s="870" t="s">
        <v>22</v>
      </c>
      <c r="E24" s="870" t="s">
        <v>52</v>
      </c>
      <c r="F24" s="898" t="s">
        <v>171</v>
      </c>
      <c r="G24" s="871" t="s">
        <v>127</v>
      </c>
      <c r="H24" s="871" t="s">
        <v>22</v>
      </c>
      <c r="I24" s="871" t="s">
        <v>171</v>
      </c>
      <c r="J24" s="871" t="s">
        <v>52</v>
      </c>
      <c r="K24" s="871" t="s">
        <v>84</v>
      </c>
      <c r="L24" s="873" t="s">
        <v>22</v>
      </c>
      <c r="M24" s="872" t="s">
        <v>171</v>
      </c>
      <c r="N24" s="872" t="s">
        <v>52</v>
      </c>
      <c r="O24" s="872" t="s">
        <v>84</v>
      </c>
      <c r="P24" s="873" t="s">
        <v>22</v>
      </c>
      <c r="Q24" s="875" t="s">
        <v>52</v>
      </c>
      <c r="R24" s="875" t="s">
        <v>52</v>
      </c>
      <c r="S24" s="872" t="s">
        <v>127</v>
      </c>
      <c r="T24" s="872" t="s">
        <v>22</v>
      </c>
      <c r="U24" s="872" t="s">
        <v>171</v>
      </c>
      <c r="V24" s="875" t="s">
        <v>52</v>
      </c>
      <c r="W24" s="902" t="s">
        <v>127</v>
      </c>
      <c r="X24" s="902" t="s">
        <v>22</v>
      </c>
      <c r="Y24" s="902" t="s">
        <v>171</v>
      </c>
      <c r="Z24" s="902" t="s">
        <v>52</v>
      </c>
      <c r="AA24" s="903" t="s">
        <v>84</v>
      </c>
      <c r="AB24" s="902"/>
    </row>
    <row r="25" spans="2:29">
      <c r="B25" s="908" t="s">
        <v>813</v>
      </c>
      <c r="C25" s="929">
        <f>SUM(D25:F25)</f>
        <v>540450</v>
      </c>
      <c r="D25" s="910">
        <f>SUMIF('NLOK ALL FORECASTS'!$E$147:$E$202,'NLOK ALL FORECASTS'!BW$2,'NLOK ALL FORECASTS'!$AT$147:$AT$202)</f>
        <v>113200</v>
      </c>
      <c r="E25" s="910">
        <f>SUMIF('NLOK ALL FORECASTS'!$E$147:$E$202,E24,'NLOK ALL FORECASTS'!$AT$147:$AT$202)</f>
        <v>9750</v>
      </c>
      <c r="F25" s="911">
        <f>SUMIF('NLOK ALL FORECASTS'!$E$147:$E$202,'NLOK ALL FORECASTS'!BX$2,'NLOK ALL FORECASTS'!$AT$147:$AT$202)+SUMIF('NLOK ALL FORECASTS'!$E$147:$E$202,'NLOK ALL FORECASTS'!$E$202,'NLOK ALL FORECASTS'!$AT$147:$AT$202)</f>
        <v>417500</v>
      </c>
      <c r="G25" s="928">
        <f t="shared" ref="G25:G36" si="0">SUM(H25:K25)</f>
        <v>270173.34286987194</v>
      </c>
      <c r="H25" s="912">
        <f>SUMIF('AVAST ALL FORECASTS'!$E$202:$E$257,'AVAST ALL FORECASTS'!BW$18,'AVAST ALL FORECASTS'!$AT$202:$AT$257)</f>
        <v>70200</v>
      </c>
      <c r="I25" s="912">
        <f>SUMIF('AVAST ALL FORECASTS'!$E$202:$E$257,'AVAST ALL FORECASTS'!BX$18,'AVAST ALL FORECASTS'!$AT$202:$AT$257)</f>
        <v>65875</v>
      </c>
      <c r="J25" s="912">
        <f>SUMIF('AVAST ALL FORECASTS'!$E$202:$E$257,'AVAST ALL FORECASTS'!BY$17,'AVAST ALL FORECASTS'!$AT$202:$AT$257)+SUMIF('AVAST ALL FORECASTS'!$E$202:$E$257,'AVAST ALL FORECASTS'!BY$18,'AVAST ALL FORECASTS'!$AT$202:$AT$257)</f>
        <v>123298.34286987194</v>
      </c>
      <c r="K25" s="912">
        <f>SUMIF('AVAST ALL FORECASTS'!$E$202:$E$257,'AVAST ALL FORECASTS'!BZ$18,'AVAST ALL FORECASTS'!$AT$202:$AT$257)</f>
        <v>10800</v>
      </c>
      <c r="L25" s="913">
        <f>SUMIF('AVAST ALL FORECASTS'!$E$273:$E$276,L$24,'AVAST ALL FORECASTS'!$AT$273:$AT$276)</f>
        <v>645.04999999999995</v>
      </c>
      <c r="M25" s="912">
        <f>SUMIF('AVAST ALL FORECASTS'!$E$273:$E$276,'AVAST ALL FORECASTS'!$E$273,'AVAST ALL FORECASTS'!$AT$273:$AT$276)</f>
        <v>750</v>
      </c>
      <c r="N25" s="912">
        <f>SUMIF('AVAST ALL FORECASTS'!$E$273:$E$276,AD$2,'AVAST ALL FORECASTS'!$AT$273:$AT$276)</f>
        <v>4714.8499999999995</v>
      </c>
      <c r="O25" s="912">
        <f>SUMIF('AVAST ALL FORECASTS'!$E$273:$E$276,O$24,'AVAST ALL FORECASTS'!$AT$273:$AT$276)</f>
        <v>248.89999999999998</v>
      </c>
      <c r="P25" s="913">
        <f>SUMIF('AVAST ALL FORECASTS'!$E$278:$E$279,P$24,'AVAST ALL FORECASTS'!$AT$278:$AT$279)</f>
        <v>490.51666666666665</v>
      </c>
      <c r="Q25" s="914">
        <f>SUMIF('AVAST ALL FORECASTS'!$E$278:$E$279,AD$2,'AVAST ALL FORECASTS'!$AT$278:$AT$279)</f>
        <v>16020.40639913232</v>
      </c>
      <c r="R25" s="914">
        <f>SUMIF('AVAST ALL FORECASTS'!$E$277:$E$277,AD$2,'AVAST ALL FORECASTS'!$AT$277:$AT$277)</f>
        <v>6436.25</v>
      </c>
      <c r="S25" s="928">
        <f t="shared" ref="S25:S36" si="1">SUM(T25:V25)</f>
        <v>14350</v>
      </c>
      <c r="T25" s="912">
        <f>SUMIF('NLOK ALL FORECASTS'!$E$177:$E$205,$AD$4,'NLOK ALL FORECASTS'!$AT$177:$AT$205)</f>
        <v>700</v>
      </c>
      <c r="U25" s="912">
        <f>SUMIF('NLOK ALL FORECASTS'!$E$177:$E$205,$AD$3,'NLOK ALL FORECASTS'!$AT$177:$AT$205)</f>
        <v>1050</v>
      </c>
      <c r="V25" s="912">
        <f>SUMIF('NLOK ALL FORECASTS'!$E$177:$E$205,$AD$5,'NLOK ALL FORECASTS'!$AT$177:$AT$205)</f>
        <v>12600</v>
      </c>
      <c r="W25" s="930">
        <f t="shared" ref="W25:W36" si="2">SUM(X25:AA25)</f>
        <v>854279.31593567098</v>
      </c>
      <c r="X25" s="931">
        <f>SUM(D25,H25,T25,L25,P25)</f>
        <v>185235.56666666665</v>
      </c>
      <c r="Y25" s="931">
        <f>SUM(F25,I25,U25,M25)</f>
        <v>485175</v>
      </c>
      <c r="Z25" s="931">
        <f>SUM(J25,V25,E25,N25,Q25,R25)</f>
        <v>172819.84926900425</v>
      </c>
      <c r="AA25" s="932">
        <f>SUM(O25,K25)</f>
        <v>11048.9</v>
      </c>
      <c r="AB25" s="21"/>
      <c r="AC25" s="396"/>
    </row>
    <row r="26" spans="2:29">
      <c r="B26" s="908" t="s">
        <v>814</v>
      </c>
      <c r="C26" s="933">
        <f>SUM(D26:F26)</f>
        <v>535140</v>
      </c>
      <c r="D26" s="912">
        <f>SUMIF('NLOK ALL FORECASTS'!$E$147:$E$202,'NLOK ALL FORECASTS'!BW$2,'NLOK ALL FORECASTS'!$AU$147:$AU$202)</f>
        <v>112500</v>
      </c>
      <c r="E26" s="912">
        <f>SUMIF('NLOK ALL FORECASTS'!$E$147:$E$202,E24,'NLOK ALL FORECASTS'!$AU$147:$AU$202)</f>
        <v>12170</v>
      </c>
      <c r="F26" s="918">
        <f>SUMIF('NLOK ALL FORECASTS'!$E$147:$E$202,'NLOK ALL FORECASTS'!BX$2,'NLOK ALL FORECASTS'!$AU$147:$AU$202)+SUMIF('NLOK ALL FORECASTS'!$E$147:$E$202,'NLOK ALL FORECASTS'!$E$202,'NLOK ALL FORECASTS'!$AU$147:$AU$202)</f>
        <v>410470</v>
      </c>
      <c r="G26" s="928">
        <f t="shared" si="0"/>
        <v>249636.42589328886</v>
      </c>
      <c r="H26" s="912">
        <f>SUMIF('AVAST ALL FORECASTS'!$E$202:$E$257,'AVAST ALL FORECASTS'!BW$18,'AVAST ALL FORECASTS'!$AU$202:$AU$257)</f>
        <v>68550</v>
      </c>
      <c r="I26" s="912">
        <f>SUMIF('AVAST ALL FORECASTS'!$E$202:$E$257,'AVAST ALL FORECASTS'!BX$18,'AVAST ALL FORECASTS'!$AU$202:$AU$257)</f>
        <v>68700</v>
      </c>
      <c r="J26" s="912">
        <f>SUMIF('AVAST ALL FORECASTS'!$E$202:$E$257,'AVAST ALL FORECASTS'!BY$17,'AVAST ALL FORECASTS'!$AU$202:$AU$257)+SUMIF('AVAST ALL FORECASTS'!$E$202:$E$257,'AVAST ALL FORECASTS'!BY$18,'AVAST ALL FORECASTS'!$AU$202:$AU$257)</f>
        <v>102086.42589328886</v>
      </c>
      <c r="K26" s="912">
        <f>SUMIF('AVAST ALL FORECASTS'!$E$202:$E$257,'AVAST ALL FORECASTS'!BZ$18,'AVAST ALL FORECASTS'!$AU$202:$AU$257)</f>
        <v>10300</v>
      </c>
      <c r="L26" s="913">
        <f>SUMIF('AVAST ALL FORECASTS'!$E$273:$E$276,L$24,'AVAST ALL FORECASTS'!$AU$273:$AU$276)</f>
        <v>632.69999999999993</v>
      </c>
      <c r="M26" s="912">
        <f>SUMIF('AVAST ALL FORECASTS'!$E$273:$E$276,'AVAST ALL FORECASTS'!$E$273,'AVAST ALL FORECASTS'!$AU$273:$AU$276)</f>
        <v>750</v>
      </c>
      <c r="N26" s="912">
        <f>SUMIF('AVAST ALL FORECASTS'!$E$273:$E$276,AD$2,'AVAST ALL FORECASTS'!$AU$273:$AU$276)</f>
        <v>4782.3</v>
      </c>
      <c r="O26" s="912">
        <f>SUMIF('AVAST ALL FORECASTS'!$E$273:$E$276,O$24,'AVAST ALL FORECASTS'!$AU$273:$AU$276)</f>
        <v>178.6</v>
      </c>
      <c r="P26" s="913">
        <f>SUMIF('AVAST ALL FORECASTS'!$E$278:$E$279,P$24,'AVAST ALL FORECASTS'!$AU$278:$AU$279)</f>
        <v>524.08333333333326</v>
      </c>
      <c r="Q26" s="914">
        <f>SUMIF('AVAST ALL FORECASTS'!$E$278:$E$279,AD$2,'AVAST ALL FORECASTS'!$AU$278:$AU$279)</f>
        <v>15765.948461055988</v>
      </c>
      <c r="R26" s="914">
        <f>SUMIF('AVAST ALL FORECASTS'!$E$277:$E$277,AD$2,'AVAST ALL FORECASTS'!$AU$277:$AU$277)</f>
        <v>6160.75</v>
      </c>
      <c r="S26" s="928">
        <f t="shared" si="1"/>
        <v>20550</v>
      </c>
      <c r="T26" s="912">
        <f>SUMIF('NLOK ALL FORECASTS'!$E$177:$E$205,$AD$4,'NLOK ALL FORECASTS'!$AU$177:$AU$205)</f>
        <v>500</v>
      </c>
      <c r="U26" s="912">
        <f>SUMIF('NLOK ALL FORECASTS'!$E$177:$E$205,$AD$3,'NLOK ALL FORECASTS'!$AU$177:$AU$205)</f>
        <v>2400</v>
      </c>
      <c r="V26" s="912">
        <f>SUMIF('NLOK ALL FORECASTS'!$E$177:$E$205,$AD$5,'NLOK ALL FORECASTS'!$AU$177:$AU$205)</f>
        <v>17650</v>
      </c>
      <c r="W26" s="917">
        <f t="shared" si="2"/>
        <v>834120.80768767814</v>
      </c>
      <c r="X26" s="912">
        <f t="shared" ref="X26:X36" si="3">SUM(D26,H26,T26,L26,P26)</f>
        <v>182706.78333333335</v>
      </c>
      <c r="Y26" s="912">
        <f t="shared" ref="Y26:Y36" si="4">SUM(F26,I26,U26,M26)</f>
        <v>482320</v>
      </c>
      <c r="Z26" s="912">
        <f t="shared" ref="Z26:Z36" si="5">SUM(J26,V26,E26,N26,Q26,R26)</f>
        <v>158615.42435434484</v>
      </c>
      <c r="AA26" s="918">
        <f t="shared" ref="AA26:AA36" si="6">SUM(O26,K26)</f>
        <v>10478.6</v>
      </c>
      <c r="AB26" s="21"/>
      <c r="AC26" s="396"/>
    </row>
    <row r="27" spans="2:29">
      <c r="B27" s="908" t="s">
        <v>815</v>
      </c>
      <c r="C27" s="933">
        <f>SUM(D27:F27)</f>
        <v>537890</v>
      </c>
      <c r="D27" s="912">
        <f>SUMIF('NLOK ALL FORECASTS'!$E$147:$E$202,'NLOK ALL FORECASTS'!BW$2,'NLOK ALL FORECASTS'!$AV$147:$AV$202)</f>
        <v>105550</v>
      </c>
      <c r="E27" s="912">
        <f>SUMIF('NLOK ALL FORECASTS'!$E$147:$E$202,E24,'NLOK ALL FORECASTS'!$AV$147:$AV$202)</f>
        <v>12140</v>
      </c>
      <c r="F27" s="918">
        <f>SUMIF('NLOK ALL FORECASTS'!$E$147:$E$202,'NLOK ALL FORECASTS'!BX$2,'NLOK ALL FORECASTS'!$AV$147:$AV$202)+SUMIF('NLOK ALL FORECASTS'!$E$147:$E$202,'NLOK ALL FORECASTS'!$E$202,'NLOK ALL FORECASTS'!$AV$147:$AV$202)</f>
        <v>420200</v>
      </c>
      <c r="G27" s="928">
        <f t="shared" si="0"/>
        <v>245161.24765662773</v>
      </c>
      <c r="H27" s="912">
        <f>SUMIF('AVAST ALL FORECASTS'!$E$202:$E$257,'AVAST ALL FORECASTS'!BW$18,'AVAST ALL FORECASTS'!$AV$202:$AV$257)</f>
        <v>65650</v>
      </c>
      <c r="I27" s="912">
        <f>SUMIF('AVAST ALL FORECASTS'!$E$202:$E$257,'AVAST ALL FORECASTS'!BX$18,'AVAST ALL FORECASTS'!$AV$202:$AV$257)</f>
        <v>67800</v>
      </c>
      <c r="J27" s="912">
        <f>SUMIF('AVAST ALL FORECASTS'!$E$202:$E$257,'AVAST ALL FORECASTS'!BY$17,'AVAST ALL FORECASTS'!$AV$202:$AV$257)+SUMIF('AVAST ALL FORECASTS'!$E$202:$E$257,'AVAST ALL FORECASTS'!BY$18,'AVAST ALL FORECASTS'!$AV$202:$AV$257)</f>
        <v>101661.24765662775</v>
      </c>
      <c r="K27" s="912">
        <f>SUMIF('AVAST ALL FORECASTS'!$E$202:$E$257,'AVAST ALL FORECASTS'!BZ$18,'AVAST ALL FORECASTS'!$AV$202:$AV$257)</f>
        <v>10050</v>
      </c>
      <c r="L27" s="913">
        <f>SUMIF('AVAST ALL FORECASTS'!$E$273:$E$276,L$24,'AVAST ALL FORECASTS'!$AV$273:$AV$276)</f>
        <v>741.94999999999993</v>
      </c>
      <c r="M27" s="912">
        <f>SUMIF('AVAST ALL FORECASTS'!$E$273:$E$276,'AVAST ALL FORECASTS'!$E$273,'AVAST ALL FORECASTS'!$AV$273:$AV$276)</f>
        <v>700</v>
      </c>
      <c r="N27" s="912">
        <f>SUMIF('AVAST ALL FORECASTS'!$E$273:$E$276,AD$2,'AVAST ALL FORECASTS'!$AV$273:$AV$276)</f>
        <v>4651.2</v>
      </c>
      <c r="O27" s="912">
        <f>SUMIF('AVAST ALL FORECASTS'!$E$273:$E$276,O$24,'AVAST ALL FORECASTS'!$AV$273:$AV$276)</f>
        <v>277.39999999999998</v>
      </c>
      <c r="P27" s="913">
        <f>SUMIF('AVAST ALL FORECASTS'!$E$278:$E$279,P$24,'AVAST ALL FORECASTS'!$AV$278:$AV$279)</f>
        <v>517.96111111111099</v>
      </c>
      <c r="Q27" s="914">
        <f>SUMIF('AVAST ALL FORECASTS'!$E$278:$E$279,AD$2,'AVAST ALL FORECASTS'!$AV$278:$AV$279)</f>
        <v>20834.600379774354</v>
      </c>
      <c r="R27" s="914">
        <f>SUMIF('AVAST ALL FORECASTS'!$E$277:$E$277,AD$2,'AVAST ALL FORECASTS'!$AV$277:$AV$277)</f>
        <v>5757.95</v>
      </c>
      <c r="S27" s="928">
        <f t="shared" si="1"/>
        <v>20200</v>
      </c>
      <c r="T27" s="912">
        <f>SUMIF('NLOK ALL FORECASTS'!$E$177:$E$205,$AD$4,'NLOK ALL FORECASTS'!$AV$177:$AV$205)</f>
        <v>500</v>
      </c>
      <c r="U27" s="912">
        <f>SUMIF('NLOK ALL FORECASTS'!$E$177:$E$205,$AD$3,'NLOK ALL FORECASTS'!$AV$177:$AV$205)</f>
        <v>2400</v>
      </c>
      <c r="V27" s="912">
        <f>SUMIF('NLOK ALL FORECASTS'!$E$177:$E$205,$AD$5,'NLOK ALL FORECASTS'!$AV$177:$AV$205)</f>
        <v>17300</v>
      </c>
      <c r="W27" s="917">
        <f t="shared" si="2"/>
        <v>836732.30914751312</v>
      </c>
      <c r="X27" s="912">
        <f t="shared" si="3"/>
        <v>172959.91111111111</v>
      </c>
      <c r="Y27" s="912">
        <f t="shared" si="4"/>
        <v>491100</v>
      </c>
      <c r="Z27" s="912">
        <f t="shared" si="5"/>
        <v>162344.9980364021</v>
      </c>
      <c r="AA27" s="918">
        <f t="shared" si="6"/>
        <v>10327.4</v>
      </c>
      <c r="AB27" s="21"/>
    </row>
    <row r="28" spans="2:29">
      <c r="B28" s="908" t="s">
        <v>816</v>
      </c>
      <c r="C28" s="933">
        <f t="shared" ref="C28:C36" si="7">SUM(D28:F28)</f>
        <v>566960</v>
      </c>
      <c r="D28" s="912">
        <f>SUMIF('NLOK ALL FORECASTS'!$E$147:$E$202,'NLOK ALL FORECASTS'!BW$2,'NLOK ALL FORECASTS'!$AW$147:$AW$202)</f>
        <v>114700</v>
      </c>
      <c r="E28" s="912">
        <f>SUMIF('NLOK ALL FORECASTS'!$E$147:$E$202,E24,'NLOK ALL FORECASTS'!$AW$147:$AW$202)</f>
        <v>12410</v>
      </c>
      <c r="F28" s="918">
        <f>SUMIF('NLOK ALL FORECASTS'!$E$147:$E$202,'NLOK ALL FORECASTS'!BX$2,'NLOK ALL FORECASTS'!$AW$147:$AW$202)+SUMIF('NLOK ALL FORECASTS'!$E$147:$E$202,'NLOK ALL FORECASTS'!$E$202,'NLOK ALL FORECASTS'!$AW$147:$AW$202)</f>
        <v>439850</v>
      </c>
      <c r="G28" s="928">
        <f t="shared" si="0"/>
        <v>237711.60412994996</v>
      </c>
      <c r="H28" s="912">
        <f>SUMIF('AVAST ALL FORECASTS'!$E$202:$E$257,'AVAST ALL FORECASTS'!BW$18,'AVAST ALL FORECASTS'!$AW$202:$AW$257)</f>
        <v>62650</v>
      </c>
      <c r="I28" s="912">
        <f>SUMIF('AVAST ALL FORECASTS'!$E$202:$E$257,'AVAST ALL FORECASTS'!BX$18,'AVAST ALL FORECASTS'!$AW$202:$AW$257)</f>
        <v>65925</v>
      </c>
      <c r="J28" s="912">
        <f>SUMIF('AVAST ALL FORECASTS'!$E$202:$E$257,'AVAST ALL FORECASTS'!BY$17,'AVAST ALL FORECASTS'!$AW$202:$AW$257)+SUMIF('AVAST ALL FORECASTS'!$E$202:$E$257,'AVAST ALL FORECASTS'!BY$18,'AVAST ALL FORECASTS'!$AW$202:$AW$257)</f>
        <v>99136.604129949963</v>
      </c>
      <c r="K28" s="912">
        <f>SUMIF('AVAST ALL FORECASTS'!$E$202:$E$257,'AVAST ALL FORECASTS'!BZ$18,'AVAST ALL FORECASTS'!$AW$202:$AW$257)</f>
        <v>10000</v>
      </c>
      <c r="L28" s="913">
        <f>SUMIF('AVAST ALL FORECASTS'!$E$273:$E$276,L$24,'AVAST ALL FORECASTS'!$AW$273:$AW$276)</f>
        <v>610.85</v>
      </c>
      <c r="M28" s="912">
        <f>SUMIF('AVAST ALL FORECASTS'!$E$273:$E$276,'AVAST ALL FORECASTS'!$E$273,'AVAST ALL FORECASTS'!$AW$273:$AW$276)</f>
        <v>700</v>
      </c>
      <c r="N28" s="912">
        <f>SUMIF('AVAST ALL FORECASTS'!$E$273:$E$276,AD$2,'AVAST ALL FORECASTS'!$AW$273:$AW$276)</f>
        <v>4178.0999999999995</v>
      </c>
      <c r="O28" s="912">
        <f>SUMIF('AVAST ALL FORECASTS'!$E$273:$E$276,O$24,'AVAST ALL FORECASTS'!$AW$273:$AW$276)</f>
        <v>222.29999999999998</v>
      </c>
      <c r="P28" s="913">
        <f>SUMIF('AVAST ALL FORECASTS'!$E$278:$E$279,P$24,'AVAST ALL FORECASTS'!$AW$278:$AW$279)</f>
        <v>528.48148148148141</v>
      </c>
      <c r="Q28" s="914">
        <f>SUMIF('AVAST ALL FORECASTS'!$E$278:$E$279,AD$2,'AVAST ALL FORECASTS'!$AW$278:$AW$279)</f>
        <v>17604.192292841126</v>
      </c>
      <c r="R28" s="914">
        <f>SUMIF('AVAST ALL FORECASTS'!$E$277:$E$277,AD$2,'AVAST ALL FORECASTS'!$AW$277:$AW$277)</f>
        <v>5659.15</v>
      </c>
      <c r="S28" s="928">
        <f t="shared" si="1"/>
        <v>16500</v>
      </c>
      <c r="T28" s="912">
        <f>SUMIF('NLOK ALL FORECASTS'!$E$177:$E$205,$AD$4,'NLOK ALL FORECASTS'!$AW$177:$AW$205)</f>
        <v>600</v>
      </c>
      <c r="U28" s="912">
        <f>SUMIF('NLOK ALL FORECASTS'!$E$177:$E$205,$AD$3,'NLOK ALL FORECASTS'!$AW$177:$AW$205)</f>
        <v>2400</v>
      </c>
      <c r="V28" s="912">
        <f>SUMIF('NLOK ALL FORECASTS'!$E$177:$E$205,$AD$5,'NLOK ALL FORECASTS'!$AW$177:$AW$205)</f>
        <v>13500</v>
      </c>
      <c r="W28" s="917">
        <f t="shared" si="2"/>
        <v>850674.67790427257</v>
      </c>
      <c r="X28" s="912">
        <f t="shared" si="3"/>
        <v>179089.33148148149</v>
      </c>
      <c r="Y28" s="912">
        <f t="shared" si="4"/>
        <v>508875</v>
      </c>
      <c r="Z28" s="912">
        <f t="shared" si="5"/>
        <v>152488.04642279109</v>
      </c>
      <c r="AA28" s="918">
        <f t="shared" si="6"/>
        <v>10222.299999999999</v>
      </c>
      <c r="AB28" s="21"/>
    </row>
    <row r="29" spans="2:29">
      <c r="B29" s="908" t="s">
        <v>817</v>
      </c>
      <c r="C29" s="933">
        <f t="shared" si="7"/>
        <v>552920</v>
      </c>
      <c r="D29" s="912">
        <f>SUMIF('NLOK ALL FORECASTS'!$E$147:$E$202,'NLOK ALL FORECASTS'!BW$2,'NLOK ALL FORECASTS'!$AX$147:$AX$202)</f>
        <v>109150</v>
      </c>
      <c r="E29" s="912">
        <f>SUMIF('NLOK ALL FORECASTS'!$E$147:$E$202,E24,'NLOK ALL FORECASTS'!$AX$147:$AX$202)</f>
        <v>13810</v>
      </c>
      <c r="F29" s="918">
        <f>SUMIF('NLOK ALL FORECASTS'!$E$147:$E$202,'NLOK ALL FORECASTS'!BX$2,'NLOK ALL FORECASTS'!$AX$147:$AX$202)+SUMIF('NLOK ALL FORECASTS'!$E$147:$E$202,'NLOK ALL FORECASTS'!$E$202,'NLOK ALL FORECASTS'!$AX$147:$AX$202)</f>
        <v>429960</v>
      </c>
      <c r="G29" s="928">
        <f t="shared" si="0"/>
        <v>203506.1415046906</v>
      </c>
      <c r="H29" s="912">
        <f>SUMIF('AVAST ALL FORECASTS'!$E$202:$E$257,'AVAST ALL FORECASTS'!BW$18,'AVAST ALL FORECASTS'!$AX$202:$AX$257)</f>
        <v>56300</v>
      </c>
      <c r="I29" s="912">
        <f>SUMIF('AVAST ALL FORECASTS'!$E$202:$E$257,'AVAST ALL FORECASTS'!BX$18,'AVAST ALL FORECASTS'!$AX$202:$AX$257)</f>
        <v>64175</v>
      </c>
      <c r="J29" s="912">
        <f>SUMIF('AVAST ALL FORECASTS'!$E$202:$E$257,'AVAST ALL FORECASTS'!BY$17,'AVAST ALL FORECASTS'!$AX$202:$AX$257)+SUMIF('AVAST ALL FORECASTS'!$E$202:$E$257,'AVAST ALL FORECASTS'!BY$18,'AVAST ALL FORECASTS'!$AX$202:$AX$257)</f>
        <v>72831.141504690604</v>
      </c>
      <c r="K29" s="912">
        <f>SUMIF('AVAST ALL FORECASTS'!$E$202:$E$257,'AVAST ALL FORECASTS'!BZ$18,'AVAST ALL FORECASTS'!$AX$202:$AX$257)</f>
        <v>10200</v>
      </c>
      <c r="L29" s="913">
        <f>SUMIF('AVAST ALL FORECASTS'!$E$273:$E$276,L$24,'AVAST ALL FORECASTS'!$AX$273:$AX$276)</f>
        <v>644.1</v>
      </c>
      <c r="M29" s="912">
        <f>SUMIF('AVAST ALL FORECASTS'!$E$273:$E$276,'AVAST ALL FORECASTS'!$E$273,'AVAST ALL FORECASTS'!$AX$273:$AX$276)</f>
        <v>750</v>
      </c>
      <c r="N29" s="912">
        <f>SUMIF('AVAST ALL FORECASTS'!$E$273:$E$276,AD$2,'AVAST ALL FORECASTS'!$AX$273:$AX$276)</f>
        <v>4846.8999999999996</v>
      </c>
      <c r="O29" s="912">
        <f>SUMIF('AVAST ALL FORECASTS'!$E$273:$E$276,O$24,'AVAST ALL FORECASTS'!$AX$273:$AX$276)</f>
        <v>226.1</v>
      </c>
      <c r="P29" s="913">
        <f>SUMIF('AVAST ALL FORECASTS'!$E$278:$E$279,P$24,'AVAST ALL FORECASTS'!$AX$278:$AX$279)</f>
        <v>523.50864197530848</v>
      </c>
      <c r="Q29" s="914">
        <f>SUMIF('AVAST ALL FORECASTS'!$E$278:$E$279,AD$2,'AVAST ALL FORECASTS'!$AX$278:$AX$279)</f>
        <v>17758.885294737087</v>
      </c>
      <c r="R29" s="914">
        <f>SUMIF('AVAST ALL FORECASTS'!$E$277:$E$277,AD$2,'AVAST ALL FORECASTS'!$AX$277:$AX$277)</f>
        <v>6265.25</v>
      </c>
      <c r="S29" s="928">
        <f t="shared" si="1"/>
        <v>16500</v>
      </c>
      <c r="T29" s="912">
        <f>SUMIF('NLOK ALL FORECASTS'!$E$177:$E$205,$AD$4,'NLOK ALL FORECASTS'!$AX$177:$AX$205)</f>
        <v>850</v>
      </c>
      <c r="U29" s="912">
        <f>SUMIF('NLOK ALL FORECASTS'!$E$177:$E$205,$AD$3,'NLOK ALL FORECASTS'!$AX$177:$AX$205)</f>
        <v>2400</v>
      </c>
      <c r="V29" s="912">
        <f>SUMIF('NLOK ALL FORECASTS'!$E$177:$E$205,$AD$5,'NLOK ALL FORECASTS'!$AX$177:$AX$205)</f>
        <v>13250</v>
      </c>
      <c r="W29" s="917">
        <f t="shared" si="2"/>
        <v>803940.88544140302</v>
      </c>
      <c r="X29" s="912">
        <f t="shared" si="3"/>
        <v>167467.60864197533</v>
      </c>
      <c r="Y29" s="912">
        <f t="shared" si="4"/>
        <v>497285</v>
      </c>
      <c r="Z29" s="912">
        <f t="shared" si="5"/>
        <v>128762.17679942769</v>
      </c>
      <c r="AA29" s="918">
        <f t="shared" si="6"/>
        <v>10426.1</v>
      </c>
      <c r="AB29" s="21"/>
    </row>
    <row r="30" spans="2:29">
      <c r="B30" s="908" t="s">
        <v>818</v>
      </c>
      <c r="C30" s="933">
        <f t="shared" si="7"/>
        <v>520670</v>
      </c>
      <c r="D30" s="912">
        <f>SUMIF('NLOK ALL FORECASTS'!$E$147:$E$202,'NLOK ALL FORECASTS'!BW$2,'NLOK ALL FORECASTS'!$AY$147:$AY$202)</f>
        <v>108550</v>
      </c>
      <c r="E30" s="912">
        <f>SUMIF('NLOK ALL FORECASTS'!$E$147:$E$202,E24,'NLOK ALL FORECASTS'!$AY$147:$AY$202)</f>
        <v>13610</v>
      </c>
      <c r="F30" s="918">
        <f>SUMIF('NLOK ALL FORECASTS'!$E$147:$E$202,'NLOK ALL FORECASTS'!BX$2,'NLOK ALL FORECASTS'!$AY$147:$AY$202)+SUMIF('NLOK ALL FORECASTS'!$E$147:$E$202,'NLOK ALL FORECASTS'!$E$202,'NLOK ALL FORECASTS'!$AY$147:$AY$202)</f>
        <v>398510</v>
      </c>
      <c r="G30" s="928">
        <f t="shared" si="0"/>
        <v>198391.54217941739</v>
      </c>
      <c r="H30" s="912">
        <f>SUMIF('AVAST ALL FORECASTS'!$E$202:$E$257,'AVAST ALL FORECASTS'!BW$18,'AVAST ALL FORECASTS'!$AY$202:$AY$257)</f>
        <v>54525</v>
      </c>
      <c r="I30" s="912">
        <f>SUMIF('AVAST ALL FORECASTS'!$E$202:$E$257,'AVAST ALL FORECASTS'!BX$18,'AVAST ALL FORECASTS'!$AY$202:$AY$257)</f>
        <v>61800</v>
      </c>
      <c r="J30" s="912">
        <f>SUMIF('AVAST ALL FORECASTS'!$E$202:$E$257,'AVAST ALL FORECASTS'!BY$17,'AVAST ALL FORECASTS'!$AY$202:$AY$257)+SUMIF('AVAST ALL FORECASTS'!$E$202:$E$257,'AVAST ALL FORECASTS'!BY$18,'AVAST ALL FORECASTS'!$AY$202:$AY$257)</f>
        <v>71766.542179417404</v>
      </c>
      <c r="K30" s="912">
        <f>SUMIF('AVAST ALL FORECASTS'!$E$202:$E$257,'AVAST ALL FORECASTS'!BZ$18,'AVAST ALL FORECASTS'!$AY$202:$AY$257)</f>
        <v>10300</v>
      </c>
      <c r="L30" s="913">
        <f>SUMIF('AVAST ALL FORECASTS'!$E$273:$E$276,L$24,'AVAST ALL FORECASTS'!$AY$273:$AY$276)</f>
        <v>694.44999999999993</v>
      </c>
      <c r="M30" s="912">
        <f>SUMIF('AVAST ALL FORECASTS'!$E$273:$E$276,'AVAST ALL FORECASTS'!$E$273,'AVAST ALL FORECASTS'!$AY$273:$AY$276)</f>
        <v>800</v>
      </c>
      <c r="N30" s="912">
        <f>SUMIF('AVAST ALL FORECASTS'!$E$273:$E$276,AD$2,'AVAST ALL FORECASTS'!$AY$273:$AY$276)</f>
        <v>5649.65</v>
      </c>
      <c r="O30" s="912">
        <f>SUMIF('AVAST ALL FORECASTS'!$E$273:$E$276,O$24,'AVAST ALL FORECASTS'!$AY$273:$AY$276)</f>
        <v>213.75</v>
      </c>
      <c r="P30" s="913">
        <f>SUMIF('AVAST ALL FORECASTS'!$E$278:$E$279,P$24,'AVAST ALL FORECASTS'!$AY$278:$AY$279)</f>
        <v>549.68407407407392</v>
      </c>
      <c r="Q30" s="914">
        <f>SUMIF('AVAST ALL FORECASTS'!$E$278:$E$279,AD$2,'AVAST ALL FORECASTS'!$AY$278:$AY$279)</f>
        <v>18325.574262966071</v>
      </c>
      <c r="R30" s="914">
        <f>SUMIF('AVAST ALL FORECASTS'!$E$277:$E$277,AD$2,'AVAST ALL FORECASTS'!$AY$277:$AY$277)</f>
        <v>5206</v>
      </c>
      <c r="S30" s="928">
        <f t="shared" si="1"/>
        <v>16450</v>
      </c>
      <c r="T30" s="912">
        <f>SUMIF('NLOK ALL FORECASTS'!$E$177:$E$205,$AD$4,'NLOK ALL FORECASTS'!$AY$177:$AY$205)</f>
        <v>750</v>
      </c>
      <c r="U30" s="912">
        <f>SUMIF('NLOK ALL FORECASTS'!$E$177:$E$205,$AD$3,'NLOK ALL FORECASTS'!$AY$177:$AY$205)</f>
        <v>2200</v>
      </c>
      <c r="V30" s="912">
        <f>SUMIF('NLOK ALL FORECASTS'!$E$177:$E$205,$AD$5,'NLOK ALL FORECASTS'!$AY$177:$AY$205)</f>
        <v>13500</v>
      </c>
      <c r="W30" s="917">
        <f t="shared" si="2"/>
        <v>766950.65051645762</v>
      </c>
      <c r="X30" s="912">
        <f t="shared" si="3"/>
        <v>165069.1340740741</v>
      </c>
      <c r="Y30" s="912">
        <f t="shared" si="4"/>
        <v>463310</v>
      </c>
      <c r="Z30" s="912">
        <f t="shared" si="5"/>
        <v>128057.76644238346</v>
      </c>
      <c r="AA30" s="918">
        <f t="shared" si="6"/>
        <v>10513.75</v>
      </c>
      <c r="AB30" s="21"/>
    </row>
    <row r="31" spans="2:29">
      <c r="B31" s="908" t="s">
        <v>819</v>
      </c>
      <c r="C31" s="933">
        <f t="shared" si="7"/>
        <v>536060</v>
      </c>
      <c r="D31" s="912">
        <f>SUMIF('NLOK ALL FORECASTS'!$E$147:$E$202,'NLOK ALL FORECASTS'!BW$2,'NLOK ALL FORECASTS'!$AZ$147:$AZ$202)</f>
        <v>113200</v>
      </c>
      <c r="E31" s="912">
        <f>SUMIF('NLOK ALL FORECASTS'!$E$147:$E$202,E24,'NLOK ALL FORECASTS'!$AZ$147:$AZ$202)</f>
        <v>13910</v>
      </c>
      <c r="F31" s="918">
        <f>SUMIF('NLOK ALL FORECASTS'!$E$147:$E$202,'NLOK ALL FORECASTS'!BX$2,'NLOK ALL FORECASTS'!$AZ$147:$AZ$202)+SUMIF('NLOK ALL FORECASTS'!$E$147:$E$202,'NLOK ALL FORECASTS'!$E$202,'NLOK ALL FORECASTS'!$AZ$147:$AZ$202)</f>
        <v>408950</v>
      </c>
      <c r="G31" s="928">
        <f t="shared" si="0"/>
        <v>184571.42589328886</v>
      </c>
      <c r="H31" s="912">
        <f>SUMIF('AVAST ALL FORECASTS'!$E$202:$E$257,'AVAST ALL FORECASTS'!BW$18,'AVAST ALL FORECASTS'!$AZ$202:$AZ$257)</f>
        <v>47600</v>
      </c>
      <c r="I31" s="912">
        <f>SUMIF('AVAST ALL FORECASTS'!$E$202:$E$257,'AVAST ALL FORECASTS'!BX$18,'AVAST ALL FORECASTS'!$AZ$202:$AZ$257)</f>
        <v>59150</v>
      </c>
      <c r="J31" s="912">
        <f>SUMIF('AVAST ALL FORECASTS'!$E$202:$E$257,'AVAST ALL FORECASTS'!BY$17,'AVAST ALL FORECASTS'!$AZ$202:$AZ$257)+SUMIF('AVAST ALL FORECASTS'!$E$202:$E$257,'AVAST ALL FORECASTS'!BY$18,'AVAST ALL FORECASTS'!$AZ$202:$AZ$257)</f>
        <v>67321.425893288862</v>
      </c>
      <c r="K31" s="912">
        <f>SUMIF('AVAST ALL FORECASTS'!$E$202:$E$257,'AVAST ALL FORECASTS'!BZ$18,'AVAST ALL FORECASTS'!$AZ$202:$AZ$257)</f>
        <v>10500</v>
      </c>
      <c r="L31" s="913">
        <f>SUMIF('AVAST ALL FORECASTS'!$E$273:$E$276,L$24,'AVAST ALL FORECASTS'!$AZ$273:$AZ$276)</f>
        <v>712.5</v>
      </c>
      <c r="M31" s="912">
        <f>SUMIF('AVAST ALL FORECASTS'!$E$273:$E$276,'AVAST ALL FORECASTS'!$E$273,'AVAST ALL FORECASTS'!$AZ$273:$AZ$276)</f>
        <v>850</v>
      </c>
      <c r="N31" s="912">
        <f>SUMIF('AVAST ALL FORECASTS'!$E$273:$E$276,AD$2,'AVAST ALL FORECASTS'!$AZ$273:$AZ$276)</f>
        <v>4892.5</v>
      </c>
      <c r="O31" s="912">
        <f>SUMIF('AVAST ALL FORECASTS'!$E$273:$E$276,O$24,'AVAST ALL FORECASTS'!$AZ$273:$AZ$276)</f>
        <v>266</v>
      </c>
      <c r="P31" s="913">
        <f>SUMIF('AVAST ALL FORECASTS'!$E$278:$E$279,P$24,'AVAST ALL FORECASTS'!$AZ$278:$AZ$279)</f>
        <v>577.16827777777758</v>
      </c>
      <c r="Q31" s="914">
        <f>SUMIF('AVAST ALL FORECASTS'!$E$278:$E$279,AD$2,'AVAST ALL FORECASTS'!$AZ$278:$AZ$279)</f>
        <v>18409.391858347622</v>
      </c>
      <c r="R31" s="914">
        <f>SUMIF('AVAST ALL FORECASTS'!$E$277:$E$277,AD$2,'AVAST ALL FORECASTS'!$AZ$277:$AZ$277)</f>
        <v>5225</v>
      </c>
      <c r="S31" s="928">
        <f t="shared" si="1"/>
        <v>16600</v>
      </c>
      <c r="T31" s="912">
        <f>SUMIF('NLOK ALL FORECASTS'!$E$177:$E$205,$AD$4,'NLOK ALL FORECASTS'!$AZ$177:$AZ$205)</f>
        <v>700</v>
      </c>
      <c r="U31" s="912">
        <f>SUMIF('NLOK ALL FORECASTS'!$E$177:$E$205,$AD$3,'NLOK ALL FORECASTS'!$AZ$177:$AZ$205)</f>
        <v>1900</v>
      </c>
      <c r="V31" s="912">
        <f>SUMIF('NLOK ALL FORECASTS'!$E$177:$E$205,$AD$5,'NLOK ALL FORECASTS'!$AZ$177:$AZ$205)</f>
        <v>14000</v>
      </c>
      <c r="W31" s="917">
        <f t="shared" si="2"/>
        <v>768163.98602941423</v>
      </c>
      <c r="X31" s="912">
        <f t="shared" si="3"/>
        <v>162789.66827777779</v>
      </c>
      <c r="Y31" s="912">
        <f t="shared" si="4"/>
        <v>470850</v>
      </c>
      <c r="Z31" s="912">
        <f t="shared" si="5"/>
        <v>123758.31775163648</v>
      </c>
      <c r="AA31" s="918">
        <f t="shared" si="6"/>
        <v>10766</v>
      </c>
      <c r="AB31" s="21"/>
    </row>
    <row r="32" spans="2:29">
      <c r="B32" s="908" t="s">
        <v>820</v>
      </c>
      <c r="C32" s="933">
        <f t="shared" si="7"/>
        <v>556437.85723893368</v>
      </c>
      <c r="D32" s="912">
        <f>SUMIF('NLOK ALL FORECASTS'!$E$147:$E$202,'NLOK ALL FORECASTS'!BW$2,'NLOK ALL FORECASTS'!$BA$147:$BA$202)</f>
        <v>123200</v>
      </c>
      <c r="E32" s="912">
        <f>SUMIF('NLOK ALL FORECASTS'!$E$147:$E$202,E24,'NLOK ALL FORECASTS'!$BA$147:$BA$202)</f>
        <v>15040</v>
      </c>
      <c r="F32" s="918">
        <f>SUMIF('NLOK ALL FORECASTS'!$E$147:$E$202,'NLOK ALL FORECASTS'!BX$2,'NLOK ALL FORECASTS'!$BA$147:$BA$202)+SUMIF('NLOK ALL FORECASTS'!$E$147:$E$202,'NLOK ALL FORECASTS'!$E$202,'NLOK ALL FORECASTS'!$BA$147:$BA$202)</f>
        <v>418197.85723893374</v>
      </c>
      <c r="G32" s="928">
        <f t="shared" si="0"/>
        <v>183359.0150116194</v>
      </c>
      <c r="H32" s="912">
        <f>SUMIF('AVAST ALL FORECASTS'!$E$202:$E$257,'AVAST ALL FORECASTS'!BW$18,'AVAST ALL FORECASTS'!$BA$202:$BA$257)</f>
        <v>54300</v>
      </c>
      <c r="I32" s="912">
        <f>SUMIF('AVAST ALL FORECASTS'!$E$202:$E$257,'AVAST ALL FORECASTS'!BX$18,'AVAST ALL FORECASTS'!$BA$202:$BA$257)</f>
        <v>58950</v>
      </c>
      <c r="J32" s="912">
        <f>SUMIF('AVAST ALL FORECASTS'!$E$202:$E$257,'AVAST ALL FORECASTS'!BY$17,'AVAST ALL FORECASTS'!$BA$202:$BA$257)+SUMIF('AVAST ALL FORECASTS'!$E$202:$E$257,'AVAST ALL FORECASTS'!BY$18,'AVAST ALL FORECASTS'!$BA$202:$BA$257)</f>
        <v>61509.015011619405</v>
      </c>
      <c r="K32" s="912">
        <f>SUMIF('AVAST ALL FORECASTS'!$E$202:$E$257,'AVAST ALL FORECASTS'!BZ$18,'AVAST ALL FORECASTS'!$BA$202:$BA$257)</f>
        <v>8600</v>
      </c>
      <c r="L32" s="913">
        <f>SUMIF('AVAST ALL FORECASTS'!$E$273:$E$276,L$24,'AVAST ALL FORECASTS'!$BA$273:$BA$276)</f>
        <v>760</v>
      </c>
      <c r="M32" s="912">
        <f>SUMIF('AVAST ALL FORECASTS'!$E$273:$E$276,'AVAST ALL FORECASTS'!$E$273,'AVAST ALL FORECASTS'!$BA$273:$BA$276)</f>
        <v>900</v>
      </c>
      <c r="N32" s="912">
        <f>SUMIF('AVAST ALL FORECASTS'!$E$273:$E$276,AD$2,'AVAST ALL FORECASTS'!$BA$273:$BA$276)</f>
        <v>5367.5</v>
      </c>
      <c r="O32" s="912">
        <f>SUMIF('AVAST ALL FORECASTS'!$E$273:$E$276,O$24,'AVAST ALL FORECASTS'!$BA$273:$BA$276)</f>
        <v>266</v>
      </c>
      <c r="P32" s="913">
        <f>SUMIF('AVAST ALL FORECASTS'!$E$278:$E$279,P$24,'AVAST ALL FORECASTS'!$BA$278:$BA$279)</f>
        <v>606.02669166666635</v>
      </c>
      <c r="Q32" s="914">
        <f>SUMIF('AVAST ALL FORECASTS'!$E$278:$E$279,AD$2,'AVAST ALL FORECASTS'!$BA$278:$BA$279)</f>
        <v>19410.348839815175</v>
      </c>
      <c r="R32" s="914">
        <f>SUMIF('AVAST ALL FORECASTS'!$E$277:$E$277,AD$2,'AVAST ALL FORECASTS'!$BA$277:$BA$277)</f>
        <v>5225</v>
      </c>
      <c r="S32" s="928">
        <f t="shared" si="1"/>
        <v>21500</v>
      </c>
      <c r="T32" s="912">
        <f>SUMIF('NLOK ALL FORECASTS'!$E$177:$E$205,$AD$4,'NLOK ALL FORECASTS'!$BA$177:$BA$205)</f>
        <v>700</v>
      </c>
      <c r="U32" s="912">
        <f>SUMIF('NLOK ALL FORECASTS'!$E$177:$E$205,$AD$3,'NLOK ALL FORECASTS'!$BA$177:$BA$205)</f>
        <v>2600</v>
      </c>
      <c r="V32" s="912">
        <f>SUMIF('NLOK ALL FORECASTS'!$E$177:$E$205,$AD$5,'NLOK ALL FORECASTS'!$BA$177:$BA$205)</f>
        <v>18200</v>
      </c>
      <c r="W32" s="917">
        <f t="shared" si="2"/>
        <v>793831.74778203492</v>
      </c>
      <c r="X32" s="912">
        <f t="shared" si="3"/>
        <v>179566.02669166666</v>
      </c>
      <c r="Y32" s="912">
        <f t="shared" si="4"/>
        <v>480647.85723893374</v>
      </c>
      <c r="Z32" s="912">
        <f t="shared" si="5"/>
        <v>124751.86385143458</v>
      </c>
      <c r="AA32" s="918">
        <f t="shared" si="6"/>
        <v>8866</v>
      </c>
      <c r="AB32" s="21"/>
    </row>
    <row r="33" spans="2:54">
      <c r="B33" s="908" t="s">
        <v>821</v>
      </c>
      <c r="C33" s="933">
        <f t="shared" si="7"/>
        <v>550226.52020354592</v>
      </c>
      <c r="D33" s="912">
        <f>SUMIF('NLOK ALL FORECASTS'!$E$147:$E$202,'NLOK ALL FORECASTS'!BW$2,'NLOK ALL FORECASTS'!$BB$147:$BB$202)</f>
        <v>118700</v>
      </c>
      <c r="E33" s="912">
        <f>SUMIF('NLOK ALL FORECASTS'!$E$147:$E$202,E24,'NLOK ALL FORECASTS'!$BB$147:$BB$202)</f>
        <v>15910</v>
      </c>
      <c r="F33" s="918">
        <f>SUMIF('NLOK ALL FORECASTS'!$E$147:$E$202,'NLOK ALL FORECASTS'!BX$2,'NLOK ALL FORECASTS'!$BB$147:$BB$202)+SUMIF('NLOK ALL FORECASTS'!$E$147:$E$202,'NLOK ALL FORECASTS'!$E$202,'NLOK ALL FORECASTS'!$BB$147:$BB$202)</f>
        <v>415616.52020354598</v>
      </c>
      <c r="G33" s="928">
        <f t="shared" si="0"/>
        <v>168811.42589328886</v>
      </c>
      <c r="H33" s="912">
        <f>SUMIF('AVAST ALL FORECASTS'!$E$202:$E$257,'AVAST ALL FORECASTS'!BW$18,'AVAST ALL FORECASTS'!$BB$202:$BB$257)</f>
        <v>52850</v>
      </c>
      <c r="I33" s="912">
        <f>SUMIF('AVAST ALL FORECASTS'!$E$202:$E$257,'AVAST ALL FORECASTS'!BX$18,'AVAST ALL FORECASTS'!$BB$202:$BB$257)</f>
        <v>57625</v>
      </c>
      <c r="J33" s="912">
        <f>SUMIF('AVAST ALL FORECASTS'!$E$202:$E$257,'AVAST ALL FORECASTS'!BY$17,'AVAST ALL FORECASTS'!$BB$202:$BB$257)+SUMIF('AVAST ALL FORECASTS'!$E$202:$E$257,'AVAST ALL FORECASTS'!BY$18,'AVAST ALL FORECASTS'!$BB$202:$BB$257)</f>
        <v>50136.425893288855</v>
      </c>
      <c r="K33" s="912">
        <f>SUMIF('AVAST ALL FORECASTS'!$E$202:$E$257,'AVAST ALL FORECASTS'!BZ$18,'AVAST ALL FORECASTS'!$BB$202:$BB$257)</f>
        <v>8200</v>
      </c>
      <c r="L33" s="913">
        <f>SUMIF('AVAST ALL FORECASTS'!$E$273:$E$276,L$24,'AVAST ALL FORECASTS'!$BB$273:$BB$276)</f>
        <v>712.5</v>
      </c>
      <c r="M33" s="912">
        <f>SUMIF('AVAST ALL FORECASTS'!$E$273:$E$276,'AVAST ALL FORECASTS'!$E$273,'AVAST ALL FORECASTS'!$BB$273:$BB$276)</f>
        <v>850</v>
      </c>
      <c r="N33" s="912">
        <f>SUMIF('AVAST ALL FORECASTS'!$E$273:$E$276,AD$2,'AVAST ALL FORECASTS'!$BB$273:$BB$276)</f>
        <v>4512.5</v>
      </c>
      <c r="O33" s="912">
        <f>SUMIF('AVAST ALL FORECASTS'!$E$273:$E$276,O$24,'AVAST ALL FORECASTS'!$BB$273:$BB$276)</f>
        <v>250</v>
      </c>
      <c r="P33" s="913">
        <f>SUMIF('AVAST ALL FORECASTS'!$E$278:$E$279,P$24,'AVAST ALL FORECASTS'!$BB$278:$BB$279)</f>
        <v>350</v>
      </c>
      <c r="Q33" s="914">
        <f>SUMIF('AVAST ALL FORECASTS'!$E$278:$E$279,AD$2,'AVAST ALL FORECASTS'!$BB$278:$BB$279)</f>
        <v>18245.390321593568</v>
      </c>
      <c r="R33" s="914">
        <f>SUMIF('AVAST ALL FORECASTS'!$E$277:$E$277,AD$2,'AVAST ALL FORECASTS'!$BB$277:$BB$277)</f>
        <v>5000</v>
      </c>
      <c r="S33" s="928">
        <f t="shared" si="1"/>
        <v>21884.28</v>
      </c>
      <c r="T33" s="912">
        <f>SUMIF('NLOK ALL FORECASTS'!$E$177:$E$205,$AD$4,'NLOK ALL FORECASTS'!$BB$177:$BB$205)</f>
        <v>1994.28</v>
      </c>
      <c r="U33" s="912">
        <f>SUMIF('NLOK ALL FORECASTS'!$E$177:$E$205,$AD$3,'NLOK ALL FORECASTS'!$BB$177:$BB$205)</f>
        <v>2450</v>
      </c>
      <c r="V33" s="912">
        <f>SUMIF('NLOK ALL FORECASTS'!$E$177:$E$205,$AD$5,'NLOK ALL FORECASTS'!$BB$177:$BB$205)</f>
        <v>17440</v>
      </c>
      <c r="W33" s="917">
        <f t="shared" si="2"/>
        <v>770842.61641842837</v>
      </c>
      <c r="X33" s="912">
        <f t="shared" si="3"/>
        <v>174606.78</v>
      </c>
      <c r="Y33" s="912">
        <f t="shared" si="4"/>
        <v>476541.52020354598</v>
      </c>
      <c r="Z33" s="912">
        <f t="shared" si="5"/>
        <v>111244.31621488243</v>
      </c>
      <c r="AA33" s="918">
        <f t="shared" si="6"/>
        <v>8450</v>
      </c>
      <c r="AB33" s="21"/>
    </row>
    <row r="34" spans="2:54">
      <c r="B34" s="908" t="s">
        <v>822</v>
      </c>
      <c r="C34" s="933">
        <f t="shared" si="7"/>
        <v>620403.85199529852</v>
      </c>
      <c r="D34" s="912">
        <f>SUMIF('NLOK ALL FORECASTS'!$E$147:$E$202,'NLOK ALL FORECASTS'!BW$2,'NLOK ALL FORECASTS'!$BC$147:$BC$202)</f>
        <v>139550</v>
      </c>
      <c r="E34" s="912">
        <f>SUMIF('NLOK ALL FORECASTS'!$E$147:$E$202,E24,'NLOK ALL FORECASTS'!$BC$147:$BC$202)</f>
        <v>16870</v>
      </c>
      <c r="F34" s="918">
        <f>SUMIF('NLOK ALL FORECASTS'!$E$147:$E$202,'NLOK ALL FORECASTS'!BX$2,'NLOK ALL FORECASTS'!$BC$147:$BC$202)+SUMIF('NLOK ALL FORECASTS'!$E$147:$E$202,'NLOK ALL FORECASTS'!$E$202,'NLOK ALL FORECASTS'!$BC$147:$BC$202)</f>
        <v>463983.85199529852</v>
      </c>
      <c r="G34" s="928">
        <f t="shared" si="0"/>
        <v>176328.46060327219</v>
      </c>
      <c r="H34" s="912">
        <f>SUMIF('AVAST ALL FORECASTS'!$E$202:$E$257,'AVAST ALL FORECASTS'!BW$18,'AVAST ALL FORECASTS'!$BC$202:$BC$257)</f>
        <v>53800</v>
      </c>
      <c r="I34" s="912">
        <f>SUMIF('AVAST ALL FORECASTS'!$E$202:$E$257,'AVAST ALL FORECASTS'!BX$18,'AVAST ALL FORECASTS'!$BC$202:$BC$257)</f>
        <v>60500</v>
      </c>
      <c r="J34" s="912">
        <f>SUMIF('AVAST ALL FORECASTS'!$E$202:$E$257,'AVAST ALL FORECASTS'!BY$17,'AVAST ALL FORECASTS'!$BC$202:$BC$257)+SUMIF('AVAST ALL FORECASTS'!$E$202:$E$257,'AVAST ALL FORECASTS'!BY$18,'AVAST ALL FORECASTS'!$BC$202:$BC$257)</f>
        <v>53128.460603272179</v>
      </c>
      <c r="K34" s="912">
        <f>SUMIF('AVAST ALL FORECASTS'!$E$202:$E$257,'AVAST ALL FORECASTS'!BZ$18,'AVAST ALL FORECASTS'!$BC$202:$BC$257)</f>
        <v>8900</v>
      </c>
      <c r="L34" s="913">
        <f>SUMIF('AVAST ALL FORECASTS'!$E$273:$E$276,L$24,'AVAST ALL FORECASTS'!$BC$273:$BC$276)</f>
        <v>712.5</v>
      </c>
      <c r="M34" s="912">
        <f>SUMIF('AVAST ALL FORECASTS'!$E$273:$E$276,'AVAST ALL FORECASTS'!$E$273,'AVAST ALL FORECASTS'!$BC$273:$BC$276)</f>
        <v>900</v>
      </c>
      <c r="N34" s="912">
        <f>SUMIF('AVAST ALL FORECASTS'!$E$273:$E$276,AD$2,'AVAST ALL FORECASTS'!$BC$273:$BC$276)</f>
        <v>5225</v>
      </c>
      <c r="O34" s="912">
        <f>SUMIF('AVAST ALL FORECASTS'!$E$273:$E$276,O$24,'AVAST ALL FORECASTS'!$BC$273:$BC$276)</f>
        <v>300</v>
      </c>
      <c r="P34" s="913">
        <f>SUMIF('AVAST ALL FORECASTS'!$E$278:$E$279,P$24,'AVAST ALL FORECASTS'!$BC$278:$BC$279)</f>
        <v>400</v>
      </c>
      <c r="Q34" s="914">
        <f>SUMIF('AVAST ALL FORECASTS'!$E$278:$E$279,AD$2,'AVAST ALL FORECASTS'!$BC$278:$BC$279)</f>
        <v>18076.877023041237</v>
      </c>
      <c r="R34" s="914">
        <f>SUMIF('AVAST ALL FORECASTS'!$E$277:$E$277,AD$2,'AVAST ALL FORECASTS'!$BC$277:$BC$277)</f>
        <v>6000</v>
      </c>
      <c r="S34" s="928">
        <f t="shared" si="1"/>
        <v>23234</v>
      </c>
      <c r="T34" s="912">
        <f>SUMIF('NLOK ALL FORECASTS'!$E$177:$E$205,$AD$4,'NLOK ALL FORECASTS'!$BC$177:$BC$205)</f>
        <v>2094</v>
      </c>
      <c r="U34" s="912">
        <f>SUMIF('NLOK ALL FORECASTS'!$E$177:$E$205,$AD$3,'NLOK ALL FORECASTS'!$BC$177:$BC$205)</f>
        <v>2650</v>
      </c>
      <c r="V34" s="912">
        <f>SUMIF('NLOK ALL FORECASTS'!$E$177:$E$205,$AD$5,'NLOK ALL FORECASTS'!$BC$177:$BC$205)</f>
        <v>18490</v>
      </c>
      <c r="W34" s="917">
        <f t="shared" si="2"/>
        <v>851580.68962161196</v>
      </c>
      <c r="X34" s="912">
        <f t="shared" si="3"/>
        <v>196556.5</v>
      </c>
      <c r="Y34" s="912">
        <f t="shared" si="4"/>
        <v>528033.85199529852</v>
      </c>
      <c r="Z34" s="912">
        <f t="shared" si="5"/>
        <v>117790.33762631341</v>
      </c>
      <c r="AA34" s="918">
        <f t="shared" si="6"/>
        <v>9200</v>
      </c>
      <c r="AB34" s="21"/>
    </row>
    <row r="35" spans="2:54">
      <c r="B35" s="908" t="s">
        <v>823</v>
      </c>
      <c r="C35" s="933">
        <f t="shared" si="7"/>
        <v>571658.00822742772</v>
      </c>
      <c r="D35" s="912">
        <f>SUMIF('NLOK ALL FORECASTS'!$E$147:$E$202,'NLOK ALL FORECASTS'!BW$2,'NLOK ALL FORECASTS'!$BD$147:$BD$202)</f>
        <v>128500</v>
      </c>
      <c r="E35" s="912">
        <f>SUMIF('NLOK ALL FORECASTS'!$E$147:$E$202,E24,'NLOK ALL FORECASTS'!$BD$147:$BD$202)</f>
        <v>14570</v>
      </c>
      <c r="F35" s="918">
        <f>SUMIF('NLOK ALL FORECASTS'!$E$147:$E$202,'NLOK ALL FORECASTS'!BX$2,'NLOK ALL FORECASTS'!$BD$147:$BD$202)+SUMIF('NLOK ALL FORECASTS'!$E$147:$E$202,'NLOK ALL FORECASTS'!$E$202,'NLOK ALL FORECASTS'!$BD$147:$BD$202)</f>
        <v>428588.00822742778</v>
      </c>
      <c r="G35" s="928">
        <f t="shared" si="0"/>
        <v>162431.96060327219</v>
      </c>
      <c r="H35" s="912">
        <f>SUMIF('AVAST ALL FORECASTS'!$E$202:$E$257,'AVAST ALL FORECASTS'!BW$18,'AVAST ALL FORECASTS'!$BD$202:$BD$257)</f>
        <v>48400</v>
      </c>
      <c r="I35" s="912">
        <f>SUMIF('AVAST ALL FORECASTS'!$E$202:$E$257,'AVAST ALL FORECASTS'!BX$18,'AVAST ALL FORECASTS'!$BD$202:$BD$257)</f>
        <v>58575</v>
      </c>
      <c r="J35" s="912">
        <f>SUMIF('AVAST ALL FORECASTS'!$E$202:$E$257,'AVAST ALL FORECASTS'!BY$17,'AVAST ALL FORECASTS'!$BD$202:$BD$257)+SUMIF('AVAST ALL FORECASTS'!$E$202:$E$257,'AVAST ALL FORECASTS'!BY$18,'AVAST ALL FORECASTS'!$BD$202:$BD$257)</f>
        <v>46856.960603272179</v>
      </c>
      <c r="K35" s="912">
        <f>SUMIF('AVAST ALL FORECASTS'!$E$202:$E$257,'AVAST ALL FORECASTS'!BZ$18,'AVAST ALL FORECASTS'!$BD$202:$BD$257)</f>
        <v>8600</v>
      </c>
      <c r="L35" s="913">
        <f>SUMIF('AVAST ALL FORECASTS'!$E$273:$E$276,L$24,'AVAST ALL FORECASTS'!$BD$273:$BD$276)</f>
        <v>712.5</v>
      </c>
      <c r="M35" s="912">
        <f>SUMIF('AVAST ALL FORECASTS'!$E$273:$E$276,'AVAST ALL FORECASTS'!$E$273,'AVAST ALL FORECASTS'!$BD$273:$BD$276)</f>
        <v>800</v>
      </c>
      <c r="N35" s="912">
        <f>SUMIF('AVAST ALL FORECASTS'!$E$273:$E$276,AD$2,'AVAST ALL FORECASTS'!$BD$273:$BD$276)</f>
        <v>4987.5</v>
      </c>
      <c r="O35" s="912">
        <f>SUMIF('AVAST ALL FORECASTS'!$E$273:$E$276,O$24,'AVAST ALL FORECASTS'!$BD$273:$BD$276)</f>
        <v>250</v>
      </c>
      <c r="P35" s="913">
        <f>SUMIF('AVAST ALL FORECASTS'!$E$278:$E$279,P$24,'AVAST ALL FORECASTS'!$BD$278:$BD$279)</f>
        <v>550</v>
      </c>
      <c r="Q35" s="914">
        <f>SUMIF('AVAST ALL FORECASTS'!$E$278:$E$279,AD$2,'AVAST ALL FORECASTS'!$BD$278:$BD$279)</f>
        <v>23500</v>
      </c>
      <c r="R35" s="914">
        <f>SUMIF('AVAST ALL FORECASTS'!$E$277:$E$277,AD$2,'AVAST ALL FORECASTS'!$BD$277:$BD$277)</f>
        <v>5500</v>
      </c>
      <c r="S35" s="928">
        <f t="shared" si="1"/>
        <v>16840</v>
      </c>
      <c r="T35" s="912">
        <f>SUMIF('NLOK ALL FORECASTS'!$E$177:$E$205,$AD$4,'NLOK ALL FORECASTS'!$BD$177:$BD$205)</f>
        <v>1200</v>
      </c>
      <c r="U35" s="912">
        <f>SUMIF('NLOK ALL FORECASTS'!$E$177:$E$205,$AD$3,'NLOK ALL FORECASTS'!$BD$177:$BD$205)</f>
        <v>2000</v>
      </c>
      <c r="V35" s="912">
        <f>SUMIF('NLOK ALL FORECASTS'!$E$177:$E$205,$AD$5,'NLOK ALL FORECASTS'!$BD$177:$BD$205)</f>
        <v>13640</v>
      </c>
      <c r="W35" s="917">
        <f t="shared" si="2"/>
        <v>787229.96883069992</v>
      </c>
      <c r="X35" s="912">
        <f t="shared" si="3"/>
        <v>179362.5</v>
      </c>
      <c r="Y35" s="912">
        <f t="shared" si="4"/>
        <v>489963.00822742778</v>
      </c>
      <c r="Z35" s="912">
        <f t="shared" si="5"/>
        <v>109054.46060327218</v>
      </c>
      <c r="AA35" s="918">
        <f t="shared" si="6"/>
        <v>8850</v>
      </c>
      <c r="AB35" s="21"/>
    </row>
    <row r="36" spans="2:54">
      <c r="B36" s="919" t="s">
        <v>824</v>
      </c>
      <c r="C36" s="934">
        <f t="shared" si="7"/>
        <v>590799.43360832729</v>
      </c>
      <c r="D36" s="921">
        <f>SUMIF('NLOK ALL FORECASTS'!$E$147:$E$202,'NLOK ALL FORECASTS'!BW$2,'NLOK ALL FORECASTS'!$BE$147:$BE$202)</f>
        <v>136350</v>
      </c>
      <c r="E36" s="921">
        <f>SUMIF('NLOK ALL FORECASTS'!$E$147:$E$202,E24,'NLOK ALL FORECASTS'!$BE$147:$BE$202)</f>
        <v>14750</v>
      </c>
      <c r="F36" s="922">
        <f>SUMIF('NLOK ALL FORECASTS'!$E$147:$E$202,'NLOK ALL FORECASTS'!BX$2,'NLOK ALL FORECASTS'!$BE$147:$BE$202)+SUMIF('NLOK ALL FORECASTS'!$E$147:$E$202,'NLOK ALL FORECASTS'!$E$202,'NLOK ALL FORECASTS'!$BE$147:$BE$202)</f>
        <v>439699.43360832729</v>
      </c>
      <c r="G36" s="935">
        <f t="shared" si="0"/>
        <v>168570.6932482805</v>
      </c>
      <c r="H36" s="923">
        <f>SUMIF('AVAST ALL FORECASTS'!$E$202:$E$257,'AVAST ALL FORECASTS'!BW$18,'AVAST ALL FORECASTS'!$BE$202:$BE$257)</f>
        <v>55800</v>
      </c>
      <c r="I36" s="923">
        <f>SUMIF('AVAST ALL FORECASTS'!$E$202:$E$257,'AVAST ALL FORECASTS'!BX$18,'AVAST ALL FORECASTS'!$BE$202:$BE$257)</f>
        <v>54600</v>
      </c>
      <c r="J36" s="923">
        <f>SUMIF('AVAST ALL FORECASTS'!$E$202:$E$257,'AVAST ALL FORECASTS'!BY$17,'AVAST ALL FORECASTS'!$BE$202:$BE$257)+SUMIF('AVAST ALL FORECASTS'!$E$202:$E$257,'AVAST ALL FORECASTS'!BY$18,'AVAST ALL FORECASTS'!$BE$202:$BE$257)</f>
        <v>48870.693248280513</v>
      </c>
      <c r="K36" s="923">
        <f>SUMIF('AVAST ALL FORECASTS'!$E$202:$E$257,'AVAST ALL FORECASTS'!BZ$18,'AVAST ALL FORECASTS'!$BE$202:$BE$257)</f>
        <v>9300</v>
      </c>
      <c r="L36" s="924">
        <f>SUMIF('AVAST ALL FORECASTS'!$E$273:$E$276,L$24,'AVAST ALL FORECASTS'!$BE$273:$BE$276)</f>
        <v>760</v>
      </c>
      <c r="M36" s="923">
        <f>SUMIF('AVAST ALL FORECASTS'!$E$273:$E$276,'AVAST ALL FORECASTS'!$E$273,'AVAST ALL FORECASTS'!$BE$273:$BE$276)</f>
        <v>800</v>
      </c>
      <c r="N36" s="923">
        <f>SUMIF('AVAST ALL FORECASTS'!$E$273:$E$276,AD$2,'AVAST ALL FORECASTS'!$BE$273:$BE$276)</f>
        <v>5652.5</v>
      </c>
      <c r="O36" s="923">
        <f>SUMIF('AVAST ALL FORECASTS'!$E$273:$E$276,O$24,'AVAST ALL FORECASTS'!$BE$273:$BE$276)</f>
        <v>275</v>
      </c>
      <c r="P36" s="924">
        <f>SUMIF('AVAST ALL FORECASTS'!$E$278:$E$279,P$24,'AVAST ALL FORECASTS'!$BE$278:$BE$279)</f>
        <v>500</v>
      </c>
      <c r="Q36" s="925">
        <f>SUMIF('AVAST ALL FORECASTS'!$E$278:$E$279,AD$2,'AVAST ALL FORECASTS'!$BE$278:$BE$279)</f>
        <v>23000</v>
      </c>
      <c r="R36" s="925">
        <f>SUMIF('AVAST ALL FORECASTS'!$E$277:$E$277,AD$2,'AVAST ALL FORECASTS'!$BE$277:$BE$277)</f>
        <v>6000</v>
      </c>
      <c r="S36" s="935">
        <f t="shared" si="1"/>
        <v>18740</v>
      </c>
      <c r="T36" s="923">
        <f>SUMIF('NLOK ALL FORECASTS'!$E$177:$E$205,$AD$4,'NLOK ALL FORECASTS'!$BE$177:$BE$205)</f>
        <v>1300</v>
      </c>
      <c r="U36" s="923">
        <f>SUMIF('NLOK ALL FORECASTS'!$E$177:$E$205,$AD$3,'NLOK ALL FORECASTS'!$BE$177:$BE$205)</f>
        <v>2100</v>
      </c>
      <c r="V36" s="923">
        <f>SUMIF('NLOK ALL FORECASTS'!$E$177:$E$205,$AD$5,'NLOK ALL FORECASTS'!$BE$177:$BE$205)</f>
        <v>15340</v>
      </c>
      <c r="W36" s="920">
        <f t="shared" si="2"/>
        <v>815097.62685660785</v>
      </c>
      <c r="X36" s="921">
        <f t="shared" si="3"/>
        <v>194710</v>
      </c>
      <c r="Y36" s="921">
        <f t="shared" si="4"/>
        <v>497199.43360832729</v>
      </c>
      <c r="Z36" s="921">
        <f t="shared" si="5"/>
        <v>113613.19324828051</v>
      </c>
      <c r="AA36" s="922">
        <f t="shared" si="6"/>
        <v>9575</v>
      </c>
      <c r="AB36" s="21"/>
    </row>
    <row r="37" spans="2:54">
      <c r="B37" s="878" t="s">
        <v>45</v>
      </c>
      <c r="C37" s="928">
        <f t="shared" ref="C37:AA37" si="8">SUM(C25:C36)</f>
        <v>6679615.6712735323</v>
      </c>
      <c r="D37" s="928">
        <f t="shared" si="8"/>
        <v>1423150</v>
      </c>
      <c r="E37" s="928">
        <f>SUM(E25:E36)</f>
        <v>164940</v>
      </c>
      <c r="F37" s="928">
        <f t="shared" si="8"/>
        <v>5091525.6712735333</v>
      </c>
      <c r="G37" s="928">
        <f t="shared" si="8"/>
        <v>2448653.2854868681</v>
      </c>
      <c r="H37" s="928">
        <f t="shared" si="8"/>
        <v>690625</v>
      </c>
      <c r="I37" s="928">
        <f t="shared" si="8"/>
        <v>743675</v>
      </c>
      <c r="J37" s="928">
        <f t="shared" si="8"/>
        <v>898603.2854868687</v>
      </c>
      <c r="K37" s="928">
        <f t="shared" si="8"/>
        <v>115750</v>
      </c>
      <c r="L37" s="928">
        <f>SUM(L25:L36)</f>
        <v>8339.0999999999985</v>
      </c>
      <c r="M37" s="928">
        <f t="shared" ref="M37:R37" si="9">SUM(M25:M36)</f>
        <v>9550</v>
      </c>
      <c r="N37" s="928">
        <f t="shared" si="9"/>
        <v>59460.5</v>
      </c>
      <c r="O37" s="928">
        <f t="shared" si="9"/>
        <v>2974.05</v>
      </c>
      <c r="P37" s="928">
        <f t="shared" si="9"/>
        <v>6117.4302780864182</v>
      </c>
      <c r="Q37" s="928">
        <f t="shared" si="9"/>
        <v>226951.61513330456</v>
      </c>
      <c r="R37" s="928">
        <f t="shared" si="9"/>
        <v>68435.350000000006</v>
      </c>
      <c r="S37" s="928">
        <f t="shared" si="8"/>
        <v>223348.28</v>
      </c>
      <c r="T37" s="928">
        <f t="shared" si="8"/>
        <v>11888.279999999999</v>
      </c>
      <c r="U37" s="928">
        <f t="shared" si="8"/>
        <v>26550</v>
      </c>
      <c r="V37" s="928">
        <f t="shared" si="8"/>
        <v>184910</v>
      </c>
      <c r="W37" s="928">
        <f t="shared" si="8"/>
        <v>9733445.2821717933</v>
      </c>
      <c r="X37" s="928">
        <f t="shared" si="8"/>
        <v>2140119.8102780865</v>
      </c>
      <c r="Y37" s="928">
        <f t="shared" si="8"/>
        <v>5871300.6712735333</v>
      </c>
      <c r="Z37" s="928">
        <f t="shared" si="8"/>
        <v>1603300.7506201731</v>
      </c>
      <c r="AA37" s="928">
        <f t="shared" si="8"/>
        <v>118724.04999999999</v>
      </c>
      <c r="AB37" s="21"/>
    </row>
    <row r="38" spans="2:54">
      <c r="B38" s="882" t="s">
        <v>773</v>
      </c>
      <c r="C38" s="883">
        <f>SUM('NLOK ALL FORECASTS'!AT147:BE202)-SUM('NLOK ALL FORECASTS'!AT158:BE158)</f>
        <v>7371111.3912735321</v>
      </c>
      <c r="G38" s="883">
        <f>SUM('AVAST ALL FORECASTS'!AT202:BE257)</f>
        <v>2448653.2854868686</v>
      </c>
      <c r="L38" s="62">
        <f>SUM(L37:R37)</f>
        <v>381828.04541139095</v>
      </c>
      <c r="S38" s="883">
        <f>SUM('NLOK ALL FORECASTS'!AT203:BE205)</f>
        <v>32042.560000000001</v>
      </c>
      <c r="W38" s="884">
        <f>SUM(S38,G38,C38,L38)</f>
        <v>10233635.282171791</v>
      </c>
    </row>
    <row r="39" spans="2:54">
      <c r="L39" s="883">
        <f>SUM('AVAST ALL FORECASTS'!AT273:BE279)</f>
        <v>381828.04541139095</v>
      </c>
    </row>
    <row r="42" spans="2:54">
      <c r="B42" s="904"/>
      <c r="C42" s="2968" t="s">
        <v>833</v>
      </c>
      <c r="D42" s="2969"/>
      <c r="E42" s="2969"/>
      <c r="F42" s="2969"/>
      <c r="G42" s="2969"/>
      <c r="H42" s="2969"/>
      <c r="I42" s="2969"/>
      <c r="J42" s="2969"/>
      <c r="K42" s="2969"/>
      <c r="L42" s="2969"/>
      <c r="M42" s="2969"/>
      <c r="N42" s="2969"/>
      <c r="O42" s="2969"/>
      <c r="P42" s="2969"/>
      <c r="Q42" s="2969"/>
      <c r="R42" s="2969"/>
      <c r="S42" s="2969"/>
      <c r="T42" s="2969"/>
      <c r="U42" s="2969"/>
      <c r="V42" s="2969"/>
      <c r="W42" s="2969"/>
      <c r="X42" s="2969"/>
      <c r="Y42" s="2969"/>
      <c r="Z42" s="2969"/>
      <c r="AA42" s="2970"/>
      <c r="AC42" s="904"/>
      <c r="AD42" s="2968" t="s">
        <v>834</v>
      </c>
      <c r="AE42" s="2969"/>
      <c r="AF42" s="2969"/>
      <c r="AG42" s="2969"/>
      <c r="AH42" s="2969"/>
      <c r="AI42" s="2969"/>
      <c r="AJ42" s="2969"/>
      <c r="AK42" s="2969"/>
      <c r="AL42" s="2969"/>
      <c r="AM42" s="2969"/>
      <c r="AN42" s="2969"/>
      <c r="AO42" s="2969"/>
      <c r="AP42" s="2969"/>
      <c r="AQ42" s="2969"/>
      <c r="AR42" s="2969"/>
      <c r="AS42" s="2969"/>
      <c r="AT42" s="2969"/>
      <c r="AU42" s="2969"/>
      <c r="AV42" s="2969"/>
      <c r="AW42" s="2969"/>
      <c r="AX42" s="2969"/>
      <c r="AY42" s="2969"/>
      <c r="AZ42" s="2969"/>
      <c r="BA42" s="2969"/>
      <c r="BB42" s="2970"/>
    </row>
    <row r="43" spans="2:54">
      <c r="B43" s="905"/>
      <c r="C43" s="2971"/>
      <c r="D43" s="2972"/>
      <c r="E43" s="2972"/>
      <c r="F43" s="2972"/>
      <c r="G43" s="2972"/>
      <c r="H43" s="2972"/>
      <c r="I43" s="2972"/>
      <c r="J43" s="2972"/>
      <c r="K43" s="2972"/>
      <c r="L43" s="2973"/>
      <c r="M43" s="2973"/>
      <c r="N43" s="2973"/>
      <c r="O43" s="2973"/>
      <c r="P43" s="2973"/>
      <c r="Q43" s="2973"/>
      <c r="R43" s="2973"/>
      <c r="S43" s="2973"/>
      <c r="T43" s="2973"/>
      <c r="U43" s="2973"/>
      <c r="V43" s="2973"/>
      <c r="W43" s="2972"/>
      <c r="X43" s="2972"/>
      <c r="Y43" s="2972"/>
      <c r="Z43" s="2972"/>
      <c r="AA43" s="2974"/>
      <c r="AC43" s="905"/>
      <c r="AD43" s="2971"/>
      <c r="AE43" s="2972"/>
      <c r="AF43" s="2972"/>
      <c r="AG43" s="2972"/>
      <c r="AH43" s="2972"/>
      <c r="AI43" s="2972"/>
      <c r="AJ43" s="2972"/>
      <c r="AK43" s="2972"/>
      <c r="AL43" s="2972"/>
      <c r="AM43" s="2973"/>
      <c r="AN43" s="2973"/>
      <c r="AO43" s="2973"/>
      <c r="AP43" s="2973"/>
      <c r="AQ43" s="2973"/>
      <c r="AR43" s="2973"/>
      <c r="AS43" s="2973"/>
      <c r="AT43" s="2973"/>
      <c r="AU43" s="2973"/>
      <c r="AV43" s="2973"/>
      <c r="AW43" s="2973"/>
      <c r="AX43" s="2972"/>
      <c r="AY43" s="2972"/>
      <c r="AZ43" s="2972"/>
      <c r="BA43" s="2972"/>
      <c r="BB43" s="2974"/>
    </row>
    <row r="44" spans="2:54" ht="16">
      <c r="B44" s="936"/>
      <c r="C44" s="2975" t="s">
        <v>811</v>
      </c>
      <c r="D44" s="2976"/>
      <c r="E44" s="2976"/>
      <c r="F44" s="2976"/>
      <c r="G44" s="2978" t="s">
        <v>317</v>
      </c>
      <c r="H44" s="2979"/>
      <c r="I44" s="2979"/>
      <c r="J44" s="2979"/>
      <c r="K44" s="2979"/>
      <c r="L44" s="2975" t="s">
        <v>153</v>
      </c>
      <c r="M44" s="2976"/>
      <c r="N44" s="2976"/>
      <c r="O44" s="2980"/>
      <c r="P44" s="2975" t="s">
        <v>155</v>
      </c>
      <c r="Q44" s="2980"/>
      <c r="R44" s="879" t="s">
        <v>154</v>
      </c>
      <c r="S44" s="2982" t="s">
        <v>168</v>
      </c>
      <c r="T44" s="2982"/>
      <c r="U44" s="2982"/>
      <c r="V44" s="2983"/>
      <c r="W44" s="2984" t="s">
        <v>812</v>
      </c>
      <c r="X44" s="2976"/>
      <c r="Y44" s="2976"/>
      <c r="Z44" s="2976"/>
      <c r="AA44" s="2977"/>
      <c r="AC44" s="936"/>
      <c r="AD44" s="2975" t="s">
        <v>811</v>
      </c>
      <c r="AE44" s="2976"/>
      <c r="AF44" s="2976"/>
      <c r="AG44" s="2977"/>
      <c r="AH44" s="2978" t="s">
        <v>317</v>
      </c>
      <c r="AI44" s="2979"/>
      <c r="AJ44" s="2979"/>
      <c r="AK44" s="2979"/>
      <c r="AL44" s="2979"/>
      <c r="AM44" s="2975" t="s">
        <v>153</v>
      </c>
      <c r="AN44" s="2976"/>
      <c r="AO44" s="2976"/>
      <c r="AP44" s="2980"/>
      <c r="AQ44" s="2975" t="s">
        <v>155</v>
      </c>
      <c r="AR44" s="2980"/>
      <c r="AS44" s="879" t="s">
        <v>154</v>
      </c>
      <c r="AT44" s="2981" t="s">
        <v>168</v>
      </c>
      <c r="AU44" s="2982"/>
      <c r="AV44" s="2982"/>
      <c r="AW44" s="2983"/>
      <c r="AX44" s="2984" t="s">
        <v>812</v>
      </c>
      <c r="AY44" s="2976"/>
      <c r="AZ44" s="2976"/>
      <c r="BA44" s="2976"/>
      <c r="BB44" s="2977"/>
    </row>
    <row r="45" spans="2:54" ht="16">
      <c r="B45" s="937"/>
      <c r="C45" s="874" t="s">
        <v>127</v>
      </c>
      <c r="D45" s="871" t="s">
        <v>22</v>
      </c>
      <c r="E45" s="871"/>
      <c r="F45" s="871" t="s">
        <v>171</v>
      </c>
      <c r="G45" s="874" t="s">
        <v>127</v>
      </c>
      <c r="H45" s="871" t="s">
        <v>22</v>
      </c>
      <c r="I45" s="871" t="s">
        <v>171</v>
      </c>
      <c r="J45" s="871" t="s">
        <v>52</v>
      </c>
      <c r="K45" s="871" t="s">
        <v>84</v>
      </c>
      <c r="L45" s="873" t="s">
        <v>22</v>
      </c>
      <c r="M45" s="872" t="s">
        <v>171</v>
      </c>
      <c r="N45" s="872" t="s">
        <v>52</v>
      </c>
      <c r="O45" s="872" t="s">
        <v>84</v>
      </c>
      <c r="P45" s="873" t="s">
        <v>22</v>
      </c>
      <c r="Q45" s="875" t="s">
        <v>52</v>
      </c>
      <c r="R45" s="875" t="s">
        <v>52</v>
      </c>
      <c r="S45" s="872" t="s">
        <v>127</v>
      </c>
      <c r="T45" s="872" t="s">
        <v>22</v>
      </c>
      <c r="U45" s="872" t="s">
        <v>171</v>
      </c>
      <c r="V45" s="875" t="s">
        <v>52</v>
      </c>
      <c r="W45" s="872" t="s">
        <v>127</v>
      </c>
      <c r="X45" s="872" t="s">
        <v>22</v>
      </c>
      <c r="Y45" s="872" t="s">
        <v>171</v>
      </c>
      <c r="Z45" s="872" t="s">
        <v>52</v>
      </c>
      <c r="AA45" s="875" t="s">
        <v>84</v>
      </c>
      <c r="AC45" s="937"/>
      <c r="AD45" s="874" t="s">
        <v>127</v>
      </c>
      <c r="AE45" s="871" t="s">
        <v>22</v>
      </c>
      <c r="AF45" s="871" t="s">
        <v>171</v>
      </c>
      <c r="AG45" s="871" t="s">
        <v>84</v>
      </c>
      <c r="AH45" s="874" t="s">
        <v>127</v>
      </c>
      <c r="AI45" s="871" t="s">
        <v>22</v>
      </c>
      <c r="AJ45" s="871" t="s">
        <v>171</v>
      </c>
      <c r="AK45" s="871" t="s">
        <v>52</v>
      </c>
      <c r="AL45" s="879" t="s">
        <v>84</v>
      </c>
      <c r="AM45" s="873" t="s">
        <v>22</v>
      </c>
      <c r="AN45" s="872" t="s">
        <v>171</v>
      </c>
      <c r="AO45" s="872" t="s">
        <v>52</v>
      </c>
      <c r="AP45" s="872" t="s">
        <v>84</v>
      </c>
      <c r="AQ45" s="873" t="s">
        <v>22</v>
      </c>
      <c r="AR45" s="875" t="s">
        <v>52</v>
      </c>
      <c r="AS45" s="875" t="s">
        <v>52</v>
      </c>
      <c r="AT45" s="873" t="s">
        <v>127</v>
      </c>
      <c r="AU45" s="872" t="s">
        <v>22</v>
      </c>
      <c r="AV45" s="872" t="s">
        <v>171</v>
      </c>
      <c r="AW45" s="875" t="s">
        <v>52</v>
      </c>
      <c r="AX45" s="872" t="s">
        <v>127</v>
      </c>
      <c r="AY45" s="872" t="s">
        <v>22</v>
      </c>
      <c r="AZ45" s="872" t="s">
        <v>171</v>
      </c>
      <c r="BA45" s="872" t="s">
        <v>52</v>
      </c>
      <c r="BB45" s="875" t="s">
        <v>84</v>
      </c>
    </row>
    <row r="46" spans="2:54">
      <c r="B46" s="938" t="s">
        <v>813</v>
      </c>
      <c r="C46" s="939">
        <f t="shared" ref="C46:AA46" si="10">C25-C6</f>
        <v>-69517</v>
      </c>
      <c r="D46" s="910">
        <f t="shared" si="10"/>
        <v>-6872</v>
      </c>
      <c r="E46" s="910"/>
      <c r="F46" s="910">
        <f t="shared" si="10"/>
        <v>-72395</v>
      </c>
      <c r="G46" s="940">
        <f t="shared" si="10"/>
        <v>13369.342869871936</v>
      </c>
      <c r="H46" s="912">
        <f t="shared" si="10"/>
        <v>-4800</v>
      </c>
      <c r="I46" s="912">
        <f t="shared" si="10"/>
        <v>12850</v>
      </c>
      <c r="J46" s="912">
        <f t="shared" si="10"/>
        <v>3569.3428698719363</v>
      </c>
      <c r="K46" s="912">
        <f t="shared" si="10"/>
        <v>1750</v>
      </c>
      <c r="L46" s="913">
        <f t="shared" ref="L46:R46" si="11">L25-L6</f>
        <v>-33.950000000000045</v>
      </c>
      <c r="M46" s="912">
        <f t="shared" si="11"/>
        <v>-14</v>
      </c>
      <c r="N46" s="912">
        <f t="shared" si="11"/>
        <v>-248.15000000000055</v>
      </c>
      <c r="O46" s="912">
        <f t="shared" si="11"/>
        <v>-13.100000000000023</v>
      </c>
      <c r="P46" s="913">
        <f t="shared" si="11"/>
        <v>-25.81666666666672</v>
      </c>
      <c r="Q46" s="914">
        <f t="shared" si="11"/>
        <v>-843.17928416486029</v>
      </c>
      <c r="R46" s="914">
        <f t="shared" si="11"/>
        <v>-338.75</v>
      </c>
      <c r="S46" s="928">
        <f t="shared" si="10"/>
        <v>-4642</v>
      </c>
      <c r="T46" s="912">
        <f t="shared" si="10"/>
        <v>-1254</v>
      </c>
      <c r="U46" s="912">
        <f t="shared" si="10"/>
        <v>-655</v>
      </c>
      <c r="V46" s="914">
        <f t="shared" si="10"/>
        <v>-2733</v>
      </c>
      <c r="W46" s="912">
        <f t="shared" si="10"/>
        <v>-62306.603080959641</v>
      </c>
      <c r="X46" s="912">
        <f t="shared" si="10"/>
        <v>-12985.766666666692</v>
      </c>
      <c r="Y46" s="912">
        <f t="shared" si="10"/>
        <v>-60214</v>
      </c>
      <c r="Z46" s="912">
        <f t="shared" si="10"/>
        <v>9156.2635857070563</v>
      </c>
      <c r="AA46" s="914">
        <f t="shared" si="10"/>
        <v>1736.8999999999996</v>
      </c>
      <c r="AC46" s="938" t="s">
        <v>813</v>
      </c>
      <c r="AD46" s="941">
        <f t="shared" ref="AD46:AD58" si="12">C46/C6</f>
        <v>-0.11396846058885153</v>
      </c>
      <c r="AE46" s="942">
        <f t="shared" ref="AE46:AE58" si="13">D46/D6</f>
        <v>-5.7232327270304487E-2</v>
      </c>
      <c r="AF46" s="942">
        <f t="shared" ref="AF46:AF58" si="14">F46/F6</f>
        <v>-0.1477765643658335</v>
      </c>
      <c r="AG46" s="890"/>
      <c r="AH46" s="943">
        <f t="shared" ref="AH46:AH58" si="15">G46/G6</f>
        <v>5.2060493099297271E-2</v>
      </c>
      <c r="AI46" s="944">
        <f t="shared" ref="AI46:AI58" si="16">H46/H6</f>
        <v>-6.4000000000000001E-2</v>
      </c>
      <c r="AJ46" s="944">
        <f t="shared" ref="AJ46:AJ58" si="17">I46/I6</f>
        <v>0.24233851956624233</v>
      </c>
      <c r="AK46" s="944">
        <f t="shared" ref="AK46:AK58" si="18">J46/J6</f>
        <v>2.9811849007942405E-2</v>
      </c>
      <c r="AL46" s="945">
        <f t="shared" ref="AL46:AL58" si="19">K46/K6</f>
        <v>0.19337016574585636</v>
      </c>
      <c r="AM46" s="913">
        <f>SUMIF('AVAST ALL FORECASTS'!$E$202:$E$257,'AVAST ALL FORECASTS'!CX$20,'AVAST ALL FORECASTS'!$AT$202:$AT$257)</f>
        <v>0</v>
      </c>
      <c r="AN46" s="912"/>
      <c r="AO46" s="912"/>
      <c r="AP46" s="912"/>
      <c r="AQ46" s="913"/>
      <c r="AR46" s="914"/>
      <c r="AS46" s="914"/>
      <c r="AT46" s="943">
        <f t="shared" ref="AT46:AT58" si="20">S46/S6</f>
        <v>-0.24441870261162596</v>
      </c>
      <c r="AU46" s="944">
        <f t="shared" ref="AU46:AU58" si="21">T46/T6</f>
        <v>-0.64176049129989765</v>
      </c>
      <c r="AV46" s="944">
        <f t="shared" ref="AV46:AV58" si="22">U46/U6</f>
        <v>-0.38416422287390029</v>
      </c>
      <c r="AW46" s="945">
        <f t="shared" ref="AW46:AW58" si="23">V46/V6</f>
        <v>-0.17824300528272355</v>
      </c>
      <c r="AX46" s="944">
        <f t="shared" ref="AX46:AX58" si="24">W46/W6</f>
        <v>-6.7976827690966468E-2</v>
      </c>
      <c r="AY46" s="944">
        <f t="shared" ref="AY46:AY58" si="25">X46/X6</f>
        <v>-6.551144848183188E-2</v>
      </c>
      <c r="AZ46" s="944">
        <f t="shared" ref="AZ46:AZ58" si="26">Y46/Y6</f>
        <v>-0.11040560040631549</v>
      </c>
      <c r="BA46" s="944">
        <f t="shared" ref="BA46:BA58" si="27">Z46/Z6</f>
        <v>5.5945637189113016E-2</v>
      </c>
      <c r="BB46" s="945">
        <f t="shared" ref="BB46:BB58" si="28">AA46/AA6</f>
        <v>0.186522766323024</v>
      </c>
    </row>
    <row r="47" spans="2:54">
      <c r="B47" s="938" t="s">
        <v>814</v>
      </c>
      <c r="C47" s="940">
        <f t="shared" ref="C47:AA47" si="29">C26-C7</f>
        <v>-50088</v>
      </c>
      <c r="D47" s="912">
        <f t="shared" si="29"/>
        <v>-9154</v>
      </c>
      <c r="E47" s="912"/>
      <c r="F47" s="912">
        <f t="shared" si="29"/>
        <v>-53104</v>
      </c>
      <c r="G47" s="940">
        <f t="shared" si="29"/>
        <v>20351.425893288862</v>
      </c>
      <c r="H47" s="912">
        <f t="shared" si="29"/>
        <v>9375</v>
      </c>
      <c r="I47" s="912">
        <f t="shared" si="29"/>
        <v>14275</v>
      </c>
      <c r="J47" s="912">
        <f t="shared" si="29"/>
        <v>-1148.5741067111376</v>
      </c>
      <c r="K47" s="912">
        <f t="shared" si="29"/>
        <v>-2150</v>
      </c>
      <c r="L47" s="913">
        <f t="shared" si="29"/>
        <v>-33.300000000000068</v>
      </c>
      <c r="M47" s="912">
        <f t="shared" si="29"/>
        <v>-36</v>
      </c>
      <c r="N47" s="912">
        <f t="shared" si="29"/>
        <v>-251.69999999999982</v>
      </c>
      <c r="O47" s="912">
        <f t="shared" si="29"/>
        <v>-9.4000000000000057</v>
      </c>
      <c r="P47" s="913">
        <f t="shared" si="29"/>
        <v>-27.583333333333371</v>
      </c>
      <c r="Q47" s="914">
        <f t="shared" si="29"/>
        <v>-829.78676110821107</v>
      </c>
      <c r="R47" s="914">
        <f t="shared" si="29"/>
        <v>-324.25</v>
      </c>
      <c r="S47" s="928">
        <f t="shared" si="29"/>
        <v>-765</v>
      </c>
      <c r="T47" s="912">
        <f t="shared" si="29"/>
        <v>-1634</v>
      </c>
      <c r="U47" s="912">
        <f t="shared" si="29"/>
        <v>507</v>
      </c>
      <c r="V47" s="914">
        <f t="shared" si="29"/>
        <v>362</v>
      </c>
      <c r="W47" s="912">
        <f t="shared" si="29"/>
        <v>-32013.594201152679</v>
      </c>
      <c r="X47" s="912">
        <f t="shared" si="29"/>
        <v>-1473.8833333333023</v>
      </c>
      <c r="Y47" s="912">
        <f t="shared" si="29"/>
        <v>-38358</v>
      </c>
      <c r="Z47" s="912">
        <f t="shared" si="29"/>
        <v>9977.689132180647</v>
      </c>
      <c r="AA47" s="914">
        <f t="shared" si="29"/>
        <v>-2159.3999999999996</v>
      </c>
      <c r="AC47" s="938" t="s">
        <v>814</v>
      </c>
      <c r="AD47" s="943">
        <f t="shared" si="12"/>
        <v>-8.5587155775185053E-2</v>
      </c>
      <c r="AE47" s="944">
        <f t="shared" si="13"/>
        <v>-7.5246190014302855E-2</v>
      </c>
      <c r="AF47" s="944">
        <f t="shared" si="14"/>
        <v>-0.11455344777748537</v>
      </c>
      <c r="AG47" s="891"/>
      <c r="AH47" s="943">
        <f t="shared" si="15"/>
        <v>8.8760389442348445E-2</v>
      </c>
      <c r="AI47" s="944">
        <f t="shared" si="16"/>
        <v>0.15842839036755388</v>
      </c>
      <c r="AJ47" s="944">
        <f t="shared" si="17"/>
        <v>0.26228755167661921</v>
      </c>
      <c r="AK47" s="944">
        <f t="shared" si="18"/>
        <v>-1.1125820765352231E-2</v>
      </c>
      <c r="AL47" s="945">
        <f t="shared" si="19"/>
        <v>-0.17269076305220885</v>
      </c>
      <c r="AM47" s="913"/>
      <c r="AN47" s="912"/>
      <c r="AO47" s="912"/>
      <c r="AP47" s="912"/>
      <c r="AQ47" s="913"/>
      <c r="AR47" s="914"/>
      <c r="AS47" s="914"/>
      <c r="AT47" s="943">
        <f t="shared" si="20"/>
        <v>-3.5890218156228011E-2</v>
      </c>
      <c r="AU47" s="944">
        <f t="shared" si="21"/>
        <v>-0.76569821930646675</v>
      </c>
      <c r="AV47" s="944">
        <f t="shared" si="22"/>
        <v>0.26782884310618066</v>
      </c>
      <c r="AW47" s="945">
        <f t="shared" si="23"/>
        <v>2.093937991670523E-2</v>
      </c>
      <c r="AX47" s="944">
        <f t="shared" si="24"/>
        <v>-3.6961462483580759E-2</v>
      </c>
      <c r="AY47" s="944">
        <f t="shared" si="25"/>
        <v>-8.0023780997641944E-3</v>
      </c>
      <c r="AZ47" s="944">
        <f t="shared" si="26"/>
        <v>-7.3669331141319586E-2</v>
      </c>
      <c r="BA47" s="944">
        <f t="shared" si="27"/>
        <v>6.7127564324545891E-2</v>
      </c>
      <c r="BB47" s="945">
        <f t="shared" si="28"/>
        <v>-0.17086564329799017</v>
      </c>
    </row>
    <row r="48" spans="2:54">
      <c r="B48" s="938" t="s">
        <v>815</v>
      </c>
      <c r="C48" s="940">
        <f t="shared" ref="C48:AA48" si="30">C27-C8</f>
        <v>-21471</v>
      </c>
      <c r="D48" s="912">
        <f t="shared" si="30"/>
        <v>-2531</v>
      </c>
      <c r="E48" s="912"/>
      <c r="F48" s="912">
        <f t="shared" si="30"/>
        <v>-31080</v>
      </c>
      <c r="G48" s="940">
        <f t="shared" si="30"/>
        <v>21302.247656627733</v>
      </c>
      <c r="H48" s="912">
        <f t="shared" si="30"/>
        <v>6875</v>
      </c>
      <c r="I48" s="912">
        <f t="shared" si="30"/>
        <v>14575</v>
      </c>
      <c r="J48" s="912">
        <f t="shared" si="30"/>
        <v>2002.2476566277473</v>
      </c>
      <c r="K48" s="912">
        <f t="shared" si="30"/>
        <v>-2150</v>
      </c>
      <c r="L48" s="913">
        <f t="shared" si="30"/>
        <v>-39.050000000000068</v>
      </c>
      <c r="M48" s="912">
        <f t="shared" si="30"/>
        <v>-218</v>
      </c>
      <c r="N48" s="912">
        <f t="shared" si="30"/>
        <v>-244.80000000000018</v>
      </c>
      <c r="O48" s="912">
        <f t="shared" si="30"/>
        <v>-14.600000000000023</v>
      </c>
      <c r="P48" s="913">
        <f t="shared" si="30"/>
        <v>-27.261111111111177</v>
      </c>
      <c r="Q48" s="914">
        <f t="shared" si="30"/>
        <v>-1096.5579147249664</v>
      </c>
      <c r="R48" s="914">
        <f t="shared" si="30"/>
        <v>-303.05000000000018</v>
      </c>
      <c r="S48" s="928">
        <f t="shared" si="30"/>
        <v>333</v>
      </c>
      <c r="T48" s="912">
        <f t="shared" si="30"/>
        <v>-1563</v>
      </c>
      <c r="U48" s="912">
        <f t="shared" si="30"/>
        <v>462</v>
      </c>
      <c r="V48" s="914">
        <f t="shared" si="30"/>
        <v>1433</v>
      </c>
      <c r="W48" s="912">
        <f t="shared" si="30"/>
        <v>-1780.0713692085119</v>
      </c>
      <c r="X48" s="912">
        <f t="shared" si="30"/>
        <v>2714.6888888888934</v>
      </c>
      <c r="Y48" s="912">
        <f t="shared" si="30"/>
        <v>-16261</v>
      </c>
      <c r="Z48" s="912">
        <f t="shared" si="30"/>
        <v>13930.839741902775</v>
      </c>
      <c r="AA48" s="914">
        <f t="shared" si="30"/>
        <v>-2164.6000000000004</v>
      </c>
      <c r="AC48" s="938" t="s">
        <v>815</v>
      </c>
      <c r="AD48" s="943">
        <f t="shared" si="12"/>
        <v>-3.8384871308510961E-2</v>
      </c>
      <c r="AE48" s="944">
        <f t="shared" si="13"/>
        <v>-2.3417621968708655E-2</v>
      </c>
      <c r="AF48" s="944">
        <f t="shared" si="14"/>
        <v>-6.8870767594398155E-2</v>
      </c>
      <c r="AG48" s="891"/>
      <c r="AH48" s="943">
        <f t="shared" si="15"/>
        <v>9.5159219225618499E-2</v>
      </c>
      <c r="AI48" s="944">
        <f t="shared" si="16"/>
        <v>0.1169715014887282</v>
      </c>
      <c r="AJ48" s="944">
        <f t="shared" si="17"/>
        <v>0.27383748238609679</v>
      </c>
      <c r="AK48" s="944">
        <f t="shared" si="18"/>
        <v>2.0090986831372455E-2</v>
      </c>
      <c r="AL48" s="945">
        <f t="shared" si="19"/>
        <v>-0.17622950819672131</v>
      </c>
      <c r="AM48" s="913"/>
      <c r="AN48" s="912"/>
      <c r="AO48" s="912"/>
      <c r="AP48" s="912"/>
      <c r="AQ48" s="913"/>
      <c r="AR48" s="914"/>
      <c r="AS48" s="914"/>
      <c r="AT48" s="943">
        <f t="shared" si="20"/>
        <v>1.676146373382997E-2</v>
      </c>
      <c r="AU48" s="944">
        <f t="shared" si="21"/>
        <v>-0.75763451284537087</v>
      </c>
      <c r="AV48" s="944">
        <f t="shared" si="22"/>
        <v>0.23839009287925697</v>
      </c>
      <c r="AW48" s="945">
        <f t="shared" si="23"/>
        <v>9.0313228713682484E-2</v>
      </c>
      <c r="AX48" s="944">
        <f t="shared" si="24"/>
        <v>-2.1228921725777831E-3</v>
      </c>
      <c r="AY48" s="944">
        <f t="shared" si="25"/>
        <v>1.5945756676480426E-2</v>
      </c>
      <c r="AZ48" s="944">
        <f t="shared" si="26"/>
        <v>-3.2050157580105681E-2</v>
      </c>
      <c r="BA48" s="944">
        <f t="shared" si="27"/>
        <v>9.3864627889878982E-2</v>
      </c>
      <c r="BB48" s="945">
        <f t="shared" si="28"/>
        <v>-0.17327889849503686</v>
      </c>
    </row>
    <row r="49" spans="2:54">
      <c r="B49" s="938" t="s">
        <v>816</v>
      </c>
      <c r="C49" s="940">
        <f t="shared" ref="C49:AA49" si="31">C28-C9</f>
        <v>24517</v>
      </c>
      <c r="D49" s="912">
        <f t="shared" si="31"/>
        <v>12508</v>
      </c>
      <c r="E49" s="912"/>
      <c r="F49" s="912">
        <f t="shared" si="31"/>
        <v>-401</v>
      </c>
      <c r="G49" s="940">
        <f t="shared" si="31"/>
        <v>42942.604129949963</v>
      </c>
      <c r="H49" s="912">
        <f t="shared" si="31"/>
        <v>8125</v>
      </c>
      <c r="I49" s="912">
        <f t="shared" si="31"/>
        <v>23357</v>
      </c>
      <c r="J49" s="912">
        <f t="shared" si="31"/>
        <v>13510.604129949963</v>
      </c>
      <c r="K49" s="912">
        <f t="shared" si="31"/>
        <v>-2050</v>
      </c>
      <c r="L49" s="913">
        <f t="shared" si="31"/>
        <v>-32.149999999999977</v>
      </c>
      <c r="M49" s="912">
        <f t="shared" si="31"/>
        <v>-18</v>
      </c>
      <c r="N49" s="912">
        <f t="shared" si="31"/>
        <v>-219.90000000000055</v>
      </c>
      <c r="O49" s="912">
        <f t="shared" si="31"/>
        <v>-11.700000000000017</v>
      </c>
      <c r="P49" s="913">
        <f t="shared" si="31"/>
        <v>-27.814814814814781</v>
      </c>
      <c r="Q49" s="914">
        <f t="shared" si="31"/>
        <v>-926.5364364653251</v>
      </c>
      <c r="R49" s="914">
        <f t="shared" si="31"/>
        <v>-297.85000000000036</v>
      </c>
      <c r="S49" s="928">
        <f t="shared" si="31"/>
        <v>-2421</v>
      </c>
      <c r="T49" s="912">
        <f t="shared" si="31"/>
        <v>-1218</v>
      </c>
      <c r="U49" s="912">
        <f t="shared" si="31"/>
        <v>290</v>
      </c>
      <c r="V49" s="914">
        <f t="shared" si="31"/>
        <v>-1494</v>
      </c>
      <c r="W49" s="912">
        <f t="shared" si="31"/>
        <v>63503.652878669789</v>
      </c>
      <c r="X49" s="912">
        <f t="shared" si="31"/>
        <v>19355.035185185203</v>
      </c>
      <c r="Y49" s="912">
        <f t="shared" si="31"/>
        <v>23228</v>
      </c>
      <c r="Z49" s="912">
        <f t="shared" si="31"/>
        <v>22982.317693484627</v>
      </c>
      <c r="AA49" s="914">
        <f t="shared" si="31"/>
        <v>-2061.7000000000007</v>
      </c>
      <c r="AC49" s="938" t="s">
        <v>816</v>
      </c>
      <c r="AD49" s="946">
        <f t="shared" si="12"/>
        <v>4.5197375576788712E-2</v>
      </c>
      <c r="AE49" s="947">
        <f t="shared" si="13"/>
        <v>0.12239705652105839</v>
      </c>
      <c r="AF49" s="947">
        <f t="shared" si="14"/>
        <v>-9.1084404124011078E-4</v>
      </c>
      <c r="AG49" s="885"/>
      <c r="AH49" s="946">
        <f t="shared" si="15"/>
        <v>0.2204796663224125</v>
      </c>
      <c r="AI49" s="947">
        <f t="shared" si="16"/>
        <v>0.14901421366345713</v>
      </c>
      <c r="AJ49" s="947">
        <f t="shared" si="17"/>
        <v>0.5486985529035896</v>
      </c>
      <c r="AK49" s="947">
        <f t="shared" si="18"/>
        <v>0.15778623467112748</v>
      </c>
      <c r="AL49" s="948">
        <f t="shared" si="19"/>
        <v>-0.17012448132780084</v>
      </c>
      <c r="AM49" s="913"/>
      <c r="AN49" s="912"/>
      <c r="AO49" s="912"/>
      <c r="AP49" s="912"/>
      <c r="AQ49" s="913"/>
      <c r="AR49" s="914"/>
      <c r="AS49" s="914"/>
      <c r="AT49" s="946">
        <f t="shared" si="20"/>
        <v>-0.12795306801966069</v>
      </c>
      <c r="AU49" s="947">
        <f t="shared" si="21"/>
        <v>-0.66996699669966997</v>
      </c>
      <c r="AV49" s="947">
        <f t="shared" si="22"/>
        <v>0.13744075829383887</v>
      </c>
      <c r="AW49" s="948">
        <f t="shared" si="23"/>
        <v>-9.9639855942376954E-2</v>
      </c>
      <c r="AX49" s="947">
        <f t="shared" si="24"/>
        <v>8.0673260142679074E-2</v>
      </c>
      <c r="AY49" s="947">
        <f t="shared" si="25"/>
        <v>0.12117019096063707</v>
      </c>
      <c r="AZ49" s="947">
        <f t="shared" si="26"/>
        <v>4.7828978661455746E-2</v>
      </c>
      <c r="BA49" s="947">
        <f t="shared" si="27"/>
        <v>0.17746178426996373</v>
      </c>
      <c r="BB49" s="948">
        <f t="shared" si="28"/>
        <v>-0.16783620970367963</v>
      </c>
    </row>
    <row r="50" spans="2:54">
      <c r="B50" s="938" t="s">
        <v>817</v>
      </c>
      <c r="C50" s="940">
        <f t="shared" ref="C50:AA50" si="32">C29-C10</f>
        <v>-11337</v>
      </c>
      <c r="D50" s="912">
        <f t="shared" si="32"/>
        <v>2906</v>
      </c>
      <c r="E50" s="912"/>
      <c r="F50" s="912">
        <f t="shared" si="32"/>
        <v>-28054</v>
      </c>
      <c r="G50" s="940">
        <f t="shared" si="32"/>
        <v>9326.1415046906041</v>
      </c>
      <c r="H50" s="912">
        <f t="shared" si="32"/>
        <v>812</v>
      </c>
      <c r="I50" s="912">
        <f t="shared" si="32"/>
        <v>21129</v>
      </c>
      <c r="J50" s="912">
        <f t="shared" si="32"/>
        <v>-10665.858495309396</v>
      </c>
      <c r="K50" s="912">
        <f t="shared" si="32"/>
        <v>-1950</v>
      </c>
      <c r="L50" s="913">
        <f t="shared" si="32"/>
        <v>-33.899999999999977</v>
      </c>
      <c r="M50" s="912">
        <f t="shared" si="32"/>
        <v>-117</v>
      </c>
      <c r="N50" s="912">
        <f t="shared" si="32"/>
        <v>-255.10000000000036</v>
      </c>
      <c r="O50" s="912">
        <f t="shared" si="32"/>
        <v>-11.900000000000006</v>
      </c>
      <c r="P50" s="913">
        <f t="shared" si="32"/>
        <v>-27.553086419753072</v>
      </c>
      <c r="Q50" s="914">
        <f t="shared" si="32"/>
        <v>-934.6781734072174</v>
      </c>
      <c r="R50" s="914">
        <f t="shared" si="32"/>
        <v>-329.75</v>
      </c>
      <c r="S50" s="928">
        <f t="shared" si="32"/>
        <v>-4909</v>
      </c>
      <c r="T50" s="912">
        <f t="shared" si="32"/>
        <v>-844</v>
      </c>
      <c r="U50" s="912">
        <f t="shared" si="32"/>
        <v>-8</v>
      </c>
      <c r="V50" s="914">
        <f t="shared" si="32"/>
        <v>-4057</v>
      </c>
      <c r="W50" s="912">
        <f t="shared" si="32"/>
        <v>-8631.7397551363101</v>
      </c>
      <c r="X50" s="912">
        <f t="shared" si="32"/>
        <v>2812.5469135802705</v>
      </c>
      <c r="Y50" s="912">
        <f t="shared" si="32"/>
        <v>-7050</v>
      </c>
      <c r="Z50" s="912">
        <f t="shared" si="32"/>
        <v>-2432.3866687166155</v>
      </c>
      <c r="AA50" s="914">
        <f t="shared" si="32"/>
        <v>-1961.8999999999996</v>
      </c>
      <c r="AC50" s="938" t="s">
        <v>817</v>
      </c>
      <c r="AD50" s="946">
        <f t="shared" si="12"/>
        <v>-2.0091908474329959E-2</v>
      </c>
      <c r="AE50" s="947">
        <f t="shared" si="13"/>
        <v>2.7352132826324309E-2</v>
      </c>
      <c r="AF50" s="947">
        <f t="shared" si="14"/>
        <v>-6.1251402795547735E-2</v>
      </c>
      <c r="AG50" s="885"/>
      <c r="AH50" s="946">
        <f t="shared" si="15"/>
        <v>4.802833198419304E-2</v>
      </c>
      <c r="AI50" s="947">
        <f t="shared" si="16"/>
        <v>1.4633794694348327E-2</v>
      </c>
      <c r="AJ50" s="947">
        <f t="shared" si="17"/>
        <v>0.49084700088277655</v>
      </c>
      <c r="AK50" s="947">
        <f t="shared" si="18"/>
        <v>-0.12773942171945574</v>
      </c>
      <c r="AL50" s="948">
        <f t="shared" si="19"/>
        <v>-0.16049382716049382</v>
      </c>
      <c r="AM50" s="913"/>
      <c r="AN50" s="912"/>
      <c r="AO50" s="912"/>
      <c r="AP50" s="912"/>
      <c r="AQ50" s="913"/>
      <c r="AR50" s="914"/>
      <c r="AS50" s="914"/>
      <c r="AT50" s="946">
        <f t="shared" si="20"/>
        <v>-0.22929609042925872</v>
      </c>
      <c r="AU50" s="947">
        <f t="shared" si="21"/>
        <v>-0.49822904368358911</v>
      </c>
      <c r="AV50" s="947">
        <f t="shared" si="22"/>
        <v>-3.3222591362126247E-3</v>
      </c>
      <c r="AW50" s="948">
        <f t="shared" si="23"/>
        <v>-0.23441382099728433</v>
      </c>
      <c r="AX50" s="947">
        <f t="shared" si="24"/>
        <v>-1.0622730187407588E-2</v>
      </c>
      <c r="AY50" s="947">
        <f t="shared" si="25"/>
        <v>1.7081448235218399E-2</v>
      </c>
      <c r="AZ50" s="947">
        <f t="shared" si="26"/>
        <v>-1.3978803771302804E-2</v>
      </c>
      <c r="BA50" s="947">
        <f t="shared" si="27"/>
        <v>-1.8540300790034107E-2</v>
      </c>
      <c r="BB50" s="948">
        <f t="shared" si="28"/>
        <v>-0.15837100419761055</v>
      </c>
    </row>
    <row r="51" spans="2:54">
      <c r="B51" s="938" t="s">
        <v>818</v>
      </c>
      <c r="C51" s="940">
        <f t="shared" ref="C51:AA51" si="33">C30-C11</f>
        <v>-26117</v>
      </c>
      <c r="D51" s="912">
        <f t="shared" si="33"/>
        <v>6473</v>
      </c>
      <c r="E51" s="912"/>
      <c r="F51" s="912">
        <f t="shared" si="33"/>
        <v>-46201</v>
      </c>
      <c r="G51" s="940">
        <f t="shared" si="33"/>
        <v>3002.542179417389</v>
      </c>
      <c r="H51" s="912">
        <f t="shared" si="33"/>
        <v>-3288</v>
      </c>
      <c r="I51" s="912">
        <f t="shared" si="33"/>
        <v>17989</v>
      </c>
      <c r="J51" s="912">
        <f t="shared" si="33"/>
        <v>-9748.4578205825965</v>
      </c>
      <c r="K51" s="912">
        <f t="shared" si="33"/>
        <v>-1950</v>
      </c>
      <c r="L51" s="913">
        <f t="shared" si="33"/>
        <v>-36.550000000000068</v>
      </c>
      <c r="M51" s="912">
        <f t="shared" si="33"/>
        <v>-65</v>
      </c>
      <c r="N51" s="912">
        <f t="shared" si="33"/>
        <v>-297.35000000000036</v>
      </c>
      <c r="O51" s="912">
        <f t="shared" si="33"/>
        <v>-11.25</v>
      </c>
      <c r="P51" s="913">
        <f t="shared" si="33"/>
        <v>-28.930740740740703</v>
      </c>
      <c r="Q51" s="914">
        <f t="shared" si="33"/>
        <v>-964.50390857716411</v>
      </c>
      <c r="R51" s="914">
        <f t="shared" si="33"/>
        <v>-274</v>
      </c>
      <c r="S51" s="928">
        <f t="shared" si="33"/>
        <v>-3501</v>
      </c>
      <c r="T51" s="912">
        <f t="shared" si="33"/>
        <v>-1178</v>
      </c>
      <c r="U51" s="912">
        <f t="shared" si="33"/>
        <v>54</v>
      </c>
      <c r="V51" s="914">
        <f t="shared" si="33"/>
        <v>-2377</v>
      </c>
      <c r="W51" s="912">
        <f t="shared" si="33"/>
        <v>-28294.042469900451</v>
      </c>
      <c r="X51" s="912">
        <f t="shared" si="33"/>
        <v>1941.5192592592794</v>
      </c>
      <c r="Y51" s="912">
        <f t="shared" si="33"/>
        <v>-28223</v>
      </c>
      <c r="Z51" s="912">
        <f t="shared" si="33"/>
        <v>-51.311729159773677</v>
      </c>
      <c r="AA51" s="914">
        <f t="shared" si="33"/>
        <v>-1961.25</v>
      </c>
      <c r="AC51" s="938" t="s">
        <v>818</v>
      </c>
      <c r="AD51" s="946">
        <f t="shared" si="12"/>
        <v>-4.776448598814529E-2</v>
      </c>
      <c r="AE51" s="947">
        <f t="shared" si="13"/>
        <v>6.3412913780773336E-2</v>
      </c>
      <c r="AF51" s="947">
        <f t="shared" si="14"/>
        <v>-0.10388994200728113</v>
      </c>
      <c r="AG51" s="885"/>
      <c r="AH51" s="946">
        <f t="shared" si="15"/>
        <v>1.536699701322689E-2</v>
      </c>
      <c r="AI51" s="947">
        <f t="shared" si="16"/>
        <v>-5.6873021638731772E-2</v>
      </c>
      <c r="AJ51" s="947">
        <f t="shared" si="17"/>
        <v>0.41060464266964919</v>
      </c>
      <c r="AK51" s="947">
        <f t="shared" si="18"/>
        <v>-0.11959096878589949</v>
      </c>
      <c r="AL51" s="948">
        <f t="shared" si="19"/>
        <v>-0.15918367346938775</v>
      </c>
      <c r="AM51" s="913"/>
      <c r="AN51" s="912"/>
      <c r="AO51" s="912"/>
      <c r="AP51" s="912"/>
      <c r="AQ51" s="913"/>
      <c r="AR51" s="914"/>
      <c r="AS51" s="914"/>
      <c r="AT51" s="946">
        <f t="shared" si="20"/>
        <v>-0.17547992581825472</v>
      </c>
      <c r="AU51" s="947">
        <f t="shared" si="21"/>
        <v>-0.61099585062240669</v>
      </c>
      <c r="AV51" s="947">
        <f t="shared" si="22"/>
        <v>2.5163094128611369E-2</v>
      </c>
      <c r="AW51" s="948">
        <f t="shared" si="23"/>
        <v>-0.1497134219310953</v>
      </c>
      <c r="AX51" s="947">
        <f t="shared" si="24"/>
        <v>-3.5579039658408404E-2</v>
      </c>
      <c r="AY51" s="947">
        <f t="shared" si="25"/>
        <v>1.190184299245302E-2</v>
      </c>
      <c r="AZ51" s="947">
        <f t="shared" si="26"/>
        <v>-5.7418321862418187E-2</v>
      </c>
      <c r="BA51" s="947">
        <f t="shared" si="27"/>
        <v>-4.0053156179193793E-4</v>
      </c>
      <c r="BB51" s="948">
        <f t="shared" si="28"/>
        <v>-0.15721442885771544</v>
      </c>
    </row>
    <row r="52" spans="2:54">
      <c r="B52" s="938" t="s">
        <v>819</v>
      </c>
      <c r="C52" s="940">
        <f t="shared" ref="C52:AA52" si="34">C31-C12</f>
        <v>-32973</v>
      </c>
      <c r="D52" s="912">
        <f t="shared" si="34"/>
        <v>5667</v>
      </c>
      <c r="E52" s="912"/>
      <c r="F52" s="912">
        <f t="shared" si="34"/>
        <v>-52549</v>
      </c>
      <c r="G52" s="940">
        <f t="shared" si="34"/>
        <v>-7053.5741067111376</v>
      </c>
      <c r="H52" s="912">
        <f t="shared" si="34"/>
        <v>-6380</v>
      </c>
      <c r="I52" s="912">
        <f t="shared" si="34"/>
        <v>17734</v>
      </c>
      <c r="J52" s="912">
        <f t="shared" si="34"/>
        <v>-16557.574106711138</v>
      </c>
      <c r="K52" s="912">
        <f t="shared" si="34"/>
        <v>-1850</v>
      </c>
      <c r="L52" s="913">
        <f t="shared" si="34"/>
        <v>-37.5</v>
      </c>
      <c r="M52" s="912">
        <f t="shared" si="34"/>
        <v>-50</v>
      </c>
      <c r="N52" s="912">
        <f t="shared" si="34"/>
        <v>-257.5</v>
      </c>
      <c r="O52" s="912">
        <f t="shared" si="34"/>
        <v>-14</v>
      </c>
      <c r="P52" s="913">
        <f t="shared" si="34"/>
        <v>-30.377277777777749</v>
      </c>
      <c r="Q52" s="914">
        <f t="shared" si="34"/>
        <v>-968.91536096566415</v>
      </c>
      <c r="R52" s="914">
        <f t="shared" si="34"/>
        <v>-275</v>
      </c>
      <c r="S52" s="928">
        <f t="shared" si="34"/>
        <v>-5270</v>
      </c>
      <c r="T52" s="912">
        <f t="shared" si="34"/>
        <v>-1493</v>
      </c>
      <c r="U52" s="912">
        <f t="shared" si="34"/>
        <v>-450</v>
      </c>
      <c r="V52" s="914">
        <f t="shared" si="34"/>
        <v>-3326</v>
      </c>
      <c r="W52" s="912">
        <f t="shared" si="34"/>
        <v>-46927.866745454492</v>
      </c>
      <c r="X52" s="912">
        <f t="shared" si="34"/>
        <v>-2273.8772777777631</v>
      </c>
      <c r="Y52" s="912">
        <f t="shared" si="34"/>
        <v>-35315</v>
      </c>
      <c r="Z52" s="912">
        <f t="shared" si="34"/>
        <v>-7474.9894676768017</v>
      </c>
      <c r="AA52" s="914">
        <f t="shared" si="34"/>
        <v>-1864</v>
      </c>
      <c r="AC52" s="938" t="s">
        <v>819</v>
      </c>
      <c r="AD52" s="946">
        <f t="shared" si="12"/>
        <v>-5.7945672746571815E-2</v>
      </c>
      <c r="AE52" s="947">
        <f t="shared" si="13"/>
        <v>5.2700101364232373E-2</v>
      </c>
      <c r="AF52" s="947">
        <f t="shared" si="14"/>
        <v>-0.11386590220130488</v>
      </c>
      <c r="AG52" s="885"/>
      <c r="AH52" s="946">
        <f t="shared" si="15"/>
        <v>-3.680925822158454E-2</v>
      </c>
      <c r="AI52" s="947">
        <f t="shared" si="16"/>
        <v>-0.11819192293442016</v>
      </c>
      <c r="AJ52" s="947">
        <f t="shared" si="17"/>
        <v>0.42819200309059302</v>
      </c>
      <c r="AK52" s="947">
        <f t="shared" si="18"/>
        <v>-0.19739832504811858</v>
      </c>
      <c r="AL52" s="948">
        <f t="shared" si="19"/>
        <v>-0.14979757085020243</v>
      </c>
      <c r="AM52" s="913"/>
      <c r="AN52" s="912"/>
      <c r="AO52" s="912"/>
      <c r="AP52" s="912"/>
      <c r="AQ52" s="913"/>
      <c r="AR52" s="914"/>
      <c r="AS52" s="914"/>
      <c r="AT52" s="946">
        <f t="shared" si="20"/>
        <v>-0.24096936442615455</v>
      </c>
      <c r="AU52" s="947">
        <f t="shared" si="21"/>
        <v>-0.68080255357957131</v>
      </c>
      <c r="AV52" s="947">
        <f t="shared" si="22"/>
        <v>-0.19148936170212766</v>
      </c>
      <c r="AW52" s="948">
        <f t="shared" si="23"/>
        <v>-0.19196583169802608</v>
      </c>
      <c r="AX52" s="947">
        <f t="shared" si="24"/>
        <v>-5.7573715877167697E-2</v>
      </c>
      <c r="AY52" s="947">
        <f t="shared" si="25"/>
        <v>-1.3775769023527019E-2</v>
      </c>
      <c r="AZ52" s="947">
        <f t="shared" si="26"/>
        <v>-6.9769739116691196E-2</v>
      </c>
      <c r="BA52" s="947">
        <f t="shared" si="27"/>
        <v>-5.6959544997100597E-2</v>
      </c>
      <c r="BB52" s="948">
        <f t="shared" si="28"/>
        <v>-0.14758511480601741</v>
      </c>
    </row>
    <row r="53" spans="2:54">
      <c r="B53" s="938" t="s">
        <v>820</v>
      </c>
      <c r="C53" s="940">
        <f t="shared" ref="C53:AA53" si="35">C32-C13</f>
        <v>-26682.142761066323</v>
      </c>
      <c r="D53" s="912">
        <f t="shared" si="35"/>
        <v>11484</v>
      </c>
      <c r="E53" s="912"/>
      <c r="F53" s="912">
        <f t="shared" si="35"/>
        <v>-53206.142761066265</v>
      </c>
      <c r="G53" s="940">
        <f t="shared" si="35"/>
        <v>-13075.984988380602</v>
      </c>
      <c r="H53" s="912">
        <f t="shared" si="35"/>
        <v>-838</v>
      </c>
      <c r="I53" s="912">
        <f t="shared" si="35"/>
        <v>16448</v>
      </c>
      <c r="J53" s="912">
        <f t="shared" si="35"/>
        <v>-24786.984988380595</v>
      </c>
      <c r="K53" s="912">
        <f t="shared" si="35"/>
        <v>-3900</v>
      </c>
      <c r="L53" s="913">
        <f t="shared" si="35"/>
        <v>-40</v>
      </c>
      <c r="M53" s="912">
        <f t="shared" si="35"/>
        <v>-50</v>
      </c>
      <c r="N53" s="912">
        <f t="shared" si="35"/>
        <v>-282.5</v>
      </c>
      <c r="O53" s="912">
        <f t="shared" si="35"/>
        <v>-14</v>
      </c>
      <c r="P53" s="913">
        <f t="shared" si="35"/>
        <v>-31.896141666666722</v>
      </c>
      <c r="Q53" s="914">
        <f t="shared" si="35"/>
        <v>-1021.5973073586938</v>
      </c>
      <c r="R53" s="914">
        <f t="shared" si="35"/>
        <v>-275</v>
      </c>
      <c r="S53" s="928">
        <f t="shared" si="35"/>
        <v>-3471</v>
      </c>
      <c r="T53" s="912">
        <f t="shared" si="35"/>
        <v>-1515</v>
      </c>
      <c r="U53" s="912">
        <f t="shared" si="35"/>
        <v>334</v>
      </c>
      <c r="V53" s="914">
        <f t="shared" si="35"/>
        <v>-2290</v>
      </c>
      <c r="W53" s="912">
        <f t="shared" si="35"/>
        <v>-44945.121198472334</v>
      </c>
      <c r="X53" s="912">
        <f t="shared" si="35"/>
        <v>9059.1038583333138</v>
      </c>
      <c r="Y53" s="912">
        <f t="shared" si="35"/>
        <v>-36474.142761066265</v>
      </c>
      <c r="Z53" s="912">
        <f t="shared" si="35"/>
        <v>-13616.082295739296</v>
      </c>
      <c r="AA53" s="914">
        <f t="shared" si="35"/>
        <v>-3914</v>
      </c>
      <c r="AC53" s="938" t="s">
        <v>820</v>
      </c>
      <c r="AD53" s="946">
        <f t="shared" si="12"/>
        <v>-4.5757550351670881E-2</v>
      </c>
      <c r="AE53" s="947">
        <f t="shared" si="13"/>
        <v>0.10279637652619142</v>
      </c>
      <c r="AF53" s="947">
        <f t="shared" si="14"/>
        <v>-0.11286739773329514</v>
      </c>
      <c r="AG53" s="885"/>
      <c r="AH53" s="946">
        <f t="shared" si="15"/>
        <v>-6.6566472310843797E-2</v>
      </c>
      <c r="AI53" s="947">
        <f t="shared" si="16"/>
        <v>-1.5198229895897567E-2</v>
      </c>
      <c r="AJ53" s="947">
        <f t="shared" si="17"/>
        <v>0.3869935532445532</v>
      </c>
      <c r="AK53" s="947">
        <f t="shared" si="18"/>
        <v>-0.28723214272249692</v>
      </c>
      <c r="AL53" s="948">
        <f t="shared" si="19"/>
        <v>-0.312</v>
      </c>
      <c r="AM53" s="913"/>
      <c r="AN53" s="912"/>
      <c r="AO53" s="912"/>
      <c r="AP53" s="912"/>
      <c r="AQ53" s="913"/>
      <c r="AR53" s="914"/>
      <c r="AS53" s="914"/>
      <c r="AT53" s="946">
        <f t="shared" si="20"/>
        <v>-0.13900124144007048</v>
      </c>
      <c r="AU53" s="947">
        <f t="shared" si="21"/>
        <v>-0.68397291196388266</v>
      </c>
      <c r="AV53" s="947">
        <f t="shared" si="22"/>
        <v>0.14739629302736099</v>
      </c>
      <c r="AW53" s="948">
        <f t="shared" si="23"/>
        <v>-0.11176183504148365</v>
      </c>
      <c r="AX53" s="947">
        <f t="shared" si="24"/>
        <v>-5.3584120951142775E-2</v>
      </c>
      <c r="AY53" s="947">
        <f t="shared" si="25"/>
        <v>5.3130416688056605E-2</v>
      </c>
      <c r="AZ53" s="947">
        <f t="shared" si="26"/>
        <v>-7.0532955010744594E-2</v>
      </c>
      <c r="BA53" s="947">
        <f t="shared" si="27"/>
        <v>-9.8404888378242364E-2</v>
      </c>
      <c r="BB53" s="948">
        <f t="shared" si="28"/>
        <v>-0.30625978090766826</v>
      </c>
    </row>
    <row r="54" spans="2:54">
      <c r="B54" s="938" t="s">
        <v>821</v>
      </c>
      <c r="C54" s="940">
        <f t="shared" ref="C54:AA54" si="36">C33-C14</f>
        <v>-16462.479796454078</v>
      </c>
      <c r="D54" s="912">
        <f t="shared" si="36"/>
        <v>5998</v>
      </c>
      <c r="E54" s="912"/>
      <c r="F54" s="912">
        <f t="shared" si="36"/>
        <v>-38370.479796454019</v>
      </c>
      <c r="G54" s="940">
        <f t="shared" si="36"/>
        <v>-19275.574106711138</v>
      </c>
      <c r="H54" s="912">
        <f t="shared" si="36"/>
        <v>-1763</v>
      </c>
      <c r="I54" s="912">
        <f t="shared" si="36"/>
        <v>15597</v>
      </c>
      <c r="J54" s="912">
        <f t="shared" si="36"/>
        <v>-28660.574106711145</v>
      </c>
      <c r="K54" s="912">
        <f t="shared" si="36"/>
        <v>-4450</v>
      </c>
      <c r="L54" s="913">
        <f t="shared" si="36"/>
        <v>-37.5</v>
      </c>
      <c r="M54" s="912">
        <f t="shared" si="36"/>
        <v>-50</v>
      </c>
      <c r="N54" s="912">
        <f t="shared" si="36"/>
        <v>-237.5</v>
      </c>
      <c r="O54" s="912">
        <f t="shared" si="36"/>
        <v>-30</v>
      </c>
      <c r="P54" s="913">
        <f t="shared" si="36"/>
        <v>-319.8189749999998</v>
      </c>
      <c r="Q54" s="914">
        <f t="shared" si="36"/>
        <v>-960.28370113650453</v>
      </c>
      <c r="R54" s="914">
        <f t="shared" si="36"/>
        <v>0</v>
      </c>
      <c r="S54" s="928">
        <f t="shared" si="36"/>
        <v>-621.72000000000116</v>
      </c>
      <c r="T54" s="912">
        <f t="shared" si="36"/>
        <v>-120.72000000000003</v>
      </c>
      <c r="U54" s="912">
        <f t="shared" si="36"/>
        <v>445</v>
      </c>
      <c r="V54" s="914">
        <f t="shared" si="36"/>
        <v>-946</v>
      </c>
      <c r="W54" s="912">
        <f t="shared" si="36"/>
        <v>-37995.876579301665</v>
      </c>
      <c r="X54" s="912">
        <f t="shared" si="36"/>
        <v>3756.9610249999969</v>
      </c>
      <c r="Y54" s="912">
        <f t="shared" si="36"/>
        <v>-22378.479796454019</v>
      </c>
      <c r="Z54" s="912">
        <f t="shared" si="36"/>
        <v>-14894.357807847642</v>
      </c>
      <c r="AA54" s="914">
        <f t="shared" si="36"/>
        <v>-4480</v>
      </c>
      <c r="AC54" s="938" t="s">
        <v>821</v>
      </c>
      <c r="AD54" s="946">
        <f t="shared" si="12"/>
        <v>-2.9050290011724381E-2</v>
      </c>
      <c r="AE54" s="947">
        <f t="shared" si="13"/>
        <v>5.3219996095898919E-2</v>
      </c>
      <c r="AF54" s="947">
        <f t="shared" si="14"/>
        <v>-8.4518895467169813E-2</v>
      </c>
      <c r="AG54" s="885"/>
      <c r="AH54" s="946">
        <f t="shared" si="15"/>
        <v>-0.10248222421917058</v>
      </c>
      <c r="AI54" s="947">
        <f t="shared" si="16"/>
        <v>-3.2281691172431473E-2</v>
      </c>
      <c r="AJ54" s="947">
        <f t="shared" si="17"/>
        <v>0.37110973636623201</v>
      </c>
      <c r="AK54" s="947">
        <f t="shared" si="18"/>
        <v>-0.36372671683834595</v>
      </c>
      <c r="AL54" s="948">
        <f t="shared" si="19"/>
        <v>-0.35177865612648224</v>
      </c>
      <c r="AM54" s="913"/>
      <c r="AN54" s="912"/>
      <c r="AO54" s="912"/>
      <c r="AP54" s="912"/>
      <c r="AQ54" s="913"/>
      <c r="AR54" s="914"/>
      <c r="AS54" s="914"/>
      <c r="AT54" s="946">
        <f t="shared" si="20"/>
        <v>-2.7624633431085097E-2</v>
      </c>
      <c r="AU54" s="947">
        <f t="shared" si="21"/>
        <v>-5.7078014184397174E-2</v>
      </c>
      <c r="AV54" s="947">
        <f t="shared" si="22"/>
        <v>0.22194513715710723</v>
      </c>
      <c r="AW54" s="948">
        <f t="shared" si="23"/>
        <v>-5.1452191885129991E-2</v>
      </c>
      <c r="AX54" s="947">
        <f t="shared" si="24"/>
        <v>-4.6975851060797991E-2</v>
      </c>
      <c r="AY54" s="947">
        <f t="shared" si="25"/>
        <v>2.1989844926612084E-2</v>
      </c>
      <c r="AZ54" s="947">
        <f t="shared" si="26"/>
        <v>-4.4853843895722799E-2</v>
      </c>
      <c r="BA54" s="947">
        <f t="shared" si="27"/>
        <v>-0.11807923242608125</v>
      </c>
      <c r="BB54" s="948">
        <f t="shared" si="28"/>
        <v>-0.34648105181747874</v>
      </c>
    </row>
    <row r="55" spans="2:54">
      <c r="B55" s="938" t="s">
        <v>822</v>
      </c>
      <c r="C55" s="940">
        <f t="shared" ref="C55:AA55" si="37">C34-C15</f>
        <v>-18755.148004701477</v>
      </c>
      <c r="D55" s="912">
        <f t="shared" si="37"/>
        <v>16393</v>
      </c>
      <c r="E55" s="912"/>
      <c r="F55" s="912">
        <f t="shared" si="37"/>
        <v>-52018.148004701477</v>
      </c>
      <c r="G55" s="940">
        <f t="shared" si="37"/>
        <v>-24437.539396727807</v>
      </c>
      <c r="H55" s="912">
        <f t="shared" si="37"/>
        <v>4186</v>
      </c>
      <c r="I55" s="912">
        <f t="shared" si="37"/>
        <v>20709</v>
      </c>
      <c r="J55" s="912">
        <f t="shared" si="37"/>
        <v>-45938.539396727821</v>
      </c>
      <c r="K55" s="912">
        <f t="shared" si="37"/>
        <v>-3395</v>
      </c>
      <c r="L55" s="913">
        <f t="shared" si="37"/>
        <v>-37.5</v>
      </c>
      <c r="M55" s="912">
        <f t="shared" si="37"/>
        <v>-50</v>
      </c>
      <c r="N55" s="912">
        <f t="shared" si="37"/>
        <v>-275</v>
      </c>
      <c r="O55" s="912">
        <f t="shared" si="37"/>
        <v>50</v>
      </c>
      <c r="P55" s="913">
        <f t="shared" si="37"/>
        <v>-303.30992374999983</v>
      </c>
      <c r="Q55" s="914">
        <f t="shared" si="37"/>
        <v>-951.41458016006436</v>
      </c>
      <c r="R55" s="914">
        <f t="shared" si="37"/>
        <v>500</v>
      </c>
      <c r="S55" s="928">
        <f t="shared" si="37"/>
        <v>46</v>
      </c>
      <c r="T55" s="912">
        <f t="shared" si="37"/>
        <v>21</v>
      </c>
      <c r="U55" s="912">
        <f t="shared" si="37"/>
        <v>760</v>
      </c>
      <c r="V55" s="914">
        <f t="shared" si="37"/>
        <v>-736</v>
      </c>
      <c r="W55" s="912">
        <f t="shared" si="37"/>
        <v>-44215.911905339337</v>
      </c>
      <c r="X55" s="912">
        <f t="shared" si="37"/>
        <v>20259.190076250001</v>
      </c>
      <c r="Y55" s="912">
        <f t="shared" si="37"/>
        <v>-30599.148004701477</v>
      </c>
      <c r="Z55" s="912">
        <f t="shared" si="37"/>
        <v>-30530.953976887889</v>
      </c>
      <c r="AA55" s="914">
        <f t="shared" si="37"/>
        <v>-3345</v>
      </c>
      <c r="AC55" s="938" t="s">
        <v>822</v>
      </c>
      <c r="AD55" s="946">
        <f t="shared" si="12"/>
        <v>-2.9343477921302021E-2</v>
      </c>
      <c r="AE55" s="947">
        <f t="shared" si="13"/>
        <v>0.13310652256875372</v>
      </c>
      <c r="AF55" s="947">
        <f t="shared" si="14"/>
        <v>-0.10080997361386483</v>
      </c>
      <c r="AG55" s="885"/>
      <c r="AH55" s="946">
        <f t="shared" si="15"/>
        <v>-0.12172150362475621</v>
      </c>
      <c r="AI55" s="947">
        <f t="shared" si="16"/>
        <v>8.4371346797274968E-2</v>
      </c>
      <c r="AJ55" s="947">
        <f t="shared" si="17"/>
        <v>0.52044432158025689</v>
      </c>
      <c r="AK55" s="947">
        <f t="shared" si="18"/>
        <v>-0.46371182529730204</v>
      </c>
      <c r="AL55" s="948">
        <f t="shared" si="19"/>
        <v>-0.27612850752338347</v>
      </c>
      <c r="AM55" s="913"/>
      <c r="AN55" s="912"/>
      <c r="AO55" s="912"/>
      <c r="AP55" s="912"/>
      <c r="AQ55" s="913"/>
      <c r="AR55" s="914"/>
      <c r="AS55" s="914"/>
      <c r="AT55" s="946">
        <f t="shared" si="20"/>
        <v>1.9837847162325339E-3</v>
      </c>
      <c r="AU55" s="947">
        <f t="shared" si="21"/>
        <v>1.0130246020260492E-2</v>
      </c>
      <c r="AV55" s="947">
        <f t="shared" si="22"/>
        <v>0.40211640211640209</v>
      </c>
      <c r="AW55" s="948">
        <f t="shared" si="23"/>
        <v>-3.8281493810464993E-2</v>
      </c>
      <c r="AX55" s="947">
        <f t="shared" si="24"/>
        <v>-4.9359320888212856E-2</v>
      </c>
      <c r="AY55" s="947">
        <f t="shared" si="25"/>
        <v>0.11491491325087298</v>
      </c>
      <c r="AZ55" s="947">
        <f t="shared" si="26"/>
        <v>-5.4775045521301961E-2</v>
      </c>
      <c r="BA55" s="947">
        <f t="shared" si="27"/>
        <v>-0.20584336643026457</v>
      </c>
      <c r="BB55" s="948">
        <f t="shared" si="28"/>
        <v>-0.26664009565563968</v>
      </c>
    </row>
    <row r="56" spans="2:54">
      <c r="B56" s="938" t="s">
        <v>823</v>
      </c>
      <c r="C56" s="940">
        <f t="shared" ref="C56:AA56" si="38">C35-C16</f>
        <v>-13550.991772572277</v>
      </c>
      <c r="D56" s="912">
        <f t="shared" si="38"/>
        <v>22031</v>
      </c>
      <c r="E56" s="912"/>
      <c r="F56" s="912">
        <f t="shared" si="38"/>
        <v>-50151.991772572219</v>
      </c>
      <c r="G56" s="940">
        <f t="shared" si="38"/>
        <v>-21014.039396727807</v>
      </c>
      <c r="H56" s="912">
        <f t="shared" si="38"/>
        <v>639</v>
      </c>
      <c r="I56" s="912">
        <f t="shared" si="38"/>
        <v>20834</v>
      </c>
      <c r="J56" s="912">
        <f t="shared" si="38"/>
        <v>-39667.039396727821</v>
      </c>
      <c r="K56" s="912">
        <f t="shared" si="38"/>
        <v>-2820</v>
      </c>
      <c r="L56" s="913">
        <f t="shared" si="38"/>
        <v>-37.5</v>
      </c>
      <c r="M56" s="912">
        <f t="shared" si="38"/>
        <v>-150</v>
      </c>
      <c r="N56" s="912">
        <f t="shared" si="38"/>
        <v>-262.5</v>
      </c>
      <c r="O56" s="912">
        <f t="shared" si="38"/>
        <v>-50</v>
      </c>
      <c r="P56" s="913">
        <f t="shared" si="38"/>
        <v>-188.47541993749985</v>
      </c>
      <c r="Q56" s="914">
        <f t="shared" si="38"/>
        <v>5484.6297138320115</v>
      </c>
      <c r="R56" s="914">
        <f t="shared" si="38"/>
        <v>0</v>
      </c>
      <c r="S56" s="928">
        <f t="shared" si="38"/>
        <v>-2065</v>
      </c>
      <c r="T56" s="912">
        <f t="shared" si="38"/>
        <v>-894</v>
      </c>
      <c r="U56" s="912">
        <f t="shared" si="38"/>
        <v>377</v>
      </c>
      <c r="V56" s="914">
        <f t="shared" si="38"/>
        <v>-1548</v>
      </c>
      <c r="W56" s="912">
        <f t="shared" si="38"/>
        <v>-31833.876875405549</v>
      </c>
      <c r="X56" s="912">
        <f t="shared" si="38"/>
        <v>21550.024580062513</v>
      </c>
      <c r="Y56" s="912">
        <f t="shared" si="38"/>
        <v>-29090.991772572219</v>
      </c>
      <c r="Z56" s="912">
        <f t="shared" si="38"/>
        <v>-21422.909682895814</v>
      </c>
      <c r="AA56" s="914">
        <f t="shared" si="38"/>
        <v>-2870</v>
      </c>
      <c r="AC56" s="938" t="s">
        <v>823</v>
      </c>
      <c r="AD56" s="946">
        <f t="shared" si="12"/>
        <v>-2.3155815738603262E-2</v>
      </c>
      <c r="AE56" s="947">
        <f t="shared" si="13"/>
        <v>0.20692408118795141</v>
      </c>
      <c r="AF56" s="947">
        <f t="shared" si="14"/>
        <v>-0.10475830674807247</v>
      </c>
      <c r="AG56" s="885"/>
      <c r="AH56" s="946">
        <f t="shared" si="15"/>
        <v>-0.11455163588591633</v>
      </c>
      <c r="AI56" s="947">
        <f t="shared" si="16"/>
        <v>1.3379116852662213E-2</v>
      </c>
      <c r="AJ56" s="947">
        <f t="shared" si="17"/>
        <v>0.55202564849897984</v>
      </c>
      <c r="AK56" s="947">
        <f t="shared" si="18"/>
        <v>-0.45845128977772437</v>
      </c>
      <c r="AL56" s="948">
        <f t="shared" si="19"/>
        <v>-0.2469352014010508</v>
      </c>
      <c r="AM56" s="913"/>
      <c r="AN56" s="912"/>
      <c r="AO56" s="912"/>
      <c r="AP56" s="912"/>
      <c r="AQ56" s="913"/>
      <c r="AR56" s="914"/>
      <c r="AS56" s="914"/>
      <c r="AT56" s="946">
        <f t="shared" si="20"/>
        <v>-0.10923036233800582</v>
      </c>
      <c r="AU56" s="947">
        <f t="shared" si="21"/>
        <v>-0.42693409742120342</v>
      </c>
      <c r="AV56" s="947">
        <f t="shared" si="22"/>
        <v>0.23228589032655575</v>
      </c>
      <c r="AW56" s="948">
        <f t="shared" si="23"/>
        <v>-0.10192257045035555</v>
      </c>
      <c r="AX56" s="947">
        <f t="shared" si="24"/>
        <v>-3.8866172694952655E-2</v>
      </c>
      <c r="AY56" s="947">
        <f t="shared" si="25"/>
        <v>0.13655463246944263</v>
      </c>
      <c r="AZ56" s="947">
        <f t="shared" si="26"/>
        <v>-5.6046175874903612E-2</v>
      </c>
      <c r="BA56" s="947">
        <f t="shared" si="27"/>
        <v>-0.1641886990511095</v>
      </c>
      <c r="BB56" s="948">
        <f t="shared" si="28"/>
        <v>-0.24488054607508533</v>
      </c>
    </row>
    <row r="57" spans="2:54">
      <c r="B57" s="949" t="s">
        <v>824</v>
      </c>
      <c r="C57" s="950">
        <f t="shared" ref="C57:AA57" si="39">C36-C17</f>
        <v>-26756.566391672706</v>
      </c>
      <c r="D57" s="923">
        <f t="shared" si="39"/>
        <v>20784</v>
      </c>
      <c r="E57" s="923"/>
      <c r="F57" s="923">
        <f t="shared" si="39"/>
        <v>-62290.566391672706</v>
      </c>
      <c r="G57" s="950">
        <f t="shared" si="39"/>
        <v>-14936.306751719501</v>
      </c>
      <c r="H57" s="923">
        <f t="shared" si="39"/>
        <v>7864</v>
      </c>
      <c r="I57" s="923">
        <f t="shared" si="39"/>
        <v>15253</v>
      </c>
      <c r="J57" s="923">
        <f t="shared" si="39"/>
        <v>-35733.306751719487</v>
      </c>
      <c r="K57" s="923">
        <f t="shared" si="39"/>
        <v>-2320</v>
      </c>
      <c r="L57" s="924">
        <f t="shared" si="39"/>
        <v>-40</v>
      </c>
      <c r="M57" s="923">
        <f t="shared" si="39"/>
        <v>-200</v>
      </c>
      <c r="N57" s="923">
        <f t="shared" si="39"/>
        <v>-297.5</v>
      </c>
      <c r="O57" s="923">
        <f t="shared" si="39"/>
        <v>-75</v>
      </c>
      <c r="P57" s="924">
        <f t="shared" si="39"/>
        <v>-275.39919093437493</v>
      </c>
      <c r="Q57" s="925">
        <f t="shared" si="39"/>
        <v>4338.2062408088605</v>
      </c>
      <c r="R57" s="925">
        <f t="shared" si="39"/>
        <v>0</v>
      </c>
      <c r="S57" s="935">
        <f t="shared" si="39"/>
        <v>-3918</v>
      </c>
      <c r="T57" s="923">
        <f t="shared" si="39"/>
        <v>-857</v>
      </c>
      <c r="U57" s="923">
        <f t="shared" si="39"/>
        <v>114</v>
      </c>
      <c r="V57" s="925">
        <f t="shared" si="39"/>
        <v>-3175</v>
      </c>
      <c r="W57" s="923">
        <f t="shared" si="39"/>
        <v>-42160.5660935177</v>
      </c>
      <c r="X57" s="923">
        <f t="shared" si="39"/>
        <v>27475.600809065625</v>
      </c>
      <c r="Y57" s="923">
        <f t="shared" si="39"/>
        <v>-47123.566391672706</v>
      </c>
      <c r="Z57" s="923">
        <f t="shared" si="39"/>
        <v>-20117.600510910634</v>
      </c>
      <c r="AA57" s="925">
        <f t="shared" si="39"/>
        <v>-2395</v>
      </c>
      <c r="AC57" s="949" t="s">
        <v>824</v>
      </c>
      <c r="AD57" s="951">
        <f t="shared" si="12"/>
        <v>-4.3326542680619584E-2</v>
      </c>
      <c r="AE57" s="952">
        <f t="shared" si="13"/>
        <v>0.17984528321478635</v>
      </c>
      <c r="AF57" s="952">
        <f t="shared" si="14"/>
        <v>-0.1240872654667876</v>
      </c>
      <c r="AG57" s="886"/>
      <c r="AH57" s="951">
        <f t="shared" si="15"/>
        <v>-8.1393662104004214E-2</v>
      </c>
      <c r="AI57" s="952">
        <f t="shared" si="16"/>
        <v>0.1640520694259012</v>
      </c>
      <c r="AJ57" s="952">
        <f t="shared" si="17"/>
        <v>0.38765344244796301</v>
      </c>
      <c r="AK57" s="952">
        <f t="shared" si="18"/>
        <v>-0.42235954271334081</v>
      </c>
      <c r="AL57" s="953">
        <f t="shared" si="19"/>
        <v>-0.19965576592082615</v>
      </c>
      <c r="AM57" s="924"/>
      <c r="AN57" s="923"/>
      <c r="AO57" s="923"/>
      <c r="AP57" s="923"/>
      <c r="AQ57" s="924"/>
      <c r="AR57" s="925"/>
      <c r="AS57" s="925"/>
      <c r="AT57" s="951">
        <f t="shared" si="20"/>
        <v>-0.17291905728660958</v>
      </c>
      <c r="AU57" s="952">
        <f t="shared" si="21"/>
        <v>-0.39731108020398703</v>
      </c>
      <c r="AV57" s="952">
        <f t="shared" si="22"/>
        <v>5.7401812688821753E-2</v>
      </c>
      <c r="AW57" s="953">
        <f t="shared" si="23"/>
        <v>-0.17148258169052119</v>
      </c>
      <c r="AX57" s="952">
        <f t="shared" si="24"/>
        <v>-4.9180709429475888E-2</v>
      </c>
      <c r="AY57" s="952">
        <f t="shared" si="25"/>
        <v>0.16429395472456754</v>
      </c>
      <c r="AZ57" s="952">
        <f t="shared" si="26"/>
        <v>-8.6572800325675575E-2</v>
      </c>
      <c r="BA57" s="952">
        <f t="shared" si="27"/>
        <v>-0.1504335684056162</v>
      </c>
      <c r="BB57" s="953">
        <f t="shared" si="28"/>
        <v>-0.20008354218880534</v>
      </c>
    </row>
    <row r="58" spans="2:54">
      <c r="B58" s="878" t="s">
        <v>45</v>
      </c>
      <c r="C58" s="928">
        <f t="shared" ref="C58:AA58" si="40">C37-C18</f>
        <v>-289193.32872646768</v>
      </c>
      <c r="D58" s="928">
        <f t="shared" si="40"/>
        <v>85687</v>
      </c>
      <c r="E58" s="928"/>
      <c r="F58" s="928">
        <f t="shared" si="40"/>
        <v>-539821.32872646675</v>
      </c>
      <c r="G58" s="928">
        <f t="shared" si="40"/>
        <v>10501.285486868117</v>
      </c>
      <c r="H58" s="928">
        <f t="shared" si="40"/>
        <v>20807</v>
      </c>
      <c r="I58" s="928">
        <f t="shared" si="40"/>
        <v>210750</v>
      </c>
      <c r="J58" s="928">
        <f t="shared" si="40"/>
        <v>-193824.7145131313</v>
      </c>
      <c r="K58" s="928">
        <f t="shared" si="40"/>
        <v>-27235</v>
      </c>
      <c r="L58" s="928">
        <f t="shared" si="40"/>
        <v>-438.90000000000146</v>
      </c>
      <c r="M58" s="928">
        <f t="shared" si="40"/>
        <v>-1018</v>
      </c>
      <c r="N58" s="928">
        <f t="shared" si="40"/>
        <v>-3129.5</v>
      </c>
      <c r="O58" s="928">
        <f t="shared" si="40"/>
        <v>-204.94999999999982</v>
      </c>
      <c r="P58" s="928">
        <f t="shared" si="40"/>
        <v>-1314.2366821527403</v>
      </c>
      <c r="Q58" s="928">
        <f t="shared" si="40"/>
        <v>325.38252657221165</v>
      </c>
      <c r="R58" s="928">
        <f t="shared" si="40"/>
        <v>-1917.6499999999942</v>
      </c>
      <c r="S58" s="928">
        <f t="shared" si="40"/>
        <v>-31204.720000000001</v>
      </c>
      <c r="T58" s="928">
        <f t="shared" si="40"/>
        <v>-12549.720000000001</v>
      </c>
      <c r="U58" s="928">
        <f t="shared" si="40"/>
        <v>2230</v>
      </c>
      <c r="V58" s="928">
        <f t="shared" si="40"/>
        <v>-20887</v>
      </c>
      <c r="W58" s="928">
        <f t="shared" si="40"/>
        <v>-317601.61739517935</v>
      </c>
      <c r="X58" s="928">
        <f t="shared" si="40"/>
        <v>92191.143317847745</v>
      </c>
      <c r="Y58" s="928">
        <f t="shared" si="40"/>
        <v>-327859.32872646675</v>
      </c>
      <c r="Z58" s="928">
        <f t="shared" si="40"/>
        <v>-54493.481986559229</v>
      </c>
      <c r="AA58" s="928">
        <f t="shared" si="40"/>
        <v>-27439.950000000012</v>
      </c>
      <c r="AC58" s="878" t="s">
        <v>45</v>
      </c>
      <c r="AD58" s="954">
        <f t="shared" si="12"/>
        <v>-4.149824291732887E-2</v>
      </c>
      <c r="AE58" s="954">
        <f t="shared" si="13"/>
        <v>6.4066819044713758E-2</v>
      </c>
      <c r="AF58" s="954">
        <f t="shared" si="14"/>
        <v>-9.5860071973271538E-2</v>
      </c>
      <c r="AG58" s="954"/>
      <c r="AH58" s="954">
        <f t="shared" si="15"/>
        <v>4.307067601555652E-3</v>
      </c>
      <c r="AI58" s="954">
        <f t="shared" si="16"/>
        <v>3.1063662069397955E-2</v>
      </c>
      <c r="AJ58" s="954">
        <f t="shared" si="17"/>
        <v>0.39545902331472532</v>
      </c>
      <c r="AK58" s="954">
        <f t="shared" si="18"/>
        <v>-0.1774256193663393</v>
      </c>
      <c r="AL58" s="954">
        <f t="shared" si="19"/>
        <v>-0.19047452529985662</v>
      </c>
      <c r="AM58" s="954"/>
      <c r="AN58" s="954"/>
      <c r="AO58" s="954"/>
      <c r="AP58" s="954"/>
      <c r="AQ58" s="954"/>
      <c r="AR58" s="954"/>
      <c r="AS58" s="954"/>
      <c r="AT58" s="954">
        <f t="shared" si="20"/>
        <v>-0.12258633761927772</v>
      </c>
      <c r="AU58" s="954">
        <f t="shared" si="21"/>
        <v>-0.51353302234225395</v>
      </c>
      <c r="AV58" s="954">
        <f t="shared" si="22"/>
        <v>9.1694078947368418E-2</v>
      </c>
      <c r="AW58" s="954">
        <f t="shared" si="23"/>
        <v>-0.10149321904595306</v>
      </c>
      <c r="AX58" s="954">
        <f t="shared" si="24"/>
        <v>-3.1598859359502393E-2</v>
      </c>
      <c r="AY58" s="954">
        <f t="shared" si="25"/>
        <v>4.5016774658800982E-2</v>
      </c>
      <c r="AZ58" s="954">
        <f t="shared" si="26"/>
        <v>-5.288770232200278E-2</v>
      </c>
      <c r="BA58" s="954">
        <f t="shared" si="27"/>
        <v>-3.2871077070206194E-2</v>
      </c>
      <c r="BB58" s="954">
        <f t="shared" si="28"/>
        <v>-0.18773398374428732</v>
      </c>
    </row>
  </sheetData>
  <sheetProtection algorithmName="SHA-512" hashValue="yMWEPpBAcp18b1/R8oCBxRUAVRgprDQS4HomRlBBjBeg1tH1sF+Ys+swUiWXmPddvlhjl9MsmLhUuOkZ4udulg==" saltValue="9nZBjsUcllgdyS2D9ZXTxw==" spinCount="100000" sheet="1" objects="1" scenarios="1"/>
  <mergeCells count="28">
    <mergeCell ref="C44:F44"/>
    <mergeCell ref="G44:K44"/>
    <mergeCell ref="S44:V44"/>
    <mergeCell ref="W44:AA44"/>
    <mergeCell ref="C2:AA3"/>
    <mergeCell ref="C4:F4"/>
    <mergeCell ref="G4:K4"/>
    <mergeCell ref="S4:V4"/>
    <mergeCell ref="W4:AA4"/>
    <mergeCell ref="C21:AA22"/>
    <mergeCell ref="C23:F23"/>
    <mergeCell ref="G23:K23"/>
    <mergeCell ref="S23:V23"/>
    <mergeCell ref="W23:AA23"/>
    <mergeCell ref="C42:AA43"/>
    <mergeCell ref="P4:Q4"/>
    <mergeCell ref="P23:Q23"/>
    <mergeCell ref="P44:Q44"/>
    <mergeCell ref="AQ44:AR44"/>
    <mergeCell ref="L4:O4"/>
    <mergeCell ref="L44:O44"/>
    <mergeCell ref="L23:O23"/>
    <mergeCell ref="AM44:AP44"/>
    <mergeCell ref="AD42:BB43"/>
    <mergeCell ref="AD44:AG44"/>
    <mergeCell ref="AH44:AL44"/>
    <mergeCell ref="AT44:AW44"/>
    <mergeCell ref="AX44:BB44"/>
  </mergeCells>
  <pageMargins left="0.7" right="0.7" top="0.75" bottom="0.75" header="0.3" footer="0.3"/>
  <pageSetup orientation="portrait" r:id="rId1"/>
  <ignoredErrors>
    <ignoredError sqref="M25:M36"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C075A-B35B-4C20-8C54-65ADF81F36EF}">
  <sheetPr codeName="Sheet9">
    <tabColor rgb="FF92D050"/>
  </sheetPr>
  <dimension ref="B1:BB58"/>
  <sheetViews>
    <sheetView workbookViewId="0"/>
  </sheetViews>
  <sheetFormatPr baseColWidth="10" defaultColWidth="8.83203125" defaultRowHeight="15"/>
  <cols>
    <col min="2" max="2" width="10.83203125" customWidth="1"/>
    <col min="3" max="4" width="9.6640625" bestFit="1" customWidth="1"/>
    <col min="5" max="6" width="9.6640625" customWidth="1"/>
    <col min="7" max="7" width="9.6640625" bestFit="1" customWidth="1"/>
    <col min="10" max="10" width="9.6640625" bestFit="1" customWidth="1"/>
    <col min="23" max="23" width="10.1640625" bestFit="1" customWidth="1"/>
    <col min="24" max="26" width="9.6640625" bestFit="1" customWidth="1"/>
  </cols>
  <sheetData>
    <row r="1" spans="2:27" ht="16" thickBot="1"/>
    <row r="2" spans="2:27">
      <c r="B2" s="904"/>
      <c r="C2" s="2998" t="s">
        <v>808</v>
      </c>
      <c r="D2" s="2999"/>
      <c r="E2" s="2999"/>
      <c r="F2" s="2999"/>
      <c r="G2" s="2999"/>
      <c r="H2" s="2999"/>
      <c r="I2" s="2999"/>
      <c r="J2" s="2999"/>
      <c r="K2" s="2999"/>
      <c r="L2" s="2999"/>
      <c r="M2" s="2999"/>
      <c r="N2" s="2999"/>
      <c r="O2" s="2999"/>
      <c r="P2" s="2999"/>
      <c r="Q2" s="2999"/>
      <c r="R2" s="2999"/>
      <c r="S2" s="2999"/>
      <c r="T2" s="2999"/>
      <c r="U2" s="2999"/>
      <c r="V2" s="2999"/>
      <c r="W2" s="2999"/>
      <c r="X2" s="2999"/>
      <c r="Y2" s="2999"/>
      <c r="Z2" s="2999"/>
      <c r="AA2" s="3000"/>
    </row>
    <row r="3" spans="2:27" ht="16" thickBot="1">
      <c r="B3" s="905"/>
      <c r="C3" s="3001"/>
      <c r="D3" s="3002"/>
      <c r="E3" s="3002"/>
      <c r="F3" s="3002"/>
      <c r="G3" s="3003"/>
      <c r="H3" s="3003"/>
      <c r="I3" s="3003"/>
      <c r="J3" s="3003"/>
      <c r="K3" s="3003"/>
      <c r="L3" s="3002"/>
      <c r="M3" s="3002"/>
      <c r="N3" s="3002"/>
      <c r="O3" s="3002"/>
      <c r="P3" s="3002"/>
      <c r="Q3" s="3002"/>
      <c r="R3" s="3002"/>
      <c r="S3" s="3002"/>
      <c r="T3" s="3002"/>
      <c r="U3" s="3002"/>
      <c r="V3" s="3002"/>
      <c r="W3" s="3003"/>
      <c r="X3" s="3003"/>
      <c r="Y3" s="3003"/>
      <c r="Z3" s="3003"/>
      <c r="AA3" s="3004"/>
    </row>
    <row r="4" spans="2:27" ht="17" thickBot="1">
      <c r="B4" s="906"/>
      <c r="C4" s="2995" t="s">
        <v>811</v>
      </c>
      <c r="D4" s="2996"/>
      <c r="E4" s="2996"/>
      <c r="F4" s="2997"/>
      <c r="G4" s="2979" t="s">
        <v>317</v>
      </c>
      <c r="H4" s="2979"/>
      <c r="I4" s="2979"/>
      <c r="J4" s="2979"/>
      <c r="K4" s="2979"/>
      <c r="L4" s="2975" t="s">
        <v>153</v>
      </c>
      <c r="M4" s="2976"/>
      <c r="N4" s="2976"/>
      <c r="O4" s="2980"/>
      <c r="P4" s="2975" t="s">
        <v>155</v>
      </c>
      <c r="Q4" s="2980"/>
      <c r="R4" s="879" t="s">
        <v>154</v>
      </c>
      <c r="S4" s="2982" t="s">
        <v>168</v>
      </c>
      <c r="T4" s="2982"/>
      <c r="U4" s="2982"/>
      <c r="V4" s="2983"/>
      <c r="W4" s="2976" t="s">
        <v>812</v>
      </c>
      <c r="X4" s="2976"/>
      <c r="Y4" s="2976"/>
      <c r="Z4" s="2976"/>
      <c r="AA4" s="2977"/>
    </row>
    <row r="5" spans="2:27" ht="17" thickBot="1">
      <c r="B5" s="907"/>
      <c r="C5" s="897" t="s">
        <v>127</v>
      </c>
      <c r="D5" s="870" t="s">
        <v>22</v>
      </c>
      <c r="E5" s="870" t="s">
        <v>52</v>
      </c>
      <c r="F5" s="898" t="s">
        <v>171</v>
      </c>
      <c r="G5" s="871" t="s">
        <v>127</v>
      </c>
      <c r="H5" s="871" t="s">
        <v>22</v>
      </c>
      <c r="I5" s="871" t="s">
        <v>171</v>
      </c>
      <c r="J5" s="871" t="s">
        <v>52</v>
      </c>
      <c r="K5" s="871" t="s">
        <v>84</v>
      </c>
      <c r="L5" s="873" t="s">
        <v>22</v>
      </c>
      <c r="M5" s="872" t="s">
        <v>171</v>
      </c>
      <c r="N5" s="872" t="s">
        <v>52</v>
      </c>
      <c r="O5" s="872" t="s">
        <v>84</v>
      </c>
      <c r="P5" s="873" t="s">
        <v>22</v>
      </c>
      <c r="Q5" s="875" t="s">
        <v>52</v>
      </c>
      <c r="R5" s="875" t="s">
        <v>52</v>
      </c>
      <c r="S5" s="872" t="s">
        <v>127</v>
      </c>
      <c r="T5" s="872" t="s">
        <v>22</v>
      </c>
      <c r="U5" s="872" t="s">
        <v>171</v>
      </c>
      <c r="V5" s="875" t="s">
        <v>52</v>
      </c>
      <c r="W5" s="872" t="s">
        <v>127</v>
      </c>
      <c r="X5" s="872" t="s">
        <v>22</v>
      </c>
      <c r="Y5" s="872" t="s">
        <v>171</v>
      </c>
      <c r="Z5" s="872" t="s">
        <v>52</v>
      </c>
      <c r="AA5" s="875" t="s">
        <v>84</v>
      </c>
    </row>
    <row r="6" spans="2:27">
      <c r="B6" s="908" t="s">
        <v>813</v>
      </c>
      <c r="C6" s="909">
        <v>609967</v>
      </c>
      <c r="D6" s="910">
        <v>120072</v>
      </c>
      <c r="E6" s="910"/>
      <c r="F6" s="911">
        <v>489895</v>
      </c>
      <c r="G6" s="912">
        <v>256804</v>
      </c>
      <c r="H6" s="912">
        <v>75000</v>
      </c>
      <c r="I6" s="912">
        <v>53025</v>
      </c>
      <c r="J6" s="912">
        <v>119729</v>
      </c>
      <c r="K6" s="912">
        <v>9050</v>
      </c>
      <c r="L6" s="913">
        <v>679</v>
      </c>
      <c r="M6" s="912">
        <v>764</v>
      </c>
      <c r="N6" s="912">
        <v>4963</v>
      </c>
      <c r="O6" s="912">
        <v>262</v>
      </c>
      <c r="P6" s="913">
        <v>516.33333333333337</v>
      </c>
      <c r="Q6" s="914">
        <v>16863.58568329718</v>
      </c>
      <c r="R6" s="914">
        <v>6775</v>
      </c>
      <c r="S6" s="915">
        <v>18992</v>
      </c>
      <c r="T6" s="915">
        <v>1954</v>
      </c>
      <c r="U6" s="915">
        <v>1705</v>
      </c>
      <c r="V6" s="916">
        <v>15333</v>
      </c>
      <c r="W6" s="912">
        <v>916585.91901663062</v>
      </c>
      <c r="X6" s="912">
        <v>198221.33333333334</v>
      </c>
      <c r="Y6" s="912">
        <v>545389</v>
      </c>
      <c r="Z6" s="915">
        <v>163663.58568329719</v>
      </c>
      <c r="AA6" s="916">
        <v>9312</v>
      </c>
    </row>
    <row r="7" spans="2:27">
      <c r="B7" s="908" t="s">
        <v>814</v>
      </c>
      <c r="C7" s="917">
        <v>585228</v>
      </c>
      <c r="D7" s="912">
        <v>121654</v>
      </c>
      <c r="E7" s="912"/>
      <c r="F7" s="918">
        <v>463574</v>
      </c>
      <c r="G7" s="912">
        <v>229285</v>
      </c>
      <c r="H7" s="912">
        <v>59175</v>
      </c>
      <c r="I7" s="912">
        <v>54425</v>
      </c>
      <c r="J7" s="912">
        <v>103235</v>
      </c>
      <c r="K7" s="912">
        <v>12450</v>
      </c>
      <c r="L7" s="913">
        <v>666</v>
      </c>
      <c r="M7" s="912">
        <v>786</v>
      </c>
      <c r="N7" s="912">
        <v>5034</v>
      </c>
      <c r="O7" s="912">
        <v>188</v>
      </c>
      <c r="P7" s="913">
        <v>551.66666666666663</v>
      </c>
      <c r="Q7" s="914">
        <v>16595.7352221642</v>
      </c>
      <c r="R7" s="914">
        <v>6485</v>
      </c>
      <c r="S7" s="915">
        <v>21315</v>
      </c>
      <c r="T7" s="912">
        <v>2134</v>
      </c>
      <c r="U7" s="912">
        <v>1893</v>
      </c>
      <c r="V7" s="916">
        <v>17288</v>
      </c>
      <c r="W7" s="912">
        <v>880684.40188883094</v>
      </c>
      <c r="X7" s="912">
        <v>198730.66666666669</v>
      </c>
      <c r="Y7" s="912">
        <v>520678</v>
      </c>
      <c r="Z7" s="915">
        <v>148637.73522216419</v>
      </c>
      <c r="AA7" s="916">
        <v>12638</v>
      </c>
    </row>
    <row r="8" spans="2:27">
      <c r="B8" s="908" t="s">
        <v>815</v>
      </c>
      <c r="C8" s="917">
        <v>559361</v>
      </c>
      <c r="D8" s="912">
        <v>108081</v>
      </c>
      <c r="E8" s="912"/>
      <c r="F8" s="918">
        <v>451280</v>
      </c>
      <c r="G8" s="912">
        <v>223859</v>
      </c>
      <c r="H8" s="912">
        <v>58775</v>
      </c>
      <c r="I8" s="912">
        <v>53225</v>
      </c>
      <c r="J8" s="912">
        <v>99659</v>
      </c>
      <c r="K8" s="912">
        <v>12200</v>
      </c>
      <c r="L8" s="913">
        <v>781</v>
      </c>
      <c r="M8" s="912">
        <v>918</v>
      </c>
      <c r="N8" s="912">
        <v>4896</v>
      </c>
      <c r="O8" s="912">
        <v>292</v>
      </c>
      <c r="P8" s="913">
        <v>545.22222222222217</v>
      </c>
      <c r="Q8" s="914">
        <v>21931.158294499321</v>
      </c>
      <c r="R8" s="914">
        <v>6061</v>
      </c>
      <c r="S8" s="915">
        <v>19867</v>
      </c>
      <c r="T8" s="912">
        <v>2063</v>
      </c>
      <c r="U8" s="912">
        <v>1938</v>
      </c>
      <c r="V8" s="916">
        <v>15867</v>
      </c>
      <c r="W8" s="912">
        <v>852962.38051672163</v>
      </c>
      <c r="X8" s="912">
        <v>184695.22222222222</v>
      </c>
      <c r="Y8" s="912">
        <v>507361</v>
      </c>
      <c r="Z8" s="915">
        <v>148414.15829449933</v>
      </c>
      <c r="AA8" s="916">
        <v>12492</v>
      </c>
    </row>
    <row r="9" spans="2:27">
      <c r="B9" s="908" t="s">
        <v>816</v>
      </c>
      <c r="C9" s="917">
        <v>542443</v>
      </c>
      <c r="D9" s="912">
        <v>102192</v>
      </c>
      <c r="E9" s="912"/>
      <c r="F9" s="918">
        <v>440251</v>
      </c>
      <c r="G9" s="912">
        <v>194769</v>
      </c>
      <c r="H9" s="912">
        <v>54525</v>
      </c>
      <c r="I9" s="912">
        <v>42568</v>
      </c>
      <c r="J9" s="912">
        <v>85626</v>
      </c>
      <c r="K9" s="912">
        <v>12050</v>
      </c>
      <c r="L9" s="913">
        <v>643</v>
      </c>
      <c r="M9" s="912">
        <v>718</v>
      </c>
      <c r="N9" s="912">
        <v>4398</v>
      </c>
      <c r="O9" s="912">
        <v>234</v>
      </c>
      <c r="P9" s="913">
        <v>556.29629629629619</v>
      </c>
      <c r="Q9" s="914">
        <v>18530.728729306451</v>
      </c>
      <c r="R9" s="914">
        <v>5957</v>
      </c>
      <c r="S9" s="915">
        <v>18921</v>
      </c>
      <c r="T9" s="912">
        <v>1818</v>
      </c>
      <c r="U9" s="912">
        <v>2110</v>
      </c>
      <c r="V9" s="916">
        <v>14994</v>
      </c>
      <c r="W9" s="912">
        <v>804996.02502560278</v>
      </c>
      <c r="X9" s="912">
        <v>177559.29629629629</v>
      </c>
      <c r="Y9" s="912">
        <v>485647</v>
      </c>
      <c r="Z9" s="915">
        <v>129505.72872930646</v>
      </c>
      <c r="AA9" s="916">
        <v>12284</v>
      </c>
    </row>
    <row r="10" spans="2:27">
      <c r="B10" s="908" t="s">
        <v>817</v>
      </c>
      <c r="C10" s="917">
        <v>564257</v>
      </c>
      <c r="D10" s="912">
        <v>106244</v>
      </c>
      <c r="E10" s="912"/>
      <c r="F10" s="918">
        <v>458014</v>
      </c>
      <c r="G10" s="912">
        <v>194180</v>
      </c>
      <c r="H10" s="912">
        <v>55488</v>
      </c>
      <c r="I10" s="912">
        <v>43046</v>
      </c>
      <c r="J10" s="912">
        <v>83497</v>
      </c>
      <c r="K10" s="912">
        <v>12150</v>
      </c>
      <c r="L10" s="913">
        <v>678</v>
      </c>
      <c r="M10" s="912">
        <v>867</v>
      </c>
      <c r="N10" s="912">
        <v>5102</v>
      </c>
      <c r="O10" s="912">
        <v>238</v>
      </c>
      <c r="P10" s="913">
        <v>551.06172839506155</v>
      </c>
      <c r="Q10" s="914">
        <v>18693.563468144304</v>
      </c>
      <c r="R10" s="914">
        <v>6595</v>
      </c>
      <c r="S10" s="915">
        <v>21409</v>
      </c>
      <c r="T10" s="912">
        <v>1694</v>
      </c>
      <c r="U10" s="912">
        <v>2408</v>
      </c>
      <c r="V10" s="916">
        <v>17307</v>
      </c>
      <c r="W10" s="912">
        <v>831659.62519653933</v>
      </c>
      <c r="X10" s="912">
        <v>183742.06172839506</v>
      </c>
      <c r="Y10" s="912">
        <v>504335</v>
      </c>
      <c r="Z10" s="915">
        <v>131194.5634681443</v>
      </c>
      <c r="AA10" s="916">
        <v>12388</v>
      </c>
    </row>
    <row r="11" spans="2:27">
      <c r="B11" s="908" t="s">
        <v>818</v>
      </c>
      <c r="C11" s="917">
        <v>546787</v>
      </c>
      <c r="D11" s="912">
        <v>102077</v>
      </c>
      <c r="E11" s="912"/>
      <c r="F11" s="918">
        <v>444711</v>
      </c>
      <c r="G11" s="912">
        <v>195389</v>
      </c>
      <c r="H11" s="912">
        <v>57813</v>
      </c>
      <c r="I11" s="912">
        <v>43811</v>
      </c>
      <c r="J11" s="912">
        <v>81515</v>
      </c>
      <c r="K11" s="912">
        <v>12250</v>
      </c>
      <c r="L11" s="913">
        <v>731</v>
      </c>
      <c r="M11" s="912">
        <v>865</v>
      </c>
      <c r="N11" s="912">
        <v>5947</v>
      </c>
      <c r="O11" s="912">
        <v>225</v>
      </c>
      <c r="P11" s="913">
        <v>578.61481481481462</v>
      </c>
      <c r="Q11" s="914">
        <v>19290.078171543235</v>
      </c>
      <c r="R11" s="914">
        <v>5480</v>
      </c>
      <c r="S11" s="915">
        <v>19951</v>
      </c>
      <c r="T11" s="912">
        <v>1928</v>
      </c>
      <c r="U11" s="912">
        <v>2146</v>
      </c>
      <c r="V11" s="916">
        <v>15877</v>
      </c>
      <c r="W11" s="912">
        <v>816306.69298635807</v>
      </c>
      <c r="X11" s="912">
        <v>184189.61481481482</v>
      </c>
      <c r="Y11" s="912">
        <v>491533</v>
      </c>
      <c r="Z11" s="915">
        <v>128109.07817154324</v>
      </c>
      <c r="AA11" s="916">
        <v>12475</v>
      </c>
    </row>
    <row r="12" spans="2:27">
      <c r="B12" s="908" t="s">
        <v>819</v>
      </c>
      <c r="C12" s="917">
        <v>569033</v>
      </c>
      <c r="D12" s="912">
        <v>107533</v>
      </c>
      <c r="E12" s="912"/>
      <c r="F12" s="918">
        <v>461499</v>
      </c>
      <c r="G12" s="912">
        <v>191625</v>
      </c>
      <c r="H12" s="912">
        <v>53980</v>
      </c>
      <c r="I12" s="912">
        <v>41416</v>
      </c>
      <c r="J12" s="912">
        <v>83879</v>
      </c>
      <c r="K12" s="912">
        <v>12350</v>
      </c>
      <c r="L12" s="913">
        <v>750</v>
      </c>
      <c r="M12" s="912">
        <v>900</v>
      </c>
      <c r="N12" s="912">
        <v>5150</v>
      </c>
      <c r="O12" s="912">
        <v>280</v>
      </c>
      <c r="P12" s="913">
        <v>607.54555555555532</v>
      </c>
      <c r="Q12" s="914">
        <v>19378.307219313287</v>
      </c>
      <c r="R12" s="914">
        <v>5500</v>
      </c>
      <c r="S12" s="915">
        <v>21870</v>
      </c>
      <c r="T12" s="912">
        <v>2193</v>
      </c>
      <c r="U12" s="912">
        <v>2350</v>
      </c>
      <c r="V12" s="916">
        <v>17326</v>
      </c>
      <c r="W12" s="912">
        <v>840286.85277486872</v>
      </c>
      <c r="X12" s="912">
        <v>190258.54555555555</v>
      </c>
      <c r="Y12" s="912">
        <v>506165</v>
      </c>
      <c r="Z12" s="915">
        <v>131233.30721931328</v>
      </c>
      <c r="AA12" s="916">
        <v>12630</v>
      </c>
    </row>
    <row r="13" spans="2:27">
      <c r="B13" s="908" t="s">
        <v>820</v>
      </c>
      <c r="C13" s="917">
        <v>583120</v>
      </c>
      <c r="D13" s="912">
        <v>111716</v>
      </c>
      <c r="E13" s="912"/>
      <c r="F13" s="918">
        <v>471404</v>
      </c>
      <c r="G13" s="912">
        <v>196435</v>
      </c>
      <c r="H13" s="912">
        <v>55138</v>
      </c>
      <c r="I13" s="912">
        <v>42502</v>
      </c>
      <c r="J13" s="912">
        <v>86296</v>
      </c>
      <c r="K13" s="912">
        <v>12500</v>
      </c>
      <c r="L13" s="913">
        <v>800</v>
      </c>
      <c r="M13" s="912">
        <v>950</v>
      </c>
      <c r="N13" s="912">
        <v>5650</v>
      </c>
      <c r="O13" s="912">
        <v>280</v>
      </c>
      <c r="P13" s="913">
        <v>637.92283333333307</v>
      </c>
      <c r="Q13" s="914">
        <v>20431.946147173869</v>
      </c>
      <c r="R13" s="914">
        <v>5500</v>
      </c>
      <c r="S13" s="915">
        <v>24971</v>
      </c>
      <c r="T13" s="912">
        <v>2215</v>
      </c>
      <c r="U13" s="912">
        <v>2266</v>
      </c>
      <c r="V13" s="916">
        <v>20490</v>
      </c>
      <c r="W13" s="912">
        <v>863663.86898050713</v>
      </c>
      <c r="X13" s="912">
        <v>195393.92283333332</v>
      </c>
      <c r="Y13" s="912">
        <v>517122</v>
      </c>
      <c r="Z13" s="915">
        <v>138367.94614717388</v>
      </c>
      <c r="AA13" s="916">
        <v>12780</v>
      </c>
    </row>
    <row r="14" spans="2:27">
      <c r="B14" s="908" t="s">
        <v>821</v>
      </c>
      <c r="C14" s="917">
        <v>566689</v>
      </c>
      <c r="D14" s="912">
        <v>112702</v>
      </c>
      <c r="E14" s="912"/>
      <c r="F14" s="918">
        <v>453987</v>
      </c>
      <c r="G14" s="912">
        <v>188087</v>
      </c>
      <c r="H14" s="912">
        <v>54613</v>
      </c>
      <c r="I14" s="912">
        <v>42028</v>
      </c>
      <c r="J14" s="912">
        <v>78797</v>
      </c>
      <c r="K14" s="912">
        <v>12650</v>
      </c>
      <c r="L14" s="913">
        <v>750</v>
      </c>
      <c r="M14" s="912">
        <v>900</v>
      </c>
      <c r="N14" s="912">
        <v>4750</v>
      </c>
      <c r="O14" s="912">
        <v>280</v>
      </c>
      <c r="P14" s="913">
        <v>669.8189749999998</v>
      </c>
      <c r="Q14" s="914">
        <v>19205.674022730072</v>
      </c>
      <c r="R14" s="914">
        <v>5000</v>
      </c>
      <c r="S14" s="915">
        <v>22506</v>
      </c>
      <c r="T14" s="912">
        <v>2115</v>
      </c>
      <c r="U14" s="912">
        <v>2005</v>
      </c>
      <c r="V14" s="916">
        <v>18386</v>
      </c>
      <c r="W14" s="912">
        <v>832800.49299773003</v>
      </c>
      <c r="X14" s="912">
        <v>194811.818975</v>
      </c>
      <c r="Y14" s="912">
        <v>498920</v>
      </c>
      <c r="Z14" s="915">
        <v>126138.67402273008</v>
      </c>
      <c r="AA14" s="916">
        <v>12930</v>
      </c>
    </row>
    <row r="15" spans="2:27">
      <c r="B15" s="908" t="s">
        <v>822</v>
      </c>
      <c r="C15" s="917">
        <v>639159</v>
      </c>
      <c r="D15" s="912">
        <v>123157</v>
      </c>
      <c r="E15" s="912"/>
      <c r="F15" s="918">
        <v>516002</v>
      </c>
      <c r="G15" s="912">
        <v>200766</v>
      </c>
      <c r="H15" s="912">
        <v>49614</v>
      </c>
      <c r="I15" s="912">
        <v>39791</v>
      </c>
      <c r="J15" s="912">
        <v>99067</v>
      </c>
      <c r="K15" s="912">
        <v>12295</v>
      </c>
      <c r="L15" s="913">
        <v>750</v>
      </c>
      <c r="M15" s="912">
        <v>950</v>
      </c>
      <c r="N15" s="912">
        <v>5500</v>
      </c>
      <c r="O15" s="912">
        <v>250</v>
      </c>
      <c r="P15" s="913">
        <v>703.30992374999983</v>
      </c>
      <c r="Q15" s="914">
        <v>19028.291603201302</v>
      </c>
      <c r="R15" s="914">
        <v>5500</v>
      </c>
      <c r="S15" s="915">
        <v>23188</v>
      </c>
      <c r="T15" s="912">
        <v>2073</v>
      </c>
      <c r="U15" s="912">
        <v>1890</v>
      </c>
      <c r="V15" s="916">
        <v>19226</v>
      </c>
      <c r="W15" s="912">
        <v>923335.6015269513</v>
      </c>
      <c r="X15" s="912">
        <v>203836.30992375</v>
      </c>
      <c r="Y15" s="912">
        <v>558633</v>
      </c>
      <c r="Z15" s="915">
        <v>148321.2916032013</v>
      </c>
      <c r="AA15" s="916">
        <v>12545</v>
      </c>
    </row>
    <row r="16" spans="2:27">
      <c r="B16" s="908" t="s">
        <v>823</v>
      </c>
      <c r="C16" s="917">
        <v>585209</v>
      </c>
      <c r="D16" s="912">
        <v>106469</v>
      </c>
      <c r="E16" s="912"/>
      <c r="F16" s="918">
        <v>478740</v>
      </c>
      <c r="G16" s="912">
        <v>183446</v>
      </c>
      <c r="H16" s="912">
        <v>47761</v>
      </c>
      <c r="I16" s="912">
        <v>37741</v>
      </c>
      <c r="J16" s="912">
        <v>86524</v>
      </c>
      <c r="K16" s="912">
        <v>11420</v>
      </c>
      <c r="L16" s="913">
        <v>750</v>
      </c>
      <c r="M16" s="912">
        <v>950</v>
      </c>
      <c r="N16" s="912">
        <v>5250</v>
      </c>
      <c r="O16" s="912">
        <v>300</v>
      </c>
      <c r="P16" s="913">
        <v>738.47541993749985</v>
      </c>
      <c r="Q16" s="914">
        <v>18015.370286167989</v>
      </c>
      <c r="R16" s="914">
        <v>5500</v>
      </c>
      <c r="S16" s="915">
        <v>18905</v>
      </c>
      <c r="T16" s="912">
        <v>2094</v>
      </c>
      <c r="U16" s="912">
        <v>1623</v>
      </c>
      <c r="V16" s="916">
        <v>15188</v>
      </c>
      <c r="W16" s="912">
        <v>846156.34570610547</v>
      </c>
      <c r="X16" s="912">
        <v>184904.97541993752</v>
      </c>
      <c r="Y16" s="912">
        <v>519054</v>
      </c>
      <c r="Z16" s="915">
        <v>130477.37028616799</v>
      </c>
      <c r="AA16" s="916">
        <v>11720</v>
      </c>
    </row>
    <row r="17" spans="2:29" ht="16" thickBot="1">
      <c r="B17" s="919" t="s">
        <v>824</v>
      </c>
      <c r="C17" s="920">
        <v>617556</v>
      </c>
      <c r="D17" s="921">
        <v>115566</v>
      </c>
      <c r="E17" s="921"/>
      <c r="F17" s="922">
        <v>501990</v>
      </c>
      <c r="G17" s="923">
        <v>183507</v>
      </c>
      <c r="H17" s="923">
        <v>47936</v>
      </c>
      <c r="I17" s="923">
        <v>39347</v>
      </c>
      <c r="J17" s="923">
        <v>84604</v>
      </c>
      <c r="K17" s="923">
        <v>11620</v>
      </c>
      <c r="L17" s="924">
        <v>800</v>
      </c>
      <c r="M17" s="923">
        <v>1000</v>
      </c>
      <c r="N17" s="923">
        <v>5950</v>
      </c>
      <c r="O17" s="923">
        <v>350</v>
      </c>
      <c r="P17" s="924">
        <v>775.39919093437493</v>
      </c>
      <c r="Q17" s="925">
        <v>18661.79375919114</v>
      </c>
      <c r="R17" s="925">
        <v>6000</v>
      </c>
      <c r="S17" s="926">
        <v>22658</v>
      </c>
      <c r="T17" s="923">
        <v>2157</v>
      </c>
      <c r="U17" s="923">
        <v>1986</v>
      </c>
      <c r="V17" s="927">
        <v>18515</v>
      </c>
      <c r="W17" s="923">
        <v>883897.92824424314</v>
      </c>
      <c r="X17" s="923">
        <v>193874.13448505203</v>
      </c>
      <c r="Y17" s="923">
        <v>544323</v>
      </c>
      <c r="Z17" s="926">
        <v>133730.79375919115</v>
      </c>
      <c r="AA17" s="927">
        <v>11970</v>
      </c>
    </row>
    <row r="18" spans="2:29">
      <c r="B18" s="876"/>
      <c r="C18" s="912">
        <v>6968809</v>
      </c>
      <c r="D18" s="912">
        <v>1337463</v>
      </c>
      <c r="E18" s="912">
        <v>0</v>
      </c>
      <c r="F18" s="912">
        <v>5631347</v>
      </c>
      <c r="G18" s="912">
        <v>2959410.6304020956</v>
      </c>
      <c r="H18" s="912">
        <v>912107.23529411759</v>
      </c>
      <c r="I18" s="912">
        <v>663572.5</v>
      </c>
      <c r="J18" s="912">
        <v>1242680.8951079778</v>
      </c>
      <c r="K18" s="912">
        <v>141050</v>
      </c>
      <c r="L18" s="912">
        <v>8778</v>
      </c>
      <c r="M18" s="912">
        <v>10568</v>
      </c>
      <c r="N18" s="912">
        <v>62590</v>
      </c>
      <c r="O18" s="912">
        <v>3179</v>
      </c>
      <c r="P18" s="912">
        <v>7431.6669602391585</v>
      </c>
      <c r="Q18" s="912">
        <v>226626.23260673234</v>
      </c>
      <c r="R18" s="912">
        <v>70353</v>
      </c>
      <c r="S18" s="912">
        <v>254553</v>
      </c>
      <c r="T18" s="912">
        <v>24438</v>
      </c>
      <c r="U18" s="912">
        <v>24320</v>
      </c>
      <c r="V18" s="912">
        <v>205797</v>
      </c>
      <c r="W18" s="928">
        <v>10293336.134861087</v>
      </c>
      <c r="X18" s="912">
        <v>2290217.9022543565</v>
      </c>
      <c r="Y18" s="912">
        <v>6199160</v>
      </c>
      <c r="Z18" s="912">
        <v>1657794.2326067323</v>
      </c>
      <c r="AA18" s="912">
        <v>146164</v>
      </c>
    </row>
    <row r="20" spans="2:29" ht="16" thickBot="1">
      <c r="E20" s="1072"/>
      <c r="T20" s="877"/>
      <c r="U20" s="877"/>
      <c r="V20" s="1071"/>
    </row>
    <row r="21" spans="2:29">
      <c r="B21" s="904"/>
      <c r="C21" s="2988" t="s">
        <v>844</v>
      </c>
      <c r="D21" s="2989"/>
      <c r="E21" s="2989"/>
      <c r="F21" s="2989"/>
      <c r="G21" s="2989"/>
      <c r="H21" s="2989"/>
      <c r="I21" s="2989"/>
      <c r="J21" s="2989"/>
      <c r="K21" s="2989"/>
      <c r="L21" s="2989"/>
      <c r="M21" s="2989"/>
      <c r="N21" s="2989"/>
      <c r="O21" s="2989"/>
      <c r="P21" s="2989"/>
      <c r="Q21" s="2989"/>
      <c r="R21" s="2989"/>
      <c r="S21" s="2989"/>
      <c r="T21" s="2989"/>
      <c r="U21" s="2989"/>
      <c r="V21" s="2989"/>
      <c r="W21" s="2989"/>
      <c r="X21" s="2989"/>
      <c r="Y21" s="2989"/>
      <c r="Z21" s="2989"/>
      <c r="AA21" s="2990"/>
    </row>
    <row r="22" spans="2:29" ht="16" thickBot="1">
      <c r="B22" s="905"/>
      <c r="C22" s="2991"/>
      <c r="D22" s="2992"/>
      <c r="E22" s="2992"/>
      <c r="F22" s="2992"/>
      <c r="G22" s="2993"/>
      <c r="H22" s="2993"/>
      <c r="I22" s="2993"/>
      <c r="J22" s="2993"/>
      <c r="K22" s="2993"/>
      <c r="L22" s="2992"/>
      <c r="M22" s="2992"/>
      <c r="N22" s="2992"/>
      <c r="O22" s="2992"/>
      <c r="P22" s="2992"/>
      <c r="Q22" s="2992"/>
      <c r="R22" s="2992"/>
      <c r="S22" s="2992"/>
      <c r="T22" s="2992"/>
      <c r="U22" s="2992"/>
      <c r="V22" s="2992"/>
      <c r="W22" s="2993"/>
      <c r="X22" s="2993"/>
      <c r="Y22" s="2993"/>
      <c r="Z22" s="2993"/>
      <c r="AA22" s="2994"/>
    </row>
    <row r="23" spans="2:29" ht="17" thickBot="1">
      <c r="B23" s="906"/>
      <c r="C23" s="2995" t="s">
        <v>811</v>
      </c>
      <c r="D23" s="2996"/>
      <c r="E23" s="2996"/>
      <c r="F23" s="2997"/>
      <c r="G23" s="2979" t="s">
        <v>317</v>
      </c>
      <c r="H23" s="2979"/>
      <c r="I23" s="2979"/>
      <c r="J23" s="2979"/>
      <c r="K23" s="2979"/>
      <c r="L23" s="2975" t="s">
        <v>153</v>
      </c>
      <c r="M23" s="2976"/>
      <c r="N23" s="2976"/>
      <c r="O23" s="2980"/>
      <c r="P23" s="2975" t="s">
        <v>155</v>
      </c>
      <c r="Q23" s="2980"/>
      <c r="R23" s="879" t="s">
        <v>154</v>
      </c>
      <c r="S23" s="2982" t="s">
        <v>168</v>
      </c>
      <c r="T23" s="2982"/>
      <c r="U23" s="2982"/>
      <c r="V23" s="2983"/>
      <c r="W23" s="2976" t="s">
        <v>812</v>
      </c>
      <c r="X23" s="2976"/>
      <c r="Y23" s="2976"/>
      <c r="Z23" s="2976"/>
      <c r="AA23" s="2977"/>
    </row>
    <row r="24" spans="2:29" ht="17" thickBot="1">
      <c r="B24" s="907"/>
      <c r="C24" s="897" t="s">
        <v>127</v>
      </c>
      <c r="D24" s="870" t="s">
        <v>22</v>
      </c>
      <c r="E24" s="870" t="s">
        <v>52</v>
      </c>
      <c r="F24" s="898" t="s">
        <v>171</v>
      </c>
      <c r="G24" s="871" t="s">
        <v>127</v>
      </c>
      <c r="H24" s="871" t="s">
        <v>22</v>
      </c>
      <c r="I24" s="871" t="s">
        <v>171</v>
      </c>
      <c r="J24" s="871" t="s">
        <v>52</v>
      </c>
      <c r="K24" s="871" t="s">
        <v>84</v>
      </c>
      <c r="L24" s="873" t="s">
        <v>22</v>
      </c>
      <c r="M24" s="872" t="s">
        <v>171</v>
      </c>
      <c r="N24" s="872" t="s">
        <v>52</v>
      </c>
      <c r="O24" s="872" t="s">
        <v>84</v>
      </c>
      <c r="P24" s="873" t="s">
        <v>22</v>
      </c>
      <c r="Q24" s="875" t="s">
        <v>52</v>
      </c>
      <c r="R24" s="875" t="s">
        <v>52</v>
      </c>
      <c r="S24" s="872" t="s">
        <v>127</v>
      </c>
      <c r="T24" s="872" t="s">
        <v>22</v>
      </c>
      <c r="U24" s="872" t="s">
        <v>171</v>
      </c>
      <c r="V24" s="875" t="s">
        <v>52</v>
      </c>
      <c r="W24" s="902" t="s">
        <v>127</v>
      </c>
      <c r="X24" s="902" t="s">
        <v>22</v>
      </c>
      <c r="Y24" s="902" t="s">
        <v>171</v>
      </c>
      <c r="Z24" s="902" t="s">
        <v>52</v>
      </c>
      <c r="AA24" s="903" t="s">
        <v>84</v>
      </c>
      <c r="AB24" s="21"/>
    </row>
    <row r="25" spans="2:29">
      <c r="B25" s="908" t="s">
        <v>813</v>
      </c>
      <c r="C25" s="929">
        <v>534497.45485582447</v>
      </c>
      <c r="D25" s="910">
        <v>108752.07410191905</v>
      </c>
      <c r="E25" s="910">
        <v>900</v>
      </c>
      <c r="F25" s="911">
        <v>424845.3807539054</v>
      </c>
      <c r="G25" s="928">
        <v>278391.55688960885</v>
      </c>
      <c r="H25" s="912">
        <v>73864.149999999994</v>
      </c>
      <c r="I25" s="912">
        <v>62557.599999999999</v>
      </c>
      <c r="J25" s="912">
        <v>130263.80688960884</v>
      </c>
      <c r="K25" s="912">
        <v>11706</v>
      </c>
      <c r="L25" s="913">
        <v>645.04999999999995</v>
      </c>
      <c r="M25" s="912">
        <v>725.8</v>
      </c>
      <c r="N25" s="912">
        <v>4714.8499999999995</v>
      </c>
      <c r="O25" s="912">
        <v>248.89999999999998</v>
      </c>
      <c r="P25" s="913">
        <v>490.51666666666665</v>
      </c>
      <c r="Q25" s="914">
        <v>16020.40639913232</v>
      </c>
      <c r="R25" s="914">
        <v>6436.25</v>
      </c>
      <c r="S25" s="928">
        <v>14854.032708444023</v>
      </c>
      <c r="T25" s="912">
        <v>585.83147405983198</v>
      </c>
      <c r="U25" s="912">
        <v>1020.9683298489709</v>
      </c>
      <c r="V25" s="912">
        <v>13247.23290453522</v>
      </c>
      <c r="W25" s="930">
        <v>857024.81751967629</v>
      </c>
      <c r="X25" s="931">
        <v>184337.62224264554</v>
      </c>
      <c r="Y25" s="931">
        <v>489149.74908375432</v>
      </c>
      <c r="Z25" s="931">
        <v>171582.54619327636</v>
      </c>
      <c r="AA25" s="932">
        <v>11954.9</v>
      </c>
      <c r="AB25" s="21"/>
      <c r="AC25" s="396"/>
    </row>
    <row r="26" spans="2:29">
      <c r="B26" s="908" t="s">
        <v>814</v>
      </c>
      <c r="C26" s="933">
        <v>504946.63152792118</v>
      </c>
      <c r="D26" s="912">
        <v>104837.73854164411</v>
      </c>
      <c r="E26" s="912">
        <v>900</v>
      </c>
      <c r="F26" s="918">
        <v>399208.89298627706</v>
      </c>
      <c r="G26" s="928">
        <v>269202.18627637048</v>
      </c>
      <c r="H26" s="912">
        <v>75336.399999999994</v>
      </c>
      <c r="I26" s="912">
        <v>61254.8</v>
      </c>
      <c r="J26" s="912">
        <v>122142.98627637047</v>
      </c>
      <c r="K26" s="912">
        <v>10468</v>
      </c>
      <c r="L26" s="913">
        <v>632.69999999999993</v>
      </c>
      <c r="M26" s="912">
        <v>746.69999999999993</v>
      </c>
      <c r="N26" s="912">
        <v>4782.3</v>
      </c>
      <c r="O26" s="912">
        <v>178.6</v>
      </c>
      <c r="P26" s="913">
        <v>524.08333333333326</v>
      </c>
      <c r="Q26" s="914">
        <v>15765.948461055988</v>
      </c>
      <c r="R26" s="914">
        <v>6160.75</v>
      </c>
      <c r="S26" s="928">
        <v>20194.742328959641</v>
      </c>
      <c r="T26" s="912">
        <v>468.66517924786558</v>
      </c>
      <c r="U26" s="912">
        <v>1187.7744947585857</v>
      </c>
      <c r="V26" s="912">
        <v>18538.30265495319</v>
      </c>
      <c r="W26" s="917">
        <v>823134.64192764054</v>
      </c>
      <c r="X26" s="912">
        <v>181799.5870542253</v>
      </c>
      <c r="Y26" s="912">
        <v>462398.16748103563</v>
      </c>
      <c r="Z26" s="912">
        <v>168290.28739237963</v>
      </c>
      <c r="AA26" s="918">
        <v>10646.6</v>
      </c>
      <c r="AB26" s="21"/>
      <c r="AC26" s="396"/>
    </row>
    <row r="27" spans="2:29">
      <c r="B27" s="908" t="s">
        <v>815</v>
      </c>
      <c r="C27" s="933">
        <v>504310.64210200578</v>
      </c>
      <c r="D27" s="912">
        <v>95654.270856145638</v>
      </c>
      <c r="E27" s="912">
        <v>900</v>
      </c>
      <c r="F27" s="918">
        <v>407756.37124586012</v>
      </c>
      <c r="G27" s="928">
        <v>256397.27934548212</v>
      </c>
      <c r="H27" s="912">
        <v>70926.850000000006</v>
      </c>
      <c r="I27" s="912">
        <v>58713.65</v>
      </c>
      <c r="J27" s="912">
        <v>116684.77934548214</v>
      </c>
      <c r="K27" s="912">
        <v>10072</v>
      </c>
      <c r="L27" s="913">
        <v>741.94999999999993</v>
      </c>
      <c r="M27" s="912">
        <v>872.09999999999991</v>
      </c>
      <c r="N27" s="912">
        <v>4651.2</v>
      </c>
      <c r="O27" s="912">
        <v>277.39999999999998</v>
      </c>
      <c r="P27" s="913">
        <v>517.96111111111099</v>
      </c>
      <c r="Q27" s="914">
        <v>20834.600379774354</v>
      </c>
      <c r="R27" s="914">
        <v>5757.95</v>
      </c>
      <c r="S27" s="928">
        <v>21091.207607381337</v>
      </c>
      <c r="T27" s="912">
        <v>679.56450990940516</v>
      </c>
      <c r="U27" s="912">
        <v>1239.0915904572341</v>
      </c>
      <c r="V27" s="912">
        <v>19172.551507014698</v>
      </c>
      <c r="W27" s="917">
        <v>815452.29054575472</v>
      </c>
      <c r="X27" s="912">
        <v>168520.59647716614</v>
      </c>
      <c r="Y27" s="912">
        <v>468581.21283631737</v>
      </c>
      <c r="Z27" s="912">
        <v>168001.08123227122</v>
      </c>
      <c r="AA27" s="918">
        <v>10349.4</v>
      </c>
      <c r="AB27" s="21"/>
    </row>
    <row r="28" spans="2:29">
      <c r="B28" s="908" t="s">
        <v>816</v>
      </c>
      <c r="C28" s="933">
        <v>536256.29330194183</v>
      </c>
      <c r="D28" s="912">
        <v>96843.384295873955</v>
      </c>
      <c r="E28" s="912">
        <v>900</v>
      </c>
      <c r="F28" s="918">
        <v>438512.90900606784</v>
      </c>
      <c r="G28" s="928">
        <v>251231.33131047574</v>
      </c>
      <c r="H28" s="912">
        <v>71542.350000000006</v>
      </c>
      <c r="I28" s="912">
        <v>57306.5</v>
      </c>
      <c r="J28" s="912">
        <v>112401.48131047573</v>
      </c>
      <c r="K28" s="912">
        <v>9981</v>
      </c>
      <c r="L28" s="913">
        <v>610.85</v>
      </c>
      <c r="M28" s="912">
        <v>682.1</v>
      </c>
      <c r="N28" s="912">
        <v>4178.0999999999995</v>
      </c>
      <c r="O28" s="912">
        <v>222.29999999999998</v>
      </c>
      <c r="P28" s="913">
        <v>528.48148148148141</v>
      </c>
      <c r="Q28" s="914">
        <v>17604.192292841126</v>
      </c>
      <c r="R28" s="914">
        <v>5659.15</v>
      </c>
      <c r="S28" s="928">
        <v>16260.23472293198</v>
      </c>
      <c r="T28" s="912">
        <v>475.69515693658366</v>
      </c>
      <c r="U28" s="912">
        <v>1194.406213640345</v>
      </c>
      <c r="V28" s="912">
        <v>14590.133352355051</v>
      </c>
      <c r="W28" s="917">
        <v>833233.03310967213</v>
      </c>
      <c r="X28" s="912">
        <v>170000.76093429205</v>
      </c>
      <c r="Y28" s="912">
        <v>497695.91521970817</v>
      </c>
      <c r="Z28" s="912">
        <v>155333.0569556719</v>
      </c>
      <c r="AA28" s="918">
        <v>10203.299999999999</v>
      </c>
      <c r="AB28" s="21"/>
    </row>
    <row r="29" spans="2:29">
      <c r="B29" s="908" t="s">
        <v>817</v>
      </c>
      <c r="C29" s="933">
        <v>549225.29608578735</v>
      </c>
      <c r="D29" s="912">
        <v>100286.00032953636</v>
      </c>
      <c r="E29" s="912">
        <v>900</v>
      </c>
      <c r="F29" s="918">
        <v>448039.29575625103</v>
      </c>
      <c r="G29" s="928">
        <v>251500.11806122834</v>
      </c>
      <c r="H29" s="912">
        <v>74735.950000000012</v>
      </c>
      <c r="I29" s="912">
        <v>55928.85</v>
      </c>
      <c r="J29" s="912">
        <v>110210.31806122832</v>
      </c>
      <c r="K29" s="912">
        <v>10625</v>
      </c>
      <c r="L29" s="913">
        <v>644.1</v>
      </c>
      <c r="M29" s="912">
        <v>823.65</v>
      </c>
      <c r="N29" s="912">
        <v>4846.8999999999996</v>
      </c>
      <c r="O29" s="912">
        <v>226.1</v>
      </c>
      <c r="P29" s="913">
        <v>523.50864197530848</v>
      </c>
      <c r="Q29" s="914">
        <v>17758.885294737087</v>
      </c>
      <c r="R29" s="914">
        <v>6265.25</v>
      </c>
      <c r="S29" s="928">
        <v>20098.028470499892</v>
      </c>
      <c r="T29" s="912">
        <v>380.55612554926694</v>
      </c>
      <c r="U29" s="912">
        <v>1616.6518753567036</v>
      </c>
      <c r="V29" s="912">
        <v>18100.82046959392</v>
      </c>
      <c r="W29" s="917">
        <v>851911.83655422798</v>
      </c>
      <c r="X29" s="912">
        <v>176570.11509706097</v>
      </c>
      <c r="Y29" s="912">
        <v>506408.44763160771</v>
      </c>
      <c r="Z29" s="912">
        <v>158082.17382555932</v>
      </c>
      <c r="AA29" s="918">
        <v>10851.1</v>
      </c>
      <c r="AB29" s="21"/>
    </row>
    <row r="30" spans="2:29">
      <c r="B30" s="908" t="s">
        <v>818</v>
      </c>
      <c r="C30" s="933">
        <v>532402.81460310367</v>
      </c>
      <c r="D30" s="912">
        <v>100968.31163067566</v>
      </c>
      <c r="E30" s="912">
        <v>900</v>
      </c>
      <c r="F30" s="918">
        <v>430534.50297242799</v>
      </c>
      <c r="G30" s="928">
        <v>257530.37327917761</v>
      </c>
      <c r="H30" s="912">
        <v>77907.199999999983</v>
      </c>
      <c r="I30" s="912">
        <v>57164</v>
      </c>
      <c r="J30" s="912">
        <v>111729.17327917763</v>
      </c>
      <c r="K30" s="912">
        <v>10730</v>
      </c>
      <c r="L30" s="913">
        <v>694.44999999999993</v>
      </c>
      <c r="M30" s="912">
        <v>821.75</v>
      </c>
      <c r="N30" s="912">
        <v>5649.65</v>
      </c>
      <c r="O30" s="912">
        <v>213.75</v>
      </c>
      <c r="P30" s="913">
        <v>549.68407407407392</v>
      </c>
      <c r="Q30" s="914">
        <v>18325.574262966071</v>
      </c>
      <c r="R30" s="914">
        <v>5206</v>
      </c>
      <c r="S30" s="928">
        <v>18863.960668024636</v>
      </c>
      <c r="T30" s="912">
        <v>513.75076949151037</v>
      </c>
      <c r="U30" s="912">
        <v>1620.5423313595661</v>
      </c>
      <c r="V30" s="912">
        <v>16729.667567173561</v>
      </c>
      <c r="W30" s="917">
        <v>840258.00688734616</v>
      </c>
      <c r="X30" s="912">
        <v>180633.39647424125</v>
      </c>
      <c r="Y30" s="912">
        <v>490140.79530378757</v>
      </c>
      <c r="Z30" s="912">
        <v>158540.06510931728</v>
      </c>
      <c r="AA30" s="918">
        <v>10943.75</v>
      </c>
      <c r="AB30" s="21"/>
    </row>
    <row r="31" spans="2:29">
      <c r="B31" s="908" t="s">
        <v>819</v>
      </c>
      <c r="C31" s="933">
        <v>548473.47693538212</v>
      </c>
      <c r="D31" s="912">
        <v>104111.36500389234</v>
      </c>
      <c r="E31" s="912">
        <v>900</v>
      </c>
      <c r="F31" s="918">
        <v>443462.11193148978</v>
      </c>
      <c r="G31" s="928">
        <v>260619.45350351313</v>
      </c>
      <c r="H31" s="912">
        <v>78131.949999999983</v>
      </c>
      <c r="I31" s="912">
        <v>58376</v>
      </c>
      <c r="J31" s="912">
        <v>113076.50350351314</v>
      </c>
      <c r="K31" s="912">
        <v>11035</v>
      </c>
      <c r="L31" s="913">
        <v>712.5</v>
      </c>
      <c r="M31" s="912">
        <v>855</v>
      </c>
      <c r="N31" s="912">
        <v>4892.5</v>
      </c>
      <c r="O31" s="912">
        <v>266</v>
      </c>
      <c r="P31" s="913">
        <v>577.16827777777758</v>
      </c>
      <c r="Q31" s="914">
        <v>18409.391858347622</v>
      </c>
      <c r="R31" s="914">
        <v>5225</v>
      </c>
      <c r="S31" s="928">
        <v>21108.546067027812</v>
      </c>
      <c r="T31" s="912">
        <v>539.43830796608586</v>
      </c>
      <c r="U31" s="912">
        <v>1727.8912752079982</v>
      </c>
      <c r="V31" s="912">
        <v>18841.216483853728</v>
      </c>
      <c r="W31" s="917">
        <v>861139.03664204851</v>
      </c>
      <c r="X31" s="912">
        <v>184072.42158963619</v>
      </c>
      <c r="Y31" s="912">
        <v>504421.00320669776</v>
      </c>
      <c r="Z31" s="912">
        <v>161344.61184571451</v>
      </c>
      <c r="AA31" s="918">
        <v>11301</v>
      </c>
      <c r="AB31" s="21"/>
    </row>
    <row r="32" spans="2:29">
      <c r="B32" s="908" t="s">
        <v>820</v>
      </c>
      <c r="C32" s="933">
        <v>557025.77824746666</v>
      </c>
      <c r="D32" s="912">
        <v>104050.93198807936</v>
      </c>
      <c r="E32" s="912">
        <v>900</v>
      </c>
      <c r="F32" s="918">
        <v>452074.84625938733</v>
      </c>
      <c r="G32" s="928">
        <v>265813.10342222487</v>
      </c>
      <c r="H32" s="912">
        <v>79788.2</v>
      </c>
      <c r="I32" s="912">
        <v>58708</v>
      </c>
      <c r="J32" s="912">
        <v>116028.90342222486</v>
      </c>
      <c r="K32" s="912">
        <v>11288</v>
      </c>
      <c r="L32" s="913">
        <v>760</v>
      </c>
      <c r="M32" s="912">
        <v>902.5</v>
      </c>
      <c r="N32" s="912">
        <v>5367.5</v>
      </c>
      <c r="O32" s="912">
        <v>266</v>
      </c>
      <c r="P32" s="913">
        <v>606.02669166666635</v>
      </c>
      <c r="Q32" s="914">
        <v>19410.348839815175</v>
      </c>
      <c r="R32" s="914">
        <v>5225</v>
      </c>
      <c r="S32" s="928">
        <v>23923.257260971663</v>
      </c>
      <c r="T32" s="912">
        <v>458.522561771173</v>
      </c>
      <c r="U32" s="912">
        <v>1692.015153436435</v>
      </c>
      <c r="V32" s="912">
        <v>21772.719545764056</v>
      </c>
      <c r="W32" s="917">
        <v>879299.51446214505</v>
      </c>
      <c r="X32" s="912">
        <v>185663.68124151719</v>
      </c>
      <c r="Y32" s="912">
        <v>513377.36141282378</v>
      </c>
      <c r="Z32" s="912">
        <v>168704.4718078041</v>
      </c>
      <c r="AA32" s="918">
        <v>11554</v>
      </c>
      <c r="AB32" s="21"/>
    </row>
    <row r="33" spans="2:54">
      <c r="B33" s="908" t="s">
        <v>821</v>
      </c>
      <c r="C33" s="933">
        <v>549544.90300902957</v>
      </c>
      <c r="D33" s="912">
        <v>108763.04933558474</v>
      </c>
      <c r="E33" s="912">
        <v>900</v>
      </c>
      <c r="F33" s="918">
        <v>439881.85367344483</v>
      </c>
      <c r="G33" s="928">
        <v>263717.62711585208</v>
      </c>
      <c r="H33" s="912">
        <v>78585.949999999983</v>
      </c>
      <c r="I33" s="912">
        <v>57790.35</v>
      </c>
      <c r="J33" s="912">
        <v>116191.32711585209</v>
      </c>
      <c r="K33" s="912">
        <v>11150</v>
      </c>
      <c r="L33" s="913">
        <v>712.5</v>
      </c>
      <c r="M33" s="912">
        <v>855</v>
      </c>
      <c r="N33" s="912">
        <v>4512.5</v>
      </c>
      <c r="O33" s="912">
        <v>266</v>
      </c>
      <c r="P33" s="913">
        <v>636.32802624999977</v>
      </c>
      <c r="Q33" s="914">
        <v>18245.390321593568</v>
      </c>
      <c r="R33" s="914">
        <v>4750</v>
      </c>
      <c r="S33" s="928">
        <v>19453.83116871582</v>
      </c>
      <c r="T33" s="912">
        <v>449.35211053574955</v>
      </c>
      <c r="U33" s="912">
        <v>1377.3839331148499</v>
      </c>
      <c r="V33" s="912">
        <v>17627.095125065222</v>
      </c>
      <c r="W33" s="917">
        <v>862694.079641441</v>
      </c>
      <c r="X33" s="912">
        <v>189147.17947237048</v>
      </c>
      <c r="Y33" s="912">
        <v>499904.58760655968</v>
      </c>
      <c r="Z33" s="912">
        <v>162226.31256251087</v>
      </c>
      <c r="AA33" s="918">
        <v>11416</v>
      </c>
      <c r="AB33" s="21"/>
    </row>
    <row r="34" spans="2:54">
      <c r="B34" s="908" t="s">
        <v>822</v>
      </c>
      <c r="C34" s="933">
        <v>629835.24119852378</v>
      </c>
      <c r="D34" s="912">
        <v>118700.88677406241</v>
      </c>
      <c r="E34" s="912">
        <v>900</v>
      </c>
      <c r="F34" s="918">
        <v>510234.35442446137</v>
      </c>
      <c r="G34" s="928">
        <v>281943.00487267581</v>
      </c>
      <c r="H34" s="912">
        <v>78098.5</v>
      </c>
      <c r="I34" s="912">
        <v>61224.25</v>
      </c>
      <c r="J34" s="912">
        <v>131027.25487267583</v>
      </c>
      <c r="K34" s="912">
        <v>11593</v>
      </c>
      <c r="L34" s="913">
        <v>712.5</v>
      </c>
      <c r="M34" s="912">
        <v>902.5</v>
      </c>
      <c r="N34" s="912">
        <v>5225</v>
      </c>
      <c r="O34" s="912">
        <v>237.5</v>
      </c>
      <c r="P34" s="913">
        <v>668.1444275624998</v>
      </c>
      <c r="Q34" s="914">
        <v>18076.877023041237</v>
      </c>
      <c r="R34" s="914">
        <v>5225</v>
      </c>
      <c r="S34" s="928">
        <v>21197.441718042734</v>
      </c>
      <c r="T34" s="912">
        <v>471.81971606253705</v>
      </c>
      <c r="U34" s="912">
        <v>1695.6390548674096</v>
      </c>
      <c r="V34" s="912">
        <v>19029.982947112785</v>
      </c>
      <c r="W34" s="917">
        <v>964023.20923984621</v>
      </c>
      <c r="X34" s="912">
        <v>198651.85091768746</v>
      </c>
      <c r="Y34" s="912">
        <v>574056.74347932881</v>
      </c>
      <c r="Z34" s="912">
        <v>179484.11484282985</v>
      </c>
      <c r="AA34" s="918">
        <v>11830.5</v>
      </c>
      <c r="AB34" s="21"/>
    </row>
    <row r="35" spans="2:54">
      <c r="B35" s="908" t="s">
        <v>823</v>
      </c>
      <c r="C35" s="933">
        <v>571252.1958653786</v>
      </c>
      <c r="D35" s="912">
        <v>105232.18069346689</v>
      </c>
      <c r="E35" s="912">
        <v>900</v>
      </c>
      <c r="F35" s="918">
        <v>465120.01517191168</v>
      </c>
      <c r="G35" s="928">
        <v>255736.25253774802</v>
      </c>
      <c r="H35" s="912">
        <v>74869.700000000012</v>
      </c>
      <c r="I35" s="912">
        <v>56628.1</v>
      </c>
      <c r="J35" s="912">
        <v>113344.452537748</v>
      </c>
      <c r="K35" s="912">
        <v>10894</v>
      </c>
      <c r="L35" s="913">
        <v>712.5</v>
      </c>
      <c r="M35" s="912">
        <v>902.5</v>
      </c>
      <c r="N35" s="912">
        <v>4987.5</v>
      </c>
      <c r="O35" s="912">
        <v>285</v>
      </c>
      <c r="P35" s="913">
        <v>701.55164894062477</v>
      </c>
      <c r="Q35" s="914">
        <v>17114.601771859587</v>
      </c>
      <c r="R35" s="914">
        <v>5225</v>
      </c>
      <c r="S35" s="928">
        <v>16296.399731375015</v>
      </c>
      <c r="T35" s="912">
        <v>703.01137693318014</v>
      </c>
      <c r="U35" s="912">
        <v>1439.3834426204482</v>
      </c>
      <c r="V35" s="912">
        <v>14154.004911821386</v>
      </c>
      <c r="W35" s="917">
        <v>873213.50155530171</v>
      </c>
      <c r="X35" s="912">
        <v>182218.94371934069</v>
      </c>
      <c r="Y35" s="912">
        <v>524089.99861453212</v>
      </c>
      <c r="Z35" s="912">
        <v>155725.55922142899</v>
      </c>
      <c r="AA35" s="918">
        <v>11179</v>
      </c>
      <c r="AB35" s="21"/>
    </row>
    <row r="36" spans="2:54" ht="16" thickBot="1">
      <c r="B36" s="919" t="s">
        <v>824</v>
      </c>
      <c r="C36" s="934">
        <v>583600.77768855344</v>
      </c>
      <c r="D36" s="921">
        <v>108463.38226823375</v>
      </c>
      <c r="E36" s="921">
        <v>900</v>
      </c>
      <c r="F36" s="922">
        <v>474237.39542031969</v>
      </c>
      <c r="G36" s="935">
        <v>264881.89955670183</v>
      </c>
      <c r="H36" s="923">
        <v>75233.5</v>
      </c>
      <c r="I36" s="923">
        <v>57679.35</v>
      </c>
      <c r="J36" s="923">
        <v>121075.04955670182</v>
      </c>
      <c r="K36" s="923">
        <v>10894</v>
      </c>
      <c r="L36" s="924">
        <v>760</v>
      </c>
      <c r="M36" s="923">
        <v>950</v>
      </c>
      <c r="N36" s="923">
        <v>5652.5</v>
      </c>
      <c r="O36" s="923">
        <v>332.5</v>
      </c>
      <c r="P36" s="924">
        <v>736.62923138765609</v>
      </c>
      <c r="Q36" s="925">
        <v>17728.704071231583</v>
      </c>
      <c r="R36" s="925">
        <v>5700</v>
      </c>
      <c r="S36" s="935">
        <v>18641.874793112645</v>
      </c>
      <c r="T36" s="923">
        <v>843.6136523198162</v>
      </c>
      <c r="U36" s="923">
        <v>1677.1086706265717</v>
      </c>
      <c r="V36" s="923">
        <v>16121.152470166258</v>
      </c>
      <c r="W36" s="920">
        <v>898984.88534098712</v>
      </c>
      <c r="X36" s="921">
        <v>186037.12515194123</v>
      </c>
      <c r="Y36" s="921">
        <v>534543.85409094626</v>
      </c>
      <c r="Z36" s="921">
        <v>167177.40609809969</v>
      </c>
      <c r="AA36" s="922">
        <v>11226.5</v>
      </c>
      <c r="AB36" s="21"/>
    </row>
    <row r="37" spans="2:54">
      <c r="B37" s="878" t="s">
        <v>45</v>
      </c>
      <c r="C37" s="928">
        <v>6601371.5054209195</v>
      </c>
      <c r="D37" s="928">
        <v>1256663.5758191142</v>
      </c>
      <c r="E37" s="928">
        <v>10800</v>
      </c>
      <c r="F37" s="928">
        <v>5333907.9296018044</v>
      </c>
      <c r="G37" s="928">
        <v>3156964.1861710595</v>
      </c>
      <c r="H37" s="928">
        <v>909020.7</v>
      </c>
      <c r="I37" s="928">
        <v>703331.45</v>
      </c>
      <c r="J37" s="928">
        <v>1414176.0361710591</v>
      </c>
      <c r="K37" s="928">
        <v>130436</v>
      </c>
      <c r="L37" s="928">
        <v>8339.0999999999985</v>
      </c>
      <c r="M37" s="928">
        <v>10039.6</v>
      </c>
      <c r="N37" s="928">
        <v>59460.5</v>
      </c>
      <c r="O37" s="928">
        <v>3020.05</v>
      </c>
      <c r="P37" s="928">
        <v>7060.0836122271976</v>
      </c>
      <c r="Q37" s="928">
        <v>215294.92097639575</v>
      </c>
      <c r="R37" s="928">
        <v>66835.350000000006</v>
      </c>
      <c r="S37" s="928">
        <v>231983.5572454872</v>
      </c>
      <c r="T37" s="928">
        <v>6569.8209407830054</v>
      </c>
      <c r="U37" s="928">
        <v>17488.85636529512</v>
      </c>
      <c r="V37" s="928">
        <v>207924.87993940909</v>
      </c>
      <c r="W37" s="928">
        <v>10360368.853426086</v>
      </c>
      <c r="X37" s="928">
        <v>2187653.2803721246</v>
      </c>
      <c r="Y37" s="928">
        <v>6064767.8359670993</v>
      </c>
      <c r="Z37" s="928">
        <v>1974491.6870868637</v>
      </c>
      <c r="AA37" s="928">
        <v>133456.04999999999</v>
      </c>
      <c r="AB37" s="21"/>
    </row>
    <row r="38" spans="2:54">
      <c r="B38" s="882" t="s">
        <v>773</v>
      </c>
      <c r="C38" s="883">
        <v>6601371.5054209195</v>
      </c>
      <c r="G38" s="883">
        <v>3156964.1861710586</v>
      </c>
      <c r="L38" s="62">
        <v>370049.60458862293</v>
      </c>
      <c r="S38" s="883">
        <v>231983.55724548723</v>
      </c>
      <c r="W38" s="884">
        <v>10360368.853426088</v>
      </c>
    </row>
    <row r="39" spans="2:54">
      <c r="L39" s="883">
        <v>370049.60458862281</v>
      </c>
    </row>
    <row r="42" spans="2:54">
      <c r="B42" s="904"/>
      <c r="C42" s="2968" t="s">
        <v>833</v>
      </c>
      <c r="D42" s="2969"/>
      <c r="E42" s="2969"/>
      <c r="F42" s="2969"/>
      <c r="G42" s="2969"/>
      <c r="H42" s="2969"/>
      <c r="I42" s="2969"/>
      <c r="J42" s="2969"/>
      <c r="K42" s="2969"/>
      <c r="L42" s="2969"/>
      <c r="M42" s="2969"/>
      <c r="N42" s="2969"/>
      <c r="O42" s="2969"/>
      <c r="P42" s="2969"/>
      <c r="Q42" s="2969"/>
      <c r="R42" s="2969"/>
      <c r="S42" s="2969"/>
      <c r="T42" s="2969"/>
      <c r="U42" s="2969"/>
      <c r="V42" s="2969"/>
      <c r="W42" s="2969"/>
      <c r="X42" s="2969"/>
      <c r="Y42" s="2969"/>
      <c r="Z42" s="2969"/>
      <c r="AA42" s="2970"/>
      <c r="AC42" s="904"/>
      <c r="AD42" s="2968" t="s">
        <v>834</v>
      </c>
      <c r="AE42" s="2969"/>
      <c r="AF42" s="2969"/>
      <c r="AG42" s="2969"/>
      <c r="AH42" s="2969"/>
      <c r="AI42" s="2969"/>
      <c r="AJ42" s="2969"/>
      <c r="AK42" s="2969"/>
      <c r="AL42" s="2969"/>
      <c r="AM42" s="2969"/>
      <c r="AN42" s="2969"/>
      <c r="AO42" s="2969"/>
      <c r="AP42" s="2969"/>
      <c r="AQ42" s="2969"/>
      <c r="AR42" s="2969"/>
      <c r="AS42" s="2969"/>
      <c r="AT42" s="2969"/>
      <c r="AU42" s="2969"/>
      <c r="AV42" s="2969"/>
      <c r="AW42" s="2969"/>
      <c r="AX42" s="2969"/>
      <c r="AY42" s="2969"/>
      <c r="AZ42" s="2969"/>
      <c r="BA42" s="2969"/>
      <c r="BB42" s="2970"/>
    </row>
    <row r="43" spans="2:54" ht="16" thickBot="1">
      <c r="B43" s="905"/>
      <c r="C43" s="2971"/>
      <c r="D43" s="2972"/>
      <c r="E43" s="2972"/>
      <c r="F43" s="2972"/>
      <c r="G43" s="2972"/>
      <c r="H43" s="2972"/>
      <c r="I43" s="2972"/>
      <c r="J43" s="2972"/>
      <c r="K43" s="2972"/>
      <c r="L43" s="2973"/>
      <c r="M43" s="2973"/>
      <c r="N43" s="2973"/>
      <c r="O43" s="2973"/>
      <c r="P43" s="2973"/>
      <c r="Q43" s="2973"/>
      <c r="R43" s="2973"/>
      <c r="S43" s="2973"/>
      <c r="T43" s="2973"/>
      <c r="U43" s="2973"/>
      <c r="V43" s="2973"/>
      <c r="W43" s="2972"/>
      <c r="X43" s="2972"/>
      <c r="Y43" s="2972"/>
      <c r="Z43" s="2972"/>
      <c r="AA43" s="2974"/>
      <c r="AC43" s="905"/>
      <c r="AD43" s="2971"/>
      <c r="AE43" s="2972"/>
      <c r="AF43" s="2972"/>
      <c r="AG43" s="2972"/>
      <c r="AH43" s="2972"/>
      <c r="AI43" s="2972"/>
      <c r="AJ43" s="2972"/>
      <c r="AK43" s="2972"/>
      <c r="AL43" s="2972"/>
      <c r="AM43" s="2973"/>
      <c r="AN43" s="2973"/>
      <c r="AO43" s="2973"/>
      <c r="AP43" s="2973"/>
      <c r="AQ43" s="2973"/>
      <c r="AR43" s="2973"/>
      <c r="AS43" s="2973"/>
      <c r="AT43" s="2973"/>
      <c r="AU43" s="2973"/>
      <c r="AV43" s="2973"/>
      <c r="AW43" s="2973"/>
      <c r="AX43" s="2972"/>
      <c r="AY43" s="2972"/>
      <c r="AZ43" s="2972"/>
      <c r="BA43" s="2972"/>
      <c r="BB43" s="2974"/>
    </row>
    <row r="44" spans="2:54" ht="17" thickBot="1">
      <c r="B44" s="936"/>
      <c r="C44" s="2975" t="s">
        <v>811</v>
      </c>
      <c r="D44" s="2976"/>
      <c r="E44" s="2976"/>
      <c r="F44" s="2976"/>
      <c r="G44" s="2978" t="s">
        <v>317</v>
      </c>
      <c r="H44" s="2979"/>
      <c r="I44" s="2979"/>
      <c r="J44" s="2979"/>
      <c r="K44" s="2979"/>
      <c r="L44" s="2975" t="s">
        <v>153</v>
      </c>
      <c r="M44" s="2976"/>
      <c r="N44" s="2976"/>
      <c r="O44" s="2980"/>
      <c r="P44" s="2975" t="s">
        <v>155</v>
      </c>
      <c r="Q44" s="2980"/>
      <c r="R44" s="879" t="s">
        <v>154</v>
      </c>
      <c r="S44" s="2982" t="s">
        <v>168</v>
      </c>
      <c r="T44" s="2982"/>
      <c r="U44" s="2982"/>
      <c r="V44" s="2983"/>
      <c r="W44" s="2984" t="s">
        <v>812</v>
      </c>
      <c r="X44" s="2976"/>
      <c r="Y44" s="2976"/>
      <c r="Z44" s="2976"/>
      <c r="AA44" s="2977"/>
      <c r="AC44" s="936"/>
      <c r="AD44" s="2975" t="s">
        <v>811</v>
      </c>
      <c r="AE44" s="2976"/>
      <c r="AF44" s="2976"/>
      <c r="AG44" s="2977"/>
      <c r="AH44" s="2978" t="s">
        <v>317</v>
      </c>
      <c r="AI44" s="2979"/>
      <c r="AJ44" s="2979"/>
      <c r="AK44" s="2979"/>
      <c r="AL44" s="2979"/>
      <c r="AM44" s="2975" t="s">
        <v>153</v>
      </c>
      <c r="AN44" s="2976"/>
      <c r="AO44" s="2976"/>
      <c r="AP44" s="2980"/>
      <c r="AQ44" s="2975" t="s">
        <v>155</v>
      </c>
      <c r="AR44" s="2980"/>
      <c r="AS44" s="879" t="s">
        <v>154</v>
      </c>
      <c r="AT44" s="2981" t="s">
        <v>168</v>
      </c>
      <c r="AU44" s="2982"/>
      <c r="AV44" s="2982"/>
      <c r="AW44" s="2983"/>
      <c r="AX44" s="2984" t="s">
        <v>812</v>
      </c>
      <c r="AY44" s="2976"/>
      <c r="AZ44" s="2976"/>
      <c r="BA44" s="2976"/>
      <c r="BB44" s="2977"/>
    </row>
    <row r="45" spans="2:54" ht="17" thickBot="1">
      <c r="B45" s="937"/>
      <c r="C45" s="874" t="s">
        <v>127</v>
      </c>
      <c r="D45" s="871" t="s">
        <v>22</v>
      </c>
      <c r="E45" s="871"/>
      <c r="F45" s="871" t="s">
        <v>171</v>
      </c>
      <c r="G45" s="874" t="s">
        <v>127</v>
      </c>
      <c r="H45" s="871" t="s">
        <v>22</v>
      </c>
      <c r="I45" s="871" t="s">
        <v>171</v>
      </c>
      <c r="J45" s="871" t="s">
        <v>52</v>
      </c>
      <c r="K45" s="871" t="s">
        <v>84</v>
      </c>
      <c r="L45" s="873" t="s">
        <v>22</v>
      </c>
      <c r="M45" s="872" t="s">
        <v>171</v>
      </c>
      <c r="N45" s="872" t="s">
        <v>52</v>
      </c>
      <c r="O45" s="872" t="s">
        <v>84</v>
      </c>
      <c r="P45" s="873" t="s">
        <v>22</v>
      </c>
      <c r="Q45" s="875" t="s">
        <v>52</v>
      </c>
      <c r="R45" s="875" t="s">
        <v>52</v>
      </c>
      <c r="S45" s="872" t="s">
        <v>127</v>
      </c>
      <c r="T45" s="872" t="s">
        <v>22</v>
      </c>
      <c r="U45" s="872" t="s">
        <v>171</v>
      </c>
      <c r="V45" s="875" t="s">
        <v>52</v>
      </c>
      <c r="W45" s="872" t="s">
        <v>127</v>
      </c>
      <c r="X45" s="872" t="s">
        <v>22</v>
      </c>
      <c r="Y45" s="872" t="s">
        <v>171</v>
      </c>
      <c r="Z45" s="872" t="s">
        <v>52</v>
      </c>
      <c r="AA45" s="875" t="s">
        <v>84</v>
      </c>
      <c r="AC45" s="937"/>
      <c r="AD45" s="874" t="s">
        <v>127</v>
      </c>
      <c r="AE45" s="871" t="s">
        <v>22</v>
      </c>
      <c r="AF45" s="871" t="s">
        <v>171</v>
      </c>
      <c r="AG45" s="871" t="s">
        <v>84</v>
      </c>
      <c r="AH45" s="874" t="s">
        <v>127</v>
      </c>
      <c r="AI45" s="871" t="s">
        <v>22</v>
      </c>
      <c r="AJ45" s="871" t="s">
        <v>171</v>
      </c>
      <c r="AK45" s="871" t="s">
        <v>52</v>
      </c>
      <c r="AL45" s="879" t="s">
        <v>84</v>
      </c>
      <c r="AM45" s="873" t="s">
        <v>22</v>
      </c>
      <c r="AN45" s="872" t="s">
        <v>171</v>
      </c>
      <c r="AO45" s="872" t="s">
        <v>52</v>
      </c>
      <c r="AP45" s="872" t="s">
        <v>84</v>
      </c>
      <c r="AQ45" s="873" t="s">
        <v>22</v>
      </c>
      <c r="AR45" s="875" t="s">
        <v>52</v>
      </c>
      <c r="AS45" s="875" t="s">
        <v>52</v>
      </c>
      <c r="AT45" s="873" t="s">
        <v>127</v>
      </c>
      <c r="AU45" s="872" t="s">
        <v>22</v>
      </c>
      <c r="AV45" s="872" t="s">
        <v>171</v>
      </c>
      <c r="AW45" s="875" t="s">
        <v>52</v>
      </c>
      <c r="AX45" s="872" t="s">
        <v>127</v>
      </c>
      <c r="AY45" s="872" t="s">
        <v>22</v>
      </c>
      <c r="AZ45" s="872" t="s">
        <v>171</v>
      </c>
      <c r="BA45" s="872" t="s">
        <v>52</v>
      </c>
      <c r="BB45" s="875" t="s">
        <v>84</v>
      </c>
    </row>
    <row r="46" spans="2:54">
      <c r="B46" s="938" t="s">
        <v>813</v>
      </c>
      <c r="C46" s="939">
        <v>-75469.545144175529</v>
      </c>
      <c r="D46" s="910">
        <v>-11319.925898080954</v>
      </c>
      <c r="E46" s="910"/>
      <c r="F46" s="910">
        <v>-65049.619246094604</v>
      </c>
      <c r="G46" s="940">
        <v>21587.556889608852</v>
      </c>
      <c r="H46" s="912">
        <v>-1135.8500000000058</v>
      </c>
      <c r="I46" s="912">
        <v>9532.5999999999985</v>
      </c>
      <c r="J46" s="912">
        <v>10534.806889608837</v>
      </c>
      <c r="K46" s="912">
        <v>2656</v>
      </c>
      <c r="L46" s="913">
        <v>-33.950000000000045</v>
      </c>
      <c r="M46" s="912">
        <v>-38.200000000000045</v>
      </c>
      <c r="N46" s="912">
        <v>-248.15000000000055</v>
      </c>
      <c r="O46" s="912">
        <v>-13.100000000000023</v>
      </c>
      <c r="P46" s="913">
        <v>-25.81666666666672</v>
      </c>
      <c r="Q46" s="914">
        <v>-843.17928416486029</v>
      </c>
      <c r="R46" s="914">
        <v>-338.75</v>
      </c>
      <c r="S46" s="928">
        <v>-4137.9672915559768</v>
      </c>
      <c r="T46" s="912">
        <v>-1368.1685259401679</v>
      </c>
      <c r="U46" s="912">
        <v>-684.03167015102906</v>
      </c>
      <c r="V46" s="914">
        <v>-2085.7670954647801</v>
      </c>
      <c r="W46" s="912">
        <v>-28739.18248032371</v>
      </c>
      <c r="X46" s="912">
        <v>-12688.377757354465</v>
      </c>
      <c r="Y46" s="912">
        <v>-55475.250916245684</v>
      </c>
      <c r="Z46" s="912">
        <v>36520.546193276357</v>
      </c>
      <c r="AA46" s="914">
        <v>2904.8999999999996</v>
      </c>
      <c r="AC46" s="938" t="s">
        <v>813</v>
      </c>
      <c r="AD46" s="941">
        <v>-0.12372725925201777</v>
      </c>
      <c r="AE46" s="942">
        <v>-9.4276150127264924E-2</v>
      </c>
      <c r="AF46" s="942">
        <v>-0.13278277844455363</v>
      </c>
      <c r="AG46" s="890"/>
      <c r="AH46" s="943">
        <v>8.406238567003961E-2</v>
      </c>
      <c r="AI46" s="944">
        <v>-1.5144666666666744E-2</v>
      </c>
      <c r="AJ46" s="944">
        <v>0.17977557755775575</v>
      </c>
      <c r="AK46" s="944">
        <v>8.7988765375212663E-2</v>
      </c>
      <c r="AL46" s="945">
        <v>0.2934806629834254</v>
      </c>
      <c r="AM46" s="913">
        <v>0</v>
      </c>
      <c r="AN46" s="912"/>
      <c r="AO46" s="912"/>
      <c r="AP46" s="912"/>
      <c r="AQ46" s="913"/>
      <c r="AR46" s="914"/>
      <c r="AS46" s="914"/>
      <c r="AT46" s="943">
        <v>-0.21787949092017569</v>
      </c>
      <c r="AU46" s="944">
        <v>-0.70018860078821288</v>
      </c>
      <c r="AV46" s="944">
        <v>-0.40119159539649796</v>
      </c>
      <c r="AW46" s="945">
        <v>-0.13603124603566036</v>
      </c>
      <c r="AX46" s="944">
        <v>-3.244564294814839E-2</v>
      </c>
      <c r="AY46" s="944">
        <v>-6.439950949293223E-2</v>
      </c>
      <c r="AZ46" s="944">
        <v>-0.10185953806058423</v>
      </c>
      <c r="BA46" s="944">
        <v>0.2703983814342773</v>
      </c>
      <c r="BB46" s="945">
        <v>0.32098342541436459</v>
      </c>
    </row>
    <row r="47" spans="2:54">
      <c r="B47" s="938" t="s">
        <v>814</v>
      </c>
      <c r="C47" s="940">
        <v>-80281.368472078815</v>
      </c>
      <c r="D47" s="912">
        <v>-16816.26145835589</v>
      </c>
      <c r="E47" s="912"/>
      <c r="F47" s="912">
        <v>-64365.10701372294</v>
      </c>
      <c r="G47" s="940">
        <v>39917.186276370485</v>
      </c>
      <c r="H47" s="912">
        <v>16161.399999999994</v>
      </c>
      <c r="I47" s="912">
        <v>6829.8000000000029</v>
      </c>
      <c r="J47" s="912">
        <v>18907.986276370473</v>
      </c>
      <c r="K47" s="912">
        <v>-1982</v>
      </c>
      <c r="L47" s="913">
        <v>-33.300000000000068</v>
      </c>
      <c r="M47" s="912">
        <v>-39.300000000000068</v>
      </c>
      <c r="N47" s="912">
        <v>-251.69999999999982</v>
      </c>
      <c r="O47" s="912">
        <v>-9.4000000000000057</v>
      </c>
      <c r="P47" s="913">
        <v>-27.583333333333371</v>
      </c>
      <c r="Q47" s="914">
        <v>-829.78676110821107</v>
      </c>
      <c r="R47" s="914">
        <v>-324.25</v>
      </c>
      <c r="S47" s="928">
        <v>-1120.2576710403591</v>
      </c>
      <c r="T47" s="912">
        <v>-1665.3348207521344</v>
      </c>
      <c r="U47" s="912">
        <v>-705.22550524141434</v>
      </c>
      <c r="V47" s="914">
        <v>1250.3026549531896</v>
      </c>
      <c r="W47" s="912">
        <v>-12692.358072359464</v>
      </c>
      <c r="X47" s="912">
        <v>-1163.412945774704</v>
      </c>
      <c r="Y47" s="912">
        <v>-57493.832518964366</v>
      </c>
      <c r="Z47" s="912">
        <v>47767.287392379629</v>
      </c>
      <c r="AA47" s="914">
        <v>-1803.3999999999996</v>
      </c>
      <c r="AC47" s="938" t="s">
        <v>814</v>
      </c>
      <c r="AD47" s="943">
        <v>-0.13717964361253873</v>
      </c>
      <c r="AE47" s="944">
        <v>-0.13823023869626885</v>
      </c>
      <c r="AF47" s="944">
        <v>-0.13884537746664596</v>
      </c>
      <c r="AG47" s="891"/>
      <c r="AH47" s="943">
        <v>0.17409418966077364</v>
      </c>
      <c r="AI47" s="944">
        <v>0.27311195606252631</v>
      </c>
      <c r="AJ47" s="944">
        <v>0.12549012402388612</v>
      </c>
      <c r="AK47" s="944">
        <v>0.18315480482753402</v>
      </c>
      <c r="AL47" s="945">
        <v>-0.15919678714859437</v>
      </c>
      <c r="AM47" s="913"/>
      <c r="AN47" s="912"/>
      <c r="AO47" s="912"/>
      <c r="AP47" s="912"/>
      <c r="AQ47" s="913"/>
      <c r="AR47" s="914"/>
      <c r="AS47" s="914"/>
      <c r="AT47" s="943">
        <v>-5.2557244712191371E-2</v>
      </c>
      <c r="AU47" s="944">
        <v>-0.78038182790634225</v>
      </c>
      <c r="AV47" s="944">
        <v>-0.37254384851633088</v>
      </c>
      <c r="AW47" s="945">
        <v>7.2321995311961457E-2</v>
      </c>
      <c r="AX47" s="944">
        <v>-1.5185388929000216E-2</v>
      </c>
      <c r="AY47" s="944">
        <v>-6.3587334366768363E-3</v>
      </c>
      <c r="AZ47" s="944">
        <v>-0.11058803081979404</v>
      </c>
      <c r="BA47" s="944">
        <v>0.39633337530910806</v>
      </c>
      <c r="BB47" s="945">
        <v>-0.14485140562248994</v>
      </c>
    </row>
    <row r="48" spans="2:54">
      <c r="B48" s="938" t="s">
        <v>815</v>
      </c>
      <c r="C48" s="940">
        <v>-55050.357897994225</v>
      </c>
      <c r="D48" s="912">
        <v>-12426.729143854362</v>
      </c>
      <c r="E48" s="912"/>
      <c r="F48" s="912">
        <v>-43523.628754139878</v>
      </c>
      <c r="G48" s="940">
        <v>32538.279345482122</v>
      </c>
      <c r="H48" s="912">
        <v>12151.850000000006</v>
      </c>
      <c r="I48" s="912">
        <v>5488.6500000000015</v>
      </c>
      <c r="J48" s="912">
        <v>17025.779345482137</v>
      </c>
      <c r="K48" s="912">
        <v>-2128</v>
      </c>
      <c r="L48" s="913">
        <v>-39.050000000000068</v>
      </c>
      <c r="M48" s="912">
        <v>-45.900000000000091</v>
      </c>
      <c r="N48" s="912">
        <v>-244.80000000000018</v>
      </c>
      <c r="O48" s="912">
        <v>-14.600000000000023</v>
      </c>
      <c r="P48" s="913">
        <v>-27.261111111111177</v>
      </c>
      <c r="Q48" s="914">
        <v>-1096.5579147249664</v>
      </c>
      <c r="R48" s="914">
        <v>-303.05000000000018</v>
      </c>
      <c r="S48" s="928">
        <v>1224.2076073813369</v>
      </c>
      <c r="T48" s="912">
        <v>-1383.4354900905948</v>
      </c>
      <c r="U48" s="912">
        <v>-698.90840954276587</v>
      </c>
      <c r="V48" s="914">
        <v>3305.5515070146976</v>
      </c>
      <c r="W48" s="912">
        <v>12364.290545754717</v>
      </c>
      <c r="X48" s="912">
        <v>-398.40352283386164</v>
      </c>
      <c r="Y48" s="912">
        <v>-37861.787163682631</v>
      </c>
      <c r="Z48" s="912">
        <v>52475.081232271215</v>
      </c>
      <c r="AA48" s="914">
        <v>-1850.6000000000004</v>
      </c>
      <c r="AC48" s="938" t="s">
        <v>815</v>
      </c>
      <c r="AD48" s="943">
        <v>-9.8416510800706916E-2</v>
      </c>
      <c r="AE48" s="944">
        <v>-0.11497607483141682</v>
      </c>
      <c r="AF48" s="944">
        <v>-9.6444843011300921E-2</v>
      </c>
      <c r="AG48" s="891"/>
      <c r="AH48" s="943">
        <v>0.14535166933418858</v>
      </c>
      <c r="AI48" s="944">
        <v>0.20675202041684398</v>
      </c>
      <c r="AJ48" s="944">
        <v>0.10312165335838425</v>
      </c>
      <c r="AK48" s="944">
        <v>0.17084035907928172</v>
      </c>
      <c r="AL48" s="945">
        <v>-0.17442622950819672</v>
      </c>
      <c r="AM48" s="913"/>
      <c r="AN48" s="912"/>
      <c r="AO48" s="912"/>
      <c r="AP48" s="912"/>
      <c r="AQ48" s="913"/>
      <c r="AR48" s="914"/>
      <c r="AS48" s="914"/>
      <c r="AT48" s="943">
        <v>6.1620154395798904E-2</v>
      </c>
      <c r="AU48" s="944">
        <v>-0.67059403300562037</v>
      </c>
      <c r="AV48" s="944">
        <v>-0.36063385425323319</v>
      </c>
      <c r="AW48" s="945">
        <v>0.20832870151980196</v>
      </c>
      <c r="AX48" s="944">
        <v>1.5395934873581372E-2</v>
      </c>
      <c r="AY48" s="944">
        <v>-2.3585477230735541E-3</v>
      </c>
      <c r="AZ48" s="944">
        <v>-7.4760214207092668E-2</v>
      </c>
      <c r="BA48" s="944">
        <v>0.45422745730200315</v>
      </c>
      <c r="BB48" s="945">
        <v>-0.15168852459016396</v>
      </c>
    </row>
    <row r="49" spans="2:54">
      <c r="B49" s="938" t="s">
        <v>816</v>
      </c>
      <c r="C49" s="940">
        <v>-6186.7066980581731</v>
      </c>
      <c r="D49" s="912">
        <v>-5348.6157041260449</v>
      </c>
      <c r="E49" s="912"/>
      <c r="F49" s="912">
        <v>-1738.0909939321573</v>
      </c>
      <c r="G49" s="940">
        <v>56462.33131047574</v>
      </c>
      <c r="H49" s="912">
        <v>17017.350000000006</v>
      </c>
      <c r="I49" s="912">
        <v>14738.5</v>
      </c>
      <c r="J49" s="912">
        <v>26775.481310475734</v>
      </c>
      <c r="K49" s="912">
        <v>-2069</v>
      </c>
      <c r="L49" s="913">
        <v>-32.149999999999977</v>
      </c>
      <c r="M49" s="912">
        <v>-35.899999999999977</v>
      </c>
      <c r="N49" s="912">
        <v>-219.90000000000055</v>
      </c>
      <c r="O49" s="912">
        <v>-11.700000000000017</v>
      </c>
      <c r="P49" s="913">
        <v>-27.814814814814781</v>
      </c>
      <c r="Q49" s="914">
        <v>-926.5364364653251</v>
      </c>
      <c r="R49" s="914">
        <v>-297.85000000000036</v>
      </c>
      <c r="S49" s="928">
        <v>-2660.7652770680197</v>
      </c>
      <c r="T49" s="912">
        <v>-1342.3048430634162</v>
      </c>
      <c r="U49" s="912">
        <v>-915.59378635965504</v>
      </c>
      <c r="V49" s="914">
        <v>-403.8666476449489</v>
      </c>
      <c r="W49" s="912">
        <v>77100.033109672135</v>
      </c>
      <c r="X49" s="912">
        <v>11465.760934292048</v>
      </c>
      <c r="Y49" s="912">
        <v>12767.915219708171</v>
      </c>
      <c r="Z49" s="912">
        <v>54714.056955671898</v>
      </c>
      <c r="AA49" s="914">
        <v>-1846.7000000000007</v>
      </c>
      <c r="AC49" s="938" t="s">
        <v>816</v>
      </c>
      <c r="AD49" s="946">
        <v>-1.1405265987501309E-2</v>
      </c>
      <c r="AE49" s="947">
        <v>-5.2338888603080912E-2</v>
      </c>
      <c r="AF49" s="947">
        <v>-3.9479546757012641E-3</v>
      </c>
      <c r="AG49" s="885"/>
      <c r="AH49" s="946">
        <v>0.28989382966732763</v>
      </c>
      <c r="AI49" s="947">
        <v>0.31210178817056405</v>
      </c>
      <c r="AJ49" s="947">
        <v>0.34623426047735389</v>
      </c>
      <c r="AK49" s="947">
        <v>0.31270269906892456</v>
      </c>
      <c r="AL49" s="948">
        <v>-0.171701244813278</v>
      </c>
      <c r="AM49" s="913"/>
      <c r="AN49" s="912"/>
      <c r="AO49" s="912"/>
      <c r="AP49" s="912"/>
      <c r="AQ49" s="913"/>
      <c r="AR49" s="914"/>
      <c r="AS49" s="914"/>
      <c r="AT49" s="946">
        <v>-0.14062498161133236</v>
      </c>
      <c r="AU49" s="947">
        <v>-0.73834149783466241</v>
      </c>
      <c r="AV49" s="947">
        <v>-0.43393070443585546</v>
      </c>
      <c r="AW49" s="948">
        <v>-2.6935217263235219E-2</v>
      </c>
      <c r="AX49" s="947">
        <v>0.10196623227616324</v>
      </c>
      <c r="AY49" s="947">
        <v>7.2323215279225708E-2</v>
      </c>
      <c r="AZ49" s="947">
        <v>2.6329507101483459E-2</v>
      </c>
      <c r="BA49" s="947">
        <v>0.54377460475329609</v>
      </c>
      <c r="BB49" s="948">
        <v>-0.15325311203319508</v>
      </c>
    </row>
    <row r="50" spans="2:54">
      <c r="B50" s="938" t="s">
        <v>817</v>
      </c>
      <c r="C50" s="940">
        <v>-15031.703914212645</v>
      </c>
      <c r="D50" s="912">
        <v>-5957.9996704636433</v>
      </c>
      <c r="E50" s="912"/>
      <c r="F50" s="912">
        <v>-9974.7042437489727</v>
      </c>
      <c r="G50" s="940">
        <v>57320.118061228335</v>
      </c>
      <c r="H50" s="912">
        <v>19247.950000000012</v>
      </c>
      <c r="I50" s="912">
        <v>12882.849999999999</v>
      </c>
      <c r="J50" s="912">
        <v>26713.318061228318</v>
      </c>
      <c r="K50" s="912">
        <v>-1525</v>
      </c>
      <c r="L50" s="913">
        <v>-33.899999999999977</v>
      </c>
      <c r="M50" s="912">
        <v>-43.350000000000023</v>
      </c>
      <c r="N50" s="912">
        <v>-255.10000000000036</v>
      </c>
      <c r="O50" s="912">
        <v>-11.900000000000006</v>
      </c>
      <c r="P50" s="913">
        <v>-27.553086419753072</v>
      </c>
      <c r="Q50" s="914">
        <v>-934.6781734072174</v>
      </c>
      <c r="R50" s="914">
        <v>-329.75</v>
      </c>
      <c r="S50" s="928">
        <v>-1310.9715295001079</v>
      </c>
      <c r="T50" s="912">
        <v>-1313.4438744507331</v>
      </c>
      <c r="U50" s="912">
        <v>-791.34812464329639</v>
      </c>
      <c r="V50" s="914">
        <v>793.82046959392028</v>
      </c>
      <c r="W50" s="912">
        <v>72064.836554227979</v>
      </c>
      <c r="X50" s="912">
        <v>13145.115097060974</v>
      </c>
      <c r="Y50" s="912">
        <v>2941.4476316077053</v>
      </c>
      <c r="Z50" s="912">
        <v>57278.173825559323</v>
      </c>
      <c r="AA50" s="914">
        <v>-1298.8999999999996</v>
      </c>
      <c r="AC50" s="938" t="s">
        <v>817</v>
      </c>
      <c r="AD50" s="946">
        <v>-2.6639818228595562E-2</v>
      </c>
      <c r="AE50" s="947">
        <v>-5.6078457799627682E-2</v>
      </c>
      <c r="AF50" s="947">
        <v>-2.1778164518440425E-2</v>
      </c>
      <c r="AG50" s="885"/>
      <c r="AH50" s="946">
        <v>0.29519063786810351</v>
      </c>
      <c r="AI50" s="947">
        <v>0.34688491205305672</v>
      </c>
      <c r="AJ50" s="947">
        <v>0.29928100171909117</v>
      </c>
      <c r="AK50" s="947">
        <v>0.31993147132505739</v>
      </c>
      <c r="AL50" s="948">
        <v>-0.12551440329218108</v>
      </c>
      <c r="AM50" s="913"/>
      <c r="AN50" s="912"/>
      <c r="AO50" s="912"/>
      <c r="AP50" s="912"/>
      <c r="AQ50" s="913"/>
      <c r="AR50" s="914"/>
      <c r="AS50" s="914"/>
      <c r="AT50" s="946">
        <v>-6.1234598977070759E-2</v>
      </c>
      <c r="AU50" s="947">
        <v>-0.77535057523656026</v>
      </c>
      <c r="AV50" s="947">
        <v>-0.32863294212761479</v>
      </c>
      <c r="AW50" s="948">
        <v>4.5867017368343463E-2</v>
      </c>
      <c r="AX50" s="947">
        <v>9.2408942464647523E-2</v>
      </c>
      <c r="AY50" s="947">
        <v>8.0435154334165357E-2</v>
      </c>
      <c r="AZ50" s="947">
        <v>5.842384171371123E-3</v>
      </c>
      <c r="BA50" s="947">
        <v>0.56821330329708464</v>
      </c>
      <c r="BB50" s="948">
        <v>-0.10690534979423866</v>
      </c>
    </row>
    <row r="51" spans="2:54">
      <c r="B51" s="938" t="s">
        <v>818</v>
      </c>
      <c r="C51" s="940">
        <v>-14384.185396896326</v>
      </c>
      <c r="D51" s="912">
        <v>-1108.6883693243435</v>
      </c>
      <c r="E51" s="912"/>
      <c r="F51" s="912">
        <v>-14176.497027572012</v>
      </c>
      <c r="G51" s="940">
        <v>62141.373279177613</v>
      </c>
      <c r="H51" s="912">
        <v>20094.199999999983</v>
      </c>
      <c r="I51" s="912">
        <v>13353</v>
      </c>
      <c r="J51" s="912">
        <v>30214.17327917763</v>
      </c>
      <c r="K51" s="912">
        <v>-1520</v>
      </c>
      <c r="L51" s="913">
        <v>-36.550000000000068</v>
      </c>
      <c r="M51" s="912">
        <v>-43.25</v>
      </c>
      <c r="N51" s="912">
        <v>-297.35000000000036</v>
      </c>
      <c r="O51" s="912">
        <v>-11.25</v>
      </c>
      <c r="P51" s="913">
        <v>-28.930740740740703</v>
      </c>
      <c r="Q51" s="914">
        <v>-964.50390857716411</v>
      </c>
      <c r="R51" s="914">
        <v>-274</v>
      </c>
      <c r="S51" s="928">
        <v>-1087.0393319753639</v>
      </c>
      <c r="T51" s="912">
        <v>-1414.2492305084897</v>
      </c>
      <c r="U51" s="912">
        <v>-525.45766864043389</v>
      </c>
      <c r="V51" s="914">
        <v>852.66756717356111</v>
      </c>
      <c r="W51" s="912">
        <v>78131.006887346157</v>
      </c>
      <c r="X51" s="912">
        <v>18816.39647424125</v>
      </c>
      <c r="Y51" s="912">
        <v>-526.20469621242955</v>
      </c>
      <c r="Z51" s="912">
        <v>61148.065109317278</v>
      </c>
      <c r="AA51" s="914">
        <v>-1306.25</v>
      </c>
      <c r="AC51" s="938" t="s">
        <v>818</v>
      </c>
      <c r="AD51" s="946">
        <v>-2.6306743570890176E-2</v>
      </c>
      <c r="AE51" s="947">
        <v>-1.0861294604311877E-2</v>
      </c>
      <c r="AF51" s="947">
        <v>-3.1877999481847788E-2</v>
      </c>
      <c r="AG51" s="885"/>
      <c r="AH51" s="946">
        <v>0.3180392615714171</v>
      </c>
      <c r="AI51" s="947">
        <v>0.34757234532025638</v>
      </c>
      <c r="AJ51" s="947">
        <v>0.30478646915158292</v>
      </c>
      <c r="AK51" s="947">
        <v>0.37065783327212942</v>
      </c>
      <c r="AL51" s="948">
        <v>-0.12408163265306123</v>
      </c>
      <c r="AM51" s="913"/>
      <c r="AN51" s="912"/>
      <c r="AO51" s="912"/>
      <c r="AP51" s="912"/>
      <c r="AQ51" s="913"/>
      <c r="AR51" s="914"/>
      <c r="AS51" s="914"/>
      <c r="AT51" s="946">
        <v>-5.448545596588461E-2</v>
      </c>
      <c r="AU51" s="947">
        <v>-0.73353175856249464</v>
      </c>
      <c r="AV51" s="947">
        <v>-0.24485445882592446</v>
      </c>
      <c r="AW51" s="948">
        <v>5.3704576883136686E-2</v>
      </c>
      <c r="AX51" s="947">
        <v>0.10251704359948691</v>
      </c>
      <c r="AY51" s="947">
        <v>0.1162819510573132</v>
      </c>
      <c r="AZ51" s="947">
        <v>-1.0724273207948151E-3</v>
      </c>
      <c r="BA51" s="947">
        <v>0.62785511242522263</v>
      </c>
      <c r="BB51" s="948">
        <v>-0.10663265306122449</v>
      </c>
    </row>
    <row r="52" spans="2:54">
      <c r="B52" s="938" t="s">
        <v>819</v>
      </c>
      <c r="C52" s="940">
        <v>-20559.523064617882</v>
      </c>
      <c r="D52" s="912">
        <v>-3421.634996107663</v>
      </c>
      <c r="E52" s="912"/>
      <c r="F52" s="912">
        <v>-18036.888068510219</v>
      </c>
      <c r="G52" s="940">
        <v>68994.453503513127</v>
      </c>
      <c r="H52" s="912">
        <v>24151.949999999983</v>
      </c>
      <c r="I52" s="912">
        <v>16960</v>
      </c>
      <c r="J52" s="912">
        <v>29197.503503513144</v>
      </c>
      <c r="K52" s="912">
        <v>-1315</v>
      </c>
      <c r="L52" s="913">
        <v>-37.5</v>
      </c>
      <c r="M52" s="912">
        <v>-45</v>
      </c>
      <c r="N52" s="912">
        <v>-257.5</v>
      </c>
      <c r="O52" s="912">
        <v>-14</v>
      </c>
      <c r="P52" s="913">
        <v>-30.377277777777749</v>
      </c>
      <c r="Q52" s="914">
        <v>-968.91536096566415</v>
      </c>
      <c r="R52" s="914">
        <v>-275</v>
      </c>
      <c r="S52" s="928">
        <v>-761.45393297218834</v>
      </c>
      <c r="T52" s="912">
        <v>-1653.5616920339141</v>
      </c>
      <c r="U52" s="912">
        <v>-622.10872479200179</v>
      </c>
      <c r="V52" s="914">
        <v>1515.2164838537283</v>
      </c>
      <c r="W52" s="912">
        <v>78610.036642048508</v>
      </c>
      <c r="X52" s="912">
        <v>20365.421589636186</v>
      </c>
      <c r="Y52" s="912">
        <v>-844.99679330224171</v>
      </c>
      <c r="Z52" s="912">
        <v>60138.611845714506</v>
      </c>
      <c r="AA52" s="914">
        <v>-1049</v>
      </c>
      <c r="AC52" s="938" t="s">
        <v>819</v>
      </c>
      <c r="AD52" s="946">
        <v>-3.6130634013524496E-2</v>
      </c>
      <c r="AE52" s="947">
        <v>-3.1819394940229166E-2</v>
      </c>
      <c r="AF52" s="947">
        <v>-3.9083265767661947E-2</v>
      </c>
      <c r="AG52" s="885"/>
      <c r="AH52" s="946">
        <v>0.36004933335166667</v>
      </c>
      <c r="AI52" s="947">
        <v>0.4474240459429415</v>
      </c>
      <c r="AJ52" s="947">
        <v>0.40950357349816496</v>
      </c>
      <c r="AK52" s="947">
        <v>0.34809074385141864</v>
      </c>
      <c r="AL52" s="948">
        <v>-0.10647773279352227</v>
      </c>
      <c r="AM52" s="913"/>
      <c r="AN52" s="912"/>
      <c r="AO52" s="912"/>
      <c r="AP52" s="912"/>
      <c r="AQ52" s="913"/>
      <c r="AR52" s="914"/>
      <c r="AS52" s="914"/>
      <c r="AT52" s="946">
        <v>-3.481728088578822E-2</v>
      </c>
      <c r="AU52" s="947">
        <v>-0.75401809942266951</v>
      </c>
      <c r="AV52" s="947">
        <v>-0.26472711693276674</v>
      </c>
      <c r="AW52" s="948">
        <v>8.7453335094870618E-2</v>
      </c>
      <c r="AX52" s="947">
        <v>0.10045638774032464</v>
      </c>
      <c r="AY52" s="947">
        <v>0.12440165411152966</v>
      </c>
      <c r="AZ52" s="947">
        <v>-1.6723800796060722E-3</v>
      </c>
      <c r="BA52" s="947">
        <v>0.59421982733943146</v>
      </c>
      <c r="BB52" s="948">
        <v>-8.4939271255060733E-2</v>
      </c>
    </row>
    <row r="53" spans="2:54">
      <c r="B53" s="938" t="s">
        <v>820</v>
      </c>
      <c r="C53" s="940">
        <v>-26094.22175253334</v>
      </c>
      <c r="D53" s="912">
        <v>-7665.0680119206372</v>
      </c>
      <c r="E53" s="912"/>
      <c r="F53" s="912">
        <v>-19329.153740612674</v>
      </c>
      <c r="G53" s="940">
        <v>69378.103422224871</v>
      </c>
      <c r="H53" s="912">
        <v>24650.199999999997</v>
      </c>
      <c r="I53" s="912">
        <v>16206</v>
      </c>
      <c r="J53" s="912">
        <v>29732.903422224859</v>
      </c>
      <c r="K53" s="912">
        <v>-1212</v>
      </c>
      <c r="L53" s="913">
        <v>-40</v>
      </c>
      <c r="M53" s="912">
        <v>-47.5</v>
      </c>
      <c r="N53" s="912">
        <v>-282.5</v>
      </c>
      <c r="O53" s="912">
        <v>-14</v>
      </c>
      <c r="P53" s="913">
        <v>-31.896141666666722</v>
      </c>
      <c r="Q53" s="914">
        <v>-1021.5973073586938</v>
      </c>
      <c r="R53" s="914">
        <v>-275</v>
      </c>
      <c r="S53" s="928">
        <v>-1047.7427390283374</v>
      </c>
      <c r="T53" s="912">
        <v>-1756.4774382288269</v>
      </c>
      <c r="U53" s="912">
        <v>-573.98484656356504</v>
      </c>
      <c r="V53" s="914">
        <v>1282.7195457640555</v>
      </c>
      <c r="W53" s="912">
        <v>74773.514462145045</v>
      </c>
      <c r="X53" s="912">
        <v>16594.681241517188</v>
      </c>
      <c r="Y53" s="912">
        <v>-2793.6385871762177</v>
      </c>
      <c r="Z53" s="912">
        <v>61918.471807804104</v>
      </c>
      <c r="AA53" s="914">
        <v>-946</v>
      </c>
      <c r="AC53" s="938" t="s">
        <v>820</v>
      </c>
      <c r="AD53" s="946">
        <v>-4.4749317040289033E-2</v>
      </c>
      <c r="AE53" s="947">
        <v>-6.8612087900754029E-2</v>
      </c>
      <c r="AF53" s="947">
        <v>-4.1003372352828305E-2</v>
      </c>
      <c r="AG53" s="885"/>
      <c r="AH53" s="946">
        <v>0.35318605860577224</v>
      </c>
      <c r="AI53" s="947">
        <v>0.44706373100221258</v>
      </c>
      <c r="AJ53" s="947">
        <v>0.38129970354336268</v>
      </c>
      <c r="AK53" s="947">
        <v>0.34454555740966974</v>
      </c>
      <c r="AL53" s="948">
        <v>-9.6960000000000005E-2</v>
      </c>
      <c r="AM53" s="913"/>
      <c r="AN53" s="912"/>
      <c r="AO53" s="912"/>
      <c r="AP53" s="912"/>
      <c r="AQ53" s="913"/>
      <c r="AR53" s="914"/>
      <c r="AS53" s="914"/>
      <c r="AT53" s="946">
        <v>-4.1958381283422268E-2</v>
      </c>
      <c r="AU53" s="947">
        <v>-0.79299207143513628</v>
      </c>
      <c r="AV53" s="947">
        <v>-0.2533031096926589</v>
      </c>
      <c r="AW53" s="948">
        <v>6.2602222828894855E-2</v>
      </c>
      <c r="AX53" s="947">
        <v>9.2941078923670636E-2</v>
      </c>
      <c r="AY53" s="947">
        <v>9.815330570073276E-2</v>
      </c>
      <c r="AZ53" s="947">
        <v>-5.4122346803214781E-3</v>
      </c>
      <c r="BA53" s="947">
        <v>0.57983698057614397</v>
      </c>
      <c r="BB53" s="948">
        <v>-7.5679999999999997E-2</v>
      </c>
    </row>
    <row r="54" spans="2:54">
      <c r="B54" s="938" t="s">
        <v>821</v>
      </c>
      <c r="C54" s="940">
        <v>-17144.096990970429</v>
      </c>
      <c r="D54" s="912">
        <v>-3938.9506644152571</v>
      </c>
      <c r="E54" s="912"/>
      <c r="F54" s="912">
        <v>-14105.146326555172</v>
      </c>
      <c r="G54" s="940">
        <v>75630.627115852083</v>
      </c>
      <c r="H54" s="912">
        <v>23972.949999999983</v>
      </c>
      <c r="I54" s="912">
        <v>15762.349999999999</v>
      </c>
      <c r="J54" s="912">
        <v>37394.327115852095</v>
      </c>
      <c r="K54" s="912">
        <v>-1500</v>
      </c>
      <c r="L54" s="913">
        <v>-37.5</v>
      </c>
      <c r="M54" s="912">
        <v>-45</v>
      </c>
      <c r="N54" s="912">
        <v>-237.5</v>
      </c>
      <c r="O54" s="912">
        <v>-14</v>
      </c>
      <c r="P54" s="913">
        <v>-33.49094875000003</v>
      </c>
      <c r="Q54" s="914">
        <v>-960.28370113650453</v>
      </c>
      <c r="R54" s="914">
        <v>-250</v>
      </c>
      <c r="S54" s="928">
        <v>-3052.1688312841798</v>
      </c>
      <c r="T54" s="912">
        <v>-1665.6478894642505</v>
      </c>
      <c r="U54" s="912">
        <v>-627.61606688515008</v>
      </c>
      <c r="V54" s="914">
        <v>-758.90487493477849</v>
      </c>
      <c r="W54" s="912">
        <v>85411.079641441</v>
      </c>
      <c r="X54" s="912">
        <v>19717.179472370481</v>
      </c>
      <c r="Y54" s="912">
        <v>1884.5876065596822</v>
      </c>
      <c r="Z54" s="912">
        <v>65043.312562510866</v>
      </c>
      <c r="AA54" s="914">
        <v>-1234</v>
      </c>
      <c r="AC54" s="938" t="s">
        <v>821</v>
      </c>
      <c r="AD54" s="946">
        <v>-3.0253096479674793E-2</v>
      </c>
      <c r="AE54" s="947">
        <v>-3.4950139876978731E-2</v>
      </c>
      <c r="AF54" s="947">
        <v>-3.106949389862523E-2</v>
      </c>
      <c r="AG54" s="885"/>
      <c r="AH54" s="946">
        <v>0.40210448949609534</v>
      </c>
      <c r="AI54" s="947">
        <v>0.43896050390932528</v>
      </c>
      <c r="AJ54" s="947">
        <v>0.3750440182735319</v>
      </c>
      <c r="AK54" s="947">
        <v>0.47456536563387053</v>
      </c>
      <c r="AL54" s="948">
        <v>-0.11857707509881422</v>
      </c>
      <c r="AM54" s="913"/>
      <c r="AN54" s="912"/>
      <c r="AO54" s="912"/>
      <c r="AP54" s="912"/>
      <c r="AQ54" s="913"/>
      <c r="AR54" s="914"/>
      <c r="AS54" s="914"/>
      <c r="AT54" s="946">
        <v>-0.13561578384804851</v>
      </c>
      <c r="AU54" s="947">
        <v>-0.78754037326914916</v>
      </c>
      <c r="AV54" s="947">
        <v>-0.31302546976815465</v>
      </c>
      <c r="AW54" s="948">
        <v>-4.1276235991231293E-2</v>
      </c>
      <c r="AX54" s="947">
        <v>0.10988414726867948</v>
      </c>
      <c r="AY54" s="947">
        <v>0.11637360250469504</v>
      </c>
      <c r="AZ54" s="947">
        <v>3.7841604886544359E-3</v>
      </c>
      <c r="BA54" s="947">
        <v>0.6692869386879482</v>
      </c>
      <c r="BB54" s="948">
        <v>-9.7549407114624509E-2</v>
      </c>
    </row>
    <row r="55" spans="2:54">
      <c r="B55" s="938" t="s">
        <v>822</v>
      </c>
      <c r="C55" s="940">
        <v>-9323.758801476215</v>
      </c>
      <c r="D55" s="912">
        <v>-4456.1132259375881</v>
      </c>
      <c r="E55" s="912"/>
      <c r="F55" s="912">
        <v>-5767.6455755386269</v>
      </c>
      <c r="G55" s="940">
        <v>81177.00487267581</v>
      </c>
      <c r="H55" s="912">
        <v>28484.5</v>
      </c>
      <c r="I55" s="912">
        <v>21433.25</v>
      </c>
      <c r="J55" s="912">
        <v>31960.254872675825</v>
      </c>
      <c r="K55" s="912">
        <v>-702</v>
      </c>
      <c r="L55" s="913">
        <v>-37.5</v>
      </c>
      <c r="M55" s="912">
        <v>-47.5</v>
      </c>
      <c r="N55" s="912">
        <v>-275</v>
      </c>
      <c r="O55" s="912">
        <v>-12.5</v>
      </c>
      <c r="P55" s="913">
        <v>-35.165496187500025</v>
      </c>
      <c r="Q55" s="914">
        <v>-951.41458016006436</v>
      </c>
      <c r="R55" s="914">
        <v>-275</v>
      </c>
      <c r="S55" s="928">
        <v>-1990.5582819572664</v>
      </c>
      <c r="T55" s="912">
        <v>-1601.1802839374629</v>
      </c>
      <c r="U55" s="912">
        <v>-194.36094513259036</v>
      </c>
      <c r="V55" s="914">
        <v>-196.01705288721496</v>
      </c>
      <c r="W55" s="912">
        <v>100909.20923984621</v>
      </c>
      <c r="X55" s="912">
        <v>23808.850917687465</v>
      </c>
      <c r="Y55" s="912">
        <v>16373.743479328812</v>
      </c>
      <c r="Z55" s="912">
        <v>61191.114842829847</v>
      </c>
      <c r="AA55" s="914">
        <v>-464.5</v>
      </c>
      <c r="AC55" s="938" t="s">
        <v>822</v>
      </c>
      <c r="AD55" s="946">
        <v>-1.4587542069307034E-2</v>
      </c>
      <c r="AE55" s="947">
        <v>-3.6182378800535805E-2</v>
      </c>
      <c r="AF55" s="947">
        <v>-1.1177564380639275E-2</v>
      </c>
      <c r="AG55" s="885"/>
      <c r="AH55" s="946">
        <v>0.40433641589051839</v>
      </c>
      <c r="AI55" s="947">
        <v>0.57412222356592901</v>
      </c>
      <c r="AJ55" s="947">
        <v>0.5386456736447941</v>
      </c>
      <c r="AK55" s="947">
        <v>0.32261252357168202</v>
      </c>
      <c r="AL55" s="948">
        <v>-5.7096380642537616E-2</v>
      </c>
      <c r="AM55" s="913"/>
      <c r="AN55" s="912"/>
      <c r="AO55" s="912"/>
      <c r="AP55" s="912"/>
      <c r="AQ55" s="913"/>
      <c r="AR55" s="914"/>
      <c r="AS55" s="914"/>
      <c r="AT55" s="946">
        <v>-8.5844328185150351E-2</v>
      </c>
      <c r="AU55" s="947">
        <v>-0.77239762852747851</v>
      </c>
      <c r="AV55" s="947">
        <v>-0.10283647890613247</v>
      </c>
      <c r="AW55" s="948">
        <v>-1.0195415213108029E-2</v>
      </c>
      <c r="AX55" s="947">
        <v>0.11691295615625075</v>
      </c>
      <c r="AY55" s="947">
        <v>0.13617274307628824</v>
      </c>
      <c r="AZ55" s="947">
        <v>2.9360305907350254E-2</v>
      </c>
      <c r="BA55" s="947">
        <v>0.51728432656902645</v>
      </c>
      <c r="BB55" s="948">
        <v>-3.777958519723465E-2</v>
      </c>
    </row>
    <row r="56" spans="2:54">
      <c r="B56" s="938" t="s">
        <v>823</v>
      </c>
      <c r="C56" s="940">
        <v>-13956.804134621401</v>
      </c>
      <c r="D56" s="912">
        <v>-1236.8193065331143</v>
      </c>
      <c r="E56" s="912"/>
      <c r="F56" s="912">
        <v>-13619.984828088316</v>
      </c>
      <c r="G56" s="940">
        <v>72290.25253774802</v>
      </c>
      <c r="H56" s="912">
        <v>27108.700000000012</v>
      </c>
      <c r="I56" s="912">
        <v>18887.099999999999</v>
      </c>
      <c r="J56" s="912">
        <v>26820.452537748002</v>
      </c>
      <c r="K56" s="912">
        <v>-526</v>
      </c>
      <c r="L56" s="913">
        <v>-37.5</v>
      </c>
      <c r="M56" s="912">
        <v>-47.5</v>
      </c>
      <c r="N56" s="912">
        <v>-262.5</v>
      </c>
      <c r="O56" s="912">
        <v>-15</v>
      </c>
      <c r="P56" s="913">
        <v>-36.923770996875078</v>
      </c>
      <c r="Q56" s="914">
        <v>-900.76851430840179</v>
      </c>
      <c r="R56" s="914">
        <v>-275</v>
      </c>
      <c r="S56" s="928">
        <v>-2608.6002686249849</v>
      </c>
      <c r="T56" s="912">
        <v>-1390.9886230668199</v>
      </c>
      <c r="U56" s="912">
        <v>-183.61655737955175</v>
      </c>
      <c r="V56" s="914">
        <v>-1033.9950881786135</v>
      </c>
      <c r="W56" s="912">
        <v>85653.501555301715</v>
      </c>
      <c r="X56" s="912">
        <v>25894.943719340692</v>
      </c>
      <c r="Y56" s="912">
        <v>5985.9986145321163</v>
      </c>
      <c r="Z56" s="912">
        <v>54013.559221428994</v>
      </c>
      <c r="AA56" s="914">
        <v>-241</v>
      </c>
      <c r="AC56" s="938" t="s">
        <v>823</v>
      </c>
      <c r="AD56" s="946">
        <v>-2.3849264339101759E-2</v>
      </c>
      <c r="AE56" s="947">
        <v>-1.1616708211151737E-2</v>
      </c>
      <c r="AF56" s="947">
        <v>-2.8449648719739977E-2</v>
      </c>
      <c r="AG56" s="885"/>
      <c r="AH56" s="946">
        <v>0.3940682955079316</v>
      </c>
      <c r="AI56" s="947">
        <v>0.56759071208726808</v>
      </c>
      <c r="AJ56" s="947">
        <v>0.50043983996184516</v>
      </c>
      <c r="AK56" s="947">
        <v>0.3099770299309787</v>
      </c>
      <c r="AL56" s="948">
        <v>-4.6059544658493871E-2</v>
      </c>
      <c r="AM56" s="913"/>
      <c r="AN56" s="912"/>
      <c r="AO56" s="912"/>
      <c r="AP56" s="912"/>
      <c r="AQ56" s="913"/>
      <c r="AR56" s="914"/>
      <c r="AS56" s="914"/>
      <c r="AT56" s="946">
        <v>-0.13798467435202247</v>
      </c>
      <c r="AU56" s="947">
        <v>-0.66427345896218715</v>
      </c>
      <c r="AV56" s="947">
        <v>-0.11313404644457901</v>
      </c>
      <c r="AW56" s="948">
        <v>-6.8079739806334832E-2</v>
      </c>
      <c r="AX56" s="947">
        <v>0.10875806485258484</v>
      </c>
      <c r="AY56" s="947">
        <v>0.16564918834817874</v>
      </c>
      <c r="AZ56" s="947">
        <v>1.155366222714381E-2</v>
      </c>
      <c r="BA56" s="947">
        <v>0.53104411693240716</v>
      </c>
      <c r="BB56" s="948">
        <v>-2.1103327495621715E-2</v>
      </c>
    </row>
    <row r="57" spans="2:54" ht="16" thickBot="1">
      <c r="B57" s="949" t="s">
        <v>824</v>
      </c>
      <c r="C57" s="950">
        <v>-33955.22231144656</v>
      </c>
      <c r="D57" s="923">
        <v>-7102.6177317662514</v>
      </c>
      <c r="E57" s="923"/>
      <c r="F57" s="923">
        <v>-27752.604579680308</v>
      </c>
      <c r="G57" s="950">
        <v>81374.899556701828</v>
      </c>
      <c r="H57" s="923">
        <v>27297.5</v>
      </c>
      <c r="I57" s="923">
        <v>18332.349999999999</v>
      </c>
      <c r="J57" s="923">
        <v>36471.049556701822</v>
      </c>
      <c r="K57" s="923">
        <v>-726</v>
      </c>
      <c r="L57" s="924">
        <v>-40</v>
      </c>
      <c r="M57" s="923">
        <v>-50</v>
      </c>
      <c r="N57" s="923">
        <v>-297.5</v>
      </c>
      <c r="O57" s="923">
        <v>-17.5</v>
      </c>
      <c r="P57" s="924">
        <v>-38.769959546718837</v>
      </c>
      <c r="Q57" s="925">
        <v>-933.08968795955661</v>
      </c>
      <c r="R57" s="925">
        <v>-300</v>
      </c>
      <c r="S57" s="935">
        <v>-4016.1252068873546</v>
      </c>
      <c r="T57" s="923">
        <v>-1313.3863476801839</v>
      </c>
      <c r="U57" s="923">
        <v>-308.89132937342833</v>
      </c>
      <c r="V57" s="925">
        <v>-2393.8475298337416</v>
      </c>
      <c r="W57" s="923">
        <v>75262.885340987123</v>
      </c>
      <c r="X57" s="923">
        <v>20378.125151941233</v>
      </c>
      <c r="Y57" s="923">
        <v>-8779.1459090537392</v>
      </c>
      <c r="Z57" s="923">
        <v>64058.406098099687</v>
      </c>
      <c r="AA57" s="925">
        <v>-393.5</v>
      </c>
      <c r="AC57" s="949" t="s">
        <v>824</v>
      </c>
      <c r="AD57" s="951">
        <v>-5.4983227936327331E-2</v>
      </c>
      <c r="AE57" s="952">
        <v>-6.1459406155497734E-2</v>
      </c>
      <c r="AF57" s="952">
        <v>-5.5285174166179223E-2</v>
      </c>
      <c r="AG57" s="886"/>
      <c r="AH57" s="951">
        <v>0.4434430270055193</v>
      </c>
      <c r="AI57" s="952">
        <v>0.56945719292389851</v>
      </c>
      <c r="AJ57" s="952">
        <v>0.46591480926118889</v>
      </c>
      <c r="AK57" s="952">
        <v>0.43107949454756067</v>
      </c>
      <c r="AL57" s="953">
        <v>-6.2478485370051635E-2</v>
      </c>
      <c r="AM57" s="924"/>
      <c r="AN57" s="923"/>
      <c r="AO57" s="923"/>
      <c r="AP57" s="923"/>
      <c r="AQ57" s="924"/>
      <c r="AR57" s="925"/>
      <c r="AS57" s="925"/>
      <c r="AT57" s="951">
        <v>-0.17724976639100337</v>
      </c>
      <c r="AU57" s="952">
        <v>-0.60889492242938525</v>
      </c>
      <c r="AV57" s="952">
        <v>-0.15553440552539191</v>
      </c>
      <c r="AW57" s="953">
        <v>-0.12929233215413133</v>
      </c>
      <c r="AX57" s="952">
        <v>9.1369279126922831E-2</v>
      </c>
      <c r="AY57" s="952">
        <v>0.12301248439228314</v>
      </c>
      <c r="AZ57" s="952">
        <v>-1.6158244559964771E-2</v>
      </c>
      <c r="BA57" s="952">
        <v>0.62120856581328066</v>
      </c>
      <c r="BB57" s="953">
        <v>-3.3864027538726332E-2</v>
      </c>
    </row>
    <row r="58" spans="2:54">
      <c r="B58" s="878" t="s">
        <v>45</v>
      </c>
      <c r="C58" s="928">
        <v>-367438.49457908049</v>
      </c>
      <c r="D58" s="928">
        <v>-80800.424180885777</v>
      </c>
      <c r="E58" s="928"/>
      <c r="F58" s="928">
        <v>-297438.07039819565</v>
      </c>
      <c r="G58" s="928">
        <v>718811.1861710595</v>
      </c>
      <c r="H58" s="928">
        <v>239205.69999999995</v>
      </c>
      <c r="I58" s="928">
        <v>170406.44999999995</v>
      </c>
      <c r="J58" s="928">
        <v>321748.03617105912</v>
      </c>
      <c r="K58" s="928">
        <v>-12549</v>
      </c>
      <c r="L58" s="928">
        <v>-438.90000000000146</v>
      </c>
      <c r="M58" s="928">
        <v>-528.39999999999964</v>
      </c>
      <c r="N58" s="928">
        <v>-3129.5</v>
      </c>
      <c r="O58" s="928">
        <v>-158.94999999999982</v>
      </c>
      <c r="P58" s="928">
        <v>-371.58334801196088</v>
      </c>
      <c r="Q58" s="928">
        <v>-11331.311630336597</v>
      </c>
      <c r="R58" s="928">
        <v>-3517.6499999999942</v>
      </c>
      <c r="S58" s="928">
        <v>-22571.442754512798</v>
      </c>
      <c r="T58" s="928">
        <v>-17869.179059216993</v>
      </c>
      <c r="U58" s="928">
        <v>-6830.1436347048802</v>
      </c>
      <c r="V58" s="928">
        <v>2127.8799394090893</v>
      </c>
      <c r="W58" s="928">
        <v>698850.85342608579</v>
      </c>
      <c r="X58" s="928">
        <v>155935.28037212463</v>
      </c>
      <c r="Y58" s="928">
        <v>-123823.16403290071</v>
      </c>
      <c r="Z58" s="928">
        <v>676267.68708686368</v>
      </c>
      <c r="AA58" s="928">
        <v>-9528.9500000000116</v>
      </c>
      <c r="AC58" s="878" t="s">
        <v>45</v>
      </c>
      <c r="AD58" s="954">
        <v>-5.272614615394601E-2</v>
      </c>
      <c r="AE58" s="954">
        <v>-6.0413158171648565E-2</v>
      </c>
      <c r="AF58" s="954">
        <v>-5.2818290760005805E-2</v>
      </c>
      <c r="AG58" s="954"/>
      <c r="AH58" s="954">
        <v>0.29481791592695761</v>
      </c>
      <c r="AI58" s="954">
        <v>0.35712204116061891</v>
      </c>
      <c r="AJ58" s="954">
        <v>0.319756907632406</v>
      </c>
      <c r="AK58" s="954">
        <v>0.29452562198246396</v>
      </c>
      <c r="AL58" s="954">
        <v>-8.7764450816519221E-2</v>
      </c>
      <c r="AM58" s="954"/>
      <c r="AN58" s="954"/>
      <c r="AO58" s="954"/>
      <c r="AP58" s="954"/>
      <c r="AQ58" s="954"/>
      <c r="AR58" s="954"/>
      <c r="AS58" s="954"/>
      <c r="AT58" s="954">
        <v>-8.8670199974515515E-2</v>
      </c>
      <c r="AU58" s="954">
        <v>-0.73117472315630727</v>
      </c>
      <c r="AV58" s="954">
        <v>-0.28085627018811959</v>
      </c>
      <c r="AW58" s="954">
        <v>1.0339703394165558E-2</v>
      </c>
      <c r="AX58" s="954">
        <v>7.2333442159512179E-2</v>
      </c>
      <c r="AY58" s="954">
        <v>7.6750454724585124E-2</v>
      </c>
      <c r="AZ58" s="954">
        <v>-2.0008296562642563E-2</v>
      </c>
      <c r="BA58" s="954">
        <v>0.52091756668099165</v>
      </c>
      <c r="BB58" s="954">
        <v>-6.6643004510962764E-2</v>
      </c>
    </row>
  </sheetData>
  <sheetProtection algorithmName="SHA-512" hashValue="7TZNWLtRKi5f65C+tnepgAOjsa50zbloTsrEZEa7ZQVIyyUCRo/QxG32JoOzlK9XpL8ijlbs08fULUPTQppChw==" saltValue="25x6KAO/jyh2XJIk82/d6Q==" spinCount="100000" sheet="1" objects="1" scenarios="1"/>
  <mergeCells count="28">
    <mergeCell ref="C2:AA3"/>
    <mergeCell ref="C4:F4"/>
    <mergeCell ref="G4:K4"/>
    <mergeCell ref="L4:O4"/>
    <mergeCell ref="P4:Q4"/>
    <mergeCell ref="S4:V4"/>
    <mergeCell ref="W4:AA4"/>
    <mergeCell ref="C21:AA22"/>
    <mergeCell ref="C23:F23"/>
    <mergeCell ref="G23:K23"/>
    <mergeCell ref="L23:O23"/>
    <mergeCell ref="P23:Q23"/>
    <mergeCell ref="S23:V23"/>
    <mergeCell ref="W23:AA23"/>
    <mergeCell ref="AM44:AP44"/>
    <mergeCell ref="AQ44:AR44"/>
    <mergeCell ref="AT44:AW44"/>
    <mergeCell ref="AX44:BB44"/>
    <mergeCell ref="C42:AA43"/>
    <mergeCell ref="AD42:BB43"/>
    <mergeCell ref="C44:F44"/>
    <mergeCell ref="G44:K44"/>
    <mergeCell ref="L44:O44"/>
    <mergeCell ref="P44:Q44"/>
    <mergeCell ref="S44:V44"/>
    <mergeCell ref="W44:AA44"/>
    <mergeCell ref="AD44:AG44"/>
    <mergeCell ref="AH44:AL4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01D95-424D-4FB3-BEE4-AA48375E41F5}">
  <sheetPr codeName="Sheet1">
    <tabColor theme="5" tint="0.39997558519241921"/>
  </sheetPr>
  <dimension ref="A1:BB879"/>
  <sheetViews>
    <sheetView topLeftCell="C1" workbookViewId="0"/>
  </sheetViews>
  <sheetFormatPr baseColWidth="10" defaultColWidth="14.5" defaultRowHeight="15" customHeight="1"/>
  <cols>
    <col min="1" max="2" width="8.6640625" style="145" hidden="1" customWidth="1"/>
    <col min="3" max="3" width="4.33203125" style="145" customWidth="1"/>
    <col min="4" max="4" width="15.83203125" style="145" bestFit="1" customWidth="1"/>
    <col min="5" max="5" width="36.33203125" style="145" bestFit="1" customWidth="1"/>
    <col min="6" max="6" width="14.5" style="145" customWidth="1"/>
    <col min="7" max="7" width="14.5" style="146" customWidth="1"/>
    <col min="8" max="8" width="11.33203125" style="146" hidden="1" customWidth="1"/>
    <col min="9" max="34" width="11.83203125" style="145" hidden="1" customWidth="1"/>
    <col min="35" max="35" width="11.83203125" style="994" hidden="1" customWidth="1"/>
    <col min="36" max="37" width="11.83203125" style="145" hidden="1" customWidth="1"/>
    <col min="38" max="38" width="11.83203125" style="994" hidden="1" customWidth="1"/>
    <col min="39" max="40" width="11.83203125" style="145" customWidth="1"/>
    <col min="41" max="41" width="11.83203125" style="994" customWidth="1"/>
    <col min="42" max="43" width="11.83203125" style="145" customWidth="1"/>
    <col min="44" max="44" width="11.83203125" style="994" customWidth="1"/>
    <col min="45" max="47" width="11.83203125" style="145" customWidth="1"/>
    <col min="48" max="48" width="4.33203125" style="145" customWidth="1"/>
    <col min="49" max="51" width="14.5" style="145" customWidth="1"/>
    <col min="52" max="52" width="2.1640625" style="145" customWidth="1"/>
    <col min="53" max="56" width="14.5" style="145" customWidth="1"/>
    <col min="57" max="16384" width="14.5" style="145"/>
  </cols>
  <sheetData>
    <row r="1" spans="1:54" ht="15" customHeight="1">
      <c r="A1" s="150" t="s">
        <v>0</v>
      </c>
      <c r="B1" s="164">
        <v>168</v>
      </c>
      <c r="D1" s="189"/>
      <c r="E1" s="189" t="s">
        <v>1</v>
      </c>
      <c r="F1" s="187"/>
      <c r="G1" s="188"/>
      <c r="H1" s="187"/>
      <c r="I1" s="186"/>
      <c r="J1" s="185">
        <v>45017</v>
      </c>
      <c r="K1" s="184"/>
      <c r="L1" s="186"/>
      <c r="M1" s="185">
        <v>45047</v>
      </c>
      <c r="N1" s="184"/>
      <c r="O1" s="186"/>
      <c r="P1" s="185">
        <v>45078</v>
      </c>
      <c r="Q1" s="184"/>
      <c r="R1" s="186"/>
      <c r="S1" s="185">
        <v>45108</v>
      </c>
      <c r="T1" s="184"/>
      <c r="U1" s="186"/>
      <c r="V1" s="185">
        <v>45139</v>
      </c>
      <c r="W1" s="184"/>
      <c r="X1" s="186"/>
      <c r="Y1" s="185">
        <v>45170</v>
      </c>
      <c r="Z1" s="184"/>
      <c r="AA1" s="186"/>
      <c r="AB1" s="185">
        <v>45200</v>
      </c>
      <c r="AC1" s="184"/>
      <c r="AD1" s="186"/>
      <c r="AE1" s="185">
        <v>45231</v>
      </c>
      <c r="AF1" s="184"/>
      <c r="AG1" s="186"/>
      <c r="AH1" s="185">
        <v>45261</v>
      </c>
      <c r="AI1" s="988"/>
      <c r="AJ1" s="186"/>
      <c r="AK1" s="185">
        <v>45292</v>
      </c>
      <c r="AL1" s="988"/>
      <c r="AM1" s="186"/>
      <c r="AN1" s="185">
        <v>45323</v>
      </c>
      <c r="AO1" s="988"/>
      <c r="AP1" s="186"/>
      <c r="AQ1" s="185">
        <v>45352</v>
      </c>
      <c r="AR1" s="988"/>
      <c r="AS1" s="186"/>
      <c r="AT1" s="185" t="s">
        <v>2</v>
      </c>
      <c r="AU1" s="184"/>
    </row>
    <row r="2" spans="1:54" ht="16.5" customHeight="1">
      <c r="A2" s="150" t="s">
        <v>3</v>
      </c>
      <c r="B2" s="156">
        <v>0.8</v>
      </c>
      <c r="D2" s="183" t="s">
        <v>4</v>
      </c>
      <c r="E2" s="182" t="s">
        <v>5</v>
      </c>
      <c r="F2" s="182" t="s">
        <v>6</v>
      </c>
      <c r="G2" s="181" t="s">
        <v>7</v>
      </c>
      <c r="H2" s="180" t="s">
        <v>8</v>
      </c>
      <c r="I2" s="178" t="s">
        <v>9</v>
      </c>
      <c r="J2" s="177" t="s">
        <v>10</v>
      </c>
      <c r="K2" s="231" t="s">
        <v>11</v>
      </c>
      <c r="L2" s="178" t="s">
        <v>9</v>
      </c>
      <c r="M2" s="177" t="s">
        <v>10</v>
      </c>
      <c r="N2" s="231" t="s">
        <v>11</v>
      </c>
      <c r="O2" s="178" t="s">
        <v>9</v>
      </c>
      <c r="P2" s="177" t="s">
        <v>10</v>
      </c>
      <c r="Q2" s="231" t="s">
        <v>11</v>
      </c>
      <c r="R2" s="178" t="s">
        <v>9</v>
      </c>
      <c r="S2" s="177" t="s">
        <v>10</v>
      </c>
      <c r="T2" s="231" t="s">
        <v>11</v>
      </c>
      <c r="U2" s="178" t="s">
        <v>9</v>
      </c>
      <c r="V2" s="177" t="s">
        <v>10</v>
      </c>
      <c r="W2" s="231" t="s">
        <v>11</v>
      </c>
      <c r="X2" s="178" t="s">
        <v>9</v>
      </c>
      <c r="Y2" s="177" t="s">
        <v>10</v>
      </c>
      <c r="Z2" s="231" t="s">
        <v>11</v>
      </c>
      <c r="AA2" s="178" t="s">
        <v>9</v>
      </c>
      <c r="AB2" s="177" t="s">
        <v>10</v>
      </c>
      <c r="AC2" s="231" t="s">
        <v>11</v>
      </c>
      <c r="AD2" s="178" t="s">
        <v>9</v>
      </c>
      <c r="AE2" s="177" t="s">
        <v>10</v>
      </c>
      <c r="AF2" s="231" t="s">
        <v>11</v>
      </c>
      <c r="AG2" s="178" t="s">
        <v>9</v>
      </c>
      <c r="AH2" s="177" t="s">
        <v>10</v>
      </c>
      <c r="AI2" s="989" t="s">
        <v>11</v>
      </c>
      <c r="AJ2" s="178" t="s">
        <v>9</v>
      </c>
      <c r="AK2" s="177" t="s">
        <v>12</v>
      </c>
      <c r="AL2" s="989" t="s">
        <v>11</v>
      </c>
      <c r="AM2" s="178" t="s">
        <v>9</v>
      </c>
      <c r="AN2" s="177" t="s">
        <v>12</v>
      </c>
      <c r="AO2" s="989" t="s">
        <v>11</v>
      </c>
      <c r="AP2" s="178" t="s">
        <v>9</v>
      </c>
      <c r="AQ2" s="177" t="s">
        <v>12</v>
      </c>
      <c r="AR2" s="989" t="s">
        <v>11</v>
      </c>
      <c r="AS2" s="178" t="s">
        <v>9</v>
      </c>
      <c r="AT2" s="177" t="s">
        <v>12</v>
      </c>
      <c r="AU2" s="230" t="s">
        <v>11</v>
      </c>
    </row>
    <row r="3" spans="1:54" ht="16">
      <c r="A3" s="150" t="s">
        <v>13</v>
      </c>
      <c r="B3" s="164">
        <v>60</v>
      </c>
      <c r="D3" s="229" t="s">
        <v>14</v>
      </c>
      <c r="E3" s="155" t="s">
        <v>15</v>
      </c>
      <c r="F3" s="155" t="s">
        <v>16</v>
      </c>
      <c r="G3" s="225">
        <v>12</v>
      </c>
      <c r="H3" s="208">
        <f>G3*60</f>
        <v>720</v>
      </c>
      <c r="I3" s="416">
        <v>6000</v>
      </c>
      <c r="J3" s="228">
        <v>11</v>
      </c>
      <c r="K3" s="227">
        <v>1680</v>
      </c>
      <c r="L3" s="416">
        <v>5500</v>
      </c>
      <c r="M3" s="228"/>
      <c r="N3" s="227">
        <v>1749</v>
      </c>
      <c r="O3" s="416">
        <v>5750</v>
      </c>
      <c r="P3" s="228"/>
      <c r="Q3" s="227">
        <v>1573</v>
      </c>
      <c r="R3" s="605">
        <v>6000</v>
      </c>
      <c r="S3" s="228"/>
      <c r="T3" s="227">
        <v>1604</v>
      </c>
      <c r="U3" s="605">
        <v>6750</v>
      </c>
      <c r="V3" s="221"/>
      <c r="W3" s="222">
        <v>1805</v>
      </c>
      <c r="X3" s="605">
        <v>8275</v>
      </c>
      <c r="Y3" s="221"/>
      <c r="Z3" s="222">
        <v>2213</v>
      </c>
      <c r="AA3" s="605">
        <v>10200</v>
      </c>
      <c r="AB3" s="221"/>
      <c r="AC3" s="222">
        <v>2727</v>
      </c>
      <c r="AD3" s="605">
        <v>10200</v>
      </c>
      <c r="AE3" s="221"/>
      <c r="AF3" s="222">
        <v>2727</v>
      </c>
      <c r="AG3" s="605">
        <v>9900</v>
      </c>
      <c r="AH3" s="221"/>
      <c r="AI3" s="990">
        <v>2647</v>
      </c>
      <c r="AJ3" s="605">
        <v>8500</v>
      </c>
      <c r="AK3" s="288"/>
      <c r="AL3" s="991">
        <v>2273</v>
      </c>
      <c r="AM3" s="605">
        <v>8000</v>
      </c>
      <c r="AN3" s="288"/>
      <c r="AO3" s="991">
        <v>2139</v>
      </c>
      <c r="AP3" s="605">
        <v>8000</v>
      </c>
      <c r="AQ3" s="288"/>
      <c r="AR3" s="991">
        <v>2139</v>
      </c>
      <c r="AS3" s="605">
        <f>SUM(I3,L3,O3,R3,U3,X3,AA3,AD3,AG3,AJ3,AM3,AP3)</f>
        <v>93075</v>
      </c>
      <c r="AT3" s="221"/>
      <c r="AU3" s="220"/>
      <c r="AX3" s="2888" t="s">
        <v>17</v>
      </c>
      <c r="AY3" s="2888"/>
      <c r="BA3" s="2888" t="s">
        <v>18</v>
      </c>
      <c r="BB3" s="2888"/>
    </row>
    <row r="4" spans="1:54" ht="16">
      <c r="A4" s="150" t="s">
        <v>11</v>
      </c>
      <c r="B4" s="164">
        <v>153</v>
      </c>
      <c r="D4" s="226" t="s">
        <v>14</v>
      </c>
      <c r="E4" s="155" t="s">
        <v>19</v>
      </c>
      <c r="F4" s="155" t="s">
        <v>16</v>
      </c>
      <c r="G4" s="225">
        <v>12</v>
      </c>
      <c r="H4" s="208">
        <f>G4*60</f>
        <v>720</v>
      </c>
      <c r="I4" s="416">
        <v>5950</v>
      </c>
      <c r="J4" s="224">
        <v>11</v>
      </c>
      <c r="K4" s="223">
        <v>1680</v>
      </c>
      <c r="L4" s="416">
        <v>8000</v>
      </c>
      <c r="M4" s="224"/>
      <c r="N4" s="223">
        <v>1781</v>
      </c>
      <c r="O4" s="416">
        <v>7750</v>
      </c>
      <c r="P4" s="339"/>
      <c r="Q4" s="340">
        <v>2120</v>
      </c>
      <c r="R4" s="605">
        <v>7500</v>
      </c>
      <c r="S4" s="339"/>
      <c r="T4" s="340">
        <v>2005</v>
      </c>
      <c r="U4" s="605">
        <v>7750</v>
      </c>
      <c r="V4" s="288"/>
      <c r="W4" s="338">
        <v>2072</v>
      </c>
      <c r="X4" s="605">
        <v>10520</v>
      </c>
      <c r="Y4" s="288"/>
      <c r="Z4" s="338">
        <v>2813</v>
      </c>
      <c r="AA4" s="605">
        <v>11490</v>
      </c>
      <c r="AB4" s="288"/>
      <c r="AC4" s="338">
        <v>3072</v>
      </c>
      <c r="AD4" s="605">
        <v>0</v>
      </c>
      <c r="AE4" s="288"/>
      <c r="AF4" s="338"/>
      <c r="AG4" s="605">
        <v>0</v>
      </c>
      <c r="AH4" s="288"/>
      <c r="AI4" s="991"/>
      <c r="AJ4" s="605">
        <v>0</v>
      </c>
      <c r="AK4" s="288"/>
      <c r="AL4" s="991">
        <v>0</v>
      </c>
      <c r="AM4" s="605">
        <v>0</v>
      </c>
      <c r="AN4" s="288"/>
      <c r="AO4" s="991">
        <v>0</v>
      </c>
      <c r="AP4" s="605">
        <v>0</v>
      </c>
      <c r="AQ4" s="288"/>
      <c r="AR4" s="991">
        <v>0</v>
      </c>
      <c r="AS4" s="605">
        <f>SUM(I4,L4,O4,R4,U4,X4,AA4,AD4,AG4,AJ4,AM4,AP4)</f>
        <v>58960</v>
      </c>
      <c r="AT4" s="221"/>
      <c r="AU4" s="220"/>
      <c r="AX4" s="373" t="s">
        <v>20</v>
      </c>
      <c r="AY4" s="374">
        <v>0</v>
      </c>
      <c r="BA4" s="373" t="s">
        <v>20</v>
      </c>
      <c r="BB4" s="374">
        <v>0.7</v>
      </c>
    </row>
    <row r="5" spans="1:54" ht="16">
      <c r="D5" s="219" t="s">
        <v>14</v>
      </c>
      <c r="E5" s="218" t="s">
        <v>21</v>
      </c>
      <c r="F5" s="218" t="s">
        <v>22</v>
      </c>
      <c r="G5" s="212">
        <v>16</v>
      </c>
      <c r="H5" s="203">
        <f>G5*60</f>
        <v>960</v>
      </c>
      <c r="I5" s="417">
        <v>18600</v>
      </c>
      <c r="J5" s="217">
        <v>38</v>
      </c>
      <c r="K5" s="216">
        <v>5880</v>
      </c>
      <c r="L5" s="606">
        <v>14640</v>
      </c>
      <c r="M5" s="215"/>
      <c r="N5" s="214">
        <v>3560</v>
      </c>
      <c r="O5" s="606">
        <v>14640</v>
      </c>
      <c r="P5" s="215"/>
      <c r="Q5" s="214">
        <v>3560</v>
      </c>
      <c r="R5" s="606">
        <v>18150</v>
      </c>
      <c r="S5" s="215"/>
      <c r="T5" s="214">
        <v>4314</v>
      </c>
      <c r="U5" s="606">
        <v>18600</v>
      </c>
      <c r="V5" s="212"/>
      <c r="W5" s="213">
        <v>4421</v>
      </c>
      <c r="X5" s="606">
        <v>19500</v>
      </c>
      <c r="Y5" s="212"/>
      <c r="Z5" s="213">
        <v>4635</v>
      </c>
      <c r="AA5" s="606">
        <v>19500</v>
      </c>
      <c r="AB5" s="212"/>
      <c r="AC5" s="213">
        <v>4635</v>
      </c>
      <c r="AD5" s="606">
        <v>19800</v>
      </c>
      <c r="AE5" s="212"/>
      <c r="AF5" s="213">
        <v>4706</v>
      </c>
      <c r="AG5" s="606">
        <v>19500</v>
      </c>
      <c r="AH5" s="212"/>
      <c r="AI5" s="992">
        <v>4635</v>
      </c>
      <c r="AJ5" s="606">
        <v>18952.499999999996</v>
      </c>
      <c r="AK5" s="212"/>
      <c r="AL5" s="992">
        <v>4505</v>
      </c>
      <c r="AM5" s="606">
        <v>18240</v>
      </c>
      <c r="AN5" s="212"/>
      <c r="AO5" s="992">
        <v>4335</v>
      </c>
      <c r="AP5" s="606">
        <v>18210</v>
      </c>
      <c r="AQ5" s="212"/>
      <c r="AR5" s="992">
        <v>4328</v>
      </c>
      <c r="AS5" s="606">
        <f>SUM(I5,L5,O5,R5,U5,X5,AA5,AD5,AG5,AJ5,AM5,AP5)</f>
        <v>218332.5</v>
      </c>
      <c r="AT5" s="212"/>
      <c r="AU5" s="211"/>
      <c r="AX5" s="371" t="s">
        <v>23</v>
      </c>
      <c r="AY5" s="372">
        <v>1</v>
      </c>
      <c r="BA5" s="371" t="s">
        <v>23</v>
      </c>
      <c r="BB5" s="372">
        <v>0.3</v>
      </c>
    </row>
    <row r="6" spans="1:54" ht="15.75" customHeight="1">
      <c r="A6" s="150"/>
      <c r="B6" s="164"/>
      <c r="D6" s="2887" t="s">
        <v>24</v>
      </c>
      <c r="E6" s="2887"/>
      <c r="F6" s="2887"/>
      <c r="G6" s="195"/>
      <c r="H6" s="194"/>
      <c r="I6" s="418">
        <v>30550</v>
      </c>
      <c r="J6" s="193">
        <v>60</v>
      </c>
      <c r="K6" s="193">
        <v>9240</v>
      </c>
      <c r="L6" s="418">
        <v>28140</v>
      </c>
      <c r="M6" s="191">
        <v>0</v>
      </c>
      <c r="N6" s="192">
        <v>7090</v>
      </c>
      <c r="O6" s="418">
        <v>28140</v>
      </c>
      <c r="P6" s="191"/>
      <c r="Q6" s="192">
        <v>7253</v>
      </c>
      <c r="R6" s="607">
        <v>31650</v>
      </c>
      <c r="S6" s="191"/>
      <c r="T6" s="192">
        <v>7923</v>
      </c>
      <c r="U6" s="607">
        <v>33100</v>
      </c>
      <c r="V6" s="192"/>
      <c r="W6" s="192">
        <v>8298</v>
      </c>
      <c r="X6" s="607">
        <v>38295</v>
      </c>
      <c r="Y6" s="192"/>
      <c r="Z6" s="192">
        <v>9661</v>
      </c>
      <c r="AA6" s="607">
        <v>41190</v>
      </c>
      <c r="AB6" s="192"/>
      <c r="AC6" s="192">
        <v>10434</v>
      </c>
      <c r="AD6" s="607">
        <v>30000</v>
      </c>
      <c r="AE6" s="192"/>
      <c r="AF6" s="192">
        <v>7433</v>
      </c>
      <c r="AG6" s="607">
        <v>29400</v>
      </c>
      <c r="AH6" s="192"/>
      <c r="AI6" s="993">
        <v>7282</v>
      </c>
      <c r="AJ6" s="607">
        <v>27452.499999999996</v>
      </c>
      <c r="AK6" s="192"/>
      <c r="AL6" s="993">
        <v>6778</v>
      </c>
      <c r="AM6" s="607">
        <v>26240</v>
      </c>
      <c r="AN6" s="192"/>
      <c r="AO6" s="993">
        <v>6474</v>
      </c>
      <c r="AP6" s="607">
        <v>26210</v>
      </c>
      <c r="AQ6" s="192"/>
      <c r="AR6" s="993">
        <f>SUM(AR3:AR5)</f>
        <v>6467</v>
      </c>
      <c r="AS6" s="607">
        <f>SUM(AS3:AS5)</f>
        <v>370367.5</v>
      </c>
      <c r="AT6" s="191"/>
      <c r="AU6" s="190">
        <f>SUM(AU3:AU5)</f>
        <v>0</v>
      </c>
    </row>
    <row r="7" spans="1:54" ht="4.5" customHeight="1">
      <c r="G7" s="145"/>
      <c r="H7" s="145"/>
      <c r="I7" s="419"/>
      <c r="J7" s="146"/>
      <c r="K7" s="146"/>
      <c r="L7" s="419"/>
      <c r="M7" s="146"/>
      <c r="N7" s="146"/>
      <c r="O7" s="419"/>
      <c r="P7" s="146"/>
      <c r="Q7" s="146"/>
      <c r="R7" s="419"/>
      <c r="S7" s="146"/>
      <c r="T7" s="146"/>
      <c r="U7" s="419"/>
      <c r="X7" s="419"/>
      <c r="AA7" s="419"/>
      <c r="AD7" s="419"/>
      <c r="AG7" s="419"/>
      <c r="AJ7" s="419"/>
      <c r="AM7" s="419"/>
      <c r="AP7" s="419"/>
      <c r="AS7" s="419"/>
    </row>
    <row r="8" spans="1:54">
      <c r="D8" s="210" t="s">
        <v>25</v>
      </c>
      <c r="E8" s="174" t="s">
        <v>26</v>
      </c>
      <c r="F8" s="209" t="s">
        <v>16</v>
      </c>
      <c r="G8" s="209">
        <v>12</v>
      </c>
      <c r="H8" s="354">
        <f>G8*60</f>
        <v>720</v>
      </c>
      <c r="I8" s="420">
        <v>1050</v>
      </c>
      <c r="J8" s="207">
        <v>3.3</v>
      </c>
      <c r="K8" s="206">
        <v>504</v>
      </c>
      <c r="L8" s="420">
        <v>0</v>
      </c>
      <c r="M8" s="207"/>
      <c r="N8" s="206">
        <v>763</v>
      </c>
      <c r="O8" s="420">
        <v>0</v>
      </c>
      <c r="P8" s="292"/>
      <c r="Q8" s="427">
        <v>0</v>
      </c>
      <c r="R8" s="420">
        <v>0</v>
      </c>
      <c r="S8" s="292"/>
      <c r="T8" s="427">
        <v>0</v>
      </c>
      <c r="U8" s="420">
        <v>0</v>
      </c>
      <c r="V8" s="344"/>
      <c r="W8" s="428">
        <v>0</v>
      </c>
      <c r="X8" s="420">
        <v>0</v>
      </c>
      <c r="Y8" s="172"/>
      <c r="Z8" s="171">
        <v>0</v>
      </c>
      <c r="AA8" s="420">
        <v>0</v>
      </c>
      <c r="AB8" s="172"/>
      <c r="AC8" s="171">
        <v>0</v>
      </c>
      <c r="AD8" s="420">
        <v>0</v>
      </c>
      <c r="AE8" s="172"/>
      <c r="AF8" s="171"/>
      <c r="AG8" s="420">
        <v>0</v>
      </c>
      <c r="AH8" s="172"/>
      <c r="AI8" s="995"/>
      <c r="AJ8" s="420">
        <v>0</v>
      </c>
      <c r="AK8" s="172"/>
      <c r="AL8" s="995"/>
      <c r="AM8" s="420">
        <v>0</v>
      </c>
      <c r="AN8" s="172"/>
      <c r="AO8" s="995"/>
      <c r="AP8" s="420">
        <v>0</v>
      </c>
      <c r="AQ8" s="172"/>
      <c r="AR8" s="995"/>
      <c r="AS8" s="420">
        <f>SUM(I8,L8,O8,R8,U8,X8,AA8,AD8,AG8,AJ8,AM8,AP8)</f>
        <v>1050</v>
      </c>
      <c r="AT8" s="172"/>
      <c r="AU8" s="171"/>
    </row>
    <row r="9" spans="1:54">
      <c r="D9" s="205" t="s">
        <v>25</v>
      </c>
      <c r="E9" s="204" t="s">
        <v>27</v>
      </c>
      <c r="F9" s="204" t="s">
        <v>22</v>
      </c>
      <c r="G9" s="197">
        <v>16</v>
      </c>
      <c r="H9" s="203">
        <f>G9*60</f>
        <v>960</v>
      </c>
      <c r="I9" s="421">
        <v>43400</v>
      </c>
      <c r="J9" s="202">
        <v>83.5</v>
      </c>
      <c r="K9" s="201">
        <v>12768</v>
      </c>
      <c r="L9" s="606">
        <v>34160</v>
      </c>
      <c r="M9" s="200"/>
      <c r="N9" s="199">
        <v>8308</v>
      </c>
      <c r="O9" s="606">
        <v>34160</v>
      </c>
      <c r="P9" s="376"/>
      <c r="Q9" s="199">
        <v>8308</v>
      </c>
      <c r="R9" s="606">
        <v>42350</v>
      </c>
      <c r="S9" s="376"/>
      <c r="T9" s="199">
        <v>10065</v>
      </c>
      <c r="U9" s="606">
        <v>43400</v>
      </c>
      <c r="V9" s="197"/>
      <c r="W9" s="198">
        <v>10315</v>
      </c>
      <c r="X9" s="606">
        <v>45500</v>
      </c>
      <c r="Y9" s="197"/>
      <c r="Z9" s="198">
        <v>10814</v>
      </c>
      <c r="AA9" s="417">
        <v>45500</v>
      </c>
      <c r="AB9" s="197"/>
      <c r="AC9" s="198">
        <v>10814</v>
      </c>
      <c r="AD9" s="417">
        <v>46200</v>
      </c>
      <c r="AE9" s="197"/>
      <c r="AF9" s="198">
        <v>10980</v>
      </c>
      <c r="AG9" s="417">
        <v>45500</v>
      </c>
      <c r="AH9" s="197"/>
      <c r="AI9" s="996">
        <v>10814</v>
      </c>
      <c r="AJ9" s="417">
        <v>44222.499999999993</v>
      </c>
      <c r="AK9" s="197"/>
      <c r="AL9" s="996">
        <v>10511</v>
      </c>
      <c r="AM9" s="417">
        <v>42560</v>
      </c>
      <c r="AN9" s="197"/>
      <c r="AO9" s="996">
        <v>10015</v>
      </c>
      <c r="AP9" s="417">
        <v>42490</v>
      </c>
      <c r="AQ9" s="197"/>
      <c r="AR9" s="996">
        <v>10099</v>
      </c>
      <c r="AS9" s="606">
        <f>SUM(I9,L9,O9,R9,U9,X9,AA9,AD9,AG9,AJ9,AM9,AP9)</f>
        <v>509442.5</v>
      </c>
      <c r="AT9" s="197"/>
      <c r="AU9" s="196"/>
    </row>
    <row r="10" spans="1:54">
      <c r="D10" s="2887" t="s">
        <v>28</v>
      </c>
      <c r="E10" s="2887"/>
      <c r="F10" s="2887"/>
      <c r="G10" s="195"/>
      <c r="H10" s="194"/>
      <c r="I10" s="418">
        <v>44450</v>
      </c>
      <c r="J10" s="193">
        <v>86.8</v>
      </c>
      <c r="K10" s="193">
        <v>13272</v>
      </c>
      <c r="L10" s="418">
        <v>34160</v>
      </c>
      <c r="M10" s="191">
        <v>0</v>
      </c>
      <c r="N10" s="192">
        <v>9071</v>
      </c>
      <c r="O10" s="418">
        <v>34160</v>
      </c>
      <c r="P10" s="191"/>
      <c r="Q10" s="192">
        <v>8308</v>
      </c>
      <c r="R10" s="607">
        <v>42350</v>
      </c>
      <c r="S10" s="191"/>
      <c r="T10" s="192">
        <v>10065</v>
      </c>
      <c r="U10" s="607">
        <v>43400</v>
      </c>
      <c r="V10" s="191"/>
      <c r="W10" s="192">
        <v>10315</v>
      </c>
      <c r="X10" s="607">
        <v>45500</v>
      </c>
      <c r="Y10" s="191"/>
      <c r="Z10" s="192">
        <v>10814</v>
      </c>
      <c r="AA10" s="607">
        <v>45500</v>
      </c>
      <c r="AB10" s="191"/>
      <c r="AC10" s="192">
        <v>10814</v>
      </c>
      <c r="AD10" s="607">
        <v>46200</v>
      </c>
      <c r="AE10" s="191"/>
      <c r="AF10" s="192">
        <v>10980</v>
      </c>
      <c r="AG10" s="607">
        <v>45500</v>
      </c>
      <c r="AH10" s="191"/>
      <c r="AI10" s="993">
        <v>10814</v>
      </c>
      <c r="AJ10" s="607">
        <v>44222.499999999993</v>
      </c>
      <c r="AK10" s="191"/>
      <c r="AL10" s="993">
        <v>10511</v>
      </c>
      <c r="AM10" s="607">
        <v>42560</v>
      </c>
      <c r="AN10" s="191"/>
      <c r="AO10" s="993">
        <v>10015</v>
      </c>
      <c r="AP10" s="607">
        <v>42490</v>
      </c>
      <c r="AQ10" s="191"/>
      <c r="AR10" s="997">
        <f>SUM(AR8:AR9)</f>
        <v>10099</v>
      </c>
      <c r="AS10" s="607">
        <f>SUM(AS8:AS9)</f>
        <v>510492.5</v>
      </c>
      <c r="AT10" s="191"/>
      <c r="AU10" s="190">
        <f>SUM(AU8:AU9)</f>
        <v>0</v>
      </c>
    </row>
    <row r="11" spans="1:54" ht="8.25" customHeight="1">
      <c r="G11" s="145"/>
      <c r="H11" s="145"/>
      <c r="I11" s="419"/>
      <c r="L11" s="419"/>
      <c r="O11" s="419"/>
      <c r="R11" s="419"/>
      <c r="U11" s="419"/>
      <c r="X11" s="419"/>
      <c r="AA11" s="419"/>
      <c r="AD11" s="419"/>
      <c r="AG11" s="419"/>
      <c r="AJ11" s="419"/>
      <c r="AM11" s="419"/>
      <c r="AP11" s="419"/>
      <c r="AS11" s="419"/>
    </row>
    <row r="12" spans="1:54" s="318" customFormat="1">
      <c r="D12" s="183" t="s">
        <v>4</v>
      </c>
      <c r="E12" s="182" t="s">
        <v>5</v>
      </c>
      <c r="F12" s="182" t="s">
        <v>6</v>
      </c>
      <c r="G12" s="181" t="s">
        <v>7</v>
      </c>
      <c r="H12" s="180"/>
      <c r="I12" s="423" t="s">
        <v>9</v>
      </c>
      <c r="J12" s="177" t="s">
        <v>10</v>
      </c>
      <c r="K12" s="179" t="s">
        <v>11</v>
      </c>
      <c r="L12" s="423" t="s">
        <v>9</v>
      </c>
      <c r="M12" s="177" t="s">
        <v>10</v>
      </c>
      <c r="N12" s="179" t="s">
        <v>11</v>
      </c>
      <c r="O12" s="423" t="s">
        <v>9</v>
      </c>
      <c r="P12" s="177" t="s">
        <v>10</v>
      </c>
      <c r="Q12" s="179" t="s">
        <v>11</v>
      </c>
      <c r="R12" s="423" t="s">
        <v>9</v>
      </c>
      <c r="S12" s="177" t="s">
        <v>10</v>
      </c>
      <c r="T12" s="179" t="s">
        <v>11</v>
      </c>
      <c r="U12" s="423" t="s">
        <v>9</v>
      </c>
      <c r="V12" s="177" t="s">
        <v>10</v>
      </c>
      <c r="W12" s="179" t="s">
        <v>11</v>
      </c>
      <c r="X12" s="423" t="s">
        <v>9</v>
      </c>
      <c r="Y12" s="177" t="s">
        <v>10</v>
      </c>
      <c r="Z12" s="179" t="s">
        <v>11</v>
      </c>
      <c r="AA12" s="423" t="s">
        <v>9</v>
      </c>
      <c r="AB12" s="177" t="s">
        <v>10</v>
      </c>
      <c r="AC12" s="179" t="s">
        <v>11</v>
      </c>
      <c r="AD12" s="423" t="s">
        <v>9</v>
      </c>
      <c r="AE12" s="752" t="s">
        <v>29</v>
      </c>
      <c r="AF12" s="179" t="s">
        <v>11</v>
      </c>
      <c r="AG12" s="423" t="s">
        <v>9</v>
      </c>
      <c r="AH12" s="752" t="s">
        <v>29</v>
      </c>
      <c r="AI12" s="998" t="s">
        <v>11</v>
      </c>
      <c r="AJ12" s="423" t="s">
        <v>9</v>
      </c>
      <c r="AK12" s="752" t="s">
        <v>29</v>
      </c>
      <c r="AL12" s="998" t="s">
        <v>11</v>
      </c>
      <c r="AM12" s="423" t="s">
        <v>9</v>
      </c>
      <c r="AN12" s="752" t="s">
        <v>29</v>
      </c>
      <c r="AO12" s="998" t="s">
        <v>11</v>
      </c>
      <c r="AP12" s="423" t="s">
        <v>9</v>
      </c>
      <c r="AQ12" s="752" t="s">
        <v>29</v>
      </c>
      <c r="AR12" s="998" t="s">
        <v>11</v>
      </c>
      <c r="AS12" s="423" t="s">
        <v>9</v>
      </c>
      <c r="AT12" s="752" t="s">
        <v>29</v>
      </c>
      <c r="AU12" s="176" t="s">
        <v>11</v>
      </c>
    </row>
    <row r="13" spans="1:54" ht="16.5" customHeight="1">
      <c r="D13" s="163" t="s">
        <v>30</v>
      </c>
      <c r="E13" s="758" t="s">
        <v>31</v>
      </c>
      <c r="F13" s="162" t="s">
        <v>16</v>
      </c>
      <c r="G13" s="161">
        <v>12</v>
      </c>
      <c r="H13" s="160">
        <f>G13*60</f>
        <v>720</v>
      </c>
      <c r="I13" s="426"/>
      <c r="J13" s="158"/>
      <c r="K13" s="159"/>
      <c r="L13" s="426"/>
      <c r="M13" s="158"/>
      <c r="N13" s="159"/>
      <c r="O13" s="426"/>
      <c r="P13" s="378"/>
      <c r="Q13" s="159"/>
      <c r="R13" s="426"/>
      <c r="S13" s="378"/>
      <c r="T13" s="159"/>
      <c r="U13" s="759"/>
      <c r="V13" s="158"/>
      <c r="W13" s="159"/>
      <c r="X13" s="426"/>
      <c r="Y13" s="158"/>
      <c r="Z13" s="159"/>
      <c r="AA13" s="426"/>
      <c r="AB13" s="158"/>
      <c r="AC13" s="159"/>
      <c r="AD13" s="426">
        <v>11740</v>
      </c>
      <c r="AE13" s="760"/>
      <c r="AF13" s="159">
        <v>3300</v>
      </c>
      <c r="AG13" s="426">
        <v>11150</v>
      </c>
      <c r="AH13" s="760"/>
      <c r="AI13" s="999">
        <v>3097</v>
      </c>
      <c r="AJ13" s="605">
        <v>10000</v>
      </c>
      <c r="AK13" s="288"/>
      <c r="AL13" s="991">
        <v>2674</v>
      </c>
      <c r="AM13" s="605">
        <v>9500</v>
      </c>
      <c r="AN13" s="288"/>
      <c r="AO13" s="991">
        <v>2540</v>
      </c>
      <c r="AP13" s="605">
        <v>10000</v>
      </c>
      <c r="AQ13" s="288"/>
      <c r="AR13" s="991">
        <v>2674</v>
      </c>
      <c r="AS13" s="426">
        <f>SUM(I13,L13,O13,R13,U13,X13,AA13,AD13,AG13,AJ13,AM13,AP13)</f>
        <v>52390</v>
      </c>
      <c r="AT13" s="158"/>
      <c r="AU13" s="157"/>
    </row>
    <row r="14" spans="1:54" ht="16.5" customHeight="1">
      <c r="D14" s="761"/>
      <c r="E14" s="762"/>
      <c r="F14" s="763"/>
      <c r="G14" s="764"/>
      <c r="H14" s="765"/>
      <c r="I14" s="766"/>
      <c r="J14" s="767"/>
      <c r="K14" s="768"/>
      <c r="L14" s="766"/>
      <c r="M14" s="769"/>
      <c r="N14" s="768"/>
      <c r="O14" s="766"/>
      <c r="P14" s="770"/>
      <c r="Q14" s="768"/>
      <c r="R14" s="766"/>
      <c r="S14" s="770"/>
      <c r="T14" s="768"/>
      <c r="U14" s="771"/>
      <c r="V14" s="769"/>
      <c r="W14" s="768"/>
      <c r="X14" s="766"/>
      <c r="Y14" s="769"/>
      <c r="Z14" s="768"/>
      <c r="AA14" s="766"/>
      <c r="AB14" s="769"/>
      <c r="AC14" s="768"/>
      <c r="AD14" s="430"/>
      <c r="AE14" s="772"/>
      <c r="AF14" s="768"/>
      <c r="AG14" s="430"/>
      <c r="AH14" s="772"/>
      <c r="AI14" s="1000"/>
      <c r="AJ14" s="430"/>
      <c r="AK14" s="772"/>
      <c r="AL14" s="1000"/>
      <c r="AM14" s="430"/>
      <c r="AN14" s="772"/>
      <c r="AO14" s="1000"/>
      <c r="AP14" s="430"/>
      <c r="AQ14" s="772"/>
      <c r="AR14" s="1000"/>
      <c r="AS14" s="766">
        <f>SUM(I14,L14,O14,R14,U14,X14,AA14,AD14,AG14,AJ14,AM14,AP14)</f>
        <v>0</v>
      </c>
      <c r="AT14" s="769"/>
      <c r="AU14" s="773"/>
    </row>
    <row r="15" spans="1:54" ht="16.5" customHeight="1">
      <c r="D15" s="2889" t="s">
        <v>32</v>
      </c>
      <c r="E15" s="2890"/>
      <c r="F15" s="2891"/>
      <c r="G15" s="753"/>
      <c r="H15" s="194"/>
      <c r="I15" s="754"/>
      <c r="J15" s="193"/>
      <c r="K15" s="193"/>
      <c r="L15" s="754"/>
      <c r="M15" s="755"/>
      <c r="N15" s="193"/>
      <c r="O15" s="754"/>
      <c r="P15" s="755"/>
      <c r="Q15" s="193"/>
      <c r="R15" s="756"/>
      <c r="S15" s="755"/>
      <c r="T15" s="193"/>
      <c r="U15" s="756"/>
      <c r="V15" s="755"/>
      <c r="W15" s="193"/>
      <c r="X15" s="756"/>
      <c r="Y15" s="755"/>
      <c r="Z15" s="193"/>
      <c r="AA15" s="756"/>
      <c r="AB15" s="755"/>
      <c r="AC15" s="193"/>
      <c r="AD15" s="756">
        <f>SUM(AD13:AD14)</f>
        <v>11740</v>
      </c>
      <c r="AE15" s="755"/>
      <c r="AF15" s="193">
        <f>SUM(AF13:AF14)</f>
        <v>3300</v>
      </c>
      <c r="AG15" s="756">
        <f>SUM(AG13:AG14)</f>
        <v>11150</v>
      </c>
      <c r="AH15" s="755"/>
      <c r="AI15" s="1008">
        <f>SUM(AI13:AI14)</f>
        <v>3097</v>
      </c>
      <c r="AJ15" s="756">
        <f>SUM(AJ13:AJ14)</f>
        <v>10000</v>
      </c>
      <c r="AK15" s="755"/>
      <c r="AL15" s="1008">
        <f>SUM(AL13:AL14)</f>
        <v>2674</v>
      </c>
      <c r="AM15" s="756">
        <f>SUM(AM13:AM14)</f>
        <v>9500</v>
      </c>
      <c r="AN15" s="755"/>
      <c r="AO15" s="1008">
        <f>SUM(AO13:AO14)</f>
        <v>2540</v>
      </c>
      <c r="AP15" s="756">
        <f>SUM(AP13:AP14)</f>
        <v>10000</v>
      </c>
      <c r="AQ15" s="755"/>
      <c r="AR15" s="1001">
        <f>SUM(AR13:AR14)</f>
        <v>2674</v>
      </c>
      <c r="AS15" s="756">
        <f>SUM(AS13:AS14)</f>
        <v>52390</v>
      </c>
      <c r="AT15" s="755"/>
      <c r="AU15" s="757">
        <f>SUM(AU13:AU14)</f>
        <v>0</v>
      </c>
    </row>
    <row r="16" spans="1:54" ht="16.5" customHeight="1">
      <c r="D16" s="318"/>
      <c r="E16" s="318"/>
      <c r="F16" s="318"/>
      <c r="G16" s="318"/>
      <c r="H16" s="318"/>
      <c r="I16" s="587"/>
      <c r="J16" s="318"/>
      <c r="K16" s="318"/>
      <c r="L16" s="587"/>
      <c r="M16" s="318"/>
      <c r="N16" s="318"/>
      <c r="O16" s="587"/>
      <c r="P16" s="318"/>
      <c r="Q16" s="318"/>
      <c r="R16" s="587"/>
      <c r="S16" s="318"/>
      <c r="T16" s="318"/>
      <c r="U16" s="587"/>
      <c r="V16" s="318"/>
      <c r="W16" s="318"/>
      <c r="X16" s="587"/>
      <c r="Y16" s="318"/>
      <c r="Z16" s="318"/>
      <c r="AA16" s="587"/>
      <c r="AB16" s="318"/>
      <c r="AC16" s="318"/>
      <c r="AD16" s="587"/>
      <c r="AE16" s="318"/>
      <c r="AF16" s="318"/>
      <c r="AG16" s="587"/>
      <c r="AH16" s="318"/>
      <c r="AI16" s="1002"/>
      <c r="AJ16" s="587"/>
      <c r="AK16" s="318"/>
      <c r="AL16" s="1002"/>
      <c r="AM16" s="587"/>
      <c r="AN16" s="318"/>
      <c r="AO16" s="1002"/>
      <c r="AP16" s="587"/>
      <c r="AQ16" s="318"/>
      <c r="AR16" s="1002"/>
      <c r="AS16" s="587"/>
      <c r="AT16" s="318"/>
      <c r="AU16" s="318"/>
    </row>
    <row r="17" spans="1:47" ht="15.75" customHeight="1">
      <c r="D17" s="584"/>
      <c r="E17" s="584" t="s">
        <v>33</v>
      </c>
      <c r="F17" s="585"/>
      <c r="G17" s="586"/>
      <c r="H17" s="585"/>
      <c r="I17" s="422"/>
      <c r="J17" s="185">
        <v>45017</v>
      </c>
      <c r="K17" s="184"/>
      <c r="L17" s="422"/>
      <c r="M17" s="185">
        <v>45047</v>
      </c>
      <c r="N17" s="184"/>
      <c r="O17" s="422"/>
      <c r="P17" s="185">
        <v>45078</v>
      </c>
      <c r="Q17" s="184"/>
      <c r="R17" s="422"/>
      <c r="S17" s="185">
        <v>45108</v>
      </c>
      <c r="T17" s="184"/>
      <c r="U17" s="422"/>
      <c r="V17" s="185">
        <v>45139</v>
      </c>
      <c r="W17" s="184"/>
      <c r="X17" s="422"/>
      <c r="Y17" s="185">
        <v>45170</v>
      </c>
      <c r="Z17" s="184"/>
      <c r="AA17" s="422"/>
      <c r="AB17" s="185">
        <v>45200</v>
      </c>
      <c r="AC17" s="184"/>
      <c r="AD17" s="422"/>
      <c r="AE17" s="185">
        <v>45231</v>
      </c>
      <c r="AF17" s="184"/>
      <c r="AG17" s="422"/>
      <c r="AH17" s="185">
        <v>45261</v>
      </c>
      <c r="AI17" s="988"/>
      <c r="AJ17" s="422"/>
      <c r="AK17" s="185">
        <v>45292</v>
      </c>
      <c r="AL17" s="988"/>
      <c r="AM17" s="422"/>
      <c r="AN17" s="185">
        <v>45323</v>
      </c>
      <c r="AO17" s="988"/>
      <c r="AP17" s="422"/>
      <c r="AQ17" s="185">
        <v>45352</v>
      </c>
      <c r="AR17" s="988"/>
      <c r="AS17" s="422"/>
      <c r="AT17" s="185" t="s">
        <v>2</v>
      </c>
      <c r="AU17" s="184"/>
    </row>
    <row r="18" spans="1:47" ht="15.75" customHeight="1">
      <c r="A18" s="150" t="s">
        <v>0</v>
      </c>
      <c r="B18" s="164">
        <v>165</v>
      </c>
      <c r="D18" s="183" t="s">
        <v>4</v>
      </c>
      <c r="E18" s="182" t="s">
        <v>5</v>
      </c>
      <c r="F18" s="355" t="s">
        <v>6</v>
      </c>
      <c r="G18" s="356" t="s">
        <v>7</v>
      </c>
      <c r="H18" s="357"/>
      <c r="I18" s="423" t="s">
        <v>9</v>
      </c>
      <c r="J18" s="177" t="s">
        <v>10</v>
      </c>
      <c r="K18" s="179" t="s">
        <v>11</v>
      </c>
      <c r="L18" s="423" t="s">
        <v>9</v>
      </c>
      <c r="M18" s="177" t="s">
        <v>10</v>
      </c>
      <c r="N18" s="179" t="s">
        <v>11</v>
      </c>
      <c r="O18" s="423" t="s">
        <v>9</v>
      </c>
      <c r="P18" s="177" t="s">
        <v>10</v>
      </c>
      <c r="Q18" s="179" t="s">
        <v>11</v>
      </c>
      <c r="R18" s="423" t="s">
        <v>9</v>
      </c>
      <c r="S18" s="177" t="s">
        <v>10</v>
      </c>
      <c r="T18" s="179" t="s">
        <v>11</v>
      </c>
      <c r="U18" s="423" t="s">
        <v>9</v>
      </c>
      <c r="V18" s="177" t="s">
        <v>10</v>
      </c>
      <c r="W18" s="179" t="s">
        <v>11</v>
      </c>
      <c r="X18" s="423" t="s">
        <v>9</v>
      </c>
      <c r="Y18" s="177" t="s">
        <v>10</v>
      </c>
      <c r="Z18" s="179" t="s">
        <v>11</v>
      </c>
      <c r="AA18" s="423" t="s">
        <v>9</v>
      </c>
      <c r="AB18" s="177" t="s">
        <v>10</v>
      </c>
      <c r="AC18" s="179" t="s">
        <v>11</v>
      </c>
      <c r="AD18" s="423" t="s">
        <v>9</v>
      </c>
      <c r="AE18" s="177" t="s">
        <v>10</v>
      </c>
      <c r="AF18" s="179" t="s">
        <v>11</v>
      </c>
      <c r="AG18" s="423" t="s">
        <v>9</v>
      </c>
      <c r="AH18" s="177" t="s">
        <v>10</v>
      </c>
      <c r="AI18" s="998" t="s">
        <v>11</v>
      </c>
      <c r="AJ18" s="423" t="s">
        <v>9</v>
      </c>
      <c r="AK18" s="177" t="s">
        <v>12</v>
      </c>
      <c r="AL18" s="998" t="s">
        <v>11</v>
      </c>
      <c r="AM18" s="423" t="s">
        <v>9</v>
      </c>
      <c r="AN18" s="177" t="s">
        <v>12</v>
      </c>
      <c r="AO18" s="998" t="s">
        <v>11</v>
      </c>
      <c r="AP18" s="423" t="s">
        <v>9</v>
      </c>
      <c r="AQ18" s="177" t="s">
        <v>12</v>
      </c>
      <c r="AR18" s="998" t="s">
        <v>11</v>
      </c>
      <c r="AS18" s="423" t="s">
        <v>9</v>
      </c>
      <c r="AT18" s="177" t="s">
        <v>12</v>
      </c>
      <c r="AU18" s="176" t="s">
        <v>11</v>
      </c>
    </row>
    <row r="19" spans="1:47" ht="15.75" customHeight="1">
      <c r="A19" s="150" t="s">
        <v>34</v>
      </c>
      <c r="B19" s="156">
        <v>0.12</v>
      </c>
      <c r="D19" s="175" t="s">
        <v>35</v>
      </c>
      <c r="E19" s="174" t="s">
        <v>36</v>
      </c>
      <c r="F19" s="257" t="s">
        <v>16</v>
      </c>
      <c r="G19" s="256">
        <v>12</v>
      </c>
      <c r="H19" s="255">
        <f>G19*60</f>
        <v>720</v>
      </c>
      <c r="I19" s="420">
        <f>'NLOK ALL FORECASTS'!AH75</f>
        <v>84470</v>
      </c>
      <c r="J19" s="172"/>
      <c r="K19" s="173">
        <f>I19/3.3</f>
        <v>25596.9696969697</v>
      </c>
      <c r="L19" s="420">
        <f>'NLOK ALL FORECASTS'!AI75</f>
        <v>68430</v>
      </c>
      <c r="M19" s="172"/>
      <c r="N19" s="173">
        <f>L19/3.3</f>
        <v>20736.363636363636</v>
      </c>
      <c r="O19" s="420">
        <f>'NLOK ALL FORECASTS'!AJ75</f>
        <v>55680</v>
      </c>
      <c r="P19" s="377"/>
      <c r="Q19" s="173">
        <f>O19/3.3</f>
        <v>16872.727272727272</v>
      </c>
      <c r="R19" s="420">
        <f>'NLOK ALL FORECASTS'!AK75</f>
        <v>49195</v>
      </c>
      <c r="S19" s="377"/>
      <c r="T19" s="173"/>
      <c r="U19" s="615">
        <f>'NLOK ALL FORECASTS'!AL75</f>
        <v>56433</v>
      </c>
      <c r="V19" s="172"/>
      <c r="W19" s="173"/>
      <c r="X19" s="420">
        <f>'NLOK ALL FORECASTS'!AM75</f>
        <v>51306</v>
      </c>
      <c r="Y19" s="172"/>
      <c r="Z19" s="173"/>
      <c r="AA19" s="420">
        <f>'NLOK ALL FORECASTS'!AN75</f>
        <v>59450</v>
      </c>
      <c r="AB19" s="172"/>
      <c r="AC19" s="173"/>
      <c r="AD19" s="420">
        <f>'NLOK ALL FORECASTS'!AO75</f>
        <v>79913</v>
      </c>
      <c r="AE19" s="172"/>
      <c r="AF19" s="173"/>
      <c r="AG19" s="420">
        <f>'NLOK ALL FORECASTS'!AP75</f>
        <v>84692</v>
      </c>
      <c r="AH19" s="172"/>
      <c r="AI19" s="1003"/>
      <c r="AJ19" s="420">
        <f>'NLOK ALL FORECASTS'!AQ75</f>
        <v>92150</v>
      </c>
      <c r="AK19" s="172"/>
      <c r="AL19" s="1003"/>
      <c r="AM19" s="420">
        <f>'NLOK ALL FORECASTS'!AR75</f>
        <v>83942.985103335188</v>
      </c>
      <c r="AN19" s="172"/>
      <c r="AO19" s="1003"/>
      <c r="AP19" s="420">
        <f>'NLOK ALL FORECASTS'!AS75</f>
        <v>87837.229204260919</v>
      </c>
      <c r="AQ19" s="172"/>
      <c r="AR19" s="1003"/>
      <c r="AS19" s="420">
        <f>SUM(I19,L19,O19,R19,U19,X19,AA19,AD19,AG19,AJ19,AM19,AP19)</f>
        <v>853499.21430759621</v>
      </c>
      <c r="AT19" s="172"/>
      <c r="AU19" s="171"/>
    </row>
    <row r="20" spans="1:47" ht="15.75" customHeight="1">
      <c r="A20" s="150" t="s">
        <v>37</v>
      </c>
      <c r="B20" s="149">
        <v>0.85</v>
      </c>
      <c r="D20" s="326" t="s">
        <v>35</v>
      </c>
      <c r="E20" s="247" t="s">
        <v>38</v>
      </c>
      <c r="F20" s="247" t="s">
        <v>16</v>
      </c>
      <c r="G20" s="246">
        <v>12</v>
      </c>
      <c r="H20" s="245">
        <f>G20*60</f>
        <v>720</v>
      </c>
      <c r="I20" s="424">
        <f>'NLOK ALL FORECASTS'!AH74</f>
        <v>19470</v>
      </c>
      <c r="J20" s="244"/>
      <c r="K20" s="243">
        <f>I20/3.3</f>
        <v>5900</v>
      </c>
      <c r="L20" s="424">
        <f>'NLOK ALL FORECASTS'!AI74</f>
        <v>21660</v>
      </c>
      <c r="M20" s="244"/>
      <c r="N20" s="243">
        <f>L20/3.3</f>
        <v>6563.636363636364</v>
      </c>
      <c r="O20" s="424">
        <f>'NLOK ALL FORECASTS'!AJ74</f>
        <v>22580</v>
      </c>
      <c r="P20" s="242"/>
      <c r="Q20" s="243">
        <f>O20/3.3</f>
        <v>6842.4242424242429</v>
      </c>
      <c r="R20" s="424">
        <f>'NLOK ALL FORECASTS'!AK74</f>
        <v>23749</v>
      </c>
      <c r="S20" s="242"/>
      <c r="T20" s="243"/>
      <c r="U20" s="616">
        <f>'NLOK ALL FORECASTS'!AL74</f>
        <v>24942</v>
      </c>
      <c r="V20" s="244"/>
      <c r="W20" s="243"/>
      <c r="X20" s="424">
        <f>'NLOK ALL FORECASTS'!AM74</f>
        <v>25015</v>
      </c>
      <c r="Y20" s="244"/>
      <c r="Z20" s="243"/>
      <c r="AA20" s="424">
        <f>'NLOK ALL FORECASTS'!AN74</f>
        <v>23770</v>
      </c>
      <c r="AB20" s="244"/>
      <c r="AC20" s="243"/>
      <c r="AD20" s="417">
        <f>'NLOK ALL FORECASTS'!AO74</f>
        <v>22547</v>
      </c>
      <c r="AE20" s="244"/>
      <c r="AF20" s="243"/>
      <c r="AG20" s="417">
        <f>'NLOK ALL FORECASTS'!AP74</f>
        <v>22983</v>
      </c>
      <c r="AH20" s="244"/>
      <c r="AI20" s="1004"/>
      <c r="AJ20" s="417">
        <f>'NLOK ALL FORECASTS'!AQ74</f>
        <v>26800</v>
      </c>
      <c r="AK20" s="244"/>
      <c r="AL20" s="1004"/>
      <c r="AM20" s="424">
        <f>'NLOK ALL FORECASTS'!AR74</f>
        <v>24542</v>
      </c>
      <c r="AN20" s="244"/>
      <c r="AO20" s="1004"/>
      <c r="AP20" s="424">
        <f>'NLOK ALL FORECASTS'!AS74</f>
        <v>24810</v>
      </c>
      <c r="AQ20" s="244"/>
      <c r="AR20" s="1004"/>
      <c r="AS20" s="424">
        <f>SUM(I20,L20,O20,R20,U20,X20,AA20,AD20,AG20,AJ20,AM20,AP20)</f>
        <v>282868</v>
      </c>
      <c r="AT20" s="244"/>
      <c r="AU20" s="381"/>
    </row>
    <row r="21" spans="1:47" ht="15.75" customHeight="1">
      <c r="A21" s="150"/>
      <c r="B21" s="164"/>
      <c r="D21" s="2884" t="s">
        <v>39</v>
      </c>
      <c r="E21" s="2885"/>
      <c r="F21" s="2886"/>
      <c r="G21" s="382">
        <v>12</v>
      </c>
      <c r="H21" s="383">
        <f>G21*60</f>
        <v>720</v>
      </c>
      <c r="I21" s="425">
        <f>SUM(I19:I20)</f>
        <v>103940</v>
      </c>
      <c r="J21" s="384"/>
      <c r="K21" s="385">
        <f>SUM(K19:K20)</f>
        <v>31496.9696969697</v>
      </c>
      <c r="L21" s="425">
        <f>SUM(L19:L20)</f>
        <v>90090</v>
      </c>
      <c r="M21" s="384"/>
      <c r="N21" s="385">
        <f>SUM(N19:N20)</f>
        <v>27300</v>
      </c>
      <c r="O21" s="425">
        <f t="shared" ref="O21" si="0">SUM(O18:O20)</f>
        <v>78260</v>
      </c>
      <c r="P21" s="386"/>
      <c r="Q21" s="385">
        <f>SUM(Q19:Q20)</f>
        <v>23715.151515151516</v>
      </c>
      <c r="R21" s="425">
        <f t="shared" ref="R21" si="1">SUM(R18:R20)</f>
        <v>72944</v>
      </c>
      <c r="S21" s="386"/>
      <c r="T21" s="385">
        <f>SUM(T19:T20)</f>
        <v>0</v>
      </c>
      <c r="U21" s="425">
        <f t="shared" ref="U21" si="2">SUM(U18:U20)</f>
        <v>81375</v>
      </c>
      <c r="V21" s="384"/>
      <c r="W21" s="385">
        <f>SUM(W19:W20)</f>
        <v>0</v>
      </c>
      <c r="X21" s="425">
        <f t="shared" ref="X21" si="3">SUM(X18:X20)</f>
        <v>76321</v>
      </c>
      <c r="Y21" s="384"/>
      <c r="Z21" s="385"/>
      <c r="AA21" s="425">
        <f t="shared" ref="AA21" si="4">SUM(AA18:AA20)</f>
        <v>83220</v>
      </c>
      <c r="AB21" s="384"/>
      <c r="AC21" s="385"/>
      <c r="AD21" s="425">
        <f t="shared" ref="AD21" si="5">SUM(AD18:AD20)</f>
        <v>102460</v>
      </c>
      <c r="AE21" s="384"/>
      <c r="AF21" s="385"/>
      <c r="AG21" s="425">
        <f t="shared" ref="AG21" si="6">SUM(AG18:AG20)</f>
        <v>107675</v>
      </c>
      <c r="AH21" s="384"/>
      <c r="AI21" s="1005"/>
      <c r="AJ21" s="425">
        <f t="shared" ref="AJ21" si="7">SUM(AJ18:AJ20)</f>
        <v>118950</v>
      </c>
      <c r="AK21" s="384"/>
      <c r="AL21" s="1005"/>
      <c r="AM21" s="425">
        <f t="shared" ref="AM21" si="8">SUM(AM18:AM20)</f>
        <v>108484.98510333519</v>
      </c>
      <c r="AN21" s="384"/>
      <c r="AO21" s="1005"/>
      <c r="AP21" s="425">
        <f t="shared" ref="AP21" si="9">SUM(AP18:AP20)</f>
        <v>112647.22920426092</v>
      </c>
      <c r="AQ21" s="384"/>
      <c r="AR21" s="1005"/>
      <c r="AS21" s="425">
        <f>SUM(AS19:AS20)</f>
        <v>1136367.2143075962</v>
      </c>
      <c r="AT21" s="386"/>
      <c r="AU21" s="387"/>
    </row>
    <row r="22" spans="1:47">
      <c r="G22" s="145"/>
      <c r="H22" s="145"/>
      <c r="I22" s="419"/>
      <c r="L22" s="419"/>
      <c r="O22" s="419"/>
      <c r="R22" s="419"/>
      <c r="U22" s="419"/>
      <c r="X22" s="419"/>
      <c r="AA22" s="419"/>
      <c r="AD22" s="419"/>
      <c r="AG22" s="419"/>
      <c r="AJ22" s="419"/>
      <c r="AM22" s="419"/>
      <c r="AP22" s="2857"/>
      <c r="AS22" s="419"/>
    </row>
    <row r="23" spans="1:47" ht="15.75" customHeight="1">
      <c r="A23" s="150" t="s">
        <v>0</v>
      </c>
      <c r="B23" s="164">
        <v>165</v>
      </c>
      <c r="D23" s="210" t="s">
        <v>35</v>
      </c>
      <c r="E23" s="174" t="s">
        <v>40</v>
      </c>
      <c r="F23" s="174" t="s">
        <v>22</v>
      </c>
      <c r="G23" s="209">
        <v>12</v>
      </c>
      <c r="H23" s="276">
        <f>G23*60</f>
        <v>720</v>
      </c>
      <c r="I23" s="420">
        <f>'NLOK ALL FORECASTS'!AH73</f>
        <v>2539</v>
      </c>
      <c r="J23" s="172">
        <v>4</v>
      </c>
      <c r="K23" s="173"/>
      <c r="L23" s="420">
        <f>'NLOK ALL FORECASTS'!AI73</f>
        <v>2703</v>
      </c>
      <c r="M23" s="172">
        <v>4</v>
      </c>
      <c r="N23" s="173"/>
      <c r="O23" s="420">
        <f>'NLOK ALL FORECASTS'!AJ73</f>
        <v>2569</v>
      </c>
      <c r="P23" s="377">
        <v>4</v>
      </c>
      <c r="Q23" s="173"/>
      <c r="R23" s="420">
        <v>2192</v>
      </c>
      <c r="S23" s="377">
        <v>4</v>
      </c>
      <c r="T23" s="173"/>
      <c r="U23" s="420">
        <v>2288</v>
      </c>
      <c r="V23" s="172">
        <v>4</v>
      </c>
      <c r="W23" s="173"/>
      <c r="X23" s="420">
        <v>2309</v>
      </c>
      <c r="Y23" s="172">
        <v>4</v>
      </c>
      <c r="Z23" s="173"/>
      <c r="AA23" s="420">
        <v>2328</v>
      </c>
      <c r="AB23" s="172">
        <v>4</v>
      </c>
      <c r="AC23" s="173"/>
      <c r="AD23" s="420">
        <v>2295</v>
      </c>
      <c r="AE23" s="172">
        <v>4</v>
      </c>
      <c r="AF23" s="173"/>
      <c r="AG23" s="420">
        <v>2399</v>
      </c>
      <c r="AH23" s="172">
        <v>4</v>
      </c>
      <c r="AI23" s="1003"/>
      <c r="AJ23" s="420">
        <v>2816</v>
      </c>
      <c r="AK23" s="172">
        <v>5</v>
      </c>
      <c r="AL23" s="1003"/>
      <c r="AM23" s="420">
        <v>2433</v>
      </c>
      <c r="AN23" s="172">
        <v>4</v>
      </c>
      <c r="AO23" s="1003"/>
      <c r="AP23" s="420">
        <v>2619</v>
      </c>
      <c r="AQ23" s="172">
        <v>5</v>
      </c>
      <c r="AR23" s="1003"/>
      <c r="AS23" s="420">
        <f>SUM(I23,L23,O23,R23,U23,X23,AA23,AD23,AG23,AJ23,AM23,AP23)</f>
        <v>29490</v>
      </c>
      <c r="AT23" s="172"/>
      <c r="AU23" s="625"/>
    </row>
    <row r="24" spans="1:47" ht="15.75" customHeight="1">
      <c r="A24" s="150" t="s">
        <v>34</v>
      </c>
      <c r="B24" s="156">
        <v>0.12</v>
      </c>
      <c r="D24" s="626" t="s">
        <v>41</v>
      </c>
      <c r="E24" s="155" t="s">
        <v>42</v>
      </c>
      <c r="F24" s="155" t="s">
        <v>16</v>
      </c>
      <c r="G24" s="154">
        <v>15</v>
      </c>
      <c r="H24" s="153">
        <f>G24*60</f>
        <v>900</v>
      </c>
      <c r="I24" s="407">
        <f>'NLOK ALL FORECASTS'!AH71</f>
        <v>32100</v>
      </c>
      <c r="J24" s="151"/>
      <c r="K24" s="152"/>
      <c r="L24" s="407">
        <f>'NLOK ALL FORECASTS'!AI71</f>
        <v>30213</v>
      </c>
      <c r="M24" s="151"/>
      <c r="N24" s="152"/>
      <c r="O24" s="407">
        <f>'NLOK ALL FORECASTS'!AJ71</f>
        <v>29537</v>
      </c>
      <c r="P24" s="379"/>
      <c r="Q24" s="152"/>
      <c r="R24" s="407">
        <f>'NLOK ALL FORECASTS'!AK71</f>
        <v>28651</v>
      </c>
      <c r="S24" s="379"/>
      <c r="T24" s="152"/>
      <c r="U24" s="407">
        <f>'NLOK ALL FORECASTS'!AL71</f>
        <v>29623</v>
      </c>
      <c r="V24" s="151"/>
      <c r="W24" s="152"/>
      <c r="X24" s="407">
        <f>'NLOK ALL FORECASTS'!AM71</f>
        <v>29488.95076343459</v>
      </c>
      <c r="Y24" s="151"/>
      <c r="Z24" s="152"/>
      <c r="AA24" s="407">
        <f>'NLOK ALL FORECASTS'!AN71</f>
        <v>29501.550086540752</v>
      </c>
      <c r="AB24" s="151"/>
      <c r="AC24" s="152"/>
      <c r="AD24" s="407">
        <f>'NLOK ALL FORECASTS'!AO71</f>
        <v>30266.618138612495</v>
      </c>
      <c r="AE24" s="151"/>
      <c r="AF24" s="152"/>
      <c r="AG24" s="407">
        <f>'NLOK ALL FORECASTS'!AP71</f>
        <v>31310.282451883373</v>
      </c>
      <c r="AH24" s="151"/>
      <c r="AI24" s="1006"/>
      <c r="AJ24" s="407">
        <f>'NLOK ALL FORECASTS'!AQ71</f>
        <v>35200</v>
      </c>
      <c r="AK24" s="151"/>
      <c r="AL24" s="1006"/>
      <c r="AM24" s="407">
        <f>'NLOK ALL FORECASTS'!AR71</f>
        <v>34700</v>
      </c>
      <c r="AN24" s="151"/>
      <c r="AO24" s="1006"/>
      <c r="AP24" s="407">
        <f>'NLOK ALL FORECASTS'!AS71</f>
        <v>35400</v>
      </c>
      <c r="AQ24" s="151"/>
      <c r="AR24" s="1006"/>
      <c r="AS24" s="407">
        <f>SUM(I24,L24,O24,R24,U24,X24,AA24,AD24,AG24,AJ24,AM24,AP24)</f>
        <v>375991.40144047118</v>
      </c>
      <c r="AT24" s="151"/>
      <c r="AU24" s="624"/>
    </row>
    <row r="25" spans="1:47" ht="15.75" customHeight="1">
      <c r="A25" s="150" t="s">
        <v>37</v>
      </c>
      <c r="B25" s="149">
        <v>0.85</v>
      </c>
      <c r="D25" s="627" t="s">
        <v>41</v>
      </c>
      <c r="E25" s="218" t="s">
        <v>43</v>
      </c>
      <c r="F25" s="218" t="s">
        <v>22</v>
      </c>
      <c r="G25" s="628">
        <v>12</v>
      </c>
      <c r="H25" s="629">
        <f>G25*60</f>
        <v>720</v>
      </c>
      <c r="I25" s="630">
        <f>'NLOK ALL FORECASTS'!AH72</f>
        <v>15581</v>
      </c>
      <c r="J25" s="631">
        <f>(I25*$H25/3600/$B$23)/(1-$B$24)/$B$25</f>
        <v>25.248744125749475</v>
      </c>
      <c r="K25" s="632"/>
      <c r="L25" s="630">
        <f>'NLOK ALL FORECASTS'!AI72</f>
        <v>15776</v>
      </c>
      <c r="M25" s="631">
        <v>24</v>
      </c>
      <c r="N25" s="632"/>
      <c r="O25" s="630">
        <f>'NLOK ALL FORECASTS'!AJ72</f>
        <v>10600</v>
      </c>
      <c r="P25" s="633">
        <v>16</v>
      </c>
      <c r="Q25" s="632"/>
      <c r="R25" s="630">
        <f>'NLOK ALL FORECASTS'!AK72</f>
        <v>10600</v>
      </c>
      <c r="S25" s="633">
        <v>16</v>
      </c>
      <c r="T25" s="632"/>
      <c r="U25" s="630">
        <f>'NLOK ALL FORECASTS'!AL72</f>
        <v>10900</v>
      </c>
      <c r="V25" s="631">
        <v>17</v>
      </c>
      <c r="W25" s="632"/>
      <c r="X25" s="630">
        <f>'NLOK ALL FORECASTS'!AM72</f>
        <v>13000</v>
      </c>
      <c r="Y25" s="631">
        <v>20</v>
      </c>
      <c r="Z25" s="632"/>
      <c r="AA25" s="630">
        <f>('NLOK ALL FORECASTS'!AN72)</f>
        <v>10900</v>
      </c>
      <c r="AB25" s="631">
        <v>17</v>
      </c>
      <c r="AC25" s="632"/>
      <c r="AD25" s="630">
        <f>('NLOK ALL FORECASTS'!AO72)</f>
        <v>10600</v>
      </c>
      <c r="AE25" s="631">
        <v>16</v>
      </c>
      <c r="AF25" s="632"/>
      <c r="AG25" s="630">
        <f>('NLOK ALL FORECASTS'!AP72)</f>
        <v>11000</v>
      </c>
      <c r="AH25" s="631">
        <v>17</v>
      </c>
      <c r="AI25" s="1007"/>
      <c r="AJ25" s="630">
        <f>('NLOK ALL FORECASTS'!AQ72)</f>
        <v>25100</v>
      </c>
      <c r="AK25" s="631">
        <v>26</v>
      </c>
      <c r="AL25" s="1007"/>
      <c r="AM25" s="630">
        <f>('NLOK ALL FORECASTS'!AR72)</f>
        <v>13600</v>
      </c>
      <c r="AN25" s="631">
        <v>18</v>
      </c>
      <c r="AO25" s="1007"/>
      <c r="AP25" s="630">
        <f>('NLOK ALL FORECASTS'!AS72)</f>
        <v>13700</v>
      </c>
      <c r="AQ25" s="631">
        <v>18</v>
      </c>
      <c r="AR25" s="1007"/>
      <c r="AS25" s="630">
        <f>SUM(I25,L25,O25,R25,U25,X25,AA25,AD25,AG25,AJ25,AM25,AP25)</f>
        <v>161357</v>
      </c>
      <c r="AT25" s="631"/>
      <c r="AU25" s="634"/>
    </row>
    <row r="26" spans="1:47" ht="15.75" customHeight="1">
      <c r="H26" s="145"/>
      <c r="O26" s="2858"/>
    </row>
    <row r="27" spans="1:47" ht="15.75" customHeight="1"/>
    <row r="28" spans="1:47" ht="15.75" customHeight="1">
      <c r="I28" s="147"/>
      <c r="J28" s="147"/>
      <c r="L28" s="147"/>
      <c r="M28" s="147"/>
      <c r="P28" s="147"/>
      <c r="R28" s="147"/>
      <c r="S28" s="147"/>
      <c r="AJ28" s="441"/>
      <c r="AM28" s="434"/>
      <c r="AP28" s="434"/>
      <c r="AS28" s="434"/>
    </row>
    <row r="29" spans="1:47" ht="15.75" customHeight="1">
      <c r="J29" s="147"/>
      <c r="M29" s="147"/>
      <c r="P29" s="147"/>
      <c r="S29" s="147"/>
    </row>
    <row r="30" spans="1:47" ht="15.75" customHeight="1">
      <c r="J30" s="147"/>
      <c r="M30" s="147"/>
      <c r="P30" s="147"/>
      <c r="S30" s="147"/>
    </row>
    <row r="31" spans="1:47" ht="15.75" customHeight="1"/>
    <row r="32" spans="1:4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spans="46:47" ht="15.75" customHeight="1"/>
    <row r="66" spans="46:47" ht="15.75" customHeight="1"/>
    <row r="67" spans="46:47" ht="15.75" customHeight="1"/>
    <row r="68" spans="46:47" ht="15.75" customHeight="1"/>
    <row r="69" spans="46:47" ht="15.75" customHeight="1"/>
    <row r="70" spans="46:47" ht="15.75" customHeight="1"/>
    <row r="71" spans="46:47" ht="15.75" customHeight="1"/>
    <row r="72" spans="46:47" ht="15.75" customHeight="1"/>
    <row r="73" spans="46:47" ht="15.75" customHeight="1"/>
    <row r="74" spans="46:47" ht="15.75" customHeight="1"/>
    <row r="75" spans="46:47" ht="15.75" customHeight="1"/>
    <row r="76" spans="46:47" ht="15.75" customHeight="1"/>
    <row r="77" spans="46:47" ht="15.75" customHeight="1"/>
    <row r="78" spans="46:47" ht="15.75" customHeight="1"/>
    <row r="79" spans="46:47" ht="15.75" customHeight="1"/>
    <row r="80" spans="46:47" ht="15.75" customHeight="1">
      <c r="AT80" s="380"/>
      <c r="AU80" s="380"/>
    </row>
    <row r="81" spans="46:47" ht="15.75" customHeight="1"/>
    <row r="82" spans="46:47" ht="15.75" customHeight="1"/>
    <row r="83" spans="46:47" ht="15.75" customHeight="1"/>
    <row r="84" spans="46:47" ht="15.75" customHeight="1"/>
    <row r="85" spans="46:47" ht="15.75" customHeight="1"/>
    <row r="86" spans="46:47" ht="15.75" customHeight="1"/>
    <row r="87" spans="46:47" ht="15.75" customHeight="1"/>
    <row r="88" spans="46:47" ht="15.75" customHeight="1"/>
    <row r="89" spans="46:47" ht="15.75" customHeight="1"/>
    <row r="90" spans="46:47" ht="15.75" customHeight="1"/>
    <row r="91" spans="46:47" ht="15.75" customHeight="1">
      <c r="AT91" s="380"/>
      <c r="AU91" s="380"/>
    </row>
    <row r="92" spans="46:47" ht="15.75" customHeight="1"/>
    <row r="93" spans="46:47" ht="15.75" customHeight="1"/>
    <row r="94" spans="46:47" ht="15.75" customHeight="1"/>
    <row r="95" spans="46:47" ht="15.75" customHeight="1"/>
    <row r="96" spans="46:4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spans="3:3" ht="15.75" customHeight="1"/>
    <row r="114" spans="3:3" ht="15.75" customHeight="1"/>
    <row r="115" spans="3:3" ht="15.75" customHeight="1"/>
    <row r="116" spans="3:3" ht="15.75" customHeight="1"/>
    <row r="117" spans="3:3" ht="15.75" customHeight="1"/>
    <row r="118" spans="3:3" ht="15.75" customHeight="1"/>
    <row r="119" spans="3:3" ht="15.75" customHeight="1"/>
    <row r="120" spans="3:3" ht="15.75" customHeight="1"/>
    <row r="121" spans="3:3" ht="15.75" customHeight="1"/>
    <row r="122" spans="3:3" ht="15.75" customHeight="1"/>
    <row r="123" spans="3:3" ht="15.75" customHeight="1"/>
    <row r="124" spans="3:3" ht="15.75" customHeight="1"/>
    <row r="125" spans="3:3" ht="15.75" customHeight="1"/>
    <row r="126" spans="3:3" ht="15.75" customHeight="1">
      <c r="C126" s="145" t="s">
        <v>44</v>
      </c>
    </row>
    <row r="127" spans="3:3" ht="15.75" customHeight="1"/>
    <row r="128" spans="3:3" ht="15.75" customHeight="1">
      <c r="C128" s="145" t="s">
        <v>44</v>
      </c>
    </row>
    <row r="129" spans="3:3" ht="15.75" customHeight="1"/>
    <row r="130" spans="3:3" ht="15.75" customHeight="1"/>
    <row r="131" spans="3:3" ht="15.75" customHeight="1"/>
    <row r="132" spans="3:3" ht="15.75" customHeight="1"/>
    <row r="133" spans="3:3" ht="15.75" customHeight="1"/>
    <row r="134" spans="3:3" ht="15.75" customHeight="1"/>
    <row r="135" spans="3:3" ht="15.75" customHeight="1"/>
    <row r="136" spans="3:3" ht="15.75" customHeight="1"/>
    <row r="137" spans="3:3" ht="15.75" customHeight="1"/>
    <row r="138" spans="3:3" ht="15.75" customHeight="1"/>
    <row r="139" spans="3:3" ht="15.75" customHeight="1">
      <c r="C139" s="145" t="s">
        <v>44</v>
      </c>
    </row>
    <row r="140" spans="3:3" ht="15.75" customHeight="1">
      <c r="C140" s="145" t="s">
        <v>44</v>
      </c>
    </row>
    <row r="141" spans="3:3" ht="15.75" customHeight="1"/>
    <row r="142" spans="3:3" ht="15.75" customHeight="1"/>
    <row r="143" spans="3:3" ht="15.75" customHeight="1"/>
    <row r="144" spans="3:3"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spans="3:3" ht="15.75" customHeight="1"/>
    <row r="210" spans="3:3" ht="15.75" customHeight="1">
      <c r="C210" s="145" t="s">
        <v>44</v>
      </c>
    </row>
    <row r="211" spans="3:3" ht="15.75" customHeight="1"/>
    <row r="212" spans="3:3" ht="15.75" customHeight="1">
      <c r="C212" s="145" t="s">
        <v>44</v>
      </c>
    </row>
    <row r="213" spans="3:3" ht="15.75" customHeight="1"/>
    <row r="214" spans="3:3" ht="15.75" customHeight="1"/>
    <row r="215" spans="3:3" ht="15.75" customHeight="1"/>
    <row r="216" spans="3:3" ht="15.75" customHeight="1"/>
    <row r="217" spans="3:3" ht="15.75" customHeight="1"/>
    <row r="218" spans="3:3" ht="15.75" customHeight="1"/>
    <row r="219" spans="3:3" ht="15.75" customHeight="1"/>
    <row r="220" spans="3:3" ht="15.75" customHeight="1"/>
    <row r="221" spans="3:3" ht="15.75" customHeight="1"/>
    <row r="222" spans="3:3" ht="15.75" customHeight="1"/>
    <row r="223" spans="3:3" ht="15.75" customHeight="1">
      <c r="C223" s="145" t="s">
        <v>44</v>
      </c>
    </row>
    <row r="224" spans="3:3" ht="15.75" customHeight="1">
      <c r="C224" s="145" t="s">
        <v>44</v>
      </c>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spans="4:5" ht="15.75" customHeight="1"/>
    <row r="258" spans="4:5" ht="15.75" customHeight="1"/>
    <row r="259" spans="4:5" ht="15.75" customHeight="1"/>
    <row r="260" spans="4:5" ht="15.75" customHeight="1"/>
    <row r="261" spans="4:5" ht="15.75" customHeight="1"/>
    <row r="262" spans="4:5" ht="15.75" customHeight="1"/>
    <row r="263" spans="4:5" ht="15.75" customHeight="1"/>
    <row r="264" spans="4:5" ht="15.75" customHeight="1"/>
    <row r="265" spans="4:5" ht="15.75" customHeight="1"/>
    <row r="266" spans="4:5" ht="15.75" customHeight="1">
      <c r="E266" s="145" t="s">
        <v>44</v>
      </c>
    </row>
    <row r="267" spans="4:5" ht="15.75" customHeight="1">
      <c r="D267" s="145" t="s">
        <v>45</v>
      </c>
      <c r="E267" s="145" t="s">
        <v>46</v>
      </c>
    </row>
    <row r="268" spans="4:5" ht="15.75" customHeight="1"/>
    <row r="269" spans="4:5" ht="15.75" customHeight="1"/>
    <row r="270" spans="4:5" ht="15.75" customHeight="1"/>
    <row r="271" spans="4:5" ht="15.75" customHeight="1"/>
    <row r="272" spans="4:5"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sheetData>
  <mergeCells count="6">
    <mergeCell ref="D21:F21"/>
    <mergeCell ref="D6:F6"/>
    <mergeCell ref="D10:F10"/>
    <mergeCell ref="AX3:AY3"/>
    <mergeCell ref="BA3:BB3"/>
    <mergeCell ref="D15:F15"/>
  </mergeCells>
  <pageMargins left="0.7" right="0.7" top="0.75" bottom="0.75" header="0" footer="0"/>
  <pageSetup orientation="landscape"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84972-87FE-4E53-960A-99BCB4A985C2}">
  <sheetPr codeName="Sheet11">
    <tabColor rgb="FF92D050"/>
  </sheetPr>
  <dimension ref="B1:BB58"/>
  <sheetViews>
    <sheetView workbookViewId="0"/>
  </sheetViews>
  <sheetFormatPr baseColWidth="10" defaultColWidth="8.83203125" defaultRowHeight="15"/>
  <cols>
    <col min="2" max="2" width="10.83203125" customWidth="1"/>
    <col min="3" max="4" width="9.6640625" bestFit="1" customWidth="1"/>
    <col min="5" max="6" width="9.6640625" customWidth="1"/>
    <col min="7" max="7" width="9.6640625" bestFit="1" customWidth="1"/>
    <col min="10" max="10" width="9.6640625" bestFit="1" customWidth="1"/>
    <col min="23" max="23" width="10.1640625" bestFit="1" customWidth="1"/>
    <col min="24" max="26" width="9.6640625" bestFit="1" customWidth="1"/>
  </cols>
  <sheetData>
    <row r="1" spans="2:28" ht="16" thickBot="1"/>
    <row r="2" spans="2:28">
      <c r="B2" s="904"/>
      <c r="C2" s="2998" t="s">
        <v>808</v>
      </c>
      <c r="D2" s="2999"/>
      <c r="E2" s="2999"/>
      <c r="F2" s="2999"/>
      <c r="G2" s="2999"/>
      <c r="H2" s="2999"/>
      <c r="I2" s="2999"/>
      <c r="J2" s="2999"/>
      <c r="K2" s="2999"/>
      <c r="L2" s="2999"/>
      <c r="M2" s="2999"/>
      <c r="N2" s="2999"/>
      <c r="O2" s="2999"/>
      <c r="P2" s="2999"/>
      <c r="Q2" s="2999"/>
      <c r="R2" s="2999"/>
      <c r="S2" s="2999"/>
      <c r="T2" s="2999"/>
      <c r="U2" s="2999"/>
      <c r="V2" s="2999"/>
      <c r="W2" s="2999"/>
      <c r="X2" s="2999"/>
      <c r="Y2" s="2999"/>
      <c r="Z2" s="2999"/>
      <c r="AA2" s="3000"/>
      <c r="AB2" s="1072" t="s">
        <v>809</v>
      </c>
    </row>
    <row r="3" spans="2:28" ht="16" thickBot="1">
      <c r="B3" s="905"/>
      <c r="C3" s="3001"/>
      <c r="D3" s="3002"/>
      <c r="E3" s="3002"/>
      <c r="F3" s="3002"/>
      <c r="G3" s="3003"/>
      <c r="H3" s="3003"/>
      <c r="I3" s="3003"/>
      <c r="J3" s="3003"/>
      <c r="K3" s="3003"/>
      <c r="L3" s="3002"/>
      <c r="M3" s="3002"/>
      <c r="N3" s="3002"/>
      <c r="O3" s="3002"/>
      <c r="P3" s="3002"/>
      <c r="Q3" s="3002"/>
      <c r="R3" s="3002"/>
      <c r="S3" s="3002"/>
      <c r="T3" s="3002"/>
      <c r="U3" s="3002"/>
      <c r="V3" s="3002"/>
      <c r="W3" s="3003"/>
      <c r="X3" s="3003"/>
      <c r="Y3" s="3003"/>
      <c r="Z3" s="3003"/>
      <c r="AA3" s="3004"/>
      <c r="AB3" s="1072" t="s">
        <v>810</v>
      </c>
    </row>
    <row r="4" spans="2:28" ht="17" thickBot="1">
      <c r="B4" s="906"/>
      <c r="C4" s="2995" t="s">
        <v>811</v>
      </c>
      <c r="D4" s="2996"/>
      <c r="E4" s="2996"/>
      <c r="F4" s="2997"/>
      <c r="G4" s="2979" t="s">
        <v>317</v>
      </c>
      <c r="H4" s="2979"/>
      <c r="I4" s="2979"/>
      <c r="J4" s="2979"/>
      <c r="K4" s="2979"/>
      <c r="L4" s="2975" t="s">
        <v>153</v>
      </c>
      <c r="M4" s="2976"/>
      <c r="N4" s="2976"/>
      <c r="O4" s="2980"/>
      <c r="P4" s="2975" t="s">
        <v>155</v>
      </c>
      <c r="Q4" s="2980"/>
      <c r="R4" s="879" t="s">
        <v>154</v>
      </c>
      <c r="S4" s="2982" t="s">
        <v>168</v>
      </c>
      <c r="T4" s="2982"/>
      <c r="U4" s="2982"/>
      <c r="V4" s="2983"/>
      <c r="W4" s="2976" t="s">
        <v>812</v>
      </c>
      <c r="X4" s="2976"/>
      <c r="Y4" s="2976"/>
      <c r="Z4" s="2976"/>
      <c r="AA4" s="2977"/>
    </row>
    <row r="5" spans="2:28" ht="17" thickBot="1">
      <c r="B5" s="907"/>
      <c r="C5" s="897" t="s">
        <v>127</v>
      </c>
      <c r="D5" s="870" t="s">
        <v>22</v>
      </c>
      <c r="E5" s="870" t="s">
        <v>52</v>
      </c>
      <c r="F5" s="898" t="s">
        <v>171</v>
      </c>
      <c r="G5" s="871" t="s">
        <v>127</v>
      </c>
      <c r="H5" s="871" t="s">
        <v>22</v>
      </c>
      <c r="I5" s="871" t="s">
        <v>171</v>
      </c>
      <c r="J5" s="871" t="s">
        <v>52</v>
      </c>
      <c r="K5" s="871" t="s">
        <v>84</v>
      </c>
      <c r="L5" s="873" t="s">
        <v>22</v>
      </c>
      <c r="M5" s="872" t="s">
        <v>171</v>
      </c>
      <c r="N5" s="872" t="s">
        <v>52</v>
      </c>
      <c r="O5" s="872" t="s">
        <v>84</v>
      </c>
      <c r="P5" s="873" t="s">
        <v>22</v>
      </c>
      <c r="Q5" s="875" t="s">
        <v>52</v>
      </c>
      <c r="R5" s="875" t="s">
        <v>52</v>
      </c>
      <c r="S5" s="872" t="s">
        <v>127</v>
      </c>
      <c r="T5" s="872" t="s">
        <v>22</v>
      </c>
      <c r="U5" s="872" t="s">
        <v>171</v>
      </c>
      <c r="V5" s="875" t="s">
        <v>52</v>
      </c>
      <c r="W5" s="872" t="s">
        <v>127</v>
      </c>
      <c r="X5" s="872" t="s">
        <v>22</v>
      </c>
      <c r="Y5" s="872" t="s">
        <v>171</v>
      </c>
      <c r="Z5" s="872" t="s">
        <v>52</v>
      </c>
      <c r="AA5" s="875" t="s">
        <v>84</v>
      </c>
    </row>
    <row r="6" spans="2:28">
      <c r="B6" s="908" t="s">
        <v>813</v>
      </c>
      <c r="C6" s="909">
        <v>609967</v>
      </c>
      <c r="D6" s="910">
        <v>120072</v>
      </c>
      <c r="E6" s="910"/>
      <c r="F6" s="911">
        <v>489895</v>
      </c>
      <c r="G6" s="958">
        <v>256804.24373856615</v>
      </c>
      <c r="H6" s="959">
        <v>75000</v>
      </c>
      <c r="I6" s="959">
        <v>53025</v>
      </c>
      <c r="J6" s="959">
        <v>119729.24373856615</v>
      </c>
      <c r="K6" s="960">
        <v>9050</v>
      </c>
      <c r="L6" s="913">
        <v>679</v>
      </c>
      <c r="M6" s="912">
        <v>764</v>
      </c>
      <c r="N6" s="912">
        <v>4963</v>
      </c>
      <c r="O6" s="912">
        <v>262</v>
      </c>
      <c r="P6" s="913">
        <v>516.33333333333337</v>
      </c>
      <c r="Q6" s="914">
        <v>16863.58568329718</v>
      </c>
      <c r="R6" s="914">
        <v>6775</v>
      </c>
      <c r="S6" s="915">
        <v>18992</v>
      </c>
      <c r="T6" s="915">
        <v>1954</v>
      </c>
      <c r="U6" s="915">
        <v>1705</v>
      </c>
      <c r="V6" s="916">
        <v>15333</v>
      </c>
      <c r="W6" s="1073">
        <v>916586.16275519668</v>
      </c>
      <c r="X6" s="910">
        <v>198221.33333333334</v>
      </c>
      <c r="Y6" s="910">
        <v>545389</v>
      </c>
      <c r="Z6" s="910">
        <v>163663.82942186334</v>
      </c>
      <c r="AA6" s="1074">
        <v>9312</v>
      </c>
    </row>
    <row r="7" spans="2:28">
      <c r="B7" s="908" t="s">
        <v>814</v>
      </c>
      <c r="C7" s="917">
        <v>585228</v>
      </c>
      <c r="D7" s="912">
        <v>121654</v>
      </c>
      <c r="E7" s="912"/>
      <c r="F7" s="918">
        <v>463574</v>
      </c>
      <c r="G7" s="958">
        <v>243834.60910579946</v>
      </c>
      <c r="H7" s="959">
        <v>73725</v>
      </c>
      <c r="I7" s="959">
        <v>54425</v>
      </c>
      <c r="J7" s="959">
        <v>103234.60910579946</v>
      </c>
      <c r="K7" s="960">
        <v>12450</v>
      </c>
      <c r="L7" s="913">
        <v>666</v>
      </c>
      <c r="M7" s="912">
        <v>786</v>
      </c>
      <c r="N7" s="912">
        <v>5034</v>
      </c>
      <c r="O7" s="912">
        <v>188</v>
      </c>
      <c r="P7" s="913">
        <v>551.66666666666663</v>
      </c>
      <c r="Q7" s="914">
        <v>16595.7352221642</v>
      </c>
      <c r="R7" s="914">
        <v>6485</v>
      </c>
      <c r="S7" s="915">
        <v>21315</v>
      </c>
      <c r="T7" s="912">
        <v>2134</v>
      </c>
      <c r="U7" s="912">
        <v>1893</v>
      </c>
      <c r="V7" s="916">
        <v>17288</v>
      </c>
      <c r="W7" s="913">
        <v>880684.0109946304</v>
      </c>
      <c r="X7" s="912">
        <v>198730.66666666669</v>
      </c>
      <c r="Y7" s="912">
        <v>520678</v>
      </c>
      <c r="Z7" s="912">
        <v>148637.34432796366</v>
      </c>
      <c r="AA7" s="914">
        <v>12638</v>
      </c>
    </row>
    <row r="8" spans="2:28">
      <c r="B8" s="908" t="s">
        <v>815</v>
      </c>
      <c r="C8" s="917">
        <v>559361</v>
      </c>
      <c r="D8" s="912">
        <v>108081</v>
      </c>
      <c r="E8" s="912"/>
      <c r="F8" s="918">
        <v>451280</v>
      </c>
      <c r="G8" s="958">
        <v>238309.38171408614</v>
      </c>
      <c r="H8" s="959">
        <v>73225</v>
      </c>
      <c r="I8" s="959">
        <v>53225</v>
      </c>
      <c r="J8" s="959">
        <v>99659.381714086136</v>
      </c>
      <c r="K8" s="960">
        <v>12200</v>
      </c>
      <c r="L8" s="913">
        <v>781</v>
      </c>
      <c r="M8" s="912">
        <v>918</v>
      </c>
      <c r="N8" s="912">
        <v>4896</v>
      </c>
      <c r="O8" s="912">
        <v>292</v>
      </c>
      <c r="P8" s="913">
        <v>545.22222222222217</v>
      </c>
      <c r="Q8" s="914">
        <v>21931.158294499321</v>
      </c>
      <c r="R8" s="914">
        <v>6061</v>
      </c>
      <c r="S8" s="915">
        <v>19867</v>
      </c>
      <c r="T8" s="912">
        <v>2063</v>
      </c>
      <c r="U8" s="912">
        <v>1938</v>
      </c>
      <c r="V8" s="916">
        <v>15867</v>
      </c>
      <c r="W8" s="913">
        <v>852962.76223080768</v>
      </c>
      <c r="X8" s="912">
        <v>184695.22222222222</v>
      </c>
      <c r="Y8" s="912">
        <v>507361</v>
      </c>
      <c r="Z8" s="912">
        <v>148414.54000858546</v>
      </c>
      <c r="AA8" s="914">
        <v>12492</v>
      </c>
    </row>
    <row r="9" spans="2:28">
      <c r="B9" s="908" t="s">
        <v>816</v>
      </c>
      <c r="C9" s="917">
        <v>542443</v>
      </c>
      <c r="D9" s="912">
        <v>102192</v>
      </c>
      <c r="E9" s="912"/>
      <c r="F9" s="918">
        <v>440251</v>
      </c>
      <c r="G9" s="913">
        <v>235008.78350608039</v>
      </c>
      <c r="H9" s="912">
        <v>72350</v>
      </c>
      <c r="I9" s="912">
        <v>52200</v>
      </c>
      <c r="J9" s="912">
        <v>98408.783506080392</v>
      </c>
      <c r="K9" s="914">
        <v>12050</v>
      </c>
      <c r="L9" s="913">
        <v>643</v>
      </c>
      <c r="M9" s="912">
        <v>718</v>
      </c>
      <c r="N9" s="912">
        <v>4398</v>
      </c>
      <c r="O9" s="912">
        <v>234</v>
      </c>
      <c r="P9" s="913">
        <v>556.29629629629619</v>
      </c>
      <c r="Q9" s="914">
        <v>18530.728729306451</v>
      </c>
      <c r="R9" s="914">
        <v>5957</v>
      </c>
      <c r="S9" s="915">
        <v>18921</v>
      </c>
      <c r="T9" s="912">
        <v>1818</v>
      </c>
      <c r="U9" s="912">
        <v>2110</v>
      </c>
      <c r="V9" s="916">
        <v>14994</v>
      </c>
      <c r="W9" s="913">
        <v>827410.80853168317</v>
      </c>
      <c r="X9" s="912">
        <v>177559.29629629629</v>
      </c>
      <c r="Y9" s="912">
        <v>495279</v>
      </c>
      <c r="Z9" s="912">
        <v>142288.51223538685</v>
      </c>
      <c r="AA9" s="914">
        <v>12284</v>
      </c>
    </row>
    <row r="10" spans="2:28">
      <c r="B10" s="908" t="s">
        <v>817</v>
      </c>
      <c r="C10" s="917">
        <v>564257</v>
      </c>
      <c r="D10" s="912">
        <v>106244</v>
      </c>
      <c r="E10" s="912"/>
      <c r="F10" s="918">
        <v>458014</v>
      </c>
      <c r="G10" s="913">
        <v>236708.41689672245</v>
      </c>
      <c r="H10" s="912">
        <v>74575</v>
      </c>
      <c r="I10" s="912">
        <v>53700</v>
      </c>
      <c r="J10" s="912">
        <v>96283.416896722454</v>
      </c>
      <c r="K10" s="914">
        <v>12150</v>
      </c>
      <c r="L10" s="913">
        <v>678</v>
      </c>
      <c r="M10" s="912">
        <v>867</v>
      </c>
      <c r="N10" s="912">
        <v>5102</v>
      </c>
      <c r="O10" s="912">
        <v>238</v>
      </c>
      <c r="P10" s="913">
        <v>551.06172839506155</v>
      </c>
      <c r="Q10" s="914">
        <v>18693.563468144304</v>
      </c>
      <c r="R10" s="914">
        <v>6595</v>
      </c>
      <c r="S10" s="915">
        <v>21409</v>
      </c>
      <c r="T10" s="912">
        <v>1694</v>
      </c>
      <c r="U10" s="912">
        <v>2408</v>
      </c>
      <c r="V10" s="916">
        <v>17307</v>
      </c>
      <c r="W10" s="913">
        <v>855100.04209326184</v>
      </c>
      <c r="X10" s="912">
        <v>183742.06172839506</v>
      </c>
      <c r="Y10" s="912">
        <v>514989</v>
      </c>
      <c r="Z10" s="912">
        <v>143980.98036486676</v>
      </c>
      <c r="AA10" s="914">
        <v>12388</v>
      </c>
    </row>
    <row r="11" spans="2:28">
      <c r="B11" s="908" t="s">
        <v>818</v>
      </c>
      <c r="C11" s="917">
        <v>546787</v>
      </c>
      <c r="D11" s="912">
        <v>102077</v>
      </c>
      <c r="E11" s="912"/>
      <c r="F11" s="918">
        <v>444711</v>
      </c>
      <c r="G11" s="913">
        <v>245157.19874626698</v>
      </c>
      <c r="H11" s="912">
        <v>78875</v>
      </c>
      <c r="I11" s="912">
        <v>56425</v>
      </c>
      <c r="J11" s="912">
        <v>97607.198746266979</v>
      </c>
      <c r="K11" s="914">
        <v>12250</v>
      </c>
      <c r="L11" s="913">
        <v>731</v>
      </c>
      <c r="M11" s="912">
        <v>865</v>
      </c>
      <c r="N11" s="912">
        <v>5947</v>
      </c>
      <c r="O11" s="912">
        <v>225</v>
      </c>
      <c r="P11" s="913">
        <v>578.61481481481462</v>
      </c>
      <c r="Q11" s="914">
        <v>19290.078171543235</v>
      </c>
      <c r="R11" s="914">
        <v>5480</v>
      </c>
      <c r="S11" s="915">
        <v>19951</v>
      </c>
      <c r="T11" s="912">
        <v>1928</v>
      </c>
      <c r="U11" s="912">
        <v>2146</v>
      </c>
      <c r="V11" s="916">
        <v>15877</v>
      </c>
      <c r="W11" s="913">
        <v>845012.89173262508</v>
      </c>
      <c r="X11" s="912">
        <v>184189.61481481482</v>
      </c>
      <c r="Y11" s="912">
        <v>504147</v>
      </c>
      <c r="Z11" s="912">
        <v>144201.2769178102</v>
      </c>
      <c r="AA11" s="914">
        <v>12475</v>
      </c>
    </row>
    <row r="12" spans="2:28">
      <c r="B12" s="908" t="s">
        <v>819</v>
      </c>
      <c r="C12" s="917">
        <v>569033</v>
      </c>
      <c r="D12" s="912">
        <v>107533</v>
      </c>
      <c r="E12" s="912"/>
      <c r="F12" s="918">
        <v>461499</v>
      </c>
      <c r="G12" s="913">
        <v>248975.80569250265</v>
      </c>
      <c r="H12" s="912">
        <v>79175</v>
      </c>
      <c r="I12" s="912">
        <v>56975</v>
      </c>
      <c r="J12" s="912">
        <v>100475.80569250265</v>
      </c>
      <c r="K12" s="914">
        <v>12350</v>
      </c>
      <c r="L12" s="913">
        <v>750</v>
      </c>
      <c r="M12" s="912">
        <v>900</v>
      </c>
      <c r="N12" s="912">
        <v>5150</v>
      </c>
      <c r="O12" s="912">
        <v>280</v>
      </c>
      <c r="P12" s="913">
        <v>607.54555555555532</v>
      </c>
      <c r="Q12" s="914">
        <v>19378.307219313287</v>
      </c>
      <c r="R12" s="914">
        <v>5500</v>
      </c>
      <c r="S12" s="915">
        <v>21870</v>
      </c>
      <c r="T12" s="912">
        <v>2193</v>
      </c>
      <c r="U12" s="912">
        <v>2350</v>
      </c>
      <c r="V12" s="916">
        <v>17326</v>
      </c>
      <c r="W12" s="913">
        <v>872442.65846737148</v>
      </c>
      <c r="X12" s="912">
        <v>190258.54555555555</v>
      </c>
      <c r="Y12" s="912">
        <v>521724</v>
      </c>
      <c r="Z12" s="912">
        <v>147830.11291181593</v>
      </c>
      <c r="AA12" s="914">
        <v>12630</v>
      </c>
    </row>
    <row r="13" spans="2:28">
      <c r="B13" s="908" t="s">
        <v>820</v>
      </c>
      <c r="C13" s="917">
        <v>583120</v>
      </c>
      <c r="D13" s="912">
        <v>111716</v>
      </c>
      <c r="E13" s="912"/>
      <c r="F13" s="918">
        <v>471404</v>
      </c>
      <c r="G13" s="913">
        <v>253640.03131813646</v>
      </c>
      <c r="H13" s="912">
        <v>80025</v>
      </c>
      <c r="I13" s="912">
        <v>57450</v>
      </c>
      <c r="J13" s="912">
        <v>103765.03131813646</v>
      </c>
      <c r="K13" s="914">
        <v>12400</v>
      </c>
      <c r="L13" s="913">
        <v>800</v>
      </c>
      <c r="M13" s="912">
        <v>950</v>
      </c>
      <c r="N13" s="912">
        <v>5650</v>
      </c>
      <c r="O13" s="912">
        <v>280</v>
      </c>
      <c r="P13" s="913">
        <v>637.92283333333307</v>
      </c>
      <c r="Q13" s="914">
        <v>20431.946147173869</v>
      </c>
      <c r="R13" s="914">
        <v>5500</v>
      </c>
      <c r="S13" s="915">
        <v>24971</v>
      </c>
      <c r="T13" s="912">
        <v>2215</v>
      </c>
      <c r="U13" s="912">
        <v>2266</v>
      </c>
      <c r="V13" s="916">
        <v>20490</v>
      </c>
      <c r="W13" s="913">
        <v>895980.90029864362</v>
      </c>
      <c r="X13" s="912">
        <v>195393.92283333332</v>
      </c>
      <c r="Y13" s="912">
        <v>532070</v>
      </c>
      <c r="Z13" s="912">
        <v>155836.97746531034</v>
      </c>
      <c r="AA13" s="914">
        <v>12680</v>
      </c>
    </row>
    <row r="14" spans="2:28">
      <c r="B14" s="908" t="s">
        <v>821</v>
      </c>
      <c r="C14" s="917">
        <v>566689</v>
      </c>
      <c r="D14" s="912">
        <v>112702</v>
      </c>
      <c r="E14" s="912"/>
      <c r="F14" s="918">
        <v>453987</v>
      </c>
      <c r="G14" s="913">
        <v>247708.47684441932</v>
      </c>
      <c r="H14" s="912">
        <v>78575</v>
      </c>
      <c r="I14" s="912">
        <v>55650</v>
      </c>
      <c r="J14" s="912">
        <v>102033.47684441933</v>
      </c>
      <c r="K14" s="914">
        <v>11450</v>
      </c>
      <c r="L14" s="913">
        <v>750</v>
      </c>
      <c r="M14" s="912">
        <v>900</v>
      </c>
      <c r="N14" s="912">
        <v>4750</v>
      </c>
      <c r="O14" s="912">
        <v>280</v>
      </c>
      <c r="P14" s="913">
        <v>669.8189749999998</v>
      </c>
      <c r="Q14" s="914">
        <v>19205.674022730072</v>
      </c>
      <c r="R14" s="914">
        <v>5000</v>
      </c>
      <c r="S14" s="915">
        <v>22506</v>
      </c>
      <c r="T14" s="912">
        <v>2115</v>
      </c>
      <c r="U14" s="912">
        <v>2005</v>
      </c>
      <c r="V14" s="916">
        <v>18386</v>
      </c>
      <c r="W14" s="913">
        <v>868458.96984214941</v>
      </c>
      <c r="X14" s="912">
        <v>194811.818975</v>
      </c>
      <c r="Y14" s="912">
        <v>512542</v>
      </c>
      <c r="Z14" s="912">
        <v>149375.15086714941</v>
      </c>
      <c r="AA14" s="914">
        <v>11730</v>
      </c>
    </row>
    <row r="15" spans="2:28">
      <c r="B15" s="908" t="s">
        <v>822</v>
      </c>
      <c r="C15" s="917">
        <v>639159</v>
      </c>
      <c r="D15" s="912">
        <v>123157</v>
      </c>
      <c r="E15" s="912"/>
      <c r="F15" s="918">
        <v>516002</v>
      </c>
      <c r="G15" s="913">
        <v>264520.32485866389</v>
      </c>
      <c r="H15" s="912">
        <v>77153</v>
      </c>
      <c r="I15" s="912">
        <v>58658.5</v>
      </c>
      <c r="J15" s="912">
        <v>116558.82485866389</v>
      </c>
      <c r="K15" s="914">
        <v>12150</v>
      </c>
      <c r="L15" s="913">
        <v>750</v>
      </c>
      <c r="M15" s="912">
        <v>950</v>
      </c>
      <c r="N15" s="912">
        <v>5500</v>
      </c>
      <c r="O15" s="912">
        <v>250</v>
      </c>
      <c r="P15" s="913">
        <v>703.30992374999983</v>
      </c>
      <c r="Q15" s="914">
        <v>19028.291603201302</v>
      </c>
      <c r="R15" s="914">
        <v>5500</v>
      </c>
      <c r="S15" s="915">
        <v>23188</v>
      </c>
      <c r="T15" s="912">
        <v>2073</v>
      </c>
      <c r="U15" s="912">
        <v>1890</v>
      </c>
      <c r="V15" s="916">
        <v>19226</v>
      </c>
      <c r="W15" s="913">
        <v>959549.92638561525</v>
      </c>
      <c r="X15" s="912">
        <v>203836.30992375</v>
      </c>
      <c r="Y15" s="912">
        <v>577500.5</v>
      </c>
      <c r="Z15" s="912">
        <v>165813.1164618652</v>
      </c>
      <c r="AA15" s="914">
        <v>12400</v>
      </c>
    </row>
    <row r="16" spans="2:28">
      <c r="B16" s="908" t="s">
        <v>823</v>
      </c>
      <c r="C16" s="917">
        <v>585209</v>
      </c>
      <c r="D16" s="912">
        <v>106469</v>
      </c>
      <c r="E16" s="912"/>
      <c r="F16" s="918">
        <v>478740</v>
      </c>
      <c r="G16" s="913">
        <v>243082.6605224463</v>
      </c>
      <c r="H16" s="912">
        <v>74853.5</v>
      </c>
      <c r="I16" s="912">
        <v>55323</v>
      </c>
      <c r="J16" s="912">
        <v>101631.1605224463</v>
      </c>
      <c r="K16" s="914">
        <v>11275</v>
      </c>
      <c r="L16" s="913">
        <v>750</v>
      </c>
      <c r="M16" s="912">
        <v>950</v>
      </c>
      <c r="N16" s="912">
        <v>5250</v>
      </c>
      <c r="O16" s="912">
        <v>300</v>
      </c>
      <c r="P16" s="913">
        <v>738.47541993749985</v>
      </c>
      <c r="Q16" s="914">
        <v>18015.370286167989</v>
      </c>
      <c r="R16" s="914">
        <v>5500</v>
      </c>
      <c r="S16" s="915">
        <v>18905</v>
      </c>
      <c r="T16" s="912">
        <v>2094</v>
      </c>
      <c r="U16" s="912">
        <v>1623</v>
      </c>
      <c r="V16" s="916">
        <v>15188</v>
      </c>
      <c r="W16" s="913">
        <v>878700.50622855173</v>
      </c>
      <c r="X16" s="912">
        <v>184904.97541993752</v>
      </c>
      <c r="Y16" s="912">
        <v>536636</v>
      </c>
      <c r="Z16" s="912">
        <v>145584.53080861428</v>
      </c>
      <c r="AA16" s="914">
        <v>11575</v>
      </c>
    </row>
    <row r="17" spans="2:29" ht="16" thickBot="1">
      <c r="B17" s="919" t="s">
        <v>824</v>
      </c>
      <c r="C17" s="920">
        <v>617556</v>
      </c>
      <c r="D17" s="921">
        <v>115566</v>
      </c>
      <c r="E17" s="921"/>
      <c r="F17" s="922">
        <v>501990</v>
      </c>
      <c r="G17" s="924">
        <v>245660.69745840513</v>
      </c>
      <c r="H17" s="923">
        <v>74575.73529411765</v>
      </c>
      <c r="I17" s="923">
        <v>56516</v>
      </c>
      <c r="J17" s="923">
        <v>103293.96216428748</v>
      </c>
      <c r="K17" s="925">
        <v>11275</v>
      </c>
      <c r="L17" s="924">
        <v>800</v>
      </c>
      <c r="M17" s="923">
        <v>1000</v>
      </c>
      <c r="N17" s="923">
        <v>5950</v>
      </c>
      <c r="O17" s="923">
        <v>350</v>
      </c>
      <c r="P17" s="924">
        <v>775.39919093437493</v>
      </c>
      <c r="Q17" s="925">
        <v>18661.79375919114</v>
      </c>
      <c r="R17" s="925">
        <v>6000</v>
      </c>
      <c r="S17" s="926">
        <v>22658</v>
      </c>
      <c r="T17" s="923">
        <v>2157</v>
      </c>
      <c r="U17" s="923">
        <v>1986</v>
      </c>
      <c r="V17" s="927">
        <v>18515</v>
      </c>
      <c r="W17" s="924">
        <v>919411.8904085306</v>
      </c>
      <c r="X17" s="923">
        <v>193874.13448505203</v>
      </c>
      <c r="Y17" s="923">
        <v>561492</v>
      </c>
      <c r="Z17" s="923">
        <v>152420.75592347863</v>
      </c>
      <c r="AA17" s="925">
        <v>11625</v>
      </c>
    </row>
    <row r="18" spans="2:29">
      <c r="B18" s="876"/>
      <c r="C18" s="912">
        <v>6968809</v>
      </c>
      <c r="D18" s="912">
        <v>1337463</v>
      </c>
      <c r="E18" s="912">
        <v>0</v>
      </c>
      <c r="F18" s="912">
        <v>5631347</v>
      </c>
      <c r="G18" s="912">
        <v>2959410.6304020956</v>
      </c>
      <c r="H18" s="912">
        <v>912107.23529411759</v>
      </c>
      <c r="I18" s="912">
        <v>663572.5</v>
      </c>
      <c r="J18" s="912">
        <v>1242680.8951079778</v>
      </c>
      <c r="K18" s="912">
        <v>141050</v>
      </c>
      <c r="L18" s="912">
        <v>8778</v>
      </c>
      <c r="M18" s="912">
        <v>10568</v>
      </c>
      <c r="N18" s="912">
        <v>62590</v>
      </c>
      <c r="O18" s="912">
        <v>3179</v>
      </c>
      <c r="P18" s="912">
        <v>7431.6669602391585</v>
      </c>
      <c r="Q18" s="912">
        <v>226626.23260673234</v>
      </c>
      <c r="R18" s="912">
        <v>70353</v>
      </c>
      <c r="S18" s="912">
        <v>254553</v>
      </c>
      <c r="T18" s="912">
        <v>24438</v>
      </c>
      <c r="U18" s="912">
        <v>24320</v>
      </c>
      <c r="V18" s="912">
        <v>205797</v>
      </c>
      <c r="W18" s="912">
        <v>10572301.529969066</v>
      </c>
      <c r="X18" s="912">
        <v>2290217.9022543565</v>
      </c>
      <c r="Y18" s="912">
        <v>6329807.5</v>
      </c>
      <c r="Z18" s="912">
        <v>1808047.1277147101</v>
      </c>
      <c r="AA18" s="912">
        <v>144229</v>
      </c>
    </row>
    <row r="20" spans="2:29" ht="16" thickBot="1">
      <c r="E20" s="1072"/>
      <c r="T20" s="877"/>
      <c r="U20" s="877"/>
      <c r="V20" s="1071"/>
    </row>
    <row r="21" spans="2:29">
      <c r="B21" s="904"/>
      <c r="C21" s="2988" t="s">
        <v>844</v>
      </c>
      <c r="D21" s="2989"/>
      <c r="E21" s="2989"/>
      <c r="F21" s="2989"/>
      <c r="G21" s="2989"/>
      <c r="H21" s="2989"/>
      <c r="I21" s="2989"/>
      <c r="J21" s="2989"/>
      <c r="K21" s="2989"/>
      <c r="L21" s="2989"/>
      <c r="M21" s="2989"/>
      <c r="N21" s="2989"/>
      <c r="O21" s="2989"/>
      <c r="P21" s="2989"/>
      <c r="Q21" s="2989"/>
      <c r="R21" s="2989"/>
      <c r="S21" s="2989"/>
      <c r="T21" s="2989"/>
      <c r="U21" s="2989"/>
      <c r="V21" s="2989"/>
      <c r="W21" s="2989"/>
      <c r="X21" s="2989"/>
      <c r="Y21" s="2989"/>
      <c r="Z21" s="2989"/>
      <c r="AA21" s="2990"/>
    </row>
    <row r="22" spans="2:29" ht="16" thickBot="1">
      <c r="B22" s="905"/>
      <c r="C22" s="2991"/>
      <c r="D22" s="2992"/>
      <c r="E22" s="2992"/>
      <c r="F22" s="2992"/>
      <c r="G22" s="2993"/>
      <c r="H22" s="2993"/>
      <c r="I22" s="2993"/>
      <c r="J22" s="2993"/>
      <c r="K22" s="2993"/>
      <c r="L22" s="2992"/>
      <c r="M22" s="2992"/>
      <c r="N22" s="2992"/>
      <c r="O22" s="2992"/>
      <c r="P22" s="2992"/>
      <c r="Q22" s="2992"/>
      <c r="R22" s="2992"/>
      <c r="S22" s="2992"/>
      <c r="T22" s="2992"/>
      <c r="U22" s="2992"/>
      <c r="V22" s="2992"/>
      <c r="W22" s="2993"/>
      <c r="X22" s="2993"/>
      <c r="Y22" s="2993"/>
      <c r="Z22" s="2993"/>
      <c r="AA22" s="2994"/>
    </row>
    <row r="23" spans="2:29" ht="17" thickBot="1">
      <c r="B23" s="906"/>
      <c r="C23" s="2995" t="s">
        <v>811</v>
      </c>
      <c r="D23" s="2996"/>
      <c r="E23" s="2996"/>
      <c r="F23" s="2997"/>
      <c r="G23" s="2979" t="s">
        <v>317</v>
      </c>
      <c r="H23" s="2979"/>
      <c r="I23" s="2979"/>
      <c r="J23" s="2979"/>
      <c r="K23" s="2979"/>
      <c r="L23" s="2975" t="s">
        <v>153</v>
      </c>
      <c r="M23" s="2976"/>
      <c r="N23" s="2976"/>
      <c r="O23" s="2980"/>
      <c r="P23" s="2975" t="s">
        <v>155</v>
      </c>
      <c r="Q23" s="2980"/>
      <c r="R23" s="879" t="s">
        <v>154</v>
      </c>
      <c r="S23" s="2982" t="s">
        <v>168</v>
      </c>
      <c r="T23" s="2982"/>
      <c r="U23" s="2982"/>
      <c r="V23" s="2983"/>
      <c r="W23" s="2976" t="s">
        <v>812</v>
      </c>
      <c r="X23" s="2976"/>
      <c r="Y23" s="2976"/>
      <c r="Z23" s="2976"/>
      <c r="AA23" s="2977"/>
    </row>
    <row r="24" spans="2:29" ht="17" thickBot="1">
      <c r="B24" s="907"/>
      <c r="C24" s="897" t="s">
        <v>127</v>
      </c>
      <c r="D24" s="870" t="s">
        <v>22</v>
      </c>
      <c r="E24" s="870" t="s">
        <v>52</v>
      </c>
      <c r="F24" s="898" t="s">
        <v>171</v>
      </c>
      <c r="G24" s="871" t="s">
        <v>127</v>
      </c>
      <c r="H24" s="871" t="s">
        <v>22</v>
      </c>
      <c r="I24" s="871" t="s">
        <v>171</v>
      </c>
      <c r="J24" s="871" t="s">
        <v>52</v>
      </c>
      <c r="K24" s="871" t="s">
        <v>84</v>
      </c>
      <c r="L24" s="873" t="s">
        <v>22</v>
      </c>
      <c r="M24" s="872" t="s">
        <v>171</v>
      </c>
      <c r="N24" s="872" t="s">
        <v>52</v>
      </c>
      <c r="O24" s="872" t="s">
        <v>84</v>
      </c>
      <c r="P24" s="873" t="s">
        <v>22</v>
      </c>
      <c r="Q24" s="875" t="s">
        <v>52</v>
      </c>
      <c r="R24" s="875" t="s">
        <v>52</v>
      </c>
      <c r="S24" s="872" t="s">
        <v>127</v>
      </c>
      <c r="T24" s="872" t="s">
        <v>22</v>
      </c>
      <c r="U24" s="872" t="s">
        <v>171</v>
      </c>
      <c r="V24" s="875" t="s">
        <v>52</v>
      </c>
      <c r="W24" s="902" t="s">
        <v>127</v>
      </c>
      <c r="X24" s="902" t="s">
        <v>22</v>
      </c>
      <c r="Y24" s="902" t="s">
        <v>171</v>
      </c>
      <c r="Z24" s="902" t="s">
        <v>52</v>
      </c>
      <c r="AA24" s="903" t="s">
        <v>84</v>
      </c>
      <c r="AB24" s="21"/>
    </row>
    <row r="25" spans="2:29">
      <c r="B25" s="908" t="s">
        <v>813</v>
      </c>
      <c r="C25" s="929">
        <f>SUM(D25:F25)</f>
        <v>540450</v>
      </c>
      <c r="D25" s="910">
        <f>SUMIF('NLOK ALL FORECASTS'!$E$147:$E$202,'NLOK ALL FORECASTS'!BW$2,'NLOK ALL FORECASTS'!$AT$147:$AT$202)</f>
        <v>113200</v>
      </c>
      <c r="E25" s="910">
        <f>SUMIF('NLOK ALL FORECASTS'!$E$147:$E$202,E24,'NLOK ALL FORECASTS'!$AT$147:$AT$202)</f>
        <v>9750</v>
      </c>
      <c r="F25" s="911">
        <f>SUMIF('NLOK ALL FORECASTS'!$E$147:$E$202,'NLOK ALL FORECASTS'!BX$2,'NLOK ALL FORECASTS'!$AT$147:$AT$202)+SUMIF('NLOK ALL FORECASTS'!$E$147:$E$202,'NLOK ALL FORECASTS'!$E$202,'NLOK ALL FORECASTS'!$AT$147:$AT$202)</f>
        <v>417500</v>
      </c>
      <c r="G25" s="928">
        <f t="shared" ref="G25:G36" si="0">SUM(H25:K25)</f>
        <v>270173.34286987194</v>
      </c>
      <c r="H25" s="912">
        <f>SUMIF('AVAST ALL FORECASTS'!$E$202:$E$257,'AVAST ALL FORECASTS'!BW$18,'AVAST ALL FORECASTS'!$AT$202:$AT$257)</f>
        <v>70200</v>
      </c>
      <c r="I25" s="912">
        <f>SUMIF('AVAST ALL FORECASTS'!$E$202:$E$257,'AVAST ALL FORECASTS'!BX$18,'AVAST ALL FORECASTS'!$AT$202:$AT$257)</f>
        <v>65875</v>
      </c>
      <c r="J25" s="912">
        <f>SUMIF('AVAST ALL FORECASTS'!$E$202:$E$257,'AVAST ALL FORECASTS'!BY$17,'AVAST ALL FORECASTS'!$AT$202:$AT$257)+SUMIF('AVAST ALL FORECASTS'!$E$202:$E$257,'AVAST ALL FORECASTS'!BY$18,'AVAST ALL FORECASTS'!$AT$202:$AT$257)</f>
        <v>123298.34286987194</v>
      </c>
      <c r="K25" s="912">
        <f>SUMIF('AVAST ALL FORECASTS'!$E$202:$E$257,'AVAST ALL FORECASTS'!BZ$18,'AVAST ALL FORECASTS'!$AT$202:$AT$257)</f>
        <v>10800</v>
      </c>
      <c r="L25" s="913">
        <f>SUMIF('AVAST ALL FORECASTS'!$E$273:$E$276,L$24,'AVAST ALL FORECASTS'!$AT$273:$AT$276)</f>
        <v>645.04999999999995</v>
      </c>
      <c r="M25" s="912">
        <f>SUMIF('AVAST ALL FORECASTS'!$E$273:$E$276,'AVAST ALL FORECASTS'!$E$273,'AVAST ALL FORECASTS'!$AT$273:$AT$276)</f>
        <v>750</v>
      </c>
      <c r="N25" s="912">
        <f>SUMIF('AVAST ALL FORECASTS'!$E$273:$E$276,N$24,'AVAST ALL FORECASTS'!$AT$273:$AT$276)</f>
        <v>0</v>
      </c>
      <c r="O25" s="912">
        <f>SUMIF('AVAST ALL FORECASTS'!$E$273:$E$276,O$24,'AVAST ALL FORECASTS'!$AT$273:$AT$276)</f>
        <v>248.89999999999998</v>
      </c>
      <c r="P25" s="913">
        <f>SUMIF('AVAST ALL FORECASTS'!$E$278:$E$279,P$24,'AVAST ALL FORECASTS'!$AT$278:$AT$279)</f>
        <v>490.51666666666665</v>
      </c>
      <c r="Q25" s="914">
        <f>SUMIF('AVAST ALL FORECASTS'!$E$278:$E$279,Q$24,'AVAST ALL FORECASTS'!$AT$278:$AT$279)</f>
        <v>0</v>
      </c>
      <c r="R25" s="914">
        <f>SUMIF('AVAST ALL FORECASTS'!$E$277:$E$277,R$24,'AVAST ALL FORECASTS'!$AT$277:$AT$277)</f>
        <v>0</v>
      </c>
      <c r="S25" s="928">
        <f t="shared" ref="S25:S36" si="1">SUM(T25:V25)</f>
        <v>0</v>
      </c>
      <c r="T25" s="912">
        <f>SUMIF('NLOK ALL FORECASTS'!$E$203:$E$205,'NLOK ALL FORECASTS'!BW$2,'NLOK ALL FORECASTS'!$AT$203:$AT$205)</f>
        <v>0</v>
      </c>
      <c r="U25" s="912">
        <f>SUMIF('NLOK ALL FORECASTS'!$E$203:$E$205,'NLOK ALL FORECASTS'!BX$2,'NLOK ALL FORECASTS'!$AT$203:$AT$205)</f>
        <v>0</v>
      </c>
      <c r="V25" s="912">
        <f>SUMIF('NLOK ALL FORECASTS'!$E$203:$E$205,V$24,'NLOK ALL FORECASTS'!$AT$203:$AT$205)</f>
        <v>0</v>
      </c>
      <c r="W25" s="930">
        <f t="shared" ref="W25:W36" si="2">SUM(X25:AA25)</f>
        <v>812757.80953653867</v>
      </c>
      <c r="X25" s="931">
        <f>SUM(D25,H25,T25,L25,P25)</f>
        <v>184535.56666666665</v>
      </c>
      <c r="Y25" s="931">
        <f>SUM(F25,I25,U25,M25)</f>
        <v>484125</v>
      </c>
      <c r="Z25" s="931">
        <f>SUM(J25,V25,E25,N25,Q25,R25)</f>
        <v>133048.34286987194</v>
      </c>
      <c r="AA25" s="932">
        <f>SUM(O25,K25)</f>
        <v>11048.9</v>
      </c>
      <c r="AB25" s="21"/>
      <c r="AC25" s="396"/>
    </row>
    <row r="26" spans="2:29">
      <c r="B26" s="908" t="s">
        <v>814</v>
      </c>
      <c r="C26" s="933">
        <f>SUM(D26:F26)</f>
        <v>535140</v>
      </c>
      <c r="D26" s="912">
        <f>SUMIF('NLOK ALL FORECASTS'!$E$147:$E$202,'NLOK ALL FORECASTS'!BW$2,'NLOK ALL FORECASTS'!$AU$147:$AU$202)</f>
        <v>112500</v>
      </c>
      <c r="E26" s="912">
        <f>SUMIF('NLOK ALL FORECASTS'!$E$147:$E$202,E24,'NLOK ALL FORECASTS'!$AU$147:$AU$202)</f>
        <v>12170</v>
      </c>
      <c r="F26" s="918">
        <f>SUMIF('NLOK ALL FORECASTS'!$E$147:$E$202,'NLOK ALL FORECASTS'!BX$2,'NLOK ALL FORECASTS'!$AU$147:$AU$202)+SUMIF('NLOK ALL FORECASTS'!$E$147:$E$202,'NLOK ALL FORECASTS'!$E$202,'NLOK ALL FORECASTS'!$AU$147:$AU$202)</f>
        <v>410470</v>
      </c>
      <c r="G26" s="928">
        <f t="shared" si="0"/>
        <v>249636.42589328886</v>
      </c>
      <c r="H26" s="912">
        <f>SUMIF('AVAST ALL FORECASTS'!$E$202:$E$257,'AVAST ALL FORECASTS'!BW$18,'AVAST ALL FORECASTS'!$AU$202:$AU$257)</f>
        <v>68550</v>
      </c>
      <c r="I26" s="912">
        <f>SUMIF('AVAST ALL FORECASTS'!$E$202:$E$257,'AVAST ALL FORECASTS'!BX$18,'AVAST ALL FORECASTS'!$AU$202:$AU$257)</f>
        <v>68700</v>
      </c>
      <c r="J26" s="912">
        <f>SUMIF('AVAST ALL FORECASTS'!$E$202:$E$257,'AVAST ALL FORECASTS'!BY$17,'AVAST ALL FORECASTS'!$AU$202:$AU$257)+SUMIF('AVAST ALL FORECASTS'!$E$202:$E$257,'AVAST ALL FORECASTS'!BY$18,'AVAST ALL FORECASTS'!$AU$202:$AU$257)</f>
        <v>102086.42589328886</v>
      </c>
      <c r="K26" s="912">
        <f>SUMIF('AVAST ALL FORECASTS'!$E$202:$E$257,'AVAST ALL FORECASTS'!BZ$18,'AVAST ALL FORECASTS'!$AU$202:$AU$257)</f>
        <v>10300</v>
      </c>
      <c r="L26" s="913">
        <f>SUMIF('AVAST ALL FORECASTS'!$E$273:$E$276,L$24,'AVAST ALL FORECASTS'!$AU$273:$AU$276)</f>
        <v>632.69999999999993</v>
      </c>
      <c r="M26" s="912">
        <f>SUMIF('AVAST ALL FORECASTS'!$E$273:$E$276,'AVAST ALL FORECASTS'!$E$273,'AVAST ALL FORECASTS'!$AU$273:$AU$276)</f>
        <v>750</v>
      </c>
      <c r="N26" s="912">
        <f>SUMIF('AVAST ALL FORECASTS'!$E$273:$E$276,N$24,'AVAST ALL FORECASTS'!$AU$273:$AU$276)</f>
        <v>0</v>
      </c>
      <c r="O26" s="912">
        <f>SUMIF('AVAST ALL FORECASTS'!$E$273:$E$276,O$24,'AVAST ALL FORECASTS'!$AU$273:$AU$276)</f>
        <v>178.6</v>
      </c>
      <c r="P26" s="913">
        <f>SUMIF('AVAST ALL FORECASTS'!$E$278:$E$279,P$24,'AVAST ALL FORECASTS'!$AU$278:$AU$279)</f>
        <v>524.08333333333326</v>
      </c>
      <c r="Q26" s="914">
        <f>SUMIF('AVAST ALL FORECASTS'!$E$278:$E$279,Q$24,'AVAST ALL FORECASTS'!$AU$278:$AU$279)</f>
        <v>0</v>
      </c>
      <c r="R26" s="914">
        <f>SUMIF('AVAST ALL FORECASTS'!$E$277:$E$277,R$24,'AVAST ALL FORECASTS'!$AU$277:$AU$277)</f>
        <v>0</v>
      </c>
      <c r="S26" s="928">
        <f t="shared" si="1"/>
        <v>0</v>
      </c>
      <c r="T26" s="912">
        <f>SUMIF('NLOK ALL FORECASTS'!$E$203:$E$205,'NLOK ALL FORECASTS'!BW$2,'NLOK ALL FORECASTS'!$AU$203:$AU$205)</f>
        <v>0</v>
      </c>
      <c r="U26" s="912">
        <f>SUMIF('NLOK ALL FORECASTS'!$E$203:$E$205,'NLOK ALL FORECASTS'!BX$2,'NLOK ALL FORECASTS'!$AU$203:$AU$205)</f>
        <v>0</v>
      </c>
      <c r="V26" s="912">
        <f>SUMIF('NLOK ALL FORECASTS'!$E$203:$E$205,V$24,'NLOK ALL FORECASTS'!$AU$203:$AU$205)</f>
        <v>0</v>
      </c>
      <c r="W26" s="917">
        <f t="shared" si="2"/>
        <v>786861.80922662222</v>
      </c>
      <c r="X26" s="912">
        <f t="shared" ref="X26:X36" si="3">SUM(D26,H26,T26,L26,P26)</f>
        <v>182206.78333333335</v>
      </c>
      <c r="Y26" s="912">
        <f t="shared" ref="Y26:Y36" si="4">SUM(F26,I26,U26,M26)</f>
        <v>479920</v>
      </c>
      <c r="Z26" s="912">
        <f t="shared" ref="Z26:Z36" si="5">SUM(J26,V26,E26,N26,Q26,R26)</f>
        <v>114256.42589328886</v>
      </c>
      <c r="AA26" s="918">
        <f t="shared" ref="AA26:AA36" si="6">SUM(O26,K26)</f>
        <v>10478.6</v>
      </c>
      <c r="AB26" s="21"/>
      <c r="AC26" s="396"/>
    </row>
    <row r="27" spans="2:29">
      <c r="B27" s="908" t="s">
        <v>815</v>
      </c>
      <c r="C27" s="933">
        <f>SUM(D27:F27)</f>
        <v>537890</v>
      </c>
      <c r="D27" s="912">
        <f>SUMIF('NLOK ALL FORECASTS'!$E$147:$E$202,'NLOK ALL FORECASTS'!BW$2,'NLOK ALL FORECASTS'!$AV$147:$AV$202)</f>
        <v>105550</v>
      </c>
      <c r="E27" s="912">
        <f>SUMIF('NLOK ALL FORECASTS'!$E$147:$E$202,E24,'NLOK ALL FORECASTS'!$AV$147:$AV$202)</f>
        <v>12140</v>
      </c>
      <c r="F27" s="918">
        <f>SUMIF('NLOK ALL FORECASTS'!$E$147:$E$202,'NLOK ALL FORECASTS'!BX$2,'NLOK ALL FORECASTS'!$AV$147:$AV$202)+SUMIF('NLOK ALL FORECASTS'!$E$147:$E$202,'NLOK ALL FORECASTS'!$E$202,'NLOK ALL FORECASTS'!$AV$147:$AV$202)</f>
        <v>420200</v>
      </c>
      <c r="G27" s="928">
        <f t="shared" si="0"/>
        <v>245161.24765662773</v>
      </c>
      <c r="H27" s="912">
        <f>SUMIF('AVAST ALL FORECASTS'!$E$202:$E$257,'AVAST ALL FORECASTS'!BW$18,'AVAST ALL FORECASTS'!$AV$202:$AV$257)</f>
        <v>65650</v>
      </c>
      <c r="I27" s="912">
        <f>SUMIF('AVAST ALL FORECASTS'!$E$202:$E$257,'AVAST ALL FORECASTS'!BX$18,'AVAST ALL FORECASTS'!$AV$202:$AV$257)</f>
        <v>67800</v>
      </c>
      <c r="J27" s="912">
        <f>SUMIF('AVAST ALL FORECASTS'!$E$202:$E$257,'AVAST ALL FORECASTS'!BY$17,'AVAST ALL FORECASTS'!$AV$202:$AV$257)+SUMIF('AVAST ALL FORECASTS'!$E$202:$E$257,'AVAST ALL FORECASTS'!BY$18,'AVAST ALL FORECASTS'!$AV$202:$AV$257)</f>
        <v>101661.24765662775</v>
      </c>
      <c r="K27" s="912">
        <f>SUMIF('AVAST ALL FORECASTS'!$E$202:$E$257,'AVAST ALL FORECASTS'!BZ$18,'AVAST ALL FORECASTS'!$AV$202:$AV$257)</f>
        <v>10050</v>
      </c>
      <c r="L27" s="913">
        <f>SUMIF('AVAST ALL FORECASTS'!$E$273:$E$276,L$24,'AVAST ALL FORECASTS'!$AV$273:$AV$276)</f>
        <v>741.94999999999993</v>
      </c>
      <c r="M27" s="912">
        <f>SUMIF('AVAST ALL FORECASTS'!$E$273:$E$276,'AVAST ALL FORECASTS'!$E$273,'AVAST ALL FORECASTS'!$AV$273:$AV$276)</f>
        <v>700</v>
      </c>
      <c r="N27" s="912">
        <f>SUMIF('AVAST ALL FORECASTS'!$E$273:$E$276,N$24,'AVAST ALL FORECASTS'!$AV$273:$AV$276)</f>
        <v>0</v>
      </c>
      <c r="O27" s="912">
        <f>SUMIF('AVAST ALL FORECASTS'!$E$273:$E$276,O$24,'AVAST ALL FORECASTS'!$AV$273:$AV$276)</f>
        <v>277.39999999999998</v>
      </c>
      <c r="P27" s="913">
        <f>SUMIF('AVAST ALL FORECASTS'!$E$278:$E$279,P$24,'AVAST ALL FORECASTS'!$AV$278:$AV$279)</f>
        <v>517.96111111111099</v>
      </c>
      <c r="Q27" s="914">
        <f>SUMIF('AVAST ALL FORECASTS'!$E$278:$E$279,Q$24,'AVAST ALL FORECASTS'!$AV$278:$AV$279)</f>
        <v>0</v>
      </c>
      <c r="R27" s="914">
        <f>SUMIF('AVAST ALL FORECASTS'!$E$277:$E$277,R$24,'AVAST ALL FORECASTS'!$AV$277:$AV$277)</f>
        <v>0</v>
      </c>
      <c r="S27" s="928">
        <f t="shared" si="1"/>
        <v>0</v>
      </c>
      <c r="T27" s="912">
        <f>SUMIF('NLOK ALL FORECASTS'!$E$203:$E$205,'NLOK ALL FORECASTS'!BW$2,'NLOK ALL FORECASTS'!$AV$203:$AV$205)</f>
        <v>0</v>
      </c>
      <c r="U27" s="912">
        <f>SUMIF('NLOK ALL FORECASTS'!$E$203:$E$205,'NLOK ALL FORECASTS'!BX$2,'NLOK ALL FORECASTS'!$AV$203:$AV$205)</f>
        <v>0</v>
      </c>
      <c r="V27" s="912">
        <f>SUMIF('NLOK ALL FORECASTS'!$E$203:$E$205,V$24,'NLOK ALL FORECASTS'!$AV$203:$AV$205)</f>
        <v>0</v>
      </c>
      <c r="W27" s="917">
        <f t="shared" si="2"/>
        <v>785288.55876773887</v>
      </c>
      <c r="X27" s="912">
        <f t="shared" si="3"/>
        <v>172459.91111111111</v>
      </c>
      <c r="Y27" s="912">
        <f t="shared" si="4"/>
        <v>488700</v>
      </c>
      <c r="Z27" s="912">
        <f t="shared" si="5"/>
        <v>113801.24765662775</v>
      </c>
      <c r="AA27" s="918">
        <f t="shared" si="6"/>
        <v>10327.4</v>
      </c>
      <c r="AB27" s="21"/>
    </row>
    <row r="28" spans="2:29">
      <c r="B28" s="908" t="s">
        <v>816</v>
      </c>
      <c r="C28" s="933">
        <f t="shared" ref="C28:C36" si="7">SUM(D28:F28)</f>
        <v>566960</v>
      </c>
      <c r="D28" s="912">
        <f>SUMIF('NLOK ALL FORECASTS'!$E$147:$E$202,'NLOK ALL FORECASTS'!BW$2,'NLOK ALL FORECASTS'!$AW$147:$AW$202)</f>
        <v>114700</v>
      </c>
      <c r="E28" s="912">
        <f>SUMIF('NLOK ALL FORECASTS'!$E$147:$E$202,E24,'NLOK ALL FORECASTS'!$AW$147:$AW$202)</f>
        <v>12410</v>
      </c>
      <c r="F28" s="918">
        <f>SUMIF('NLOK ALL FORECASTS'!$E$147:$E$202,'NLOK ALL FORECASTS'!BX$2,'NLOK ALL FORECASTS'!$AW$147:$AW$202)+SUMIF('NLOK ALL FORECASTS'!$E$147:$E$202,'NLOK ALL FORECASTS'!$E$202,'NLOK ALL FORECASTS'!$AW$147:$AW$202)</f>
        <v>439850</v>
      </c>
      <c r="G28" s="928">
        <f t="shared" si="0"/>
        <v>237711.60412994996</v>
      </c>
      <c r="H28" s="912">
        <f>SUMIF('AVAST ALL FORECASTS'!$E$202:$E$257,'AVAST ALL FORECASTS'!BW$18,'AVAST ALL FORECASTS'!$AW$202:$AW$257)</f>
        <v>62650</v>
      </c>
      <c r="I28" s="912">
        <f>SUMIF('AVAST ALL FORECASTS'!$E$202:$E$257,'AVAST ALL FORECASTS'!BX$18,'AVAST ALL FORECASTS'!$AW$202:$AW$257)</f>
        <v>65925</v>
      </c>
      <c r="J28" s="912">
        <f>SUMIF('AVAST ALL FORECASTS'!$E$202:$E$257,'AVAST ALL FORECASTS'!BY$17,'AVAST ALL FORECASTS'!$AW$202:$AW$257)+SUMIF('AVAST ALL FORECASTS'!$E$202:$E$257,'AVAST ALL FORECASTS'!BY$18,'AVAST ALL FORECASTS'!$AW$202:$AW$257)</f>
        <v>99136.604129949963</v>
      </c>
      <c r="K28" s="912">
        <f>SUMIF('AVAST ALL FORECASTS'!$E$202:$E$257,'AVAST ALL FORECASTS'!BZ$18,'AVAST ALL FORECASTS'!$AW$202:$AW$257)</f>
        <v>10000</v>
      </c>
      <c r="L28" s="913">
        <f>SUMIF('AVAST ALL FORECASTS'!$E$273:$E$276,L$24,'AVAST ALL FORECASTS'!$AW$273:$AW$276)</f>
        <v>610.85</v>
      </c>
      <c r="M28" s="912">
        <f>SUMIF('AVAST ALL FORECASTS'!$E$273:$E$276,'AVAST ALL FORECASTS'!$E$273,'AVAST ALL FORECASTS'!$AW$273:$AW$276)</f>
        <v>700</v>
      </c>
      <c r="N28" s="912">
        <f>SUMIF('AVAST ALL FORECASTS'!$E$273:$E$276,N$24,'AVAST ALL FORECASTS'!$AW$273:$AW$276)</f>
        <v>0</v>
      </c>
      <c r="O28" s="912">
        <f>SUMIF('AVAST ALL FORECASTS'!$E$273:$E$276,O$24,'AVAST ALL FORECASTS'!$AW$273:$AW$276)</f>
        <v>222.29999999999998</v>
      </c>
      <c r="P28" s="913">
        <f>SUMIF('AVAST ALL FORECASTS'!$E$278:$E$279,P$24,'AVAST ALL FORECASTS'!$AW$278:$AW$279)</f>
        <v>528.48148148148141</v>
      </c>
      <c r="Q28" s="914">
        <f>SUMIF('AVAST ALL FORECASTS'!$E$278:$E$279,Q$24,'AVAST ALL FORECASTS'!$AW$278:$AW$279)</f>
        <v>0</v>
      </c>
      <c r="R28" s="914">
        <f>SUMIF('AVAST ALL FORECASTS'!$E$277:$E$277,R$24,'AVAST ALL FORECASTS'!$AW$277:$AW$277)</f>
        <v>0</v>
      </c>
      <c r="S28" s="928">
        <f t="shared" si="1"/>
        <v>0</v>
      </c>
      <c r="T28" s="912">
        <f>SUMIF('NLOK ALL FORECASTS'!$E$203:$E$205,'NLOK ALL FORECASTS'!BW$2,'NLOK ALL FORECASTS'!$AW$203:$AW$205)</f>
        <v>0</v>
      </c>
      <c r="U28" s="912">
        <f>SUMIF('NLOK ALL FORECASTS'!$E$203:$E$205,'NLOK ALL FORECASTS'!BX$2,'NLOK ALL FORECASTS'!$AW$203:$AW$205)</f>
        <v>0</v>
      </c>
      <c r="V28" s="912">
        <f>SUMIF('NLOK ALL FORECASTS'!$E$203:$E$205,V$24,'NLOK ALL FORECASTS'!$AW$203:$AW$205)</f>
        <v>0</v>
      </c>
      <c r="W28" s="917">
        <f t="shared" si="2"/>
        <v>806733.23561143142</v>
      </c>
      <c r="X28" s="912">
        <f t="shared" si="3"/>
        <v>178489.33148148149</v>
      </c>
      <c r="Y28" s="912">
        <f t="shared" si="4"/>
        <v>506475</v>
      </c>
      <c r="Z28" s="912">
        <f t="shared" si="5"/>
        <v>111546.60412994996</v>
      </c>
      <c r="AA28" s="918">
        <f t="shared" si="6"/>
        <v>10222.299999999999</v>
      </c>
      <c r="AB28" s="21"/>
    </row>
    <row r="29" spans="2:29">
      <c r="B29" s="908" t="s">
        <v>817</v>
      </c>
      <c r="C29" s="933">
        <f t="shared" si="7"/>
        <v>552920</v>
      </c>
      <c r="D29" s="912">
        <f>SUMIF('NLOK ALL FORECASTS'!$E$147:$E$202,'NLOK ALL FORECASTS'!BW$2,'NLOK ALL FORECASTS'!$AX$147:$AX$202)</f>
        <v>109150</v>
      </c>
      <c r="E29" s="912">
        <f>SUMIF('NLOK ALL FORECASTS'!$E$147:$E$202,E24,'NLOK ALL FORECASTS'!$AX$147:$AX$202)</f>
        <v>13810</v>
      </c>
      <c r="F29" s="918">
        <f>SUMIF('NLOK ALL FORECASTS'!$E$147:$E$202,'NLOK ALL FORECASTS'!BX$2,'NLOK ALL FORECASTS'!$AX$147:$AX$202)+SUMIF('NLOK ALL FORECASTS'!$E$147:$E$202,'NLOK ALL FORECASTS'!$E$202,'NLOK ALL FORECASTS'!$AX$147:$AX$202)</f>
        <v>429960</v>
      </c>
      <c r="G29" s="928">
        <f t="shared" si="0"/>
        <v>203506.1415046906</v>
      </c>
      <c r="H29" s="912">
        <f>SUMIF('AVAST ALL FORECASTS'!$E$202:$E$257,'AVAST ALL FORECASTS'!BW$18,'AVAST ALL FORECASTS'!$AX$202:$AX$257)</f>
        <v>56300</v>
      </c>
      <c r="I29" s="912">
        <f>SUMIF('AVAST ALL FORECASTS'!$E$202:$E$257,'AVAST ALL FORECASTS'!BX$18,'AVAST ALL FORECASTS'!$AX$202:$AX$257)</f>
        <v>64175</v>
      </c>
      <c r="J29" s="912">
        <f>SUMIF('AVAST ALL FORECASTS'!$E$202:$E$257,'AVAST ALL FORECASTS'!BY$17,'AVAST ALL FORECASTS'!$AX$202:$AX$257)+SUMIF('AVAST ALL FORECASTS'!$E$202:$E$257,'AVAST ALL FORECASTS'!BY$18,'AVAST ALL FORECASTS'!$AX$202:$AX$257)</f>
        <v>72831.141504690604</v>
      </c>
      <c r="K29" s="912">
        <f>SUMIF('AVAST ALL FORECASTS'!$E$202:$E$257,'AVAST ALL FORECASTS'!BZ$18,'AVAST ALL FORECASTS'!$AX$202:$AX$257)</f>
        <v>10200</v>
      </c>
      <c r="L29" s="913">
        <f>SUMIF('AVAST ALL FORECASTS'!$E$273:$E$276,L$24,'AVAST ALL FORECASTS'!$AX$273:$AX$276)</f>
        <v>644.1</v>
      </c>
      <c r="M29" s="912">
        <f>SUMIF('AVAST ALL FORECASTS'!$E$273:$E$276,'AVAST ALL FORECASTS'!$E$273,'AVAST ALL FORECASTS'!$AX$273:$AX$276)</f>
        <v>750</v>
      </c>
      <c r="N29" s="912">
        <f>SUMIF('AVAST ALL FORECASTS'!$E$273:$E$276,N$24,'AVAST ALL FORECASTS'!$AX$273:$AX$276)</f>
        <v>0</v>
      </c>
      <c r="O29" s="912">
        <f>SUMIF('AVAST ALL FORECASTS'!$E$273:$E$276,O$24,'AVAST ALL FORECASTS'!$AX$273:$AX$276)</f>
        <v>226.1</v>
      </c>
      <c r="P29" s="913">
        <f>SUMIF('AVAST ALL FORECASTS'!$E$278:$E$279,P$24,'AVAST ALL FORECASTS'!$AX$278:$AX$279)</f>
        <v>523.50864197530848</v>
      </c>
      <c r="Q29" s="914">
        <f>SUMIF('AVAST ALL FORECASTS'!$E$278:$E$279,Q$24,'AVAST ALL FORECASTS'!$AX$278:$AX$279)</f>
        <v>0</v>
      </c>
      <c r="R29" s="914">
        <f>SUMIF('AVAST ALL FORECASTS'!$E$277:$E$277,R$24,'AVAST ALL FORECASTS'!$AX$277:$AX$277)</f>
        <v>0</v>
      </c>
      <c r="S29" s="928">
        <f t="shared" si="1"/>
        <v>0</v>
      </c>
      <c r="T29" s="912">
        <f>SUMIF('NLOK ALL FORECASTS'!$E$203:$E$205,'NLOK ALL FORECASTS'!BW$2,'NLOK ALL FORECASTS'!$AX$203:$AX$205)</f>
        <v>0</v>
      </c>
      <c r="U29" s="912">
        <f>SUMIF('NLOK ALL FORECASTS'!$E$203:$E$205,'NLOK ALL FORECASTS'!BX$2,'NLOK ALL FORECASTS'!$AX$203:$AX$205)</f>
        <v>0</v>
      </c>
      <c r="V29" s="912">
        <f>SUMIF('NLOK ALL FORECASTS'!$E$203:$E$205,V$24,'NLOK ALL FORECASTS'!$AX$203:$AX$205)</f>
        <v>0</v>
      </c>
      <c r="W29" s="917">
        <f t="shared" si="2"/>
        <v>758569.85014666594</v>
      </c>
      <c r="X29" s="912">
        <f t="shared" si="3"/>
        <v>166617.60864197533</v>
      </c>
      <c r="Y29" s="912">
        <f t="shared" si="4"/>
        <v>494885</v>
      </c>
      <c r="Z29" s="912">
        <f t="shared" si="5"/>
        <v>86641.141504690604</v>
      </c>
      <c r="AA29" s="918">
        <f t="shared" si="6"/>
        <v>10426.1</v>
      </c>
      <c r="AB29" s="21"/>
    </row>
    <row r="30" spans="2:29">
      <c r="B30" s="908" t="s">
        <v>818</v>
      </c>
      <c r="C30" s="933">
        <f t="shared" si="7"/>
        <v>520670</v>
      </c>
      <c r="D30" s="912">
        <f>SUMIF('NLOK ALL FORECASTS'!$E$147:$E$202,'NLOK ALL FORECASTS'!BW$2,'NLOK ALL FORECASTS'!$AY$147:$AY$202)</f>
        <v>108550</v>
      </c>
      <c r="E30" s="912">
        <f>SUMIF('NLOK ALL FORECASTS'!$E$147:$E$202,E24,'NLOK ALL FORECASTS'!$AY$147:$AY$202)</f>
        <v>13610</v>
      </c>
      <c r="F30" s="918">
        <f>SUMIF('NLOK ALL FORECASTS'!$E$147:$E$202,'NLOK ALL FORECASTS'!BX$2,'NLOK ALL FORECASTS'!$AY$147:$AY$202)+SUMIF('NLOK ALL FORECASTS'!$E$147:$E$202,'NLOK ALL FORECASTS'!$E$202,'NLOK ALL FORECASTS'!$AY$147:$AY$202)</f>
        <v>398510</v>
      </c>
      <c r="G30" s="928">
        <f t="shared" si="0"/>
        <v>198391.54217941739</v>
      </c>
      <c r="H30" s="912">
        <f>SUMIF('AVAST ALL FORECASTS'!$E$202:$E$257,'AVAST ALL FORECASTS'!BW$18,'AVAST ALL FORECASTS'!$AY$202:$AY$257)</f>
        <v>54525</v>
      </c>
      <c r="I30" s="912">
        <f>SUMIF('AVAST ALL FORECASTS'!$E$202:$E$257,'AVAST ALL FORECASTS'!BX$18,'AVAST ALL FORECASTS'!$AY$202:$AY$257)</f>
        <v>61800</v>
      </c>
      <c r="J30" s="912">
        <f>SUMIF('AVAST ALL FORECASTS'!$E$202:$E$257,'AVAST ALL FORECASTS'!BY$17,'AVAST ALL FORECASTS'!$AY$202:$AY$257)+SUMIF('AVAST ALL FORECASTS'!$E$202:$E$257,'AVAST ALL FORECASTS'!BY$18,'AVAST ALL FORECASTS'!$AY$202:$AY$257)</f>
        <v>71766.542179417404</v>
      </c>
      <c r="K30" s="912">
        <f>SUMIF('AVAST ALL FORECASTS'!$E$202:$E$257,'AVAST ALL FORECASTS'!BZ$18,'AVAST ALL FORECASTS'!$AY$202:$AY$257)</f>
        <v>10300</v>
      </c>
      <c r="L30" s="913">
        <f>SUMIF('AVAST ALL FORECASTS'!$E$273:$E$276,L$24,'AVAST ALL FORECASTS'!$AY$273:$AY$276)</f>
        <v>694.44999999999993</v>
      </c>
      <c r="M30" s="912">
        <f>SUMIF('AVAST ALL FORECASTS'!$E$273:$E$276,'AVAST ALL FORECASTS'!$E$273,'AVAST ALL FORECASTS'!$AY$273:$AY$276)</f>
        <v>800</v>
      </c>
      <c r="N30" s="912">
        <f>SUMIF('AVAST ALL FORECASTS'!$E$273:$E$276,N$24,'AVAST ALL FORECASTS'!$AY$273:$AY$276)</f>
        <v>0</v>
      </c>
      <c r="O30" s="912">
        <f>SUMIF('AVAST ALL FORECASTS'!$E$273:$E$276,O$24,'AVAST ALL FORECASTS'!$AY$273:$AY$276)</f>
        <v>213.75</v>
      </c>
      <c r="P30" s="913">
        <f>SUMIF('AVAST ALL FORECASTS'!$E$278:$E$279,P$24,'AVAST ALL FORECASTS'!$AY$278:$AY$279)</f>
        <v>549.68407407407392</v>
      </c>
      <c r="Q30" s="914">
        <f>SUMIF('AVAST ALL FORECASTS'!$E$278:$E$279,Q$24,'AVAST ALL FORECASTS'!$AY$278:$AY$279)</f>
        <v>0</v>
      </c>
      <c r="R30" s="914">
        <f>SUMIF('AVAST ALL FORECASTS'!$E$277:$E$277,R$24,'AVAST ALL FORECASTS'!$AY$277:$AY$277)</f>
        <v>0</v>
      </c>
      <c r="S30" s="928">
        <f t="shared" si="1"/>
        <v>0</v>
      </c>
      <c r="T30" s="912">
        <f>SUMIF('NLOK ALL FORECASTS'!$E$203:$E$205,'NLOK ALL FORECASTS'!BW$2,'NLOK ALL FORECASTS'!$AY$203:$AY$205)</f>
        <v>0</v>
      </c>
      <c r="U30" s="912">
        <f>SUMIF('NLOK ALL FORECASTS'!$E$203:$E$205,'NLOK ALL FORECASTS'!BX$2,'NLOK ALL FORECASTS'!$AY$203:$AY$205)</f>
        <v>0</v>
      </c>
      <c r="V30" s="912">
        <f>SUMIF('NLOK ALL FORECASTS'!$E$203:$E$205,V$24,'NLOK ALL FORECASTS'!$AY$203:$AY$205)</f>
        <v>0</v>
      </c>
      <c r="W30" s="917">
        <f t="shared" si="2"/>
        <v>721319.42625349155</v>
      </c>
      <c r="X30" s="912">
        <f t="shared" si="3"/>
        <v>164319.1340740741</v>
      </c>
      <c r="Y30" s="912">
        <f t="shared" si="4"/>
        <v>461110</v>
      </c>
      <c r="Z30" s="912">
        <f t="shared" si="5"/>
        <v>85376.542179417404</v>
      </c>
      <c r="AA30" s="918">
        <f t="shared" si="6"/>
        <v>10513.75</v>
      </c>
      <c r="AB30" s="21"/>
    </row>
    <row r="31" spans="2:29">
      <c r="B31" s="908" t="s">
        <v>819</v>
      </c>
      <c r="C31" s="933">
        <f t="shared" si="7"/>
        <v>536060</v>
      </c>
      <c r="D31" s="912">
        <f>SUMIF('NLOK ALL FORECASTS'!$E$147:$E$202,'NLOK ALL FORECASTS'!BW$2,'NLOK ALL FORECASTS'!$AZ$147:$AZ$202)</f>
        <v>113200</v>
      </c>
      <c r="E31" s="912">
        <f>SUMIF('NLOK ALL FORECASTS'!$E$147:$E$202,E24,'NLOK ALL FORECASTS'!$AZ$147:$AZ$202)</f>
        <v>13910</v>
      </c>
      <c r="F31" s="918">
        <f>SUMIF('NLOK ALL FORECASTS'!$E$147:$E$202,'NLOK ALL FORECASTS'!BX$2,'NLOK ALL FORECASTS'!$AZ$147:$AZ$202)+SUMIF('NLOK ALL FORECASTS'!$E$147:$E$202,'NLOK ALL FORECASTS'!$E$202,'NLOK ALL FORECASTS'!$AZ$147:$AZ$202)</f>
        <v>408950</v>
      </c>
      <c r="G31" s="928">
        <f t="shared" si="0"/>
        <v>184571.42589328886</v>
      </c>
      <c r="H31" s="912">
        <f>SUMIF('AVAST ALL FORECASTS'!$E$202:$E$257,'AVAST ALL FORECASTS'!BW$18,'AVAST ALL FORECASTS'!$AZ$202:$AZ$257)</f>
        <v>47600</v>
      </c>
      <c r="I31" s="912">
        <f>SUMIF('AVAST ALL FORECASTS'!$E$202:$E$257,'AVAST ALL FORECASTS'!BX$18,'AVAST ALL FORECASTS'!$AZ$202:$AZ$257)</f>
        <v>59150</v>
      </c>
      <c r="J31" s="912">
        <f>SUMIF('AVAST ALL FORECASTS'!$E$202:$E$257,'AVAST ALL FORECASTS'!BY$17,'AVAST ALL FORECASTS'!$AZ$202:$AZ$257)+SUMIF('AVAST ALL FORECASTS'!$E$202:$E$257,'AVAST ALL FORECASTS'!BY$18,'AVAST ALL FORECASTS'!$AZ$202:$AZ$257)</f>
        <v>67321.425893288862</v>
      </c>
      <c r="K31" s="912">
        <f>SUMIF('AVAST ALL FORECASTS'!$E$202:$E$257,'AVAST ALL FORECASTS'!BZ$18,'AVAST ALL FORECASTS'!$AZ$202:$AZ$257)</f>
        <v>10500</v>
      </c>
      <c r="L31" s="913">
        <f>SUMIF('AVAST ALL FORECASTS'!$E$273:$E$276,L$24,'AVAST ALL FORECASTS'!$AZ$273:$AZ$276)</f>
        <v>712.5</v>
      </c>
      <c r="M31" s="912">
        <f>SUMIF('AVAST ALL FORECASTS'!$E$273:$E$276,'AVAST ALL FORECASTS'!$E$273,'AVAST ALL FORECASTS'!$AZ$273:$AZ$276)</f>
        <v>850</v>
      </c>
      <c r="N31" s="912">
        <f>SUMIF('AVAST ALL FORECASTS'!$E$273:$E$276,N$24,'AVAST ALL FORECASTS'!$AZ$273:$AZ$276)</f>
        <v>0</v>
      </c>
      <c r="O31" s="912">
        <f>SUMIF('AVAST ALL FORECASTS'!$E$273:$E$276,O$24,'AVAST ALL FORECASTS'!$AZ$273:$AZ$276)</f>
        <v>266</v>
      </c>
      <c r="P31" s="913">
        <f>SUMIF('AVAST ALL FORECASTS'!$E$278:$E$279,P$24,'AVAST ALL FORECASTS'!$AZ$278:$AZ$279)</f>
        <v>577.16827777777758</v>
      </c>
      <c r="Q31" s="914">
        <f>SUMIF('AVAST ALL FORECASTS'!$E$278:$E$279,Q$24,'AVAST ALL FORECASTS'!$AZ$278:$AZ$279)</f>
        <v>0</v>
      </c>
      <c r="R31" s="914">
        <f>SUMIF('AVAST ALL FORECASTS'!$E$277:$E$277,R$24,'AVAST ALL FORECASTS'!$AZ$277:$AZ$277)</f>
        <v>0</v>
      </c>
      <c r="S31" s="928">
        <f t="shared" si="1"/>
        <v>0</v>
      </c>
      <c r="T31" s="912">
        <f>SUMIF('NLOK ALL FORECASTS'!$E$203:$E$205,'NLOK ALL FORECASTS'!BW$2,'NLOK ALL FORECASTS'!$AZ$203:$AZ$205)</f>
        <v>0</v>
      </c>
      <c r="U31" s="912">
        <f>SUMIF('NLOK ALL FORECASTS'!$E$203:$E$205,'NLOK ALL FORECASTS'!BX$2,'NLOK ALL FORECASTS'!$AZ$203:$AZ$205)</f>
        <v>0</v>
      </c>
      <c r="V31" s="912">
        <f>SUMIF('NLOK ALL FORECASTS'!$E$203:$E$205,V$24,'NLOK ALL FORECASTS'!$AZ$203:$AZ$205)</f>
        <v>0</v>
      </c>
      <c r="W31" s="917">
        <f t="shared" si="2"/>
        <v>723037.09417106654</v>
      </c>
      <c r="X31" s="912">
        <f t="shared" si="3"/>
        <v>162089.66827777779</v>
      </c>
      <c r="Y31" s="912">
        <f t="shared" si="4"/>
        <v>468950</v>
      </c>
      <c r="Z31" s="912">
        <f t="shared" si="5"/>
        <v>81231.425893288862</v>
      </c>
      <c r="AA31" s="918">
        <f t="shared" si="6"/>
        <v>10766</v>
      </c>
      <c r="AB31" s="21"/>
    </row>
    <row r="32" spans="2:29">
      <c r="B32" s="908" t="s">
        <v>820</v>
      </c>
      <c r="C32" s="933">
        <f t="shared" si="7"/>
        <v>556437.85723893368</v>
      </c>
      <c r="D32" s="912">
        <f>SUMIF('NLOK ALL FORECASTS'!$E$147:$E$202,'NLOK ALL FORECASTS'!BW$2,'NLOK ALL FORECASTS'!$BA$147:$BA$202)</f>
        <v>123200</v>
      </c>
      <c r="E32" s="912">
        <f>SUMIF('NLOK ALL FORECASTS'!$E$147:$E$202,E24,'NLOK ALL FORECASTS'!$BA$147:$BA$202)</f>
        <v>15040</v>
      </c>
      <c r="F32" s="918">
        <f>SUMIF('NLOK ALL FORECASTS'!$E$147:$E$202,'NLOK ALL FORECASTS'!BX$2,'NLOK ALL FORECASTS'!$BA$147:$BA$202)+SUMIF('NLOK ALL FORECASTS'!$E$147:$E$202,'NLOK ALL FORECASTS'!$E$202,'NLOK ALL FORECASTS'!$BA$147:$BA$202)</f>
        <v>418197.85723893374</v>
      </c>
      <c r="G32" s="928">
        <f t="shared" si="0"/>
        <v>183359.0150116194</v>
      </c>
      <c r="H32" s="912">
        <f>SUMIF('AVAST ALL FORECASTS'!$E$202:$E$257,'AVAST ALL FORECASTS'!BW$18,'AVAST ALL FORECASTS'!$BA$202:$BA$257)</f>
        <v>54300</v>
      </c>
      <c r="I32" s="912">
        <f>SUMIF('AVAST ALL FORECASTS'!$E$202:$E$257,'AVAST ALL FORECASTS'!BX$18,'AVAST ALL FORECASTS'!$BA$202:$BA$257)</f>
        <v>58950</v>
      </c>
      <c r="J32" s="912">
        <f>SUMIF('AVAST ALL FORECASTS'!$E$202:$E$257,'AVAST ALL FORECASTS'!BY$17,'AVAST ALL FORECASTS'!$BA$202:$BA$257)+SUMIF('AVAST ALL FORECASTS'!$E$202:$E$257,'AVAST ALL FORECASTS'!BY$18,'AVAST ALL FORECASTS'!$BA$202:$BA$257)</f>
        <v>61509.015011619405</v>
      </c>
      <c r="K32" s="912">
        <f>SUMIF('AVAST ALL FORECASTS'!$E$202:$E$257,'AVAST ALL FORECASTS'!BZ$18,'AVAST ALL FORECASTS'!$BA$202:$BA$257)</f>
        <v>8600</v>
      </c>
      <c r="L32" s="913">
        <f>SUMIF('AVAST ALL FORECASTS'!$E$273:$E$276,L$24,'AVAST ALL FORECASTS'!$BA$273:$BA$276)</f>
        <v>760</v>
      </c>
      <c r="M32" s="912">
        <f>SUMIF('AVAST ALL FORECASTS'!$E$273:$E$276,'AVAST ALL FORECASTS'!$E$273,'AVAST ALL FORECASTS'!$BA$273:$BA$276)</f>
        <v>900</v>
      </c>
      <c r="N32" s="912">
        <f>SUMIF('AVAST ALL FORECASTS'!$E$273:$E$276,N$24,'AVAST ALL FORECASTS'!$BA$273:$BA$276)</f>
        <v>0</v>
      </c>
      <c r="O32" s="912">
        <f>SUMIF('AVAST ALL FORECASTS'!$E$273:$E$276,O$24,'AVAST ALL FORECASTS'!$BA$273:$BA$276)</f>
        <v>266</v>
      </c>
      <c r="P32" s="913">
        <f>SUMIF('AVAST ALL FORECASTS'!$E$278:$E$279,P$24,'AVAST ALL FORECASTS'!$BA$278:$BA$279)</f>
        <v>606.02669166666635</v>
      </c>
      <c r="Q32" s="914">
        <f>SUMIF('AVAST ALL FORECASTS'!$E$278:$E$279,Q$24,'AVAST ALL FORECASTS'!$BA$278:$BA$279)</f>
        <v>0</v>
      </c>
      <c r="R32" s="914">
        <f>SUMIF('AVAST ALL FORECASTS'!$E$277:$E$277,R$24,'AVAST ALL FORECASTS'!$BA$277:$BA$277)</f>
        <v>0</v>
      </c>
      <c r="S32" s="928">
        <f t="shared" si="1"/>
        <v>0</v>
      </c>
      <c r="T32" s="912">
        <f>SUMIF('NLOK ALL FORECASTS'!$E$203:$E$205,'NLOK ALL FORECASTS'!BW$2,'NLOK ALL FORECASTS'!$BA$203:$BA$205)</f>
        <v>0</v>
      </c>
      <c r="U32" s="912">
        <f>SUMIF('NLOK ALL FORECASTS'!$E$203:$E$205,'NLOK ALL FORECASTS'!BX$2,'NLOK ALL FORECASTS'!$BA$203:$BA$205)</f>
        <v>0</v>
      </c>
      <c r="V32" s="912">
        <f>SUMIF('NLOK ALL FORECASTS'!$E$203:$E$205,V$24,'NLOK ALL FORECASTS'!$BA$203:$BA$205)</f>
        <v>0</v>
      </c>
      <c r="W32" s="917">
        <f t="shared" si="2"/>
        <v>742328.89894221979</v>
      </c>
      <c r="X32" s="912">
        <f t="shared" si="3"/>
        <v>178866.02669166666</v>
      </c>
      <c r="Y32" s="912">
        <f t="shared" si="4"/>
        <v>478047.85723893374</v>
      </c>
      <c r="Z32" s="912">
        <f t="shared" si="5"/>
        <v>76549.015011619398</v>
      </c>
      <c r="AA32" s="918">
        <f t="shared" si="6"/>
        <v>8866</v>
      </c>
      <c r="AB32" s="21"/>
    </row>
    <row r="33" spans="2:54">
      <c r="B33" s="908" t="s">
        <v>821</v>
      </c>
      <c r="C33" s="933">
        <f t="shared" si="7"/>
        <v>550226.52020354592</v>
      </c>
      <c r="D33" s="912">
        <f>SUMIF('NLOK ALL FORECASTS'!$E$147:$E$202,'NLOK ALL FORECASTS'!BW$2,'NLOK ALL FORECASTS'!$BB$147:$BB$202)</f>
        <v>118700</v>
      </c>
      <c r="E33" s="912">
        <f>SUMIF('NLOK ALL FORECASTS'!$E$147:$E$202,E24,'NLOK ALL FORECASTS'!$BB$147:$BB$202)</f>
        <v>15910</v>
      </c>
      <c r="F33" s="918">
        <f>SUMIF('NLOK ALL FORECASTS'!$E$147:$E$202,'NLOK ALL FORECASTS'!BX$2,'NLOK ALL FORECASTS'!$BB$147:$BB$202)+SUMIF('NLOK ALL FORECASTS'!$E$147:$E$202,'NLOK ALL FORECASTS'!$E$202,'NLOK ALL FORECASTS'!$BB$147:$BB$202)</f>
        <v>415616.52020354598</v>
      </c>
      <c r="G33" s="928">
        <f t="shared" si="0"/>
        <v>168811.42589328886</v>
      </c>
      <c r="H33" s="912">
        <f>SUMIF('AVAST ALL FORECASTS'!$E$202:$E$257,'AVAST ALL FORECASTS'!BW$18,'AVAST ALL FORECASTS'!$BB$202:$BB$257)</f>
        <v>52850</v>
      </c>
      <c r="I33" s="912">
        <f>SUMIF('AVAST ALL FORECASTS'!$E$202:$E$257,'AVAST ALL FORECASTS'!BX$18,'AVAST ALL FORECASTS'!$BB$202:$BB$257)</f>
        <v>57625</v>
      </c>
      <c r="J33" s="912">
        <f>SUMIF('AVAST ALL FORECASTS'!$E$202:$E$257,'AVAST ALL FORECASTS'!BY$17,'AVAST ALL FORECASTS'!$BB$202:$BB$257)+SUMIF('AVAST ALL FORECASTS'!$E$202:$E$257,'AVAST ALL FORECASTS'!BY$18,'AVAST ALL FORECASTS'!$BB$202:$BB$257)</f>
        <v>50136.425893288855</v>
      </c>
      <c r="K33" s="912">
        <f>SUMIF('AVAST ALL FORECASTS'!$E$202:$E$257,'AVAST ALL FORECASTS'!BZ$18,'AVAST ALL FORECASTS'!$BB$202:$BB$257)</f>
        <v>8200</v>
      </c>
      <c r="L33" s="913">
        <f>SUMIF('AVAST ALL FORECASTS'!$E$273:$E$276,L$24,'AVAST ALL FORECASTS'!$BB$273:$BB$276)</f>
        <v>712.5</v>
      </c>
      <c r="M33" s="912">
        <f>SUMIF('AVAST ALL FORECASTS'!$E$273:$E$276,'AVAST ALL FORECASTS'!$E$273,'AVAST ALL FORECASTS'!$BB$273:$BB$276)</f>
        <v>850</v>
      </c>
      <c r="N33" s="912">
        <f>SUMIF('AVAST ALL FORECASTS'!$E$273:$E$276,N$24,'AVAST ALL FORECASTS'!$BB$273:$BB$276)</f>
        <v>0</v>
      </c>
      <c r="O33" s="912">
        <f>SUMIF('AVAST ALL FORECASTS'!$E$273:$E$276,O$24,'AVAST ALL FORECASTS'!$BB$273:$BB$276)</f>
        <v>250</v>
      </c>
      <c r="P33" s="913">
        <f>SUMIF('AVAST ALL FORECASTS'!$E$278:$E$279,P$24,'AVAST ALL FORECASTS'!$BB$278:$BB$279)</f>
        <v>350</v>
      </c>
      <c r="Q33" s="914">
        <f>SUMIF('AVAST ALL FORECASTS'!$E$278:$E$279,Q$24,'AVAST ALL FORECASTS'!$BB$278:$BB$279)</f>
        <v>0</v>
      </c>
      <c r="R33" s="914">
        <f>SUMIF('AVAST ALL FORECASTS'!$E$277:$E$277,R$24,'AVAST ALL FORECASTS'!$BB$277:$BB$277)</f>
        <v>0</v>
      </c>
      <c r="S33" s="928">
        <f t="shared" si="1"/>
        <v>0</v>
      </c>
      <c r="T33" s="912">
        <f>SUMIF('NLOK ALL FORECASTS'!$E$203:$E$205,'NLOK ALL FORECASTS'!BW$2,'NLOK ALL FORECASTS'!$BB$203:$BB$205)</f>
        <v>0</v>
      </c>
      <c r="U33" s="912">
        <f>SUMIF('NLOK ALL FORECASTS'!$E$203:$E$205,'NLOK ALL FORECASTS'!BX$2,'NLOK ALL FORECASTS'!$BB$203:$BB$205)</f>
        <v>0</v>
      </c>
      <c r="V33" s="912">
        <f>SUMIF('NLOK ALL FORECASTS'!$E$203:$E$205,V$24,'NLOK ALL FORECASTS'!$BB$203:$BB$205)</f>
        <v>0</v>
      </c>
      <c r="W33" s="917">
        <f t="shared" si="2"/>
        <v>721200.44609683473</v>
      </c>
      <c r="X33" s="912">
        <f t="shared" si="3"/>
        <v>172612.5</v>
      </c>
      <c r="Y33" s="912">
        <f t="shared" si="4"/>
        <v>474091.52020354598</v>
      </c>
      <c r="Z33" s="912">
        <f t="shared" si="5"/>
        <v>66046.425893288862</v>
      </c>
      <c r="AA33" s="918">
        <f t="shared" si="6"/>
        <v>8450</v>
      </c>
      <c r="AB33" s="21"/>
    </row>
    <row r="34" spans="2:54">
      <c r="B34" s="908" t="s">
        <v>822</v>
      </c>
      <c r="C34" s="933">
        <f t="shared" si="7"/>
        <v>620403.85199529852</v>
      </c>
      <c r="D34" s="912">
        <f>SUMIF('NLOK ALL FORECASTS'!$E$147:$E$202,'NLOK ALL FORECASTS'!BW$2,'NLOK ALL FORECASTS'!$BC$147:$BC$202)</f>
        <v>139550</v>
      </c>
      <c r="E34" s="912">
        <f>SUMIF('NLOK ALL FORECASTS'!$E$147:$E$202,E24,'NLOK ALL FORECASTS'!$BC$147:$BC$202)</f>
        <v>16870</v>
      </c>
      <c r="F34" s="918">
        <f>SUMIF('NLOK ALL FORECASTS'!$E$147:$E$202,'NLOK ALL FORECASTS'!BX$2,'NLOK ALL FORECASTS'!$BC$147:$BC$202)+SUMIF('NLOK ALL FORECASTS'!$E$147:$E$202,'NLOK ALL FORECASTS'!$E$202,'NLOK ALL FORECASTS'!$BC$147:$BC$202)</f>
        <v>463983.85199529852</v>
      </c>
      <c r="G34" s="928">
        <f t="shared" si="0"/>
        <v>176328.46060327219</v>
      </c>
      <c r="H34" s="912">
        <f>SUMIF('AVAST ALL FORECASTS'!$E$202:$E$257,'AVAST ALL FORECASTS'!BW$18,'AVAST ALL FORECASTS'!$BC$202:$BC$257)</f>
        <v>53800</v>
      </c>
      <c r="I34" s="912">
        <f>SUMIF('AVAST ALL FORECASTS'!$E$202:$E$257,'AVAST ALL FORECASTS'!BX$18,'AVAST ALL FORECASTS'!$BC$202:$BC$257)</f>
        <v>60500</v>
      </c>
      <c r="J34" s="912">
        <f>SUMIF('AVAST ALL FORECASTS'!$E$202:$E$257,'AVAST ALL FORECASTS'!BY$17,'AVAST ALL FORECASTS'!$BC$202:$BC$257)+SUMIF('AVAST ALL FORECASTS'!$E$202:$E$257,'AVAST ALL FORECASTS'!BY$18,'AVAST ALL FORECASTS'!$BC$202:$BC$257)</f>
        <v>53128.460603272179</v>
      </c>
      <c r="K34" s="912">
        <f>SUMIF('AVAST ALL FORECASTS'!$E$202:$E$257,'AVAST ALL FORECASTS'!BZ$18,'AVAST ALL FORECASTS'!$BC$202:$BC$257)</f>
        <v>8900</v>
      </c>
      <c r="L34" s="913">
        <f>SUMIF('AVAST ALL FORECASTS'!$E$273:$E$276,L$24,'AVAST ALL FORECASTS'!$BC$273:$BC$276)</f>
        <v>712.5</v>
      </c>
      <c r="M34" s="912">
        <f>SUMIF('AVAST ALL FORECASTS'!$E$273:$E$276,'AVAST ALL FORECASTS'!$E$273,'AVAST ALL FORECASTS'!$BC$273:$BC$276)</f>
        <v>900</v>
      </c>
      <c r="N34" s="912">
        <f>SUMIF('AVAST ALL FORECASTS'!$E$273:$E$276,N$24,'AVAST ALL FORECASTS'!$BC$273:$BC$276)</f>
        <v>0</v>
      </c>
      <c r="O34" s="912">
        <f>SUMIF('AVAST ALL FORECASTS'!$E$273:$E$276,O$24,'AVAST ALL FORECASTS'!$BC$273:$BC$276)</f>
        <v>300</v>
      </c>
      <c r="P34" s="913">
        <f>SUMIF('AVAST ALL FORECASTS'!$E$278:$E$279,P$24,'AVAST ALL FORECASTS'!$BC$278:$BC$279)</f>
        <v>400</v>
      </c>
      <c r="Q34" s="914">
        <f>SUMIF('AVAST ALL FORECASTS'!$E$278:$E$279,Q$24,'AVAST ALL FORECASTS'!$BC$278:$BC$279)</f>
        <v>0</v>
      </c>
      <c r="R34" s="914">
        <f>SUMIF('AVAST ALL FORECASTS'!$E$277:$E$277,R$24,'AVAST ALL FORECASTS'!$BC$277:$BC$277)</f>
        <v>0</v>
      </c>
      <c r="S34" s="928">
        <f t="shared" si="1"/>
        <v>0</v>
      </c>
      <c r="T34" s="912">
        <f>SUMIF('NLOK ALL FORECASTS'!$E$203:$E$205,'NLOK ALL FORECASTS'!BW$2,'NLOK ALL FORECASTS'!$BC$203:$BC$205)</f>
        <v>0</v>
      </c>
      <c r="U34" s="912">
        <f>SUMIF('NLOK ALL FORECASTS'!$E$203:$E$205,'NLOK ALL FORECASTS'!BX$2,'NLOK ALL FORECASTS'!$BC$203:$BC$205)</f>
        <v>0</v>
      </c>
      <c r="V34" s="912">
        <f>SUMIF('NLOK ALL FORECASTS'!$E$203:$E$205,V$24,'NLOK ALL FORECASTS'!$BC$203:$BC$205)</f>
        <v>0</v>
      </c>
      <c r="W34" s="917">
        <f t="shared" si="2"/>
        <v>799044.81259857072</v>
      </c>
      <c r="X34" s="912">
        <f t="shared" si="3"/>
        <v>194462.5</v>
      </c>
      <c r="Y34" s="912">
        <f t="shared" si="4"/>
        <v>525383.85199529852</v>
      </c>
      <c r="Z34" s="912">
        <f t="shared" si="5"/>
        <v>69998.460603272179</v>
      </c>
      <c r="AA34" s="918">
        <f t="shared" si="6"/>
        <v>9200</v>
      </c>
      <c r="AB34" s="21"/>
    </row>
    <row r="35" spans="2:54">
      <c r="B35" s="908" t="s">
        <v>823</v>
      </c>
      <c r="C35" s="933">
        <f t="shared" si="7"/>
        <v>571658.00822742772</v>
      </c>
      <c r="D35" s="912">
        <f>SUMIF('NLOK ALL FORECASTS'!$E$147:$E$202,'NLOK ALL FORECASTS'!BW$2,'NLOK ALL FORECASTS'!$BD$147:$BD$202)</f>
        <v>128500</v>
      </c>
      <c r="E35" s="912">
        <f>SUMIF('NLOK ALL FORECASTS'!$E$147:$E$202,E24,'NLOK ALL FORECASTS'!$BD$147:$BD$202)</f>
        <v>14570</v>
      </c>
      <c r="F35" s="918">
        <f>SUMIF('NLOK ALL FORECASTS'!$E$147:$E$202,'NLOK ALL FORECASTS'!BX$2,'NLOK ALL FORECASTS'!$BD$147:$BD$202)+SUMIF('NLOK ALL FORECASTS'!$E$147:$E$202,'NLOK ALL FORECASTS'!$E$202,'NLOK ALL FORECASTS'!$BD$147:$BD$202)</f>
        <v>428588.00822742778</v>
      </c>
      <c r="G35" s="928">
        <f t="shared" si="0"/>
        <v>162431.96060327219</v>
      </c>
      <c r="H35" s="912">
        <f>SUMIF('AVAST ALL FORECASTS'!$E$202:$E$257,'AVAST ALL FORECASTS'!BW$18,'AVAST ALL FORECASTS'!$BD$202:$BD$257)</f>
        <v>48400</v>
      </c>
      <c r="I35" s="912">
        <f>SUMIF('AVAST ALL FORECASTS'!$E$202:$E$257,'AVAST ALL FORECASTS'!BX$18,'AVAST ALL FORECASTS'!$BD$202:$BD$257)</f>
        <v>58575</v>
      </c>
      <c r="J35" s="912">
        <f>SUMIF('AVAST ALL FORECASTS'!$E$202:$E$257,'AVAST ALL FORECASTS'!BY$17,'AVAST ALL FORECASTS'!$BD$202:$BD$257)+SUMIF('AVAST ALL FORECASTS'!$E$202:$E$257,'AVAST ALL FORECASTS'!BY$18,'AVAST ALL FORECASTS'!$BD$202:$BD$257)</f>
        <v>46856.960603272179</v>
      </c>
      <c r="K35" s="912">
        <f>SUMIF('AVAST ALL FORECASTS'!$E$202:$E$257,'AVAST ALL FORECASTS'!BZ$18,'AVAST ALL FORECASTS'!$BD$202:$BD$257)</f>
        <v>8600</v>
      </c>
      <c r="L35" s="913">
        <f>SUMIF('AVAST ALL FORECASTS'!$E$273:$E$276,L$24,'AVAST ALL FORECASTS'!$BD$273:$BD$276)</f>
        <v>712.5</v>
      </c>
      <c r="M35" s="912">
        <f>SUMIF('AVAST ALL FORECASTS'!$E$273:$E$276,'AVAST ALL FORECASTS'!$E$273,'AVAST ALL FORECASTS'!$BD$273:$BD$276)</f>
        <v>800</v>
      </c>
      <c r="N35" s="912">
        <f>SUMIF('AVAST ALL FORECASTS'!$E$273:$E$276,N$24,'AVAST ALL FORECASTS'!$BD$273:$BD$276)</f>
        <v>0</v>
      </c>
      <c r="O35" s="912">
        <f>SUMIF('AVAST ALL FORECASTS'!$E$273:$E$276,O$24,'AVAST ALL FORECASTS'!$BD$273:$BD$276)</f>
        <v>250</v>
      </c>
      <c r="P35" s="913">
        <f>SUMIF('AVAST ALL FORECASTS'!$E$278:$E$279,P$24,'AVAST ALL FORECASTS'!$BD$278:$BD$279)</f>
        <v>550</v>
      </c>
      <c r="Q35" s="914">
        <f>SUMIF('AVAST ALL FORECASTS'!$E$278:$E$279,Q$24,'AVAST ALL FORECASTS'!$BD$278:$BD$279)</f>
        <v>0</v>
      </c>
      <c r="R35" s="914">
        <f>SUMIF('AVAST ALL FORECASTS'!$E$277:$E$277,R$24,'AVAST ALL FORECASTS'!$BD$277:$BD$277)</f>
        <v>0</v>
      </c>
      <c r="S35" s="928">
        <f t="shared" si="1"/>
        <v>0</v>
      </c>
      <c r="T35" s="912">
        <f>SUMIF('NLOK ALL FORECASTS'!$E$203:$E$205,'NLOK ALL FORECASTS'!BW$2,'NLOK ALL FORECASTS'!$BD$203:$BD$205)</f>
        <v>0</v>
      </c>
      <c r="U35" s="912">
        <f>SUMIF('NLOK ALL FORECASTS'!$E$203:$E$205,'NLOK ALL FORECASTS'!BX$2,'NLOK ALL FORECASTS'!$BD$203:$BD$205)</f>
        <v>0</v>
      </c>
      <c r="V35" s="912">
        <f>SUMIF('NLOK ALL FORECASTS'!$E$203:$E$205,V$24,'NLOK ALL FORECASTS'!$BD$203:$BD$205)</f>
        <v>0</v>
      </c>
      <c r="W35" s="917">
        <f t="shared" si="2"/>
        <v>736402.46883069992</v>
      </c>
      <c r="X35" s="912">
        <f t="shared" si="3"/>
        <v>178162.5</v>
      </c>
      <c r="Y35" s="912">
        <f t="shared" si="4"/>
        <v>487963.00822742778</v>
      </c>
      <c r="Z35" s="912">
        <f t="shared" si="5"/>
        <v>61426.960603272179</v>
      </c>
      <c r="AA35" s="918">
        <f t="shared" si="6"/>
        <v>8850</v>
      </c>
      <c r="AB35" s="21"/>
    </row>
    <row r="36" spans="2:54" ht="16" thickBot="1">
      <c r="B36" s="919" t="s">
        <v>824</v>
      </c>
      <c r="C36" s="934">
        <f t="shared" si="7"/>
        <v>590799.43360832729</v>
      </c>
      <c r="D36" s="921">
        <f>SUMIF('NLOK ALL FORECASTS'!$E$147:$E$202,'NLOK ALL FORECASTS'!BW$2,'NLOK ALL FORECASTS'!$BE$147:$BE$202)</f>
        <v>136350</v>
      </c>
      <c r="E36" s="921">
        <f>SUMIF('NLOK ALL FORECASTS'!$E$147:$E$202,E24,'NLOK ALL FORECASTS'!$BE$147:$BE$202)</f>
        <v>14750</v>
      </c>
      <c r="F36" s="922">
        <f>SUMIF('NLOK ALL FORECASTS'!$E$147:$E$202,'NLOK ALL FORECASTS'!BX$2,'NLOK ALL FORECASTS'!$BE$147:$BE$202)+SUMIF('NLOK ALL FORECASTS'!$E$147:$E$202,'NLOK ALL FORECASTS'!$E$202,'NLOK ALL FORECASTS'!$BE$147:$BE$202)</f>
        <v>439699.43360832729</v>
      </c>
      <c r="G36" s="935">
        <f t="shared" si="0"/>
        <v>168570.6932482805</v>
      </c>
      <c r="H36" s="923">
        <f>SUMIF('AVAST ALL FORECASTS'!$E$202:$E$257,'AVAST ALL FORECASTS'!BW$18,'AVAST ALL FORECASTS'!$BE$202:$BE$257)</f>
        <v>55800</v>
      </c>
      <c r="I36" s="923">
        <f>SUMIF('AVAST ALL FORECASTS'!$E$202:$E$257,'AVAST ALL FORECASTS'!BX$18,'AVAST ALL FORECASTS'!$BE$202:$BE$257)</f>
        <v>54600</v>
      </c>
      <c r="J36" s="923">
        <f>SUMIF('AVAST ALL FORECASTS'!$E$202:$E$257,'AVAST ALL FORECASTS'!BY$17,'AVAST ALL FORECASTS'!$BE$202:$BE$257)+SUMIF('AVAST ALL FORECASTS'!$E$202:$E$257,'AVAST ALL FORECASTS'!BY$18,'AVAST ALL FORECASTS'!$BE$202:$BE$257)</f>
        <v>48870.693248280513</v>
      </c>
      <c r="K36" s="923">
        <f>SUMIF('AVAST ALL FORECASTS'!$E$202:$E$257,'AVAST ALL FORECASTS'!BZ$18,'AVAST ALL FORECASTS'!$BE$202:$BE$257)</f>
        <v>9300</v>
      </c>
      <c r="L36" s="924">
        <f>SUMIF('AVAST ALL FORECASTS'!$E$273:$E$276,L$24,'AVAST ALL FORECASTS'!$BE$273:$BE$276)</f>
        <v>760</v>
      </c>
      <c r="M36" s="923">
        <f>SUMIF('AVAST ALL FORECASTS'!$E$273:$E$276,'AVAST ALL FORECASTS'!$E$273,'AVAST ALL FORECASTS'!$BE$273:$BE$276)</f>
        <v>800</v>
      </c>
      <c r="N36" s="923">
        <f>SUMIF('AVAST ALL FORECASTS'!$E$273:$E$276,N$24,'AVAST ALL FORECASTS'!$BE$273:$BE$276)</f>
        <v>0</v>
      </c>
      <c r="O36" s="923">
        <f>SUMIF('AVAST ALL FORECASTS'!$E$273:$E$276,O$24,'AVAST ALL FORECASTS'!$BE$273:$BE$276)</f>
        <v>275</v>
      </c>
      <c r="P36" s="924">
        <f>SUMIF('AVAST ALL FORECASTS'!$E$278:$E$279,P$24,'AVAST ALL FORECASTS'!$BE$278:$BE$279)</f>
        <v>500</v>
      </c>
      <c r="Q36" s="925">
        <f>SUMIF('AVAST ALL FORECASTS'!$E$278:$E$279,Q$24,'AVAST ALL FORECASTS'!$BE$278:$BE$279)</f>
        <v>0</v>
      </c>
      <c r="R36" s="925">
        <f>SUMIF('AVAST ALL FORECASTS'!$E$277:$E$277,R$24,'AVAST ALL FORECASTS'!$BE$277:$BE$277)</f>
        <v>0</v>
      </c>
      <c r="S36" s="935">
        <f t="shared" si="1"/>
        <v>0</v>
      </c>
      <c r="T36" s="923">
        <f>SUMIF('NLOK ALL FORECASTS'!$E$203:$E$205,'NLOK ALL FORECASTS'!BW$2,'NLOK ALL FORECASTS'!$BE$203:$BE$205)</f>
        <v>0</v>
      </c>
      <c r="U36" s="923">
        <f>SUMIF('NLOK ALL FORECASTS'!$E$203:$E$205,'NLOK ALL FORECASTS'!BX$2,'NLOK ALL FORECASTS'!$BE$203:$BE$205)</f>
        <v>0</v>
      </c>
      <c r="V36" s="923">
        <f>SUMIF('NLOK ALL FORECASTS'!$E$203:$E$205,V$24,'NLOK ALL FORECASTS'!$BE$203:$BE$205)</f>
        <v>0</v>
      </c>
      <c r="W36" s="920">
        <f t="shared" si="2"/>
        <v>761705.12685660785</v>
      </c>
      <c r="X36" s="921">
        <f t="shared" si="3"/>
        <v>193410</v>
      </c>
      <c r="Y36" s="921">
        <f t="shared" si="4"/>
        <v>495099.43360832729</v>
      </c>
      <c r="Z36" s="921">
        <f t="shared" si="5"/>
        <v>63620.693248280513</v>
      </c>
      <c r="AA36" s="922">
        <f t="shared" si="6"/>
        <v>9575</v>
      </c>
      <c r="AB36" s="21"/>
    </row>
    <row r="37" spans="2:54">
      <c r="B37" s="878" t="s">
        <v>45</v>
      </c>
      <c r="C37" s="928">
        <f t="shared" ref="C37:AA37" si="8">SUM(C25:C36)</f>
        <v>6679615.6712735323</v>
      </c>
      <c r="D37" s="928">
        <f t="shared" si="8"/>
        <v>1423150</v>
      </c>
      <c r="E37" s="928">
        <f>SUM(E25:E36)</f>
        <v>164940</v>
      </c>
      <c r="F37" s="928">
        <f t="shared" si="8"/>
        <v>5091525.6712735333</v>
      </c>
      <c r="G37" s="928">
        <f t="shared" si="8"/>
        <v>2448653.2854868681</v>
      </c>
      <c r="H37" s="928">
        <f t="shared" si="8"/>
        <v>690625</v>
      </c>
      <c r="I37" s="928">
        <f t="shared" si="8"/>
        <v>743675</v>
      </c>
      <c r="J37" s="928">
        <f t="shared" si="8"/>
        <v>898603.2854868687</v>
      </c>
      <c r="K37" s="928">
        <f t="shared" si="8"/>
        <v>115750</v>
      </c>
      <c r="L37" s="928">
        <f>SUM(L25:L36)</f>
        <v>8339.0999999999985</v>
      </c>
      <c r="M37" s="928">
        <f t="shared" ref="M37:R37" si="9">SUM(M25:M36)</f>
        <v>9550</v>
      </c>
      <c r="N37" s="928">
        <f t="shared" si="9"/>
        <v>0</v>
      </c>
      <c r="O37" s="928">
        <f t="shared" si="9"/>
        <v>2974.05</v>
      </c>
      <c r="P37" s="928">
        <f t="shared" si="9"/>
        <v>6117.4302780864182</v>
      </c>
      <c r="Q37" s="928">
        <f t="shared" si="9"/>
        <v>0</v>
      </c>
      <c r="R37" s="928">
        <f t="shared" si="9"/>
        <v>0</v>
      </c>
      <c r="S37" s="928">
        <f t="shared" si="8"/>
        <v>0</v>
      </c>
      <c r="T37" s="928">
        <f t="shared" si="8"/>
        <v>0</v>
      </c>
      <c r="U37" s="928">
        <f t="shared" si="8"/>
        <v>0</v>
      </c>
      <c r="V37" s="928">
        <f t="shared" si="8"/>
        <v>0</v>
      </c>
      <c r="W37" s="928">
        <f t="shared" si="8"/>
        <v>9155249.5370384883</v>
      </c>
      <c r="X37" s="928">
        <f t="shared" si="8"/>
        <v>2128231.5302780867</v>
      </c>
      <c r="Y37" s="928">
        <f t="shared" si="8"/>
        <v>5844750.6712735333</v>
      </c>
      <c r="Z37" s="928">
        <f t="shared" si="8"/>
        <v>1063543.2854868688</v>
      </c>
      <c r="AA37" s="928">
        <f t="shared" si="8"/>
        <v>118724.04999999999</v>
      </c>
      <c r="AB37" s="21"/>
    </row>
    <row r="38" spans="2:54">
      <c r="B38" s="882" t="s">
        <v>773</v>
      </c>
      <c r="C38" s="883">
        <f>SUM('NLOK ALL FORECASTS'!AT147:BE202)-SUM('NLOK ALL FORECASTS'!AT158:BE158)</f>
        <v>7371111.3912735321</v>
      </c>
      <c r="G38" s="883">
        <f>SUM('AVAST ALL FORECASTS'!AT202:BE257)</f>
        <v>2448653.2854868686</v>
      </c>
      <c r="L38" s="62">
        <f>SUM(L37:R37)</f>
        <v>26980.580278086418</v>
      </c>
      <c r="S38" s="883">
        <f>SUM('NLOK ALL FORECASTS'!AT203:BE205)</f>
        <v>32042.560000000001</v>
      </c>
      <c r="W38" s="884">
        <f>SUM(S38,G38,C38,L38)</f>
        <v>9878787.8170384858</v>
      </c>
    </row>
    <row r="39" spans="2:54">
      <c r="L39" s="883">
        <f>SUM('AVAST ALL FORECASTS'!AT273:BE279)</f>
        <v>381828.04541139095</v>
      </c>
    </row>
    <row r="42" spans="2:54">
      <c r="B42" s="904"/>
      <c r="C42" s="2968" t="s">
        <v>833</v>
      </c>
      <c r="D42" s="2969"/>
      <c r="E42" s="2969"/>
      <c r="F42" s="2969"/>
      <c r="G42" s="2969"/>
      <c r="H42" s="2969"/>
      <c r="I42" s="2969"/>
      <c r="J42" s="2969"/>
      <c r="K42" s="2969"/>
      <c r="L42" s="2969"/>
      <c r="M42" s="2969"/>
      <c r="N42" s="2969"/>
      <c r="O42" s="2969"/>
      <c r="P42" s="2969"/>
      <c r="Q42" s="2969"/>
      <c r="R42" s="2969"/>
      <c r="S42" s="2969"/>
      <c r="T42" s="2969"/>
      <c r="U42" s="2969"/>
      <c r="V42" s="2969"/>
      <c r="W42" s="2969"/>
      <c r="X42" s="2969"/>
      <c r="Y42" s="2969"/>
      <c r="Z42" s="2969"/>
      <c r="AA42" s="2970"/>
      <c r="AC42" s="904"/>
      <c r="AD42" s="2968" t="s">
        <v>834</v>
      </c>
      <c r="AE42" s="2969"/>
      <c r="AF42" s="2969"/>
      <c r="AG42" s="2969"/>
      <c r="AH42" s="2969"/>
      <c r="AI42" s="2969"/>
      <c r="AJ42" s="2969"/>
      <c r="AK42" s="2969"/>
      <c r="AL42" s="2969"/>
      <c r="AM42" s="2969"/>
      <c r="AN42" s="2969"/>
      <c r="AO42" s="2969"/>
      <c r="AP42" s="2969"/>
      <c r="AQ42" s="2969"/>
      <c r="AR42" s="2969"/>
      <c r="AS42" s="2969"/>
      <c r="AT42" s="2969"/>
      <c r="AU42" s="2969"/>
      <c r="AV42" s="2969"/>
      <c r="AW42" s="2969"/>
      <c r="AX42" s="2969"/>
      <c r="AY42" s="2969"/>
      <c r="AZ42" s="2969"/>
      <c r="BA42" s="2969"/>
      <c r="BB42" s="2970"/>
    </row>
    <row r="43" spans="2:54" ht="16" thickBot="1">
      <c r="B43" s="905"/>
      <c r="C43" s="2971"/>
      <c r="D43" s="2972"/>
      <c r="E43" s="2972"/>
      <c r="F43" s="2972"/>
      <c r="G43" s="2972"/>
      <c r="H43" s="2972"/>
      <c r="I43" s="2972"/>
      <c r="J43" s="2972"/>
      <c r="K43" s="2972"/>
      <c r="L43" s="2973"/>
      <c r="M43" s="2973"/>
      <c r="N43" s="2973"/>
      <c r="O43" s="2973"/>
      <c r="P43" s="2973"/>
      <c r="Q43" s="2973"/>
      <c r="R43" s="2973"/>
      <c r="S43" s="2973"/>
      <c r="T43" s="2973"/>
      <c r="U43" s="2973"/>
      <c r="V43" s="2973"/>
      <c r="W43" s="2972"/>
      <c r="X43" s="2972"/>
      <c r="Y43" s="2972"/>
      <c r="Z43" s="2972"/>
      <c r="AA43" s="2974"/>
      <c r="AC43" s="905"/>
      <c r="AD43" s="2971"/>
      <c r="AE43" s="2972"/>
      <c r="AF43" s="2972"/>
      <c r="AG43" s="2972"/>
      <c r="AH43" s="2972"/>
      <c r="AI43" s="2972"/>
      <c r="AJ43" s="2972"/>
      <c r="AK43" s="2972"/>
      <c r="AL43" s="2972"/>
      <c r="AM43" s="2973"/>
      <c r="AN43" s="2973"/>
      <c r="AO43" s="2973"/>
      <c r="AP43" s="2973"/>
      <c r="AQ43" s="2973"/>
      <c r="AR43" s="2973"/>
      <c r="AS43" s="2973"/>
      <c r="AT43" s="2973"/>
      <c r="AU43" s="2973"/>
      <c r="AV43" s="2973"/>
      <c r="AW43" s="2973"/>
      <c r="AX43" s="2972"/>
      <c r="AY43" s="2972"/>
      <c r="AZ43" s="2972"/>
      <c r="BA43" s="2972"/>
      <c r="BB43" s="2974"/>
    </row>
    <row r="44" spans="2:54" ht="17" thickBot="1">
      <c r="B44" s="936"/>
      <c r="C44" s="2975" t="s">
        <v>811</v>
      </c>
      <c r="D44" s="2976"/>
      <c r="E44" s="2976"/>
      <c r="F44" s="2976"/>
      <c r="G44" s="2978" t="s">
        <v>317</v>
      </c>
      <c r="H44" s="2979"/>
      <c r="I44" s="2979"/>
      <c r="J44" s="2979"/>
      <c r="K44" s="2979"/>
      <c r="L44" s="2975" t="s">
        <v>153</v>
      </c>
      <c r="M44" s="2976"/>
      <c r="N44" s="2976"/>
      <c r="O44" s="2980"/>
      <c r="P44" s="2975" t="s">
        <v>155</v>
      </c>
      <c r="Q44" s="2980"/>
      <c r="R44" s="879" t="s">
        <v>154</v>
      </c>
      <c r="S44" s="2982" t="s">
        <v>168</v>
      </c>
      <c r="T44" s="2982"/>
      <c r="U44" s="2982"/>
      <c r="V44" s="2983"/>
      <c r="W44" s="2984" t="s">
        <v>812</v>
      </c>
      <c r="X44" s="2976"/>
      <c r="Y44" s="2976"/>
      <c r="Z44" s="2976"/>
      <c r="AA44" s="2977"/>
      <c r="AC44" s="936"/>
      <c r="AD44" s="2975" t="s">
        <v>811</v>
      </c>
      <c r="AE44" s="2976"/>
      <c r="AF44" s="2976"/>
      <c r="AG44" s="2977"/>
      <c r="AH44" s="2978" t="s">
        <v>317</v>
      </c>
      <c r="AI44" s="2979"/>
      <c r="AJ44" s="2979"/>
      <c r="AK44" s="2979"/>
      <c r="AL44" s="2979"/>
      <c r="AM44" s="2975" t="s">
        <v>153</v>
      </c>
      <c r="AN44" s="2976"/>
      <c r="AO44" s="2976"/>
      <c r="AP44" s="2980"/>
      <c r="AQ44" s="2975" t="s">
        <v>155</v>
      </c>
      <c r="AR44" s="2980"/>
      <c r="AS44" s="879" t="s">
        <v>154</v>
      </c>
      <c r="AT44" s="2981" t="s">
        <v>168</v>
      </c>
      <c r="AU44" s="2982"/>
      <c r="AV44" s="2982"/>
      <c r="AW44" s="2983"/>
      <c r="AX44" s="2984" t="s">
        <v>812</v>
      </c>
      <c r="AY44" s="2976"/>
      <c r="AZ44" s="2976"/>
      <c r="BA44" s="2976"/>
      <c r="BB44" s="2977"/>
    </row>
    <row r="45" spans="2:54" ht="17" thickBot="1">
      <c r="B45" s="937"/>
      <c r="C45" s="874" t="s">
        <v>127</v>
      </c>
      <c r="D45" s="871" t="s">
        <v>22</v>
      </c>
      <c r="E45" s="871"/>
      <c r="F45" s="871" t="s">
        <v>171</v>
      </c>
      <c r="G45" s="874" t="s">
        <v>127</v>
      </c>
      <c r="H45" s="871" t="s">
        <v>22</v>
      </c>
      <c r="I45" s="871" t="s">
        <v>171</v>
      </c>
      <c r="J45" s="871" t="s">
        <v>52</v>
      </c>
      <c r="K45" s="871" t="s">
        <v>84</v>
      </c>
      <c r="L45" s="873" t="s">
        <v>22</v>
      </c>
      <c r="M45" s="872" t="s">
        <v>171</v>
      </c>
      <c r="N45" s="872" t="s">
        <v>52</v>
      </c>
      <c r="O45" s="872" t="s">
        <v>84</v>
      </c>
      <c r="P45" s="873" t="s">
        <v>22</v>
      </c>
      <c r="Q45" s="875" t="s">
        <v>52</v>
      </c>
      <c r="R45" s="875" t="s">
        <v>52</v>
      </c>
      <c r="S45" s="872" t="s">
        <v>127</v>
      </c>
      <c r="T45" s="872" t="s">
        <v>22</v>
      </c>
      <c r="U45" s="872" t="s">
        <v>171</v>
      </c>
      <c r="V45" s="875" t="s">
        <v>52</v>
      </c>
      <c r="W45" s="872" t="s">
        <v>127</v>
      </c>
      <c r="X45" s="872" t="s">
        <v>22</v>
      </c>
      <c r="Y45" s="872" t="s">
        <v>171</v>
      </c>
      <c r="Z45" s="872" t="s">
        <v>52</v>
      </c>
      <c r="AA45" s="875" t="s">
        <v>84</v>
      </c>
      <c r="AC45" s="937"/>
      <c r="AD45" s="874" t="s">
        <v>127</v>
      </c>
      <c r="AE45" s="871" t="s">
        <v>22</v>
      </c>
      <c r="AF45" s="871" t="s">
        <v>171</v>
      </c>
      <c r="AG45" s="871" t="s">
        <v>84</v>
      </c>
      <c r="AH45" s="874" t="s">
        <v>127</v>
      </c>
      <c r="AI45" s="871" t="s">
        <v>22</v>
      </c>
      <c r="AJ45" s="871" t="s">
        <v>171</v>
      </c>
      <c r="AK45" s="871" t="s">
        <v>52</v>
      </c>
      <c r="AL45" s="879" t="s">
        <v>84</v>
      </c>
      <c r="AM45" s="873" t="s">
        <v>22</v>
      </c>
      <c r="AN45" s="872" t="s">
        <v>171</v>
      </c>
      <c r="AO45" s="872" t="s">
        <v>52</v>
      </c>
      <c r="AP45" s="872" t="s">
        <v>84</v>
      </c>
      <c r="AQ45" s="873" t="s">
        <v>22</v>
      </c>
      <c r="AR45" s="875" t="s">
        <v>52</v>
      </c>
      <c r="AS45" s="875" t="s">
        <v>52</v>
      </c>
      <c r="AT45" s="873" t="s">
        <v>127</v>
      </c>
      <c r="AU45" s="872" t="s">
        <v>22</v>
      </c>
      <c r="AV45" s="872" t="s">
        <v>171</v>
      </c>
      <c r="AW45" s="875" t="s">
        <v>52</v>
      </c>
      <c r="AX45" s="872" t="s">
        <v>127</v>
      </c>
      <c r="AY45" s="872" t="s">
        <v>22</v>
      </c>
      <c r="AZ45" s="872" t="s">
        <v>171</v>
      </c>
      <c r="BA45" s="872" t="s">
        <v>52</v>
      </c>
      <c r="BB45" s="875" t="s">
        <v>84</v>
      </c>
    </row>
    <row r="46" spans="2:54">
      <c r="B46" s="938" t="s">
        <v>813</v>
      </c>
      <c r="C46" s="939">
        <f t="shared" ref="C46:AA56" si="10">C25-C6</f>
        <v>-69517</v>
      </c>
      <c r="D46" s="910">
        <f t="shared" si="10"/>
        <v>-6872</v>
      </c>
      <c r="E46" s="910"/>
      <c r="F46" s="910">
        <f t="shared" si="10"/>
        <v>-72395</v>
      </c>
      <c r="G46" s="940">
        <f t="shared" si="10"/>
        <v>13369.099131305789</v>
      </c>
      <c r="H46" s="912">
        <f t="shared" si="10"/>
        <v>-4800</v>
      </c>
      <c r="I46" s="912">
        <f t="shared" si="10"/>
        <v>12850</v>
      </c>
      <c r="J46" s="912">
        <f t="shared" si="10"/>
        <v>3569.0991313057893</v>
      </c>
      <c r="K46" s="912">
        <f t="shared" si="10"/>
        <v>1750</v>
      </c>
      <c r="L46" s="913">
        <f t="shared" si="10"/>
        <v>-33.950000000000045</v>
      </c>
      <c r="M46" s="912">
        <f t="shared" si="10"/>
        <v>-14</v>
      </c>
      <c r="N46" s="912">
        <f t="shared" si="10"/>
        <v>-4963</v>
      </c>
      <c r="O46" s="912">
        <f t="shared" si="10"/>
        <v>-13.100000000000023</v>
      </c>
      <c r="P46" s="913">
        <f t="shared" si="10"/>
        <v>-25.81666666666672</v>
      </c>
      <c r="Q46" s="914">
        <f t="shared" si="10"/>
        <v>-16863.58568329718</v>
      </c>
      <c r="R46" s="914">
        <f t="shared" si="10"/>
        <v>-6775</v>
      </c>
      <c r="S46" s="928">
        <f t="shared" si="10"/>
        <v>-18992</v>
      </c>
      <c r="T46" s="912">
        <f t="shared" si="10"/>
        <v>-1954</v>
      </c>
      <c r="U46" s="912">
        <f t="shared" si="10"/>
        <v>-1705</v>
      </c>
      <c r="V46" s="914">
        <f t="shared" si="10"/>
        <v>-15333</v>
      </c>
      <c r="W46" s="912">
        <f t="shared" si="10"/>
        <v>-103828.35321865801</v>
      </c>
      <c r="X46" s="912">
        <f t="shared" si="10"/>
        <v>-13685.766666666692</v>
      </c>
      <c r="Y46" s="912">
        <f t="shared" si="10"/>
        <v>-61264</v>
      </c>
      <c r="Z46" s="912">
        <f t="shared" si="10"/>
        <v>-30615.486551991402</v>
      </c>
      <c r="AA46" s="914">
        <f t="shared" si="10"/>
        <v>1736.8999999999996</v>
      </c>
      <c r="AC46" s="938" t="s">
        <v>813</v>
      </c>
      <c r="AD46" s="941">
        <f t="shared" ref="AD46:AE58" si="11">C46/C6</f>
        <v>-0.11396846058885153</v>
      </c>
      <c r="AE46" s="942">
        <f t="shared" si="11"/>
        <v>-5.7232327270304487E-2</v>
      </c>
      <c r="AF46" s="942">
        <f t="shared" ref="AF46:AF58" si="12">F46/F6</f>
        <v>-0.1477765643658335</v>
      </c>
      <c r="AG46" s="890"/>
      <c r="AH46" s="943">
        <f t="shared" ref="AH46:AL58" si="13">G46/G6</f>
        <v>5.2059494565502212E-2</v>
      </c>
      <c r="AI46" s="944">
        <f t="shared" si="13"/>
        <v>-6.4000000000000001E-2</v>
      </c>
      <c r="AJ46" s="944">
        <f t="shared" si="13"/>
        <v>0.24233851956624233</v>
      </c>
      <c r="AK46" s="944">
        <f t="shared" si="13"/>
        <v>2.9809752570550498E-2</v>
      </c>
      <c r="AL46" s="945">
        <f t="shared" si="13"/>
        <v>0.19337016574585636</v>
      </c>
      <c r="AM46" s="913">
        <f>SUMIF('AVAST ALL FORECASTS'!$E$202:$E$257,'AVAST ALL FORECASTS'!CX$20,'AVAST ALL FORECASTS'!$AT$202:$AT$257)</f>
        <v>0</v>
      </c>
      <c r="AN46" s="912"/>
      <c r="AO46" s="912"/>
      <c r="AP46" s="912"/>
      <c r="AQ46" s="913"/>
      <c r="AR46" s="914"/>
      <c r="AS46" s="914"/>
      <c r="AT46" s="943">
        <f t="shared" ref="AT46:BB58" si="14">S46/S6</f>
        <v>-1</v>
      </c>
      <c r="AU46" s="944">
        <f t="shared" si="14"/>
        <v>-1</v>
      </c>
      <c r="AV46" s="944">
        <f t="shared" si="14"/>
        <v>-1</v>
      </c>
      <c r="AW46" s="945">
        <f t="shared" si="14"/>
        <v>-1</v>
      </c>
      <c r="AX46" s="944">
        <f t="shared" si="14"/>
        <v>-0.11327724270521053</v>
      </c>
      <c r="AY46" s="944">
        <f t="shared" si="14"/>
        <v>-6.9042854452262242E-2</v>
      </c>
      <c r="AZ46" s="944">
        <f t="shared" si="14"/>
        <v>-0.11233083175494922</v>
      </c>
      <c r="BA46" s="944">
        <f t="shared" si="14"/>
        <v>-0.18706324213566014</v>
      </c>
      <c r="BB46" s="945">
        <f t="shared" si="14"/>
        <v>0.186522766323024</v>
      </c>
    </row>
    <row r="47" spans="2:54">
      <c r="B47" s="938" t="s">
        <v>814</v>
      </c>
      <c r="C47" s="940">
        <f t="shared" si="10"/>
        <v>-50088</v>
      </c>
      <c r="D47" s="912">
        <f t="shared" si="10"/>
        <v>-9154</v>
      </c>
      <c r="E47" s="912"/>
      <c r="F47" s="912">
        <f t="shared" si="10"/>
        <v>-53104</v>
      </c>
      <c r="G47" s="940">
        <f t="shared" si="10"/>
        <v>5801.8167874893988</v>
      </c>
      <c r="H47" s="912">
        <f t="shared" si="10"/>
        <v>-5175</v>
      </c>
      <c r="I47" s="912">
        <f t="shared" si="10"/>
        <v>14275</v>
      </c>
      <c r="J47" s="912">
        <f t="shared" si="10"/>
        <v>-1148.1832125106012</v>
      </c>
      <c r="K47" s="912">
        <f t="shared" si="10"/>
        <v>-2150</v>
      </c>
      <c r="L47" s="913">
        <f t="shared" si="10"/>
        <v>-33.300000000000068</v>
      </c>
      <c r="M47" s="912">
        <f t="shared" si="10"/>
        <v>-36</v>
      </c>
      <c r="N47" s="912">
        <f t="shared" si="10"/>
        <v>-5034</v>
      </c>
      <c r="O47" s="912">
        <f t="shared" si="10"/>
        <v>-9.4000000000000057</v>
      </c>
      <c r="P47" s="913">
        <f t="shared" si="10"/>
        <v>-27.583333333333371</v>
      </c>
      <c r="Q47" s="914">
        <f t="shared" si="10"/>
        <v>-16595.7352221642</v>
      </c>
      <c r="R47" s="914">
        <f t="shared" si="10"/>
        <v>-6485</v>
      </c>
      <c r="S47" s="928">
        <f t="shared" si="10"/>
        <v>-21315</v>
      </c>
      <c r="T47" s="912">
        <f t="shared" si="10"/>
        <v>-2134</v>
      </c>
      <c r="U47" s="912">
        <f t="shared" si="10"/>
        <v>-1893</v>
      </c>
      <c r="V47" s="914">
        <f t="shared" si="10"/>
        <v>-17288</v>
      </c>
      <c r="W47" s="912">
        <f t="shared" si="10"/>
        <v>-93822.201768008177</v>
      </c>
      <c r="X47" s="912">
        <f t="shared" si="10"/>
        <v>-16523.883333333331</v>
      </c>
      <c r="Y47" s="912">
        <f t="shared" si="10"/>
        <v>-40758</v>
      </c>
      <c r="Z47" s="912">
        <f t="shared" si="10"/>
        <v>-34380.918434674793</v>
      </c>
      <c r="AA47" s="914">
        <f t="shared" si="10"/>
        <v>-2159.3999999999996</v>
      </c>
      <c r="AC47" s="938" t="s">
        <v>814</v>
      </c>
      <c r="AD47" s="943">
        <f t="shared" si="11"/>
        <v>-8.5587155775185053E-2</v>
      </c>
      <c r="AE47" s="944">
        <f t="shared" si="11"/>
        <v>-7.5246190014302855E-2</v>
      </c>
      <c r="AF47" s="944">
        <f t="shared" si="12"/>
        <v>-0.11455344777748537</v>
      </c>
      <c r="AG47" s="891"/>
      <c r="AH47" s="943">
        <f t="shared" si="13"/>
        <v>2.3794066021907496E-2</v>
      </c>
      <c r="AI47" s="944">
        <f t="shared" si="13"/>
        <v>-7.019328585961343E-2</v>
      </c>
      <c r="AJ47" s="944">
        <f t="shared" si="13"/>
        <v>0.26228755167661921</v>
      </c>
      <c r="AK47" s="944">
        <f t="shared" si="13"/>
        <v>-1.1122076428205306E-2</v>
      </c>
      <c r="AL47" s="945">
        <f t="shared" si="13"/>
        <v>-0.17269076305220885</v>
      </c>
      <c r="AM47" s="913"/>
      <c r="AN47" s="912"/>
      <c r="AO47" s="912"/>
      <c r="AP47" s="912"/>
      <c r="AQ47" s="913"/>
      <c r="AR47" s="914"/>
      <c r="AS47" s="914"/>
      <c r="AT47" s="943">
        <f t="shared" si="14"/>
        <v>-1</v>
      </c>
      <c r="AU47" s="944">
        <f t="shared" si="14"/>
        <v>-1</v>
      </c>
      <c r="AV47" s="944">
        <f t="shared" si="14"/>
        <v>-1</v>
      </c>
      <c r="AW47" s="945">
        <f t="shared" si="14"/>
        <v>-1</v>
      </c>
      <c r="AX47" s="944">
        <f t="shared" si="14"/>
        <v>-0.10653333158853071</v>
      </c>
      <c r="AY47" s="944">
        <f t="shared" si="14"/>
        <v>-8.3147123745370602E-2</v>
      </c>
      <c r="AZ47" s="944">
        <f t="shared" si="14"/>
        <v>-7.827870584123009E-2</v>
      </c>
      <c r="BA47" s="944">
        <f t="shared" si="14"/>
        <v>-0.23130740521584112</v>
      </c>
      <c r="BB47" s="945">
        <f t="shared" si="14"/>
        <v>-0.17086564329799017</v>
      </c>
    </row>
    <row r="48" spans="2:54">
      <c r="B48" s="938" t="s">
        <v>815</v>
      </c>
      <c r="C48" s="940">
        <f t="shared" si="10"/>
        <v>-21471</v>
      </c>
      <c r="D48" s="912">
        <f t="shared" si="10"/>
        <v>-2531</v>
      </c>
      <c r="E48" s="912"/>
      <c r="F48" s="912">
        <f t="shared" si="10"/>
        <v>-31080</v>
      </c>
      <c r="G48" s="940">
        <f t="shared" si="10"/>
        <v>6851.8659425415972</v>
      </c>
      <c r="H48" s="912">
        <f t="shared" si="10"/>
        <v>-7575</v>
      </c>
      <c r="I48" s="912">
        <f t="shared" si="10"/>
        <v>14575</v>
      </c>
      <c r="J48" s="912">
        <f t="shared" si="10"/>
        <v>2001.8659425416117</v>
      </c>
      <c r="K48" s="912">
        <f t="shared" si="10"/>
        <v>-2150</v>
      </c>
      <c r="L48" s="913">
        <f t="shared" si="10"/>
        <v>-39.050000000000068</v>
      </c>
      <c r="M48" s="912">
        <f t="shared" si="10"/>
        <v>-218</v>
      </c>
      <c r="N48" s="912">
        <f t="shared" si="10"/>
        <v>-4896</v>
      </c>
      <c r="O48" s="912">
        <f t="shared" si="10"/>
        <v>-14.600000000000023</v>
      </c>
      <c r="P48" s="913">
        <f t="shared" si="10"/>
        <v>-27.261111111111177</v>
      </c>
      <c r="Q48" s="914">
        <f t="shared" si="10"/>
        <v>-21931.158294499321</v>
      </c>
      <c r="R48" s="914">
        <f t="shared" si="10"/>
        <v>-6061</v>
      </c>
      <c r="S48" s="928">
        <f t="shared" si="10"/>
        <v>-19867</v>
      </c>
      <c r="T48" s="912">
        <f t="shared" si="10"/>
        <v>-2063</v>
      </c>
      <c r="U48" s="912">
        <f t="shared" si="10"/>
        <v>-1938</v>
      </c>
      <c r="V48" s="914">
        <f t="shared" si="10"/>
        <v>-15867</v>
      </c>
      <c r="W48" s="912">
        <f t="shared" si="10"/>
        <v>-67674.203463068814</v>
      </c>
      <c r="X48" s="912">
        <f t="shared" si="10"/>
        <v>-12235.311111111107</v>
      </c>
      <c r="Y48" s="912">
        <f t="shared" si="10"/>
        <v>-18661</v>
      </c>
      <c r="Z48" s="912">
        <f t="shared" si="10"/>
        <v>-34613.292351957716</v>
      </c>
      <c r="AA48" s="914">
        <f t="shared" si="10"/>
        <v>-2164.6000000000004</v>
      </c>
      <c r="AC48" s="938" t="s">
        <v>815</v>
      </c>
      <c r="AD48" s="943">
        <f t="shared" si="11"/>
        <v>-3.8384871308510961E-2</v>
      </c>
      <c r="AE48" s="944">
        <f t="shared" si="11"/>
        <v>-2.3417621968708655E-2</v>
      </c>
      <c r="AF48" s="944">
        <f t="shared" si="12"/>
        <v>-6.8870767594398155E-2</v>
      </c>
      <c r="AG48" s="891"/>
      <c r="AH48" s="943">
        <f t="shared" si="13"/>
        <v>2.8751977338274438E-2</v>
      </c>
      <c r="AI48" s="944">
        <f t="shared" si="13"/>
        <v>-0.10344827586206896</v>
      </c>
      <c r="AJ48" s="944">
        <f t="shared" si="13"/>
        <v>0.27383748238609679</v>
      </c>
      <c r="AK48" s="944">
        <f t="shared" si="13"/>
        <v>2.0087079691952999E-2</v>
      </c>
      <c r="AL48" s="945">
        <f t="shared" si="13"/>
        <v>-0.17622950819672131</v>
      </c>
      <c r="AM48" s="913"/>
      <c r="AN48" s="912"/>
      <c r="AO48" s="912"/>
      <c r="AP48" s="912"/>
      <c r="AQ48" s="913"/>
      <c r="AR48" s="914"/>
      <c r="AS48" s="914"/>
      <c r="AT48" s="943">
        <f t="shared" si="14"/>
        <v>-1</v>
      </c>
      <c r="AU48" s="944">
        <f t="shared" si="14"/>
        <v>-1</v>
      </c>
      <c r="AV48" s="944">
        <f t="shared" si="14"/>
        <v>-1</v>
      </c>
      <c r="AW48" s="945">
        <f t="shared" si="14"/>
        <v>-1</v>
      </c>
      <c r="AX48" s="944">
        <f t="shared" si="14"/>
        <v>-7.9340161680770419E-2</v>
      </c>
      <c r="AY48" s="944">
        <f t="shared" si="14"/>
        <v>-6.6245953543886391E-2</v>
      </c>
      <c r="AZ48" s="944">
        <f t="shared" si="14"/>
        <v>-3.6780517225407552E-2</v>
      </c>
      <c r="BA48" s="944">
        <f t="shared" si="14"/>
        <v>-0.23322035933915511</v>
      </c>
      <c r="BB48" s="945">
        <f t="shared" si="14"/>
        <v>-0.17327889849503686</v>
      </c>
    </row>
    <row r="49" spans="2:54">
      <c r="B49" s="938" t="s">
        <v>816</v>
      </c>
      <c r="C49" s="940">
        <f t="shared" si="10"/>
        <v>24517</v>
      </c>
      <c r="D49" s="912">
        <f t="shared" si="10"/>
        <v>12508</v>
      </c>
      <c r="E49" s="912"/>
      <c r="F49" s="912">
        <f t="shared" si="10"/>
        <v>-401</v>
      </c>
      <c r="G49" s="940">
        <f t="shared" si="10"/>
        <v>2702.8206238695711</v>
      </c>
      <c r="H49" s="912">
        <f t="shared" si="10"/>
        <v>-9700</v>
      </c>
      <c r="I49" s="912">
        <f t="shared" si="10"/>
        <v>13725</v>
      </c>
      <c r="J49" s="912">
        <f t="shared" si="10"/>
        <v>727.82062386957114</v>
      </c>
      <c r="K49" s="912">
        <f t="shared" si="10"/>
        <v>-2050</v>
      </c>
      <c r="L49" s="913">
        <f t="shared" si="10"/>
        <v>-32.149999999999977</v>
      </c>
      <c r="M49" s="912">
        <f t="shared" si="10"/>
        <v>-18</v>
      </c>
      <c r="N49" s="912">
        <f t="shared" si="10"/>
        <v>-4398</v>
      </c>
      <c r="O49" s="912">
        <f t="shared" si="10"/>
        <v>-11.700000000000017</v>
      </c>
      <c r="P49" s="913">
        <f t="shared" si="10"/>
        <v>-27.814814814814781</v>
      </c>
      <c r="Q49" s="914">
        <f t="shared" si="10"/>
        <v>-18530.728729306451</v>
      </c>
      <c r="R49" s="914">
        <f t="shared" si="10"/>
        <v>-5957</v>
      </c>
      <c r="S49" s="928">
        <f t="shared" si="10"/>
        <v>-18921</v>
      </c>
      <c r="T49" s="912">
        <f t="shared" si="10"/>
        <v>-1818</v>
      </c>
      <c r="U49" s="912">
        <f t="shared" si="10"/>
        <v>-2110</v>
      </c>
      <c r="V49" s="914">
        <f t="shared" si="10"/>
        <v>-14994</v>
      </c>
      <c r="W49" s="912">
        <f t="shared" si="10"/>
        <v>-20677.572920251754</v>
      </c>
      <c r="X49" s="912">
        <f t="shared" si="10"/>
        <v>930.03518518520286</v>
      </c>
      <c r="Y49" s="912">
        <f t="shared" si="10"/>
        <v>11196</v>
      </c>
      <c r="Z49" s="912">
        <f t="shared" si="10"/>
        <v>-30741.908105436887</v>
      </c>
      <c r="AA49" s="914">
        <f t="shared" si="10"/>
        <v>-2061.7000000000007</v>
      </c>
      <c r="AC49" s="938" t="s">
        <v>816</v>
      </c>
      <c r="AD49" s="946">
        <f t="shared" si="11"/>
        <v>4.5197375576788712E-2</v>
      </c>
      <c r="AE49" s="947">
        <f t="shared" si="11"/>
        <v>0.12239705652105839</v>
      </c>
      <c r="AF49" s="947">
        <f t="shared" si="12"/>
        <v>-9.1084404124011078E-4</v>
      </c>
      <c r="AG49" s="885"/>
      <c r="AH49" s="946">
        <f t="shared" si="13"/>
        <v>1.1500934490815068E-2</v>
      </c>
      <c r="AI49" s="947">
        <f t="shared" si="13"/>
        <v>-0.13407049067035245</v>
      </c>
      <c r="AJ49" s="947">
        <f t="shared" si="13"/>
        <v>0.26293103448275862</v>
      </c>
      <c r="AK49" s="947">
        <f t="shared" si="13"/>
        <v>7.3958908741576018E-3</v>
      </c>
      <c r="AL49" s="948">
        <f t="shared" si="13"/>
        <v>-0.17012448132780084</v>
      </c>
      <c r="AM49" s="913"/>
      <c r="AN49" s="912"/>
      <c r="AO49" s="912"/>
      <c r="AP49" s="912"/>
      <c r="AQ49" s="913"/>
      <c r="AR49" s="914"/>
      <c r="AS49" s="914"/>
      <c r="AT49" s="946">
        <f t="shared" si="14"/>
        <v>-1</v>
      </c>
      <c r="AU49" s="947">
        <f t="shared" si="14"/>
        <v>-1</v>
      </c>
      <c r="AV49" s="947">
        <f t="shared" si="14"/>
        <v>-1</v>
      </c>
      <c r="AW49" s="948">
        <f t="shared" si="14"/>
        <v>-1</v>
      </c>
      <c r="AX49" s="947">
        <f t="shared" si="14"/>
        <v>-2.49906971325961E-2</v>
      </c>
      <c r="AY49" s="947">
        <f t="shared" si="14"/>
        <v>5.237885059159262E-3</v>
      </c>
      <c r="AZ49" s="947">
        <f t="shared" si="14"/>
        <v>2.2605440569860625E-2</v>
      </c>
      <c r="BA49" s="947">
        <f t="shared" si="14"/>
        <v>-0.21605333854767397</v>
      </c>
      <c r="BB49" s="948">
        <f t="shared" si="14"/>
        <v>-0.16783620970367963</v>
      </c>
    </row>
    <row r="50" spans="2:54">
      <c r="B50" s="938" t="s">
        <v>817</v>
      </c>
      <c r="C50" s="940">
        <f t="shared" si="10"/>
        <v>-11337</v>
      </c>
      <c r="D50" s="912">
        <f t="shared" si="10"/>
        <v>2906</v>
      </c>
      <c r="E50" s="912"/>
      <c r="F50" s="912">
        <f t="shared" si="10"/>
        <v>-28054</v>
      </c>
      <c r="G50" s="940">
        <f t="shared" si="10"/>
        <v>-33202.27539203185</v>
      </c>
      <c r="H50" s="912">
        <f t="shared" si="10"/>
        <v>-18275</v>
      </c>
      <c r="I50" s="912">
        <f t="shared" si="10"/>
        <v>10475</v>
      </c>
      <c r="J50" s="912">
        <f t="shared" si="10"/>
        <v>-23452.27539203185</v>
      </c>
      <c r="K50" s="912">
        <f t="shared" si="10"/>
        <v>-1950</v>
      </c>
      <c r="L50" s="913">
        <f t="shared" si="10"/>
        <v>-33.899999999999977</v>
      </c>
      <c r="M50" s="912">
        <f t="shared" si="10"/>
        <v>-117</v>
      </c>
      <c r="N50" s="912">
        <f t="shared" si="10"/>
        <v>-5102</v>
      </c>
      <c r="O50" s="912">
        <f t="shared" si="10"/>
        <v>-11.900000000000006</v>
      </c>
      <c r="P50" s="913">
        <f t="shared" si="10"/>
        <v>-27.553086419753072</v>
      </c>
      <c r="Q50" s="914">
        <f t="shared" si="10"/>
        <v>-18693.563468144304</v>
      </c>
      <c r="R50" s="914">
        <f t="shared" si="10"/>
        <v>-6595</v>
      </c>
      <c r="S50" s="928">
        <f t="shared" si="10"/>
        <v>-21409</v>
      </c>
      <c r="T50" s="912">
        <f t="shared" si="10"/>
        <v>-1694</v>
      </c>
      <c r="U50" s="912">
        <f t="shared" si="10"/>
        <v>-2408</v>
      </c>
      <c r="V50" s="914">
        <f t="shared" si="10"/>
        <v>-17307</v>
      </c>
      <c r="W50" s="912">
        <f t="shared" si="10"/>
        <v>-96530.191946595907</v>
      </c>
      <c r="X50" s="912">
        <f t="shared" si="10"/>
        <v>-17124.45308641973</v>
      </c>
      <c r="Y50" s="912">
        <f t="shared" si="10"/>
        <v>-20104</v>
      </c>
      <c r="Z50" s="912">
        <f t="shared" si="10"/>
        <v>-57339.838860176154</v>
      </c>
      <c r="AA50" s="914">
        <f t="shared" si="10"/>
        <v>-1961.8999999999996</v>
      </c>
      <c r="AC50" s="938" t="s">
        <v>817</v>
      </c>
      <c r="AD50" s="946">
        <f t="shared" si="11"/>
        <v>-2.0091908474329959E-2</v>
      </c>
      <c r="AE50" s="947">
        <f t="shared" si="11"/>
        <v>2.7352132826324309E-2</v>
      </c>
      <c r="AF50" s="947">
        <f t="shared" si="12"/>
        <v>-6.1251402795547735E-2</v>
      </c>
      <c r="AG50" s="885"/>
      <c r="AH50" s="946">
        <f t="shared" si="13"/>
        <v>-0.14026656013046734</v>
      </c>
      <c r="AI50" s="947">
        <f t="shared" si="13"/>
        <v>-0.24505531344284279</v>
      </c>
      <c r="AJ50" s="947">
        <f t="shared" si="13"/>
        <v>0.19506517690875233</v>
      </c>
      <c r="AK50" s="947">
        <f t="shared" si="13"/>
        <v>-0.24357543747318111</v>
      </c>
      <c r="AL50" s="948">
        <f t="shared" si="13"/>
        <v>-0.16049382716049382</v>
      </c>
      <c r="AM50" s="913"/>
      <c r="AN50" s="912"/>
      <c r="AO50" s="912"/>
      <c r="AP50" s="912"/>
      <c r="AQ50" s="913"/>
      <c r="AR50" s="914"/>
      <c r="AS50" s="914"/>
      <c r="AT50" s="946">
        <f t="shared" si="14"/>
        <v>-1</v>
      </c>
      <c r="AU50" s="947">
        <f t="shared" si="14"/>
        <v>-1</v>
      </c>
      <c r="AV50" s="947">
        <f t="shared" si="14"/>
        <v>-1</v>
      </c>
      <c r="AW50" s="948">
        <f t="shared" si="14"/>
        <v>-1</v>
      </c>
      <c r="AX50" s="947">
        <f t="shared" si="14"/>
        <v>-0.11288760050846519</v>
      </c>
      <c r="AY50" s="947">
        <f t="shared" si="14"/>
        <v>-9.319832881669117E-2</v>
      </c>
      <c r="AZ50" s="947">
        <f t="shared" si="14"/>
        <v>-3.9037727019412063E-2</v>
      </c>
      <c r="BA50" s="947">
        <f t="shared" si="14"/>
        <v>-0.39824592605821585</v>
      </c>
      <c r="BB50" s="948">
        <f t="shared" si="14"/>
        <v>-0.15837100419761055</v>
      </c>
    </row>
    <row r="51" spans="2:54">
      <c r="B51" s="938" t="s">
        <v>818</v>
      </c>
      <c r="C51" s="940">
        <f t="shared" si="10"/>
        <v>-26117</v>
      </c>
      <c r="D51" s="912">
        <f t="shared" si="10"/>
        <v>6473</v>
      </c>
      <c r="E51" s="912"/>
      <c r="F51" s="912">
        <f t="shared" si="10"/>
        <v>-46201</v>
      </c>
      <c r="G51" s="940">
        <f t="shared" si="10"/>
        <v>-46765.65656684959</v>
      </c>
      <c r="H51" s="912">
        <f t="shared" si="10"/>
        <v>-24350</v>
      </c>
      <c r="I51" s="912">
        <f t="shared" si="10"/>
        <v>5375</v>
      </c>
      <c r="J51" s="912">
        <f t="shared" si="10"/>
        <v>-25840.656566849575</v>
      </c>
      <c r="K51" s="912">
        <f t="shared" si="10"/>
        <v>-1950</v>
      </c>
      <c r="L51" s="913">
        <f t="shared" si="10"/>
        <v>-36.550000000000068</v>
      </c>
      <c r="M51" s="912">
        <f t="shared" si="10"/>
        <v>-65</v>
      </c>
      <c r="N51" s="912">
        <f t="shared" si="10"/>
        <v>-5947</v>
      </c>
      <c r="O51" s="912">
        <f t="shared" si="10"/>
        <v>-11.25</v>
      </c>
      <c r="P51" s="913">
        <f t="shared" si="10"/>
        <v>-28.930740740740703</v>
      </c>
      <c r="Q51" s="914">
        <f t="shared" si="10"/>
        <v>-19290.078171543235</v>
      </c>
      <c r="R51" s="914">
        <f t="shared" si="10"/>
        <v>-5480</v>
      </c>
      <c r="S51" s="928">
        <f t="shared" si="10"/>
        <v>-19951</v>
      </c>
      <c r="T51" s="912">
        <f t="shared" si="10"/>
        <v>-1928</v>
      </c>
      <c r="U51" s="912">
        <f t="shared" si="10"/>
        <v>-2146</v>
      </c>
      <c r="V51" s="914">
        <f t="shared" si="10"/>
        <v>-15877</v>
      </c>
      <c r="W51" s="912">
        <f t="shared" si="10"/>
        <v>-123693.46547913353</v>
      </c>
      <c r="X51" s="912">
        <f t="shared" si="10"/>
        <v>-19870.480740740721</v>
      </c>
      <c r="Y51" s="912">
        <f t="shared" si="10"/>
        <v>-43037</v>
      </c>
      <c r="Z51" s="912">
        <f t="shared" si="10"/>
        <v>-58824.734738392799</v>
      </c>
      <c r="AA51" s="914">
        <f t="shared" si="10"/>
        <v>-1961.25</v>
      </c>
      <c r="AC51" s="938" t="s">
        <v>818</v>
      </c>
      <c r="AD51" s="946">
        <f t="shared" si="11"/>
        <v>-4.776448598814529E-2</v>
      </c>
      <c r="AE51" s="947">
        <f t="shared" si="11"/>
        <v>6.3412913780773336E-2</v>
      </c>
      <c r="AF51" s="947">
        <f t="shared" si="12"/>
        <v>-0.10388994200728113</v>
      </c>
      <c r="AG51" s="885"/>
      <c r="AH51" s="946">
        <f t="shared" si="13"/>
        <v>-0.19075783540523789</v>
      </c>
      <c r="AI51" s="947">
        <f t="shared" si="13"/>
        <v>-0.30871632329635501</v>
      </c>
      <c r="AJ51" s="947">
        <f t="shared" si="13"/>
        <v>9.5259193619849358E-2</v>
      </c>
      <c r="AK51" s="947">
        <f t="shared" si="13"/>
        <v>-0.26474129878497166</v>
      </c>
      <c r="AL51" s="948">
        <f t="shared" si="13"/>
        <v>-0.15918367346938775</v>
      </c>
      <c r="AM51" s="913"/>
      <c r="AN51" s="912"/>
      <c r="AO51" s="912"/>
      <c r="AP51" s="912"/>
      <c r="AQ51" s="913"/>
      <c r="AR51" s="914"/>
      <c r="AS51" s="914"/>
      <c r="AT51" s="946">
        <f t="shared" si="14"/>
        <v>-1</v>
      </c>
      <c r="AU51" s="947">
        <f t="shared" si="14"/>
        <v>-1</v>
      </c>
      <c r="AV51" s="947">
        <f t="shared" si="14"/>
        <v>-1</v>
      </c>
      <c r="AW51" s="948">
        <f t="shared" si="14"/>
        <v>-1</v>
      </c>
      <c r="AX51" s="947">
        <f t="shared" si="14"/>
        <v>-0.14638056613019346</v>
      </c>
      <c r="AY51" s="947">
        <f t="shared" si="14"/>
        <v>-0.10788057057787218</v>
      </c>
      <c r="AZ51" s="947">
        <f t="shared" si="14"/>
        <v>-8.5365974606612757E-2</v>
      </c>
      <c r="BA51" s="947">
        <f t="shared" si="14"/>
        <v>-0.40793490873122357</v>
      </c>
      <c r="BB51" s="948">
        <f t="shared" si="14"/>
        <v>-0.15721442885771544</v>
      </c>
    </row>
    <row r="52" spans="2:54">
      <c r="B52" s="938" t="s">
        <v>819</v>
      </c>
      <c r="C52" s="940">
        <f t="shared" si="10"/>
        <v>-32973</v>
      </c>
      <c r="D52" s="912">
        <f t="shared" si="10"/>
        <v>5667</v>
      </c>
      <c r="E52" s="912"/>
      <c r="F52" s="912">
        <f t="shared" si="10"/>
        <v>-52549</v>
      </c>
      <c r="G52" s="940">
        <f t="shared" si="10"/>
        <v>-64404.379799213784</v>
      </c>
      <c r="H52" s="912">
        <f t="shared" si="10"/>
        <v>-31575</v>
      </c>
      <c r="I52" s="912">
        <f t="shared" si="10"/>
        <v>2175</v>
      </c>
      <c r="J52" s="912">
        <f t="shared" si="10"/>
        <v>-33154.379799213784</v>
      </c>
      <c r="K52" s="912">
        <f t="shared" si="10"/>
        <v>-1850</v>
      </c>
      <c r="L52" s="913">
        <f t="shared" si="10"/>
        <v>-37.5</v>
      </c>
      <c r="M52" s="912">
        <f t="shared" si="10"/>
        <v>-50</v>
      </c>
      <c r="N52" s="912">
        <f t="shared" si="10"/>
        <v>-5150</v>
      </c>
      <c r="O52" s="912">
        <f t="shared" si="10"/>
        <v>-14</v>
      </c>
      <c r="P52" s="913">
        <f t="shared" si="10"/>
        <v>-30.377277777777749</v>
      </c>
      <c r="Q52" s="914">
        <f t="shared" si="10"/>
        <v>-19378.307219313287</v>
      </c>
      <c r="R52" s="914">
        <f t="shared" si="10"/>
        <v>-5500</v>
      </c>
      <c r="S52" s="928">
        <f t="shared" si="10"/>
        <v>-21870</v>
      </c>
      <c r="T52" s="912">
        <f t="shared" si="10"/>
        <v>-2193</v>
      </c>
      <c r="U52" s="912">
        <f t="shared" si="10"/>
        <v>-2350</v>
      </c>
      <c r="V52" s="914">
        <f t="shared" si="10"/>
        <v>-17326</v>
      </c>
      <c r="W52" s="912">
        <f t="shared" si="10"/>
        <v>-149405.56429630495</v>
      </c>
      <c r="X52" s="912">
        <f t="shared" si="10"/>
        <v>-28168.877277777763</v>
      </c>
      <c r="Y52" s="912">
        <f t="shared" si="10"/>
        <v>-52774</v>
      </c>
      <c r="Z52" s="912">
        <f t="shared" si="10"/>
        <v>-66598.687018527067</v>
      </c>
      <c r="AA52" s="914">
        <f t="shared" si="10"/>
        <v>-1864</v>
      </c>
      <c r="AC52" s="938" t="s">
        <v>819</v>
      </c>
      <c r="AD52" s="946">
        <f t="shared" si="11"/>
        <v>-5.7945672746571815E-2</v>
      </c>
      <c r="AE52" s="947">
        <f t="shared" si="11"/>
        <v>5.2700101364232373E-2</v>
      </c>
      <c r="AF52" s="947">
        <f t="shared" si="12"/>
        <v>-0.11386590220130488</v>
      </c>
      <c r="AG52" s="885"/>
      <c r="AH52" s="946">
        <f t="shared" si="13"/>
        <v>-0.2586772623150233</v>
      </c>
      <c r="AI52" s="947">
        <f t="shared" si="13"/>
        <v>-0.39880012630249445</v>
      </c>
      <c r="AJ52" s="947">
        <f t="shared" si="13"/>
        <v>3.8174637999122421E-2</v>
      </c>
      <c r="AK52" s="947">
        <f t="shared" si="13"/>
        <v>-0.32997376403907469</v>
      </c>
      <c r="AL52" s="948">
        <f t="shared" si="13"/>
        <v>-0.14979757085020243</v>
      </c>
      <c r="AM52" s="913"/>
      <c r="AN52" s="912"/>
      <c r="AO52" s="912"/>
      <c r="AP52" s="912"/>
      <c r="AQ52" s="913"/>
      <c r="AR52" s="914"/>
      <c r="AS52" s="914"/>
      <c r="AT52" s="946">
        <f t="shared" si="14"/>
        <v>-1</v>
      </c>
      <c r="AU52" s="947">
        <f t="shared" si="14"/>
        <v>-1</v>
      </c>
      <c r="AV52" s="947">
        <f t="shared" si="14"/>
        <v>-1</v>
      </c>
      <c r="AW52" s="948">
        <f t="shared" si="14"/>
        <v>-1</v>
      </c>
      <c r="AX52" s="947">
        <f t="shared" si="14"/>
        <v>-0.17124972380278511</v>
      </c>
      <c r="AY52" s="947">
        <f t="shared" si="14"/>
        <v>-0.1480557795473762</v>
      </c>
      <c r="AZ52" s="947">
        <f t="shared" si="14"/>
        <v>-0.10115310010656976</v>
      </c>
      <c r="BA52" s="947">
        <f t="shared" si="14"/>
        <v>-0.45050826050748349</v>
      </c>
      <c r="BB52" s="948">
        <f t="shared" si="14"/>
        <v>-0.14758511480601741</v>
      </c>
    </row>
    <row r="53" spans="2:54">
      <c r="B53" s="938" t="s">
        <v>820</v>
      </c>
      <c r="C53" s="940">
        <f t="shared" si="10"/>
        <v>-26682.142761066323</v>
      </c>
      <c r="D53" s="912">
        <f t="shared" si="10"/>
        <v>11484</v>
      </c>
      <c r="E53" s="912"/>
      <c r="F53" s="912">
        <f t="shared" si="10"/>
        <v>-53206.142761066265</v>
      </c>
      <c r="G53" s="940">
        <f t="shared" si="10"/>
        <v>-70281.016306517064</v>
      </c>
      <c r="H53" s="912">
        <f t="shared" si="10"/>
        <v>-25725</v>
      </c>
      <c r="I53" s="912">
        <f t="shared" si="10"/>
        <v>1500</v>
      </c>
      <c r="J53" s="912">
        <f t="shared" si="10"/>
        <v>-42256.016306517056</v>
      </c>
      <c r="K53" s="912">
        <f t="shared" si="10"/>
        <v>-3800</v>
      </c>
      <c r="L53" s="913">
        <f t="shared" si="10"/>
        <v>-40</v>
      </c>
      <c r="M53" s="912">
        <f t="shared" si="10"/>
        <v>-50</v>
      </c>
      <c r="N53" s="912">
        <f t="shared" si="10"/>
        <v>-5650</v>
      </c>
      <c r="O53" s="912">
        <f t="shared" si="10"/>
        <v>-14</v>
      </c>
      <c r="P53" s="913">
        <f t="shared" si="10"/>
        <v>-31.896141666666722</v>
      </c>
      <c r="Q53" s="914">
        <f t="shared" si="10"/>
        <v>-20431.946147173869</v>
      </c>
      <c r="R53" s="914">
        <f t="shared" si="10"/>
        <v>-5500</v>
      </c>
      <c r="S53" s="928">
        <f t="shared" si="10"/>
        <v>-24971</v>
      </c>
      <c r="T53" s="912">
        <f t="shared" si="10"/>
        <v>-2215</v>
      </c>
      <c r="U53" s="912">
        <f t="shared" si="10"/>
        <v>-2266</v>
      </c>
      <c r="V53" s="914">
        <f t="shared" si="10"/>
        <v>-20490</v>
      </c>
      <c r="W53" s="912">
        <f t="shared" si="10"/>
        <v>-153652.00135642383</v>
      </c>
      <c r="X53" s="912">
        <f t="shared" si="10"/>
        <v>-16527.896141666657</v>
      </c>
      <c r="Y53" s="912">
        <f t="shared" si="10"/>
        <v>-54022.142761066265</v>
      </c>
      <c r="Z53" s="912">
        <f t="shared" si="10"/>
        <v>-79287.96245369094</v>
      </c>
      <c r="AA53" s="914">
        <f t="shared" si="10"/>
        <v>-3814</v>
      </c>
      <c r="AC53" s="938" t="s">
        <v>820</v>
      </c>
      <c r="AD53" s="946">
        <f t="shared" si="11"/>
        <v>-4.5757550351670881E-2</v>
      </c>
      <c r="AE53" s="947">
        <f t="shared" si="11"/>
        <v>0.10279637652619142</v>
      </c>
      <c r="AF53" s="947">
        <f t="shared" si="12"/>
        <v>-0.11286739773329514</v>
      </c>
      <c r="AG53" s="885"/>
      <c r="AH53" s="946">
        <f t="shared" si="13"/>
        <v>-0.27708960585312636</v>
      </c>
      <c r="AI53" s="947">
        <f t="shared" si="13"/>
        <v>-0.32146204311152765</v>
      </c>
      <c r="AJ53" s="947">
        <f t="shared" si="13"/>
        <v>2.6109660574412531E-2</v>
      </c>
      <c r="AK53" s="947">
        <f t="shared" si="13"/>
        <v>-0.40722790490915012</v>
      </c>
      <c r="AL53" s="948">
        <f t="shared" si="13"/>
        <v>-0.30645161290322581</v>
      </c>
      <c r="AM53" s="913"/>
      <c r="AN53" s="912"/>
      <c r="AO53" s="912"/>
      <c r="AP53" s="912"/>
      <c r="AQ53" s="913"/>
      <c r="AR53" s="914"/>
      <c r="AS53" s="914"/>
      <c r="AT53" s="946">
        <f t="shared" si="14"/>
        <v>-1</v>
      </c>
      <c r="AU53" s="947">
        <f t="shared" si="14"/>
        <v>-1</v>
      </c>
      <c r="AV53" s="947">
        <f t="shared" si="14"/>
        <v>-1</v>
      </c>
      <c r="AW53" s="948">
        <f t="shared" si="14"/>
        <v>-1</v>
      </c>
      <c r="AX53" s="947">
        <f t="shared" si="14"/>
        <v>-0.1714902642514024</v>
      </c>
      <c r="AY53" s="947">
        <f t="shared" si="14"/>
        <v>-8.4587564966207188E-2</v>
      </c>
      <c r="AZ53" s="947">
        <f t="shared" si="14"/>
        <v>-0.10153202165329048</v>
      </c>
      <c r="BA53" s="947">
        <f t="shared" si="14"/>
        <v>-0.50878786115664121</v>
      </c>
      <c r="BB53" s="948">
        <f t="shared" si="14"/>
        <v>-0.30078864353312301</v>
      </c>
    </row>
    <row r="54" spans="2:54">
      <c r="B54" s="938" t="s">
        <v>821</v>
      </c>
      <c r="C54" s="940">
        <f t="shared" si="10"/>
        <v>-16462.479796454078</v>
      </c>
      <c r="D54" s="912">
        <f t="shared" si="10"/>
        <v>5998</v>
      </c>
      <c r="E54" s="912"/>
      <c r="F54" s="912">
        <f t="shared" si="10"/>
        <v>-38370.479796454019</v>
      </c>
      <c r="G54" s="940">
        <f t="shared" si="10"/>
        <v>-78897.050951130455</v>
      </c>
      <c r="H54" s="912">
        <f t="shared" si="10"/>
        <v>-25725</v>
      </c>
      <c r="I54" s="912">
        <f t="shared" si="10"/>
        <v>1975</v>
      </c>
      <c r="J54" s="912">
        <f t="shared" si="10"/>
        <v>-51897.050951130477</v>
      </c>
      <c r="K54" s="912">
        <f t="shared" si="10"/>
        <v>-3250</v>
      </c>
      <c r="L54" s="913">
        <f t="shared" si="10"/>
        <v>-37.5</v>
      </c>
      <c r="M54" s="912">
        <f t="shared" si="10"/>
        <v>-50</v>
      </c>
      <c r="N54" s="912">
        <f t="shared" si="10"/>
        <v>-4750</v>
      </c>
      <c r="O54" s="912">
        <f t="shared" si="10"/>
        <v>-30</v>
      </c>
      <c r="P54" s="913">
        <f t="shared" si="10"/>
        <v>-319.8189749999998</v>
      </c>
      <c r="Q54" s="914">
        <f t="shared" si="10"/>
        <v>-19205.674022730072</v>
      </c>
      <c r="R54" s="914">
        <f t="shared" si="10"/>
        <v>-5000</v>
      </c>
      <c r="S54" s="928">
        <f t="shared" si="10"/>
        <v>-22506</v>
      </c>
      <c r="T54" s="912">
        <f t="shared" si="10"/>
        <v>-2115</v>
      </c>
      <c r="U54" s="912">
        <f t="shared" si="10"/>
        <v>-2005</v>
      </c>
      <c r="V54" s="914">
        <f t="shared" si="10"/>
        <v>-18386</v>
      </c>
      <c r="W54" s="912">
        <f t="shared" si="10"/>
        <v>-147258.52374531468</v>
      </c>
      <c r="X54" s="912">
        <f t="shared" si="10"/>
        <v>-22199.318975000002</v>
      </c>
      <c r="Y54" s="912">
        <f t="shared" si="10"/>
        <v>-38450.479796454019</v>
      </c>
      <c r="Z54" s="912">
        <f t="shared" si="10"/>
        <v>-83328.724973860546</v>
      </c>
      <c r="AA54" s="914">
        <f t="shared" si="10"/>
        <v>-3280</v>
      </c>
      <c r="AC54" s="938" t="s">
        <v>821</v>
      </c>
      <c r="AD54" s="946">
        <f t="shared" si="11"/>
        <v>-2.9050290011724381E-2</v>
      </c>
      <c r="AE54" s="947">
        <f t="shared" si="11"/>
        <v>5.3219996095898919E-2</v>
      </c>
      <c r="AF54" s="947">
        <f t="shared" si="12"/>
        <v>-8.4518895467169813E-2</v>
      </c>
      <c r="AG54" s="885"/>
      <c r="AH54" s="946">
        <f t="shared" si="13"/>
        <v>-0.31850767465129626</v>
      </c>
      <c r="AI54" s="947">
        <f t="shared" si="13"/>
        <v>-0.32739420935412028</v>
      </c>
      <c r="AJ54" s="947">
        <f t="shared" si="13"/>
        <v>3.5489667565139264E-2</v>
      </c>
      <c r="AK54" s="947">
        <f t="shared" si="13"/>
        <v>-0.50862768334615427</v>
      </c>
      <c r="AL54" s="948">
        <f t="shared" si="13"/>
        <v>-0.28384279475982532</v>
      </c>
      <c r="AM54" s="913"/>
      <c r="AN54" s="912"/>
      <c r="AO54" s="912"/>
      <c r="AP54" s="912"/>
      <c r="AQ54" s="913"/>
      <c r="AR54" s="914"/>
      <c r="AS54" s="914"/>
      <c r="AT54" s="946">
        <f t="shared" si="14"/>
        <v>-1</v>
      </c>
      <c r="AU54" s="947">
        <f t="shared" si="14"/>
        <v>-1</v>
      </c>
      <c r="AV54" s="947">
        <f t="shared" si="14"/>
        <v>-1</v>
      </c>
      <c r="AW54" s="948">
        <f t="shared" si="14"/>
        <v>-1</v>
      </c>
      <c r="AX54" s="947">
        <f t="shared" si="14"/>
        <v>-0.16956301778088642</v>
      </c>
      <c r="AY54" s="947">
        <f t="shared" si="14"/>
        <v>-0.11395262921829613</v>
      </c>
      <c r="AZ54" s="947">
        <f t="shared" si="14"/>
        <v>-7.5019178518938967E-2</v>
      </c>
      <c r="BA54" s="947">
        <f t="shared" si="14"/>
        <v>-0.55784864142477797</v>
      </c>
      <c r="BB54" s="948">
        <f t="shared" si="14"/>
        <v>-0.27962489343563512</v>
      </c>
    </row>
    <row r="55" spans="2:54">
      <c r="B55" s="938" t="s">
        <v>822</v>
      </c>
      <c r="C55" s="940">
        <f t="shared" si="10"/>
        <v>-18755.148004701477</v>
      </c>
      <c r="D55" s="912">
        <f t="shared" si="10"/>
        <v>16393</v>
      </c>
      <c r="E55" s="912"/>
      <c r="F55" s="912">
        <f t="shared" si="10"/>
        <v>-52018.148004701477</v>
      </c>
      <c r="G55" s="940">
        <f t="shared" si="10"/>
        <v>-88191.864255391702</v>
      </c>
      <c r="H55" s="912">
        <f t="shared" si="10"/>
        <v>-23353</v>
      </c>
      <c r="I55" s="912">
        <f t="shared" si="10"/>
        <v>1841.5</v>
      </c>
      <c r="J55" s="912">
        <f t="shared" si="10"/>
        <v>-63430.364255391716</v>
      </c>
      <c r="K55" s="912">
        <f t="shared" si="10"/>
        <v>-3250</v>
      </c>
      <c r="L55" s="913">
        <f t="shared" si="10"/>
        <v>-37.5</v>
      </c>
      <c r="M55" s="912">
        <f t="shared" si="10"/>
        <v>-50</v>
      </c>
      <c r="N55" s="912">
        <f t="shared" si="10"/>
        <v>-5500</v>
      </c>
      <c r="O55" s="912">
        <f t="shared" si="10"/>
        <v>50</v>
      </c>
      <c r="P55" s="913">
        <f t="shared" si="10"/>
        <v>-303.30992374999983</v>
      </c>
      <c r="Q55" s="914">
        <f t="shared" si="10"/>
        <v>-19028.291603201302</v>
      </c>
      <c r="R55" s="914">
        <f t="shared" si="10"/>
        <v>-5500</v>
      </c>
      <c r="S55" s="928">
        <f t="shared" si="10"/>
        <v>-23188</v>
      </c>
      <c r="T55" s="912">
        <f t="shared" si="10"/>
        <v>-2073</v>
      </c>
      <c r="U55" s="912">
        <f t="shared" si="10"/>
        <v>-1890</v>
      </c>
      <c r="V55" s="914">
        <f t="shared" si="10"/>
        <v>-19226</v>
      </c>
      <c r="W55" s="912">
        <f t="shared" si="10"/>
        <v>-160505.11378704454</v>
      </c>
      <c r="X55" s="912">
        <f t="shared" si="10"/>
        <v>-9373.8099237499991</v>
      </c>
      <c r="Y55" s="912">
        <f t="shared" si="10"/>
        <v>-52116.648004701477</v>
      </c>
      <c r="Z55" s="912">
        <f t="shared" si="10"/>
        <v>-95814.655858593018</v>
      </c>
      <c r="AA55" s="914">
        <f t="shared" si="10"/>
        <v>-3200</v>
      </c>
      <c r="AC55" s="938" t="s">
        <v>822</v>
      </c>
      <c r="AD55" s="946">
        <f t="shared" si="11"/>
        <v>-2.9343477921302021E-2</v>
      </c>
      <c r="AE55" s="947">
        <f t="shared" si="11"/>
        <v>0.13310652256875372</v>
      </c>
      <c r="AF55" s="947">
        <f t="shared" si="12"/>
        <v>-0.10080997361386483</v>
      </c>
      <c r="AG55" s="885"/>
      <c r="AH55" s="946">
        <f t="shared" si="13"/>
        <v>-0.33340297877871417</v>
      </c>
      <c r="AI55" s="947">
        <f t="shared" si="13"/>
        <v>-0.3026842766969528</v>
      </c>
      <c r="AJ55" s="947">
        <f t="shared" si="13"/>
        <v>3.1393574673747197E-2</v>
      </c>
      <c r="AK55" s="947">
        <f t="shared" si="13"/>
        <v>-0.54419186477133474</v>
      </c>
      <c r="AL55" s="948">
        <f t="shared" si="13"/>
        <v>-0.26748971193415638</v>
      </c>
      <c r="AM55" s="913"/>
      <c r="AN55" s="912"/>
      <c r="AO55" s="912"/>
      <c r="AP55" s="912"/>
      <c r="AQ55" s="913"/>
      <c r="AR55" s="914"/>
      <c r="AS55" s="914"/>
      <c r="AT55" s="946">
        <f t="shared" si="14"/>
        <v>-1</v>
      </c>
      <c r="AU55" s="947">
        <f t="shared" si="14"/>
        <v>-1</v>
      </c>
      <c r="AV55" s="947">
        <f t="shared" si="14"/>
        <v>-1</v>
      </c>
      <c r="AW55" s="948">
        <f t="shared" si="14"/>
        <v>-1</v>
      </c>
      <c r="AX55" s="947">
        <f t="shared" si="14"/>
        <v>-0.16727124808568031</v>
      </c>
      <c r="AY55" s="947">
        <f t="shared" si="14"/>
        <v>-4.5986948680814051E-2</v>
      </c>
      <c r="AZ55" s="947">
        <f t="shared" si="14"/>
        <v>-9.0245199795846887E-2</v>
      </c>
      <c r="BA55" s="947">
        <f t="shared" si="14"/>
        <v>-0.57784726506017459</v>
      </c>
      <c r="BB55" s="948">
        <f t="shared" si="14"/>
        <v>-0.25806451612903225</v>
      </c>
    </row>
    <row r="56" spans="2:54">
      <c r="B56" s="938" t="s">
        <v>823</v>
      </c>
      <c r="C56" s="940">
        <f t="shared" si="10"/>
        <v>-13550.991772572277</v>
      </c>
      <c r="D56" s="912">
        <f t="shared" si="10"/>
        <v>22031</v>
      </c>
      <c r="E56" s="912"/>
      <c r="F56" s="912">
        <f t="shared" si="10"/>
        <v>-50151.991772572219</v>
      </c>
      <c r="G56" s="940">
        <f t="shared" si="10"/>
        <v>-80650.699919174105</v>
      </c>
      <c r="H56" s="912">
        <f t="shared" si="10"/>
        <v>-26453.5</v>
      </c>
      <c r="I56" s="912">
        <f t="shared" si="10"/>
        <v>3252</v>
      </c>
      <c r="J56" s="912">
        <f t="shared" si="10"/>
        <v>-54774.19991917412</v>
      </c>
      <c r="K56" s="912">
        <f t="shared" si="10"/>
        <v>-2675</v>
      </c>
      <c r="L56" s="913">
        <f t="shared" si="10"/>
        <v>-37.5</v>
      </c>
      <c r="M56" s="912">
        <f t="shared" si="10"/>
        <v>-150</v>
      </c>
      <c r="N56" s="912">
        <f t="shared" si="10"/>
        <v>-5250</v>
      </c>
      <c r="O56" s="912">
        <f t="shared" si="10"/>
        <v>-50</v>
      </c>
      <c r="P56" s="913">
        <f t="shared" si="10"/>
        <v>-188.47541993749985</v>
      </c>
      <c r="Q56" s="914">
        <f t="shared" si="10"/>
        <v>-18015.370286167989</v>
      </c>
      <c r="R56" s="914">
        <f t="shared" si="10"/>
        <v>-5500</v>
      </c>
      <c r="S56" s="928">
        <f t="shared" ref="S56:AA56" si="15">S35-S16</f>
        <v>-18905</v>
      </c>
      <c r="T56" s="912">
        <f t="shared" si="15"/>
        <v>-2094</v>
      </c>
      <c r="U56" s="912">
        <f t="shared" si="15"/>
        <v>-1623</v>
      </c>
      <c r="V56" s="914">
        <f t="shared" si="15"/>
        <v>-15188</v>
      </c>
      <c r="W56" s="912">
        <f t="shared" si="15"/>
        <v>-142298.03739785182</v>
      </c>
      <c r="X56" s="912">
        <f t="shared" si="15"/>
        <v>-6742.4754199375166</v>
      </c>
      <c r="Y56" s="912">
        <f t="shared" si="15"/>
        <v>-48672.991772572219</v>
      </c>
      <c r="Z56" s="912">
        <f t="shared" si="15"/>
        <v>-84157.570205342097</v>
      </c>
      <c r="AA56" s="914">
        <f t="shared" si="15"/>
        <v>-2725</v>
      </c>
      <c r="AC56" s="938" t="s">
        <v>823</v>
      </c>
      <c r="AD56" s="946">
        <f t="shared" si="11"/>
        <v>-2.3155815738603262E-2</v>
      </c>
      <c r="AE56" s="947">
        <f t="shared" si="11"/>
        <v>0.20692408118795141</v>
      </c>
      <c r="AF56" s="947">
        <f t="shared" si="12"/>
        <v>-0.10475830674807247</v>
      </c>
      <c r="AG56" s="885"/>
      <c r="AH56" s="946">
        <f t="shared" si="13"/>
        <v>-0.33178302288544687</v>
      </c>
      <c r="AI56" s="947">
        <f t="shared" si="13"/>
        <v>-0.35340364845999184</v>
      </c>
      <c r="AJ56" s="947">
        <f t="shared" si="13"/>
        <v>5.8782061710319397E-2</v>
      </c>
      <c r="AK56" s="947">
        <f t="shared" si="13"/>
        <v>-0.53895084576030861</v>
      </c>
      <c r="AL56" s="948">
        <f t="shared" si="13"/>
        <v>-0.23725055432372505</v>
      </c>
      <c r="AM56" s="913"/>
      <c r="AN56" s="912"/>
      <c r="AO56" s="912"/>
      <c r="AP56" s="912"/>
      <c r="AQ56" s="913"/>
      <c r="AR56" s="914"/>
      <c r="AS56" s="914"/>
      <c r="AT56" s="946">
        <f t="shared" si="14"/>
        <v>-1</v>
      </c>
      <c r="AU56" s="947">
        <f t="shared" si="14"/>
        <v>-1</v>
      </c>
      <c r="AV56" s="947">
        <f t="shared" si="14"/>
        <v>-1</v>
      </c>
      <c r="AW56" s="948">
        <f t="shared" si="14"/>
        <v>-1</v>
      </c>
      <c r="AX56" s="947">
        <f t="shared" si="14"/>
        <v>-0.1619414537594904</v>
      </c>
      <c r="AY56" s="947">
        <f t="shared" si="14"/>
        <v>-3.6464542961186883E-2</v>
      </c>
      <c r="AZ56" s="947">
        <f t="shared" si="14"/>
        <v>-9.0700198593780923E-2</v>
      </c>
      <c r="BA56" s="947">
        <f t="shared" si="14"/>
        <v>-0.57806670624900258</v>
      </c>
      <c r="BB56" s="948">
        <f t="shared" si="14"/>
        <v>-0.23542116630669546</v>
      </c>
    </row>
    <row r="57" spans="2:54" ht="16" thickBot="1">
      <c r="B57" s="949" t="s">
        <v>824</v>
      </c>
      <c r="C57" s="950">
        <f t="shared" ref="C57:AA58" si="16">C36-C17</f>
        <v>-26756.566391672706</v>
      </c>
      <c r="D57" s="923">
        <f t="shared" si="16"/>
        <v>20784</v>
      </c>
      <c r="E57" s="923"/>
      <c r="F57" s="923">
        <f t="shared" si="16"/>
        <v>-62290.566391672706</v>
      </c>
      <c r="G57" s="950">
        <f t="shared" si="16"/>
        <v>-77090.004210124636</v>
      </c>
      <c r="H57" s="923">
        <f t="shared" si="16"/>
        <v>-18775.73529411765</v>
      </c>
      <c r="I57" s="923">
        <f t="shared" si="16"/>
        <v>-1916</v>
      </c>
      <c r="J57" s="923">
        <f t="shared" si="16"/>
        <v>-54423.268916006971</v>
      </c>
      <c r="K57" s="923">
        <f t="shared" si="16"/>
        <v>-1975</v>
      </c>
      <c r="L57" s="924">
        <f t="shared" si="16"/>
        <v>-40</v>
      </c>
      <c r="M57" s="923">
        <f t="shared" si="16"/>
        <v>-200</v>
      </c>
      <c r="N57" s="923">
        <f t="shared" si="16"/>
        <v>-5950</v>
      </c>
      <c r="O57" s="923">
        <f t="shared" si="16"/>
        <v>-75</v>
      </c>
      <c r="P57" s="924">
        <f t="shared" si="16"/>
        <v>-275.39919093437493</v>
      </c>
      <c r="Q57" s="925">
        <f t="shared" si="16"/>
        <v>-18661.79375919114</v>
      </c>
      <c r="R57" s="925">
        <f t="shared" si="16"/>
        <v>-6000</v>
      </c>
      <c r="S57" s="935">
        <f t="shared" si="16"/>
        <v>-22658</v>
      </c>
      <c r="T57" s="923">
        <f t="shared" si="16"/>
        <v>-2157</v>
      </c>
      <c r="U57" s="923">
        <f t="shared" si="16"/>
        <v>-1986</v>
      </c>
      <c r="V57" s="925">
        <f t="shared" si="16"/>
        <v>-18515</v>
      </c>
      <c r="W57" s="923">
        <f t="shared" si="16"/>
        <v>-157706.76355192275</v>
      </c>
      <c r="X57" s="923">
        <f t="shared" si="16"/>
        <v>-464.13448505202541</v>
      </c>
      <c r="Y57" s="923">
        <f t="shared" si="16"/>
        <v>-66392.566391672706</v>
      </c>
      <c r="Z57" s="923">
        <f t="shared" si="16"/>
        <v>-88800.062675198118</v>
      </c>
      <c r="AA57" s="925">
        <f t="shared" si="16"/>
        <v>-2050</v>
      </c>
      <c r="AC57" s="949" t="s">
        <v>824</v>
      </c>
      <c r="AD57" s="951">
        <f t="shared" si="11"/>
        <v>-4.3326542680619584E-2</v>
      </c>
      <c r="AE57" s="952">
        <f t="shared" si="11"/>
        <v>0.17984528321478635</v>
      </c>
      <c r="AF57" s="952">
        <f t="shared" si="12"/>
        <v>-0.1240872654667876</v>
      </c>
      <c r="AG57" s="886"/>
      <c r="AH57" s="951">
        <f t="shared" si="13"/>
        <v>-0.31380682790407444</v>
      </c>
      <c r="AI57" s="952">
        <f t="shared" si="13"/>
        <v>-0.25176735060094851</v>
      </c>
      <c r="AJ57" s="952">
        <f t="shared" si="13"/>
        <v>-3.3901903885625306E-2</v>
      </c>
      <c r="AK57" s="952">
        <f t="shared" si="13"/>
        <v>-0.52687754226570949</v>
      </c>
      <c r="AL57" s="953">
        <f t="shared" si="13"/>
        <v>-0.17516629711751663</v>
      </c>
      <c r="AM57" s="924"/>
      <c r="AN57" s="923"/>
      <c r="AO57" s="923"/>
      <c r="AP57" s="923"/>
      <c r="AQ57" s="924"/>
      <c r="AR57" s="925"/>
      <c r="AS57" s="925"/>
      <c r="AT57" s="951">
        <f t="shared" si="14"/>
        <v>-1</v>
      </c>
      <c r="AU57" s="952">
        <f t="shared" si="14"/>
        <v>-1</v>
      </c>
      <c r="AV57" s="952">
        <f t="shared" si="14"/>
        <v>-1</v>
      </c>
      <c r="AW57" s="953">
        <f t="shared" si="14"/>
        <v>-1</v>
      </c>
      <c r="AX57" s="952">
        <f t="shared" si="14"/>
        <v>-0.1715300456706596</v>
      </c>
      <c r="AY57" s="952">
        <f t="shared" si="14"/>
        <v>-2.3939990049978064E-3</v>
      </c>
      <c r="AZ57" s="952">
        <f t="shared" si="14"/>
        <v>-0.11824312081324882</v>
      </c>
      <c r="BA57" s="952">
        <f t="shared" si="14"/>
        <v>-0.58259823038654479</v>
      </c>
      <c r="BB57" s="953">
        <f t="shared" si="14"/>
        <v>-0.17634408602150536</v>
      </c>
    </row>
    <row r="58" spans="2:54">
      <c r="B58" s="878" t="s">
        <v>45</v>
      </c>
      <c r="C58" s="928">
        <f t="shared" si="16"/>
        <v>-289193.32872646768</v>
      </c>
      <c r="D58" s="928">
        <f t="shared" si="16"/>
        <v>85687</v>
      </c>
      <c r="E58" s="928"/>
      <c r="F58" s="928">
        <f t="shared" si="16"/>
        <v>-539821.32872646675</v>
      </c>
      <c r="G58" s="928">
        <f t="shared" si="16"/>
        <v>-510757.3449152275</v>
      </c>
      <c r="H58" s="928">
        <f t="shared" si="16"/>
        <v>-221482.23529411759</v>
      </c>
      <c r="I58" s="928">
        <f t="shared" si="16"/>
        <v>80102.5</v>
      </c>
      <c r="J58" s="928">
        <f t="shared" si="16"/>
        <v>-344077.60962110909</v>
      </c>
      <c r="K58" s="928">
        <f t="shared" si="16"/>
        <v>-25300</v>
      </c>
      <c r="L58" s="928">
        <f t="shared" si="16"/>
        <v>-438.90000000000146</v>
      </c>
      <c r="M58" s="928">
        <f t="shared" si="16"/>
        <v>-1018</v>
      </c>
      <c r="N58" s="928">
        <f t="shared" si="16"/>
        <v>-62590</v>
      </c>
      <c r="O58" s="928">
        <f t="shared" si="16"/>
        <v>-204.94999999999982</v>
      </c>
      <c r="P58" s="928">
        <f t="shared" si="16"/>
        <v>-1314.2366821527403</v>
      </c>
      <c r="Q58" s="928">
        <f t="shared" si="16"/>
        <v>-226626.23260673234</v>
      </c>
      <c r="R58" s="928">
        <f t="shared" si="16"/>
        <v>-70353</v>
      </c>
      <c r="S58" s="928">
        <f t="shared" si="16"/>
        <v>-254553</v>
      </c>
      <c r="T58" s="928">
        <f t="shared" si="16"/>
        <v>-24438</v>
      </c>
      <c r="U58" s="928">
        <f t="shared" si="16"/>
        <v>-24320</v>
      </c>
      <c r="V58" s="928">
        <f t="shared" si="16"/>
        <v>-205797</v>
      </c>
      <c r="W58" s="928">
        <f t="shared" si="16"/>
        <v>-1417051.9929305781</v>
      </c>
      <c r="X58" s="928">
        <f t="shared" si="16"/>
        <v>-161986.37197626987</v>
      </c>
      <c r="Y58" s="928">
        <f t="shared" si="16"/>
        <v>-485056.82872646675</v>
      </c>
      <c r="Z58" s="928">
        <f t="shared" si="16"/>
        <v>-744503.84222784126</v>
      </c>
      <c r="AA58" s="928">
        <f t="shared" si="16"/>
        <v>-25504.950000000012</v>
      </c>
      <c r="AC58" s="878" t="s">
        <v>45</v>
      </c>
      <c r="AD58" s="954">
        <f t="shared" si="11"/>
        <v>-4.149824291732887E-2</v>
      </c>
      <c r="AE58" s="954">
        <f t="shared" si="11"/>
        <v>6.4066819044713758E-2</v>
      </c>
      <c r="AF58" s="954">
        <f t="shared" si="12"/>
        <v>-9.5860071973271538E-2</v>
      </c>
      <c r="AG58" s="954"/>
      <c r="AH58" s="954">
        <f t="shared" si="13"/>
        <v>-0.17258752120040563</v>
      </c>
      <c r="AI58" s="954">
        <f t="shared" si="13"/>
        <v>-0.24282477621471618</v>
      </c>
      <c r="AJ58" s="954">
        <f t="shared" si="13"/>
        <v>0.1207140139170927</v>
      </c>
      <c r="AK58" s="954">
        <f t="shared" si="13"/>
        <v>-0.27688331813551526</v>
      </c>
      <c r="AL58" s="954">
        <f t="shared" si="13"/>
        <v>-0.17936901807869549</v>
      </c>
      <c r="AM58" s="954"/>
      <c r="AN58" s="954"/>
      <c r="AO58" s="954"/>
      <c r="AP58" s="954"/>
      <c r="AQ58" s="954"/>
      <c r="AR58" s="954"/>
      <c r="AS58" s="954"/>
      <c r="AT58" s="954">
        <f t="shared" si="14"/>
        <v>-1</v>
      </c>
      <c r="AU58" s="954">
        <f t="shared" si="14"/>
        <v>-1</v>
      </c>
      <c r="AV58" s="954">
        <f t="shared" si="14"/>
        <v>-1</v>
      </c>
      <c r="AW58" s="954">
        <f t="shared" si="14"/>
        <v>-1</v>
      </c>
      <c r="AX58" s="954">
        <f t="shared" si="14"/>
        <v>-0.13403439061151373</v>
      </c>
      <c r="AY58" s="954">
        <f t="shared" si="14"/>
        <v>-7.0729676777401815E-2</v>
      </c>
      <c r="AZ58" s="954">
        <f t="shared" si="14"/>
        <v>-7.6630581376521595E-2</v>
      </c>
      <c r="BA58" s="954">
        <f t="shared" si="14"/>
        <v>-0.41177236523080041</v>
      </c>
      <c r="BB58" s="954">
        <f t="shared" si="14"/>
        <v>-0.17683648919426753</v>
      </c>
    </row>
  </sheetData>
  <sheetProtection algorithmName="SHA-512" hashValue="6nWXZpvGYaT3vIe3/VdIsnWC+QRZbg285SzjMzZxlKVWiq54Ci4GDrGQs1lpfZ123/B3eSvN1qV8NaZuZU9LEQ==" saltValue="xUbUR8mRAesRGmdqI+6tQA==" spinCount="100000" sheet="1" objects="1" scenarios="1"/>
  <mergeCells count="28">
    <mergeCell ref="AM44:AP44"/>
    <mergeCell ref="AQ44:AR44"/>
    <mergeCell ref="AT44:AW44"/>
    <mergeCell ref="AX44:BB44"/>
    <mergeCell ref="C42:AA43"/>
    <mergeCell ref="AD42:BB43"/>
    <mergeCell ref="C44:F44"/>
    <mergeCell ref="G44:K44"/>
    <mergeCell ref="L44:O44"/>
    <mergeCell ref="P44:Q44"/>
    <mergeCell ref="S44:V44"/>
    <mergeCell ref="W44:AA44"/>
    <mergeCell ref="AD44:AG44"/>
    <mergeCell ref="AH44:AL44"/>
    <mergeCell ref="C21:AA22"/>
    <mergeCell ref="C23:F23"/>
    <mergeCell ref="G23:K23"/>
    <mergeCell ref="L23:O23"/>
    <mergeCell ref="P23:Q23"/>
    <mergeCell ref="S23:V23"/>
    <mergeCell ref="W23:AA23"/>
    <mergeCell ref="C2:AA3"/>
    <mergeCell ref="C4:F4"/>
    <mergeCell ref="G4:K4"/>
    <mergeCell ref="L4:O4"/>
    <mergeCell ref="P4:Q4"/>
    <mergeCell ref="S4:V4"/>
    <mergeCell ref="W4:AA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3EC9-8407-46E0-8549-71DAEA488284}">
  <sheetPr codeName="Sheet12">
    <tabColor rgb="FF92D050"/>
  </sheetPr>
  <dimension ref="B1:AN58"/>
  <sheetViews>
    <sheetView workbookViewId="0"/>
  </sheetViews>
  <sheetFormatPr baseColWidth="10" defaultColWidth="8.83203125" defaultRowHeight="15"/>
  <cols>
    <col min="2" max="2" width="10.83203125" customWidth="1"/>
    <col min="3" max="4" width="9.6640625" bestFit="1" customWidth="1"/>
    <col min="5" max="5" width="9.6640625" customWidth="1"/>
    <col min="6" max="7" width="9.6640625" bestFit="1" customWidth="1"/>
    <col min="10" max="10" width="9.6640625" bestFit="1" customWidth="1"/>
    <col min="16" max="19" width="9.6640625" bestFit="1" customWidth="1"/>
  </cols>
  <sheetData>
    <row r="1" spans="2:22" ht="35.25" customHeight="1" thickBot="1">
      <c r="B1" s="3005" t="s">
        <v>845</v>
      </c>
      <c r="C1" s="3005"/>
      <c r="D1" s="3005"/>
      <c r="E1" s="3005"/>
      <c r="F1" s="3005"/>
      <c r="G1" s="3005"/>
      <c r="H1" s="3005"/>
      <c r="I1" s="3005"/>
      <c r="J1" s="3005"/>
      <c r="K1" s="3005"/>
      <c r="L1" s="3005"/>
      <c r="M1" s="3005"/>
      <c r="N1" s="3005"/>
      <c r="O1" s="3005"/>
      <c r="P1" s="3005"/>
      <c r="Q1" s="3005"/>
      <c r="R1" s="3005"/>
      <c r="S1" s="3005"/>
      <c r="T1" s="3005"/>
    </row>
    <row r="2" spans="2:22">
      <c r="B2" s="904"/>
      <c r="C2" s="2998" t="s">
        <v>846</v>
      </c>
      <c r="D2" s="2999"/>
      <c r="E2" s="2999"/>
      <c r="F2" s="2999"/>
      <c r="G2" s="2999"/>
      <c r="H2" s="2999"/>
      <c r="I2" s="2999"/>
      <c r="J2" s="2999"/>
      <c r="K2" s="2999"/>
      <c r="L2" s="2999"/>
      <c r="M2" s="2999"/>
      <c r="N2" s="2999"/>
      <c r="O2" s="2999"/>
      <c r="P2" s="2999"/>
      <c r="Q2" s="2999"/>
      <c r="R2" s="2999"/>
      <c r="S2" s="2999"/>
      <c r="T2" s="3000"/>
      <c r="V2" t="s">
        <v>847</v>
      </c>
    </row>
    <row r="3" spans="2:22" ht="16" thickBot="1">
      <c r="B3" s="905"/>
      <c r="C3" s="3007"/>
      <c r="D3" s="3003"/>
      <c r="E3" s="3003"/>
      <c r="F3" s="3003"/>
      <c r="G3" s="3003"/>
      <c r="H3" s="3003"/>
      <c r="I3" s="3003"/>
      <c r="J3" s="3003"/>
      <c r="K3" s="3003"/>
      <c r="L3" s="3002"/>
      <c r="M3" s="3002"/>
      <c r="N3" s="3002"/>
      <c r="O3" s="3002"/>
      <c r="P3" s="3003"/>
      <c r="Q3" s="3003"/>
      <c r="R3" s="3003"/>
      <c r="S3" s="3003"/>
      <c r="T3" s="3004"/>
    </row>
    <row r="4" spans="2:22" ht="16" thickBot="1">
      <c r="B4" s="936"/>
      <c r="C4" s="2975" t="s">
        <v>811</v>
      </c>
      <c r="D4" s="2976"/>
      <c r="E4" s="2976"/>
      <c r="F4" s="2977"/>
      <c r="G4" s="2978" t="s">
        <v>317</v>
      </c>
      <c r="H4" s="2979"/>
      <c r="I4" s="2979"/>
      <c r="J4" s="2979"/>
      <c r="K4" s="2979"/>
      <c r="L4" s="2981" t="s">
        <v>168</v>
      </c>
      <c r="M4" s="2982"/>
      <c r="N4" s="2982"/>
      <c r="O4" s="2983"/>
      <c r="P4" s="2984" t="s">
        <v>812</v>
      </c>
      <c r="Q4" s="2976"/>
      <c r="R4" s="2976"/>
      <c r="S4" s="2976"/>
      <c r="T4" s="2977"/>
    </row>
    <row r="5" spans="2:22" ht="17" thickBot="1">
      <c r="B5" s="937"/>
      <c r="C5" s="874" t="s">
        <v>127</v>
      </c>
      <c r="D5" s="871" t="s">
        <v>22</v>
      </c>
      <c r="E5" s="871" t="s">
        <v>171</v>
      </c>
      <c r="F5" s="871" t="s">
        <v>84</v>
      </c>
      <c r="G5" s="874" t="s">
        <v>127</v>
      </c>
      <c r="H5" s="871" t="s">
        <v>22</v>
      </c>
      <c r="I5" s="871" t="s">
        <v>171</v>
      </c>
      <c r="J5" s="871" t="s">
        <v>52</v>
      </c>
      <c r="K5" s="879" t="s">
        <v>84</v>
      </c>
      <c r="L5" s="873" t="s">
        <v>127</v>
      </c>
      <c r="M5" s="872" t="s">
        <v>22</v>
      </c>
      <c r="N5" s="872" t="s">
        <v>171</v>
      </c>
      <c r="O5" s="875" t="s">
        <v>52</v>
      </c>
      <c r="P5" s="872" t="s">
        <v>127</v>
      </c>
      <c r="Q5" s="872" t="s">
        <v>22</v>
      </c>
      <c r="R5" s="872" t="s">
        <v>171</v>
      </c>
      <c r="S5" s="872" t="s">
        <v>52</v>
      </c>
      <c r="T5" s="875" t="s">
        <v>84</v>
      </c>
    </row>
    <row r="6" spans="2:22">
      <c r="B6" s="955" t="s">
        <v>813</v>
      </c>
      <c r="C6" s="956">
        <v>572811.94364830805</v>
      </c>
      <c r="D6" s="957">
        <v>119064.94364830809</v>
      </c>
      <c r="E6" s="957">
        <v>453397</v>
      </c>
      <c r="F6" s="892">
        <v>350</v>
      </c>
      <c r="G6" s="958">
        <v>256804.24373856615</v>
      </c>
      <c r="H6" s="959">
        <v>75000</v>
      </c>
      <c r="I6" s="959">
        <v>53025</v>
      </c>
      <c r="J6" s="959">
        <v>119729.24373856615</v>
      </c>
      <c r="K6" s="960">
        <v>9050</v>
      </c>
      <c r="L6" s="958">
        <v>15443.618398181818</v>
      </c>
      <c r="M6" s="959">
        <v>1953.8955799999999</v>
      </c>
      <c r="N6" s="959">
        <v>1166.8478181818182</v>
      </c>
      <c r="O6" s="960">
        <v>12322.875</v>
      </c>
      <c r="P6" s="959">
        <v>845059.80578505609</v>
      </c>
      <c r="Q6" s="959">
        <v>196018.83922830812</v>
      </c>
      <c r="R6" s="959">
        <v>507588.84781818179</v>
      </c>
      <c r="S6" s="959">
        <v>132052.11873856615</v>
      </c>
      <c r="T6" s="960">
        <v>9400</v>
      </c>
    </row>
    <row r="7" spans="2:22">
      <c r="B7" s="955" t="s">
        <v>814</v>
      </c>
      <c r="C7" s="958">
        <v>550654.11445634987</v>
      </c>
      <c r="D7" s="959">
        <v>121633.1144563499</v>
      </c>
      <c r="E7" s="959">
        <v>428671</v>
      </c>
      <c r="F7" s="893">
        <v>350</v>
      </c>
      <c r="G7" s="958">
        <v>243834.60910579946</v>
      </c>
      <c r="H7" s="959">
        <v>73725</v>
      </c>
      <c r="I7" s="959">
        <v>54425</v>
      </c>
      <c r="J7" s="959">
        <v>103234.60910579946</v>
      </c>
      <c r="K7" s="960">
        <v>12450</v>
      </c>
      <c r="L7" s="958">
        <v>17714</v>
      </c>
      <c r="M7" s="959">
        <v>2134</v>
      </c>
      <c r="N7" s="959">
        <v>1833</v>
      </c>
      <c r="O7" s="960">
        <v>13747</v>
      </c>
      <c r="P7" s="959">
        <v>812202.72356214933</v>
      </c>
      <c r="Q7" s="959">
        <v>197492.1144563499</v>
      </c>
      <c r="R7" s="959">
        <v>484929</v>
      </c>
      <c r="S7" s="959">
        <v>116981.60910579946</v>
      </c>
      <c r="T7" s="960">
        <v>12800</v>
      </c>
    </row>
    <row r="8" spans="2:22">
      <c r="B8" s="955" t="s">
        <v>815</v>
      </c>
      <c r="C8" s="958">
        <v>526195.89823049144</v>
      </c>
      <c r="D8" s="959">
        <v>108058.99411436549</v>
      </c>
      <c r="E8" s="959">
        <v>417786.90411612589</v>
      </c>
      <c r="F8" s="893">
        <v>350</v>
      </c>
      <c r="G8" s="958">
        <v>238309.38171408614</v>
      </c>
      <c r="H8" s="959">
        <v>73225</v>
      </c>
      <c r="I8" s="959">
        <v>53225</v>
      </c>
      <c r="J8" s="959">
        <v>99659.381714086136</v>
      </c>
      <c r="K8" s="960">
        <v>12200</v>
      </c>
      <c r="L8" s="958">
        <v>18814</v>
      </c>
      <c r="M8" s="959">
        <v>1395</v>
      </c>
      <c r="N8" s="959">
        <v>1552</v>
      </c>
      <c r="O8" s="960">
        <v>15867</v>
      </c>
      <c r="P8" s="959">
        <v>783319.2799445776</v>
      </c>
      <c r="Q8" s="959">
        <v>182678.99411436549</v>
      </c>
      <c r="R8" s="959">
        <v>472563.90411612589</v>
      </c>
      <c r="S8" s="959">
        <v>115526.38171408614</v>
      </c>
      <c r="T8" s="960">
        <v>12550</v>
      </c>
    </row>
    <row r="9" spans="2:22">
      <c r="B9" s="938" t="s">
        <v>816</v>
      </c>
      <c r="C9" s="913">
        <v>509413.34841488604</v>
      </c>
      <c r="D9" s="912">
        <v>102144.13717527641</v>
      </c>
      <c r="E9" s="912">
        <v>406919.21123960963</v>
      </c>
      <c r="F9" s="23">
        <v>350</v>
      </c>
      <c r="G9" s="913">
        <v>235008.78350608039</v>
      </c>
      <c r="H9" s="912">
        <v>72350</v>
      </c>
      <c r="I9" s="912">
        <v>52200</v>
      </c>
      <c r="J9" s="912">
        <v>98408.783506080392</v>
      </c>
      <c r="K9" s="914">
        <v>12050</v>
      </c>
      <c r="L9" s="913">
        <v>19669</v>
      </c>
      <c r="M9" s="912">
        <v>1420</v>
      </c>
      <c r="N9" s="912">
        <v>1701</v>
      </c>
      <c r="O9" s="914">
        <v>16548</v>
      </c>
      <c r="P9" s="912">
        <v>764091.13192096644</v>
      </c>
      <c r="Q9" s="912">
        <v>175914.13717527641</v>
      </c>
      <c r="R9" s="912">
        <v>460820.21123960963</v>
      </c>
      <c r="S9" s="912">
        <v>114956.78350608039</v>
      </c>
      <c r="T9" s="914">
        <v>12400</v>
      </c>
    </row>
    <row r="10" spans="2:22">
      <c r="B10" s="938" t="s">
        <v>817</v>
      </c>
      <c r="C10" s="913">
        <v>529208.30684446404</v>
      </c>
      <c r="D10" s="912">
        <v>106261.43138006217</v>
      </c>
      <c r="E10" s="912">
        <v>422596.87546440185</v>
      </c>
      <c r="F10" s="23">
        <v>350</v>
      </c>
      <c r="G10" s="913">
        <v>236708.41689672245</v>
      </c>
      <c r="H10" s="912">
        <v>74575</v>
      </c>
      <c r="I10" s="912">
        <v>53700</v>
      </c>
      <c r="J10" s="912">
        <v>96283.416896722454</v>
      </c>
      <c r="K10" s="914">
        <v>12150</v>
      </c>
      <c r="L10" s="913">
        <v>21458</v>
      </c>
      <c r="M10" s="912">
        <v>1428</v>
      </c>
      <c r="N10" s="912">
        <v>1662</v>
      </c>
      <c r="O10" s="914">
        <v>18368</v>
      </c>
      <c r="P10" s="912">
        <v>787374.72374118655</v>
      </c>
      <c r="Q10" s="912">
        <v>182264.43138006219</v>
      </c>
      <c r="R10" s="912">
        <v>477958.87546440185</v>
      </c>
      <c r="S10" s="912">
        <v>114651.41689672245</v>
      </c>
      <c r="T10" s="914">
        <v>12500</v>
      </c>
    </row>
    <row r="11" spans="2:22">
      <c r="B11" s="938" t="s">
        <v>818</v>
      </c>
      <c r="C11" s="913">
        <v>490931.95565261377</v>
      </c>
      <c r="D11" s="912">
        <v>102530.05350664395</v>
      </c>
      <c r="E11" s="912">
        <v>387941.9021459698</v>
      </c>
      <c r="F11" s="23">
        <v>460</v>
      </c>
      <c r="G11" s="913">
        <v>245157.19874626698</v>
      </c>
      <c r="H11" s="912">
        <v>78875</v>
      </c>
      <c r="I11" s="912">
        <v>56425</v>
      </c>
      <c r="J11" s="912">
        <v>97607.198746266979</v>
      </c>
      <c r="K11" s="914">
        <v>12250</v>
      </c>
      <c r="L11" s="913">
        <v>17766.48114379626</v>
      </c>
      <c r="M11" s="912">
        <v>1300.3465000000001</v>
      </c>
      <c r="N11" s="912">
        <v>1325.4127437962582</v>
      </c>
      <c r="O11" s="914">
        <v>15140.7219</v>
      </c>
      <c r="P11" s="912">
        <v>753855.63554267702</v>
      </c>
      <c r="Q11" s="912">
        <v>182705.40000664396</v>
      </c>
      <c r="R11" s="912">
        <v>445692.31488976604</v>
      </c>
      <c r="S11" s="912">
        <v>112747.92064626698</v>
      </c>
      <c r="T11" s="914">
        <v>12710</v>
      </c>
    </row>
    <row r="12" spans="2:22">
      <c r="B12" s="938" t="s">
        <v>819</v>
      </c>
      <c r="C12" s="913">
        <v>513413.8893175344</v>
      </c>
      <c r="D12" s="912">
        <v>105585.48152277691</v>
      </c>
      <c r="E12" s="912">
        <v>407368.40779475751</v>
      </c>
      <c r="F12" s="23">
        <v>460</v>
      </c>
      <c r="G12" s="913">
        <v>248975.80569250265</v>
      </c>
      <c r="H12" s="912">
        <v>79175</v>
      </c>
      <c r="I12" s="912">
        <v>56975</v>
      </c>
      <c r="J12" s="912">
        <v>100475.80569250265</v>
      </c>
      <c r="K12" s="914">
        <v>12350</v>
      </c>
      <c r="L12" s="913">
        <v>19317.916207523769</v>
      </c>
      <c r="M12" s="912">
        <v>1487.38285</v>
      </c>
      <c r="N12" s="912">
        <v>1781.3681435237695</v>
      </c>
      <c r="O12" s="914">
        <v>16049.165214000001</v>
      </c>
      <c r="P12" s="912">
        <v>781707.61121756083</v>
      </c>
      <c r="Q12" s="912">
        <v>186247.86437277691</v>
      </c>
      <c r="R12" s="912">
        <v>466124.77593828127</v>
      </c>
      <c r="S12" s="912">
        <v>116524.97090650265</v>
      </c>
      <c r="T12" s="914">
        <v>12810</v>
      </c>
    </row>
    <row r="13" spans="2:22">
      <c r="B13" s="938" t="s">
        <v>820</v>
      </c>
      <c r="C13" s="913">
        <v>526650.6134264078</v>
      </c>
      <c r="D13" s="912">
        <v>105267.97103098198</v>
      </c>
      <c r="E13" s="912">
        <v>420922.64239542582</v>
      </c>
      <c r="F13" s="23">
        <v>460</v>
      </c>
      <c r="G13" s="913">
        <v>253640.03131813646</v>
      </c>
      <c r="H13" s="912">
        <v>80025</v>
      </c>
      <c r="I13" s="912">
        <v>57450</v>
      </c>
      <c r="J13" s="912">
        <v>103765.03131813646</v>
      </c>
      <c r="K13" s="914">
        <v>12400</v>
      </c>
      <c r="L13" s="913">
        <v>20967.558633954155</v>
      </c>
      <c r="M13" s="912">
        <v>1474.4451099999999</v>
      </c>
      <c r="N13" s="912">
        <v>1678.5401364141535</v>
      </c>
      <c r="O13" s="914">
        <v>17814.57338754</v>
      </c>
      <c r="P13" s="912">
        <v>801258.20337849844</v>
      </c>
      <c r="Q13" s="912">
        <v>186767.41614098198</v>
      </c>
      <c r="R13" s="912">
        <v>480051.18253183999</v>
      </c>
      <c r="S13" s="912">
        <v>121579.60470567647</v>
      </c>
      <c r="T13" s="914">
        <v>12860</v>
      </c>
    </row>
    <row r="14" spans="2:22">
      <c r="B14" s="938" t="s">
        <v>821</v>
      </c>
      <c r="C14" s="913">
        <v>537083.01465769648</v>
      </c>
      <c r="D14" s="912">
        <v>108129.45439596614</v>
      </c>
      <c r="E14" s="912">
        <v>428493.56026173028</v>
      </c>
      <c r="F14" s="23">
        <v>460</v>
      </c>
      <c r="G14" s="913">
        <v>247708.47684441932</v>
      </c>
      <c r="H14" s="912">
        <v>78575</v>
      </c>
      <c r="I14" s="912">
        <v>55650</v>
      </c>
      <c r="J14" s="912">
        <v>102033.47684441933</v>
      </c>
      <c r="K14" s="914">
        <v>11450</v>
      </c>
      <c r="L14" s="913">
        <v>19903.05396624787</v>
      </c>
      <c r="M14" s="912">
        <v>1728.0597558172828</v>
      </c>
      <c r="N14" s="912">
        <v>1418.0366827483344</v>
      </c>
      <c r="O14" s="914">
        <v>16756.957527682251</v>
      </c>
      <c r="P14" s="912">
        <v>804694.54546836356</v>
      </c>
      <c r="Q14" s="912">
        <v>188432.51415178343</v>
      </c>
      <c r="R14" s="912">
        <v>485561.59694447863</v>
      </c>
      <c r="S14" s="912">
        <v>118790.43437210159</v>
      </c>
      <c r="T14" s="914">
        <v>11910</v>
      </c>
    </row>
    <row r="15" spans="2:22">
      <c r="B15" s="938" t="s">
        <v>822</v>
      </c>
      <c r="C15" s="913">
        <v>606835.97605205257</v>
      </c>
      <c r="D15" s="912">
        <v>120206.55985723859</v>
      </c>
      <c r="E15" s="912">
        <v>486129.41619481402</v>
      </c>
      <c r="F15" s="23">
        <v>500</v>
      </c>
      <c r="G15" s="913">
        <v>264520.32485866389</v>
      </c>
      <c r="H15" s="912">
        <v>77153</v>
      </c>
      <c r="I15" s="912">
        <v>58658.5</v>
      </c>
      <c r="J15" s="912">
        <v>116558.82485866389</v>
      </c>
      <c r="K15" s="914">
        <v>12150</v>
      </c>
      <c r="L15" s="913">
        <v>22046.736052985249</v>
      </c>
      <c r="M15" s="912">
        <v>2072.8433823950277</v>
      </c>
      <c r="N15" s="912">
        <v>1708.8089654165681</v>
      </c>
      <c r="O15" s="914">
        <v>18265.083705173653</v>
      </c>
      <c r="P15" s="912">
        <v>893403.03696370183</v>
      </c>
      <c r="Q15" s="912">
        <v>199432.40323963363</v>
      </c>
      <c r="R15" s="912">
        <v>546496.72516023065</v>
      </c>
      <c r="S15" s="912">
        <v>134823.90856383755</v>
      </c>
      <c r="T15" s="914">
        <v>12650</v>
      </c>
    </row>
    <row r="16" spans="2:22">
      <c r="B16" s="938" t="s">
        <v>823</v>
      </c>
      <c r="C16" s="913">
        <v>555610.03242307343</v>
      </c>
      <c r="D16" s="912">
        <v>106067.49099509325</v>
      </c>
      <c r="E16" s="912">
        <v>449042.54142798024</v>
      </c>
      <c r="F16" s="23">
        <v>500</v>
      </c>
      <c r="G16" s="913">
        <v>243082.6605224463</v>
      </c>
      <c r="H16" s="912">
        <v>74853.5</v>
      </c>
      <c r="I16" s="912">
        <v>55323</v>
      </c>
      <c r="J16" s="912">
        <v>101631.1605224463</v>
      </c>
      <c r="K16" s="914">
        <v>11275</v>
      </c>
      <c r="L16" s="913">
        <v>17245.772399909289</v>
      </c>
      <c r="M16" s="912">
        <v>2094.2962084854339</v>
      </c>
      <c r="N16" s="912">
        <v>1452.6634125436158</v>
      </c>
      <c r="O16" s="914">
        <v>13698.812778880239</v>
      </c>
      <c r="P16" s="912">
        <v>815938.46534542902</v>
      </c>
      <c r="Q16" s="912">
        <v>183015.28720357869</v>
      </c>
      <c r="R16" s="912">
        <v>505818.20484052383</v>
      </c>
      <c r="S16" s="912">
        <v>115329.97330132654</v>
      </c>
      <c r="T16" s="914">
        <v>11775</v>
      </c>
    </row>
    <row r="17" spans="2:22">
      <c r="B17" s="949" t="s">
        <v>824</v>
      </c>
      <c r="C17" s="924">
        <v>580824.85049632879</v>
      </c>
      <c r="D17" s="923">
        <v>110816.11466683703</v>
      </c>
      <c r="E17" s="923">
        <v>469508.73582949175</v>
      </c>
      <c r="F17" s="25">
        <v>500</v>
      </c>
      <c r="G17" s="924">
        <v>245660.69745840513</v>
      </c>
      <c r="H17" s="923">
        <v>74575.73529411765</v>
      </c>
      <c r="I17" s="923">
        <v>56516</v>
      </c>
      <c r="J17" s="923">
        <v>103293.96216428748</v>
      </c>
      <c r="K17" s="925">
        <v>11275</v>
      </c>
      <c r="L17" s="924">
        <v>21026.641548216983</v>
      </c>
      <c r="M17" s="923">
        <v>2157.1250947399967</v>
      </c>
      <c r="N17" s="923">
        <v>1746.0004798766879</v>
      </c>
      <c r="O17" s="925">
        <v>17123.515973600301</v>
      </c>
      <c r="P17" s="923">
        <v>847512.18950295087</v>
      </c>
      <c r="Q17" s="923">
        <v>187548.9750556947</v>
      </c>
      <c r="R17" s="923">
        <v>527770.7363093684</v>
      </c>
      <c r="S17" s="923">
        <v>120417.47813788778</v>
      </c>
      <c r="T17" s="925">
        <v>11775</v>
      </c>
    </row>
    <row r="18" spans="2:22">
      <c r="B18" s="876"/>
      <c r="C18" s="912">
        <f t="shared" ref="C18:T18" si="0">SUM(C6:C17)</f>
        <v>6499633.9436202068</v>
      </c>
      <c r="D18" s="912">
        <f t="shared" si="0"/>
        <v>1315765.7467498998</v>
      </c>
      <c r="E18" s="912">
        <f t="shared" si="0"/>
        <v>5178778.1968703065</v>
      </c>
      <c r="F18" s="912">
        <f t="shared" si="0"/>
        <v>5090</v>
      </c>
      <c r="G18" s="912">
        <f t="shared" si="0"/>
        <v>2959410.6304020956</v>
      </c>
      <c r="H18" s="912">
        <f t="shared" si="0"/>
        <v>912107.23529411759</v>
      </c>
      <c r="I18" s="912">
        <f t="shared" si="0"/>
        <v>663572.5</v>
      </c>
      <c r="J18" s="912">
        <f t="shared" si="0"/>
        <v>1242680.8951079778</v>
      </c>
      <c r="K18" s="912">
        <f t="shared" si="0"/>
        <v>141050</v>
      </c>
      <c r="L18" s="912">
        <f t="shared" si="0"/>
        <v>231372.77835081538</v>
      </c>
      <c r="M18" s="912">
        <f t="shared" si="0"/>
        <v>20645.394481437743</v>
      </c>
      <c r="N18" s="912">
        <f t="shared" si="0"/>
        <v>19025.67838250121</v>
      </c>
      <c r="O18" s="912">
        <f t="shared" si="0"/>
        <v>191701.70548687645</v>
      </c>
      <c r="P18" s="928">
        <f t="shared" si="0"/>
        <v>9690417.3523731176</v>
      </c>
      <c r="Q18" s="912">
        <f t="shared" si="0"/>
        <v>2248518.3765254552</v>
      </c>
      <c r="R18" s="912">
        <f t="shared" si="0"/>
        <v>5861376.3752528084</v>
      </c>
      <c r="S18" s="912">
        <f t="shared" si="0"/>
        <v>1434382.6005948544</v>
      </c>
      <c r="T18" s="912">
        <f t="shared" si="0"/>
        <v>146140</v>
      </c>
    </row>
    <row r="20" spans="2:22">
      <c r="M20" s="877"/>
      <c r="N20" s="877"/>
      <c r="O20" s="877"/>
    </row>
    <row r="21" spans="2:22">
      <c r="B21" s="904"/>
      <c r="C21" s="2988" t="s">
        <v>844</v>
      </c>
      <c r="D21" s="2989"/>
      <c r="E21" s="2989"/>
      <c r="F21" s="2989"/>
      <c r="G21" s="2989"/>
      <c r="H21" s="2989"/>
      <c r="I21" s="2989"/>
      <c r="J21" s="2989"/>
      <c r="K21" s="2989"/>
      <c r="L21" s="2989"/>
      <c r="M21" s="2989"/>
      <c r="N21" s="2989"/>
      <c r="O21" s="2989"/>
      <c r="P21" s="2989"/>
      <c r="Q21" s="2989"/>
      <c r="R21" s="2989"/>
      <c r="S21" s="2989"/>
      <c r="T21" s="2990"/>
      <c r="V21" t="s">
        <v>848</v>
      </c>
    </row>
    <row r="22" spans="2:22" ht="16" thickBot="1">
      <c r="B22" s="905"/>
      <c r="C22" s="3006"/>
      <c r="D22" s="2993"/>
      <c r="E22" s="2993"/>
      <c r="F22" s="2993"/>
      <c r="G22" s="2993"/>
      <c r="H22" s="2993"/>
      <c r="I22" s="2993"/>
      <c r="J22" s="2993"/>
      <c r="K22" s="2993"/>
      <c r="L22" s="2992"/>
      <c r="M22" s="2992"/>
      <c r="N22" s="2992"/>
      <c r="O22" s="2992"/>
      <c r="P22" s="2993"/>
      <c r="Q22" s="2993"/>
      <c r="R22" s="2993"/>
      <c r="S22" s="2993"/>
      <c r="T22" s="2994"/>
    </row>
    <row r="23" spans="2:22" ht="16" thickBot="1">
      <c r="B23" s="936"/>
      <c r="C23" s="2975" t="s">
        <v>811</v>
      </c>
      <c r="D23" s="2976"/>
      <c r="E23" s="2976"/>
      <c r="F23" s="2977"/>
      <c r="G23" s="2978" t="s">
        <v>317</v>
      </c>
      <c r="H23" s="2979"/>
      <c r="I23" s="2979"/>
      <c r="J23" s="2979"/>
      <c r="K23" s="2979"/>
      <c r="L23" s="2981" t="s">
        <v>168</v>
      </c>
      <c r="M23" s="2982"/>
      <c r="N23" s="2982"/>
      <c r="O23" s="2983"/>
      <c r="P23" s="2984" t="s">
        <v>812</v>
      </c>
      <c r="Q23" s="2976"/>
      <c r="R23" s="2976"/>
      <c r="S23" s="2976"/>
      <c r="T23" s="2977"/>
    </row>
    <row r="24" spans="2:22" ht="17" thickBot="1">
      <c r="B24" s="937"/>
      <c r="C24" s="874" t="s">
        <v>127</v>
      </c>
      <c r="D24" s="871" t="s">
        <v>22</v>
      </c>
      <c r="E24" s="871" t="s">
        <v>171</v>
      </c>
      <c r="F24" s="871" t="s">
        <v>84</v>
      </c>
      <c r="G24" s="874" t="s">
        <v>127</v>
      </c>
      <c r="H24" s="871" t="s">
        <v>22</v>
      </c>
      <c r="I24" s="871" t="s">
        <v>171</v>
      </c>
      <c r="J24" s="871" t="s">
        <v>52</v>
      </c>
      <c r="K24" s="879" t="s">
        <v>84</v>
      </c>
      <c r="L24" s="873" t="s">
        <v>127</v>
      </c>
      <c r="M24" s="872" t="s">
        <v>22</v>
      </c>
      <c r="N24" s="872" t="s">
        <v>171</v>
      </c>
      <c r="O24" s="875" t="s">
        <v>52</v>
      </c>
      <c r="P24" s="872" t="s">
        <v>127</v>
      </c>
      <c r="Q24" s="872" t="s">
        <v>22</v>
      </c>
      <c r="R24" s="872" t="s">
        <v>171</v>
      </c>
      <c r="S24" s="872" t="s">
        <v>52</v>
      </c>
      <c r="T24" s="875" t="s">
        <v>84</v>
      </c>
      <c r="U24" s="21"/>
    </row>
    <row r="25" spans="2:22">
      <c r="B25" s="938" t="s">
        <v>813</v>
      </c>
      <c r="C25" s="939">
        <f t="shared" ref="C25:C36" si="1">SUM(D25:F25)</f>
        <v>503400</v>
      </c>
      <c r="D25" s="910">
        <f>SUMIF('NLOK ALL FORECASTS'!$E$147:$E$196,'NLOK ALL FORECASTS'!BW$2,'NLOK ALL FORECASTS'!$AT$147:$AT$196)</f>
        <v>113200</v>
      </c>
      <c r="E25" s="910">
        <f>SUMIF('NLOK ALL FORECASTS'!$E$147:$E$196,'NLOK ALL FORECASTS'!BX$2,'NLOK ALL FORECASTS'!$AT$147:$AT$196)</f>
        <v>390200</v>
      </c>
      <c r="F25" s="910">
        <f>SUMIF('NLOK ALL FORECASTS'!$E$147:$E$196,F$24,'NLOK ALL FORECASTS'!$AT$147:$AT$196)</f>
        <v>0</v>
      </c>
      <c r="G25" s="940">
        <f t="shared" ref="G25:G36" si="2">SUM(H25:K25)</f>
        <v>270173.34286987194</v>
      </c>
      <c r="H25" s="912">
        <f>SUMIF('AVAST ALL FORECASTS'!$E$202:$E$257,'AVAST ALL FORECASTS'!BW$18,'AVAST ALL FORECASTS'!$AT$202:$AT$257)</f>
        <v>70200</v>
      </c>
      <c r="I25" s="912">
        <f>SUMIF('AVAST ALL FORECASTS'!$E$202:$E$257,'AVAST ALL FORECASTS'!BX$18,'AVAST ALL FORECASTS'!$AT$202:$AT$257)</f>
        <v>65875</v>
      </c>
      <c r="J25" s="912">
        <f>SUMIF('AVAST ALL FORECASTS'!$E$202:$E$257,'AVAST ALL FORECASTS'!BY$17,'AVAST ALL FORECASTS'!$AT$202:$AT$257)+SUMIF('AVAST ALL FORECASTS'!$E$202:$E$257,'AVAST ALL FORECASTS'!BY$18,'AVAST ALL FORECASTS'!$AT$202:$AT$257)</f>
        <v>123298.34286987194</v>
      </c>
      <c r="K25" s="914">
        <f>SUMIF('AVAST ALL FORECASTS'!$E$202:$E$257,'AVAST ALL FORECASTS'!BZ$18,'AVAST ALL FORECASTS'!$AT$202:$AT$257)</f>
        <v>10800</v>
      </c>
      <c r="L25" s="940">
        <f t="shared" ref="L25:L36" si="3">SUM(M25:O25)</f>
        <v>0</v>
      </c>
      <c r="M25" s="912">
        <f>SUMIF('NLOK ALL FORECASTS'!$E$203:$E$205,'NLOK ALL FORECASTS'!BW$2,'NLOK ALL FORECASTS'!$AT$203:$AT$205)</f>
        <v>0</v>
      </c>
      <c r="N25" s="912">
        <f>SUMIF('NLOK ALL FORECASTS'!$E$203:$E$205,'NLOK ALL FORECASTS'!BX$2,'NLOK ALL FORECASTS'!$AT$203:$AT$205)</f>
        <v>0</v>
      </c>
      <c r="O25" s="914">
        <f>SUMIF('NLOK ALL FORECASTS'!$E$203:$E$205,O$24,'NLOK ALL FORECASTS'!$AT$203:$AT$205)</f>
        <v>0</v>
      </c>
      <c r="P25" s="912">
        <f t="shared" ref="P25:P36" si="4">SUM(Q25:T25)</f>
        <v>773573.34286987199</v>
      </c>
      <c r="Q25" s="912">
        <f t="shared" ref="Q25:Q36" si="5">SUM(D25,H25,M25)</f>
        <v>183400</v>
      </c>
      <c r="R25" s="912">
        <f t="shared" ref="R25:R36" si="6">SUM(E25,I25,N25)</f>
        <v>456075</v>
      </c>
      <c r="S25" s="912">
        <f t="shared" ref="S25:S36" si="7">SUM(J25,O25)</f>
        <v>123298.34286987194</v>
      </c>
      <c r="T25" s="914">
        <f t="shared" ref="T25:T36" si="8">SUM(F25,K25)</f>
        <v>10800</v>
      </c>
      <c r="U25" s="21"/>
      <c r="V25" s="396"/>
    </row>
    <row r="26" spans="2:22">
      <c r="B26" s="938" t="s">
        <v>814</v>
      </c>
      <c r="C26" s="940">
        <f t="shared" si="1"/>
        <v>496270</v>
      </c>
      <c r="D26" s="912">
        <f>SUMIF('NLOK ALL FORECASTS'!$E$147:$E$196,'NLOK ALL FORECASTS'!BW$2,'NLOK ALL FORECASTS'!$AU$147:$AU$196)</f>
        <v>112500</v>
      </c>
      <c r="E26" s="912">
        <f>SUMIF('NLOK ALL FORECASTS'!$E$147:$E$196,'NLOK ALL FORECASTS'!BX$2,'NLOK ALL FORECASTS'!$AU$147:$AU$196)</f>
        <v>383770</v>
      </c>
      <c r="F26" s="912">
        <f>SUMIF('NLOK ALL FORECASTS'!$E$147:$E$196,F$24,'NLOK ALL FORECASTS'!$AT$147:$AT$196)</f>
        <v>0</v>
      </c>
      <c r="G26" s="940">
        <f t="shared" si="2"/>
        <v>249636.42589328886</v>
      </c>
      <c r="H26" s="912">
        <f>SUMIF('AVAST ALL FORECASTS'!$E$202:$E$257,'AVAST ALL FORECASTS'!BW$18,'AVAST ALL FORECASTS'!$AU$202:$AU$257)</f>
        <v>68550</v>
      </c>
      <c r="I26" s="912">
        <f>SUMIF('AVAST ALL FORECASTS'!$E$202:$E$257,'AVAST ALL FORECASTS'!BX$18,'AVAST ALL FORECASTS'!$AU$202:$AU$257)</f>
        <v>68700</v>
      </c>
      <c r="J26" s="912">
        <f>SUMIF('AVAST ALL FORECASTS'!$E$202:$E$257,'AVAST ALL FORECASTS'!BY$17,'AVAST ALL FORECASTS'!$AU$202:$AU$257)+SUMIF('AVAST ALL FORECASTS'!$E$202:$E$257,'AVAST ALL FORECASTS'!BY$18,'AVAST ALL FORECASTS'!$AU$202:$AU$257)</f>
        <v>102086.42589328886</v>
      </c>
      <c r="K26" s="914">
        <f>SUMIF('AVAST ALL FORECASTS'!$E$202:$E$257,'AVAST ALL FORECASTS'!BZ$18,'AVAST ALL FORECASTS'!$AU$202:$AU$257)</f>
        <v>10300</v>
      </c>
      <c r="L26" s="940">
        <f t="shared" si="3"/>
        <v>0</v>
      </c>
      <c r="M26" s="912">
        <f>SUMIF('NLOK ALL FORECASTS'!$E$203:$E$205,'NLOK ALL FORECASTS'!BW$2,'NLOK ALL FORECASTS'!$AU$203:$AU$205)</f>
        <v>0</v>
      </c>
      <c r="N26" s="912">
        <f>SUMIF('NLOK ALL FORECASTS'!$E$203:$E$205,'NLOK ALL FORECASTS'!BX$2,'NLOK ALL FORECASTS'!$AU$203:$AU$205)</f>
        <v>0</v>
      </c>
      <c r="O26" s="914">
        <f>SUMIF('NLOK ALL FORECASTS'!$E$203:$E$205,O$24,'NLOK ALL FORECASTS'!$AU$203:$AU$205)</f>
        <v>0</v>
      </c>
      <c r="P26" s="912">
        <f t="shared" si="4"/>
        <v>745906.4258932888</v>
      </c>
      <c r="Q26" s="912">
        <f t="shared" si="5"/>
        <v>181050</v>
      </c>
      <c r="R26" s="912">
        <f t="shared" si="6"/>
        <v>452470</v>
      </c>
      <c r="S26" s="912">
        <f t="shared" si="7"/>
        <v>102086.42589328886</v>
      </c>
      <c r="T26" s="914">
        <f t="shared" si="8"/>
        <v>10300</v>
      </c>
      <c r="U26" s="21"/>
      <c r="V26" s="396"/>
    </row>
    <row r="27" spans="2:22">
      <c r="B27" s="938" t="s">
        <v>815</v>
      </c>
      <c r="C27" s="940">
        <f t="shared" si="1"/>
        <v>498700</v>
      </c>
      <c r="D27" s="912">
        <f>SUMIF('NLOK ALL FORECASTS'!$E$147:$E$196,'NLOK ALL FORECASTS'!BW$2,'NLOK ALL FORECASTS'!$AV$147:$AV$196)</f>
        <v>105550</v>
      </c>
      <c r="E27" s="912">
        <f>SUMIF('NLOK ALL FORECASTS'!$E$147:$E$196,'NLOK ALL FORECASTS'!BX$2,'NLOK ALL FORECASTS'!$AV$147:$AV$196)</f>
        <v>393150</v>
      </c>
      <c r="F27" s="912">
        <f>SUMIF('NLOK ALL FORECASTS'!$E$147:$E$196,F$24,'NLOK ALL FORECASTS'!$AT$147:$AT$196)</f>
        <v>0</v>
      </c>
      <c r="G27" s="940">
        <f t="shared" si="2"/>
        <v>245161.24765662773</v>
      </c>
      <c r="H27" s="912">
        <f>SUMIF('AVAST ALL FORECASTS'!$E$202:$E$257,'AVAST ALL FORECASTS'!BW$18,'AVAST ALL FORECASTS'!$AV$202:$AV$257)</f>
        <v>65650</v>
      </c>
      <c r="I27" s="912">
        <f>SUMIF('AVAST ALL FORECASTS'!$E$202:$E$257,'AVAST ALL FORECASTS'!BX$18,'AVAST ALL FORECASTS'!$AV$202:$AV$257)</f>
        <v>67800</v>
      </c>
      <c r="J27" s="912">
        <f>SUMIF('AVAST ALL FORECASTS'!$E$202:$E$257,'AVAST ALL FORECASTS'!BY$17,'AVAST ALL FORECASTS'!$AV$202:$AV$257)+SUMIF('AVAST ALL FORECASTS'!$E$202:$E$257,'AVAST ALL FORECASTS'!BY$18,'AVAST ALL FORECASTS'!$AV$202:$AV$257)</f>
        <v>101661.24765662775</v>
      </c>
      <c r="K27" s="914">
        <f>SUMIF('AVAST ALL FORECASTS'!$E$202:$E$257,'AVAST ALL FORECASTS'!BZ$18,'AVAST ALL FORECASTS'!$AV$202:$AV$257)</f>
        <v>10050</v>
      </c>
      <c r="L27" s="940">
        <f t="shared" si="3"/>
        <v>0</v>
      </c>
      <c r="M27" s="912">
        <f>SUMIF('NLOK ALL FORECASTS'!$E$203:$E$205,'NLOK ALL FORECASTS'!BW$2,'NLOK ALL FORECASTS'!$AV$203:$AV$205)</f>
        <v>0</v>
      </c>
      <c r="N27" s="912">
        <f>SUMIF('NLOK ALL FORECASTS'!$E$203:$E$205,'NLOK ALL FORECASTS'!BX$2,'NLOK ALL FORECASTS'!$AV$203:$AV$205)</f>
        <v>0</v>
      </c>
      <c r="O27" s="914">
        <f>SUMIF('NLOK ALL FORECASTS'!$E$203:$E$205,O$24,'NLOK ALL FORECASTS'!$AV$203:$AV$205)</f>
        <v>0</v>
      </c>
      <c r="P27" s="912">
        <f t="shared" si="4"/>
        <v>743861.24765662779</v>
      </c>
      <c r="Q27" s="912">
        <f t="shared" si="5"/>
        <v>171200</v>
      </c>
      <c r="R27" s="912">
        <f t="shared" si="6"/>
        <v>460950</v>
      </c>
      <c r="S27" s="912">
        <f t="shared" si="7"/>
        <v>101661.24765662775</v>
      </c>
      <c r="T27" s="914">
        <f t="shared" si="8"/>
        <v>10050</v>
      </c>
      <c r="U27" s="21"/>
    </row>
    <row r="28" spans="2:22">
      <c r="B28" s="938" t="s">
        <v>816</v>
      </c>
      <c r="C28" s="940">
        <f t="shared" si="1"/>
        <v>529250</v>
      </c>
      <c r="D28" s="912">
        <f>SUMIF('NLOK ALL FORECASTS'!$E$147:$E$196,'NLOK ALL FORECASTS'!BW$2,'NLOK ALL FORECASTS'!$AW$147:$AW$196)</f>
        <v>114700</v>
      </c>
      <c r="E28" s="912">
        <f>SUMIF('NLOK ALL FORECASTS'!$E$147:$E$196,'NLOK ALL FORECASTS'!BX$2,'NLOK ALL FORECASTS'!$AW$147:$AW$196)</f>
        <v>414550</v>
      </c>
      <c r="F28" s="880">
        <f>SUMIF('NLOK ALL FORECASTS'!$E$147:$E$196,F$24,'NLOK ALL FORECASTS'!$AT$147:$AT$196)</f>
        <v>0</v>
      </c>
      <c r="G28" s="940">
        <f t="shared" si="2"/>
        <v>237711.60412994996</v>
      </c>
      <c r="H28" s="912">
        <f>SUMIF('AVAST ALL FORECASTS'!$E$202:$E$257,'AVAST ALL FORECASTS'!BW$18,'AVAST ALL FORECASTS'!$AW$202:$AW$257)</f>
        <v>62650</v>
      </c>
      <c r="I28" s="912">
        <f>SUMIF('AVAST ALL FORECASTS'!$E$202:$E$257,'AVAST ALL FORECASTS'!BX$18,'AVAST ALL FORECASTS'!$AW$202:$AW$257)</f>
        <v>65925</v>
      </c>
      <c r="J28" s="912">
        <f>SUMIF('AVAST ALL FORECASTS'!$E$202:$E$257,'AVAST ALL FORECASTS'!BY$17,'AVAST ALL FORECASTS'!$AW$202:$AW$257)+SUMIF('AVAST ALL FORECASTS'!$E$202:$E$257,'AVAST ALL FORECASTS'!BY$18,'AVAST ALL FORECASTS'!$AW$202:$AW$257)</f>
        <v>99136.604129949963</v>
      </c>
      <c r="K28" s="914">
        <f>SUMIF('AVAST ALL FORECASTS'!$E$202:$E$257,'AVAST ALL FORECASTS'!BZ$18,'AVAST ALL FORECASTS'!$AW$202:$AW$257)</f>
        <v>10000</v>
      </c>
      <c r="L28" s="940">
        <f t="shared" si="3"/>
        <v>0</v>
      </c>
      <c r="M28" s="912">
        <f>SUMIF('NLOK ALL FORECASTS'!$E$203:$E$205,'NLOK ALL FORECASTS'!BW$2,'NLOK ALL FORECASTS'!$AW$203:$AW$205)</f>
        <v>0</v>
      </c>
      <c r="N28" s="912">
        <f>SUMIF('NLOK ALL FORECASTS'!$E$203:$E$205,'NLOK ALL FORECASTS'!BX$2,'NLOK ALL FORECASTS'!$AW$203:$AW$205)</f>
        <v>0</v>
      </c>
      <c r="O28" s="914">
        <f>SUMIF('NLOK ALL FORECASTS'!$E$203:$E$205,O$24,'NLOK ALL FORECASTS'!$AW$203:$AW$205)</f>
        <v>0</v>
      </c>
      <c r="P28" s="912">
        <f t="shared" si="4"/>
        <v>766961.60412994993</v>
      </c>
      <c r="Q28" s="912">
        <f t="shared" si="5"/>
        <v>177350</v>
      </c>
      <c r="R28" s="912">
        <f t="shared" si="6"/>
        <v>480475</v>
      </c>
      <c r="S28" s="912">
        <f t="shared" si="7"/>
        <v>99136.604129949963</v>
      </c>
      <c r="T28" s="914">
        <f t="shared" si="8"/>
        <v>10000</v>
      </c>
      <c r="U28" s="21"/>
    </row>
    <row r="29" spans="2:22">
      <c r="B29" s="938" t="s">
        <v>817</v>
      </c>
      <c r="C29" s="940">
        <f t="shared" si="1"/>
        <v>513410</v>
      </c>
      <c r="D29" s="912">
        <f>SUMIF('NLOK ALL FORECASTS'!$E$147:$E$196,'NLOK ALL FORECASTS'!BW$2,'NLOK ALL FORECASTS'!$AX$147:$AX$196)</f>
        <v>109150</v>
      </c>
      <c r="E29" s="912">
        <f>SUMIF('NLOK ALL FORECASTS'!$E$147:$E$196,'NLOK ALL FORECASTS'!BX$2,'NLOK ALL FORECASTS'!$AX$147:$AX$196)</f>
        <v>404260</v>
      </c>
      <c r="F29" s="880">
        <f>SUMIF('NLOK ALL FORECASTS'!$E$147:$E$196,F$24,'NLOK ALL FORECASTS'!$AT$147:$AT$196)</f>
        <v>0</v>
      </c>
      <c r="G29" s="940">
        <f t="shared" si="2"/>
        <v>203506.1415046906</v>
      </c>
      <c r="H29" s="912">
        <f>SUMIF('AVAST ALL FORECASTS'!$E$202:$E$257,'AVAST ALL FORECASTS'!BW$18,'AVAST ALL FORECASTS'!$AX$202:$AX$257)</f>
        <v>56300</v>
      </c>
      <c r="I29" s="912">
        <f>SUMIF('AVAST ALL FORECASTS'!$E$202:$E$257,'AVAST ALL FORECASTS'!BX$18,'AVAST ALL FORECASTS'!$AX$202:$AX$257)</f>
        <v>64175</v>
      </c>
      <c r="J29" s="912">
        <f>SUMIF('AVAST ALL FORECASTS'!$E$202:$E$257,'AVAST ALL FORECASTS'!BY$17,'AVAST ALL FORECASTS'!$AX$202:$AX$257)+SUMIF('AVAST ALL FORECASTS'!$E$202:$E$257,'AVAST ALL FORECASTS'!BY$18,'AVAST ALL FORECASTS'!$AX$202:$AX$257)</f>
        <v>72831.141504690604</v>
      </c>
      <c r="K29" s="914">
        <f>SUMIF('AVAST ALL FORECASTS'!$E$202:$E$257,'AVAST ALL FORECASTS'!BZ$18,'AVAST ALL FORECASTS'!$AX$202:$AX$257)</f>
        <v>10200</v>
      </c>
      <c r="L29" s="940">
        <f t="shared" si="3"/>
        <v>0</v>
      </c>
      <c r="M29" s="912">
        <f>SUMIF('NLOK ALL FORECASTS'!$E$203:$E$205,'NLOK ALL FORECASTS'!BW$2,'NLOK ALL FORECASTS'!$AX$203:$AX$205)</f>
        <v>0</v>
      </c>
      <c r="N29" s="912">
        <f>SUMIF('NLOK ALL FORECASTS'!$E$203:$E$205,'NLOK ALL FORECASTS'!BX$2,'NLOK ALL FORECASTS'!$AX$203:$AX$205)</f>
        <v>0</v>
      </c>
      <c r="O29" s="914">
        <f>SUMIF('NLOK ALL FORECASTS'!$E$203:$E$205,O$24,'NLOK ALL FORECASTS'!$AX$203:$AX$205)</f>
        <v>0</v>
      </c>
      <c r="P29" s="912">
        <f t="shared" si="4"/>
        <v>716916.14150469063</v>
      </c>
      <c r="Q29" s="912">
        <f t="shared" si="5"/>
        <v>165450</v>
      </c>
      <c r="R29" s="912">
        <f t="shared" si="6"/>
        <v>468435</v>
      </c>
      <c r="S29" s="912">
        <f t="shared" si="7"/>
        <v>72831.141504690604</v>
      </c>
      <c r="T29" s="914">
        <f t="shared" si="8"/>
        <v>10200</v>
      </c>
      <c r="U29" s="21"/>
    </row>
    <row r="30" spans="2:22">
      <c r="B30" s="938" t="s">
        <v>818</v>
      </c>
      <c r="C30" s="940">
        <f t="shared" si="1"/>
        <v>486410</v>
      </c>
      <c r="D30" s="912">
        <f>SUMIF('NLOK ALL FORECASTS'!$E$147:$E$196,'NLOK ALL FORECASTS'!BW$2,'NLOK ALL FORECASTS'!$AY$147:$AY$196)</f>
        <v>108550</v>
      </c>
      <c r="E30" s="912">
        <f>SUMIF('NLOK ALL FORECASTS'!$E$147:$E$196,'NLOK ALL FORECASTS'!BX$2,'NLOK ALL FORECASTS'!$AY$147:$AY$196)</f>
        <v>377860</v>
      </c>
      <c r="F30" s="880">
        <f>SUMIF('NLOK ALL FORECASTS'!$E$147:$E$196,F$24,'NLOK ALL FORECASTS'!$AT$147:$AT$196)</f>
        <v>0</v>
      </c>
      <c r="G30" s="940">
        <f t="shared" si="2"/>
        <v>198391.54217941739</v>
      </c>
      <c r="H30" s="912">
        <f>SUMIF('AVAST ALL FORECASTS'!$E$202:$E$257,'AVAST ALL FORECASTS'!BW$18,'AVAST ALL FORECASTS'!$AY$202:$AY$257)</f>
        <v>54525</v>
      </c>
      <c r="I30" s="912">
        <f>SUMIF('AVAST ALL FORECASTS'!$E$202:$E$257,'AVAST ALL FORECASTS'!BX$18,'AVAST ALL FORECASTS'!$AY$202:$AY$257)</f>
        <v>61800</v>
      </c>
      <c r="J30" s="912">
        <f>SUMIF('AVAST ALL FORECASTS'!$E$202:$E$257,'AVAST ALL FORECASTS'!BY$17,'AVAST ALL FORECASTS'!$AY$202:$AY$257)+SUMIF('AVAST ALL FORECASTS'!$E$202:$E$257,'AVAST ALL FORECASTS'!BY$18,'AVAST ALL FORECASTS'!$AY$202:$AY$257)</f>
        <v>71766.542179417404</v>
      </c>
      <c r="K30" s="914">
        <f>SUMIF('AVAST ALL FORECASTS'!$E$202:$E$257,'AVAST ALL FORECASTS'!BZ$18,'AVAST ALL FORECASTS'!$AY$202:$AY$257)</f>
        <v>10300</v>
      </c>
      <c r="L30" s="940">
        <f t="shared" si="3"/>
        <v>0</v>
      </c>
      <c r="M30" s="912">
        <f>SUMIF('NLOK ALL FORECASTS'!$E$203:$E$205,'NLOK ALL FORECASTS'!BW$2,'NLOK ALL FORECASTS'!$AY$203:$AY$205)</f>
        <v>0</v>
      </c>
      <c r="N30" s="912">
        <f>SUMIF('NLOK ALL FORECASTS'!$E$203:$E$205,'NLOK ALL FORECASTS'!BX$2,'NLOK ALL FORECASTS'!$AY$203:$AY$205)</f>
        <v>0</v>
      </c>
      <c r="O30" s="914">
        <f>SUMIF('NLOK ALL FORECASTS'!$E$203:$E$205,O$24,'NLOK ALL FORECASTS'!$AY$203:$AY$205)</f>
        <v>0</v>
      </c>
      <c r="P30" s="912">
        <f t="shared" si="4"/>
        <v>684801.54217941745</v>
      </c>
      <c r="Q30" s="912">
        <f t="shared" si="5"/>
        <v>163075</v>
      </c>
      <c r="R30" s="912">
        <f t="shared" si="6"/>
        <v>439660</v>
      </c>
      <c r="S30" s="912">
        <f t="shared" si="7"/>
        <v>71766.542179417404</v>
      </c>
      <c r="T30" s="914">
        <f t="shared" si="8"/>
        <v>10300</v>
      </c>
      <c r="U30" s="21"/>
    </row>
    <row r="31" spans="2:22">
      <c r="B31" s="938" t="s">
        <v>819</v>
      </c>
      <c r="C31" s="940">
        <f t="shared" si="1"/>
        <v>499400</v>
      </c>
      <c r="D31" s="912">
        <f>SUMIF('NLOK ALL FORECASTS'!$E$147:$E$196,'NLOK ALL FORECASTS'!BW$2,'NLOK ALL FORECASTS'!$AZ$147:$AZ$196)</f>
        <v>113200</v>
      </c>
      <c r="E31" s="912">
        <f>SUMIF('NLOK ALL FORECASTS'!$E$147:$E$196,'NLOK ALL FORECASTS'!BX$2,'NLOK ALL FORECASTS'!$AZ$147:$AZ$196)</f>
        <v>386200</v>
      </c>
      <c r="F31" s="880">
        <f>SUMIF('NLOK ALL FORECASTS'!$E$147:$E$196,F$24,'NLOK ALL FORECASTS'!$AT$147:$AT$196)</f>
        <v>0</v>
      </c>
      <c r="G31" s="940">
        <f t="shared" si="2"/>
        <v>184571.42589328886</v>
      </c>
      <c r="H31" s="912">
        <f>SUMIF('AVAST ALL FORECASTS'!$E$202:$E$257,'AVAST ALL FORECASTS'!BW$18,'AVAST ALL FORECASTS'!$AZ$202:$AZ$257)</f>
        <v>47600</v>
      </c>
      <c r="I31" s="912">
        <f>SUMIF('AVAST ALL FORECASTS'!$E$202:$E$257,'AVAST ALL FORECASTS'!BX$18,'AVAST ALL FORECASTS'!$AZ$202:$AZ$257)</f>
        <v>59150</v>
      </c>
      <c r="J31" s="912">
        <f>SUMIF('AVAST ALL FORECASTS'!$E$202:$E$257,'AVAST ALL FORECASTS'!BY$17,'AVAST ALL FORECASTS'!$AZ$202:$AZ$257)+SUMIF('AVAST ALL FORECASTS'!$E$202:$E$257,'AVAST ALL FORECASTS'!BY$18,'AVAST ALL FORECASTS'!$AZ$202:$AZ$257)</f>
        <v>67321.425893288862</v>
      </c>
      <c r="K31" s="914">
        <f>SUMIF('AVAST ALL FORECASTS'!$E$202:$E$257,'AVAST ALL FORECASTS'!BZ$18,'AVAST ALL FORECASTS'!$AZ$202:$AZ$257)</f>
        <v>10500</v>
      </c>
      <c r="L31" s="940">
        <f t="shared" si="3"/>
        <v>0</v>
      </c>
      <c r="M31" s="912">
        <f>SUMIF('NLOK ALL FORECASTS'!$E$203:$E$205,'NLOK ALL FORECASTS'!BW$2,'NLOK ALL FORECASTS'!$AZ$203:$AZ$205)</f>
        <v>0</v>
      </c>
      <c r="N31" s="912">
        <f>SUMIF('NLOK ALL FORECASTS'!$E$203:$E$205,'NLOK ALL FORECASTS'!BX$2,'NLOK ALL FORECASTS'!$AZ$203:$AZ$205)</f>
        <v>0</v>
      </c>
      <c r="O31" s="914">
        <f>SUMIF('NLOK ALL FORECASTS'!$E$203:$E$205,O$24,'NLOK ALL FORECASTS'!$AZ$203:$AZ$205)</f>
        <v>0</v>
      </c>
      <c r="P31" s="912">
        <f t="shared" si="4"/>
        <v>683971.4258932888</v>
      </c>
      <c r="Q31" s="912">
        <f t="shared" si="5"/>
        <v>160800</v>
      </c>
      <c r="R31" s="912">
        <f t="shared" si="6"/>
        <v>445350</v>
      </c>
      <c r="S31" s="912">
        <f t="shared" si="7"/>
        <v>67321.425893288862</v>
      </c>
      <c r="T31" s="914">
        <f t="shared" si="8"/>
        <v>10500</v>
      </c>
      <c r="U31" s="21"/>
    </row>
    <row r="32" spans="2:22">
      <c r="B32" s="938" t="s">
        <v>820</v>
      </c>
      <c r="C32" s="940">
        <f t="shared" si="1"/>
        <v>518320</v>
      </c>
      <c r="D32" s="912">
        <f>SUMIF('NLOK ALL FORECASTS'!$E$147:$E$196,'NLOK ALL FORECASTS'!BW$2,'NLOK ALL FORECASTS'!$BA$147:$BA$196)</f>
        <v>123200</v>
      </c>
      <c r="E32" s="912">
        <f>SUMIF('NLOK ALL FORECASTS'!$E$147:$E$196,'NLOK ALL FORECASTS'!BX$2,'NLOK ALL FORECASTS'!$BA$147:$BA$196)</f>
        <v>395120</v>
      </c>
      <c r="F32" s="880">
        <f>SUMIF('NLOK ALL FORECASTS'!$E$147:$E$196,F$24,'NLOK ALL FORECASTS'!$AT$147:$AT$196)</f>
        <v>0</v>
      </c>
      <c r="G32" s="940">
        <f t="shared" si="2"/>
        <v>183359.0150116194</v>
      </c>
      <c r="H32" s="912">
        <f>SUMIF('AVAST ALL FORECASTS'!$E$202:$E$257,'AVAST ALL FORECASTS'!BW$18,'AVAST ALL FORECASTS'!$BA$202:$BA$257)</f>
        <v>54300</v>
      </c>
      <c r="I32" s="912">
        <f>SUMIF('AVAST ALL FORECASTS'!$E$202:$E$257,'AVAST ALL FORECASTS'!BX$18,'AVAST ALL FORECASTS'!$BA$202:$BA$257)</f>
        <v>58950</v>
      </c>
      <c r="J32" s="912">
        <f>SUMIF('AVAST ALL FORECASTS'!$E$202:$E$257,'AVAST ALL FORECASTS'!BY$17,'AVAST ALL FORECASTS'!$BA$202:$BA$257)+SUMIF('AVAST ALL FORECASTS'!$E$202:$E$257,'AVAST ALL FORECASTS'!BY$18,'AVAST ALL FORECASTS'!$BA$202:$BA$257)</f>
        <v>61509.015011619405</v>
      </c>
      <c r="K32" s="914">
        <f>SUMIF('AVAST ALL FORECASTS'!$E$202:$E$257,'AVAST ALL FORECASTS'!BZ$18,'AVAST ALL FORECASTS'!$BA$202:$BA$257)</f>
        <v>8600</v>
      </c>
      <c r="L32" s="940">
        <f t="shared" si="3"/>
        <v>0</v>
      </c>
      <c r="M32" s="912">
        <f>SUMIF('NLOK ALL FORECASTS'!$E$203:$E$205,'NLOK ALL FORECASTS'!BW$2,'NLOK ALL FORECASTS'!$BA$203:$BA$205)</f>
        <v>0</v>
      </c>
      <c r="N32" s="912">
        <f>SUMIF('NLOK ALL FORECASTS'!$E$203:$E$205,'NLOK ALL FORECASTS'!BX$2,'NLOK ALL FORECASTS'!$BA$203:$BA$205)</f>
        <v>0</v>
      </c>
      <c r="O32" s="914">
        <f>SUMIF('NLOK ALL FORECASTS'!$E$203:$E$205,O$24,'NLOK ALL FORECASTS'!$BA$203:$BA$205)</f>
        <v>0</v>
      </c>
      <c r="P32" s="912">
        <f t="shared" si="4"/>
        <v>701679.01501161943</v>
      </c>
      <c r="Q32" s="912">
        <f t="shared" si="5"/>
        <v>177500</v>
      </c>
      <c r="R32" s="912">
        <f t="shared" si="6"/>
        <v>454070</v>
      </c>
      <c r="S32" s="912">
        <f t="shared" si="7"/>
        <v>61509.015011619405</v>
      </c>
      <c r="T32" s="914">
        <f t="shared" si="8"/>
        <v>8600</v>
      </c>
      <c r="U32" s="21"/>
    </row>
    <row r="33" spans="2:40">
      <c r="B33" s="938" t="s">
        <v>821</v>
      </c>
      <c r="C33" s="940">
        <f t="shared" si="1"/>
        <v>511710</v>
      </c>
      <c r="D33" s="912">
        <f>SUMIF('NLOK ALL FORECASTS'!$E$147:$E$196,'NLOK ALL FORECASTS'!BW$2,'NLOK ALL FORECASTS'!$BB$147:$BB$196)</f>
        <v>118700</v>
      </c>
      <c r="E33" s="912">
        <f>SUMIF('NLOK ALL FORECASTS'!$E$147:$E$196,'NLOK ALL FORECASTS'!BX$2,'NLOK ALL FORECASTS'!$BB$147:$BB$196)</f>
        <v>393010</v>
      </c>
      <c r="F33" s="880">
        <f>SUMIF('NLOK ALL FORECASTS'!$E$147:$E$196,F$24,'NLOK ALL FORECASTS'!$AT$147:$AT$196)</f>
        <v>0</v>
      </c>
      <c r="G33" s="940">
        <f t="shared" si="2"/>
        <v>168811.42589328886</v>
      </c>
      <c r="H33" s="912">
        <f>SUMIF('AVAST ALL FORECASTS'!$E$202:$E$257,'AVAST ALL FORECASTS'!BW$18,'AVAST ALL FORECASTS'!$BB$202:$BB$257)</f>
        <v>52850</v>
      </c>
      <c r="I33" s="912">
        <f>SUMIF('AVAST ALL FORECASTS'!$E$202:$E$257,'AVAST ALL FORECASTS'!BX$18,'AVAST ALL FORECASTS'!$BB$202:$BB$257)</f>
        <v>57625</v>
      </c>
      <c r="J33" s="912">
        <f>SUMIF('AVAST ALL FORECASTS'!$E$202:$E$257,'AVAST ALL FORECASTS'!BY$17,'AVAST ALL FORECASTS'!$BB$202:$BB$257)+SUMIF('AVAST ALL FORECASTS'!$E$202:$E$257,'AVAST ALL FORECASTS'!BY$18,'AVAST ALL FORECASTS'!$BB$202:$BB$257)</f>
        <v>50136.425893288855</v>
      </c>
      <c r="K33" s="914">
        <f>SUMIF('AVAST ALL FORECASTS'!$E$202:$E$257,'AVAST ALL FORECASTS'!BZ$18,'AVAST ALL FORECASTS'!$BB$202:$BB$257)</f>
        <v>8200</v>
      </c>
      <c r="L33" s="940">
        <f t="shared" si="3"/>
        <v>0</v>
      </c>
      <c r="M33" s="912">
        <f>SUMIF('NLOK ALL FORECASTS'!$E$203:$E$205,'NLOK ALL FORECASTS'!BW$2,'NLOK ALL FORECASTS'!$BB$203:$BB$205)</f>
        <v>0</v>
      </c>
      <c r="N33" s="912">
        <f>SUMIF('NLOK ALL FORECASTS'!$E$203:$E$205,'NLOK ALL FORECASTS'!BX$2,'NLOK ALL FORECASTS'!$BB$203:$BB$205)</f>
        <v>0</v>
      </c>
      <c r="O33" s="914">
        <f>SUMIF('NLOK ALL FORECASTS'!$E$203:$E$205,O$24,'NLOK ALL FORECASTS'!$BB$203:$BB$205)</f>
        <v>0</v>
      </c>
      <c r="P33" s="912">
        <f t="shared" si="4"/>
        <v>680521.4258932888</v>
      </c>
      <c r="Q33" s="912">
        <f t="shared" si="5"/>
        <v>171550</v>
      </c>
      <c r="R33" s="912">
        <f t="shared" si="6"/>
        <v>450635</v>
      </c>
      <c r="S33" s="912">
        <f t="shared" si="7"/>
        <v>50136.425893288855</v>
      </c>
      <c r="T33" s="914">
        <f t="shared" si="8"/>
        <v>8200</v>
      </c>
      <c r="U33" s="21"/>
    </row>
    <row r="34" spans="2:40">
      <c r="B34" s="938" t="s">
        <v>822</v>
      </c>
      <c r="C34" s="940">
        <f t="shared" si="1"/>
        <v>579690</v>
      </c>
      <c r="D34" s="912">
        <f>SUMIF('NLOK ALL FORECASTS'!$E$147:$E$196,'NLOK ALL FORECASTS'!BW$2,'NLOK ALL FORECASTS'!$BC$147:$BC$196)</f>
        <v>139550</v>
      </c>
      <c r="E34" s="912">
        <f>SUMIF('NLOK ALL FORECASTS'!$E$147:$E$196,'NLOK ALL FORECASTS'!BX$2,'NLOK ALL FORECASTS'!$BC$147:$BC$196)</f>
        <v>440140</v>
      </c>
      <c r="F34" s="880">
        <f>SUMIF('NLOK ALL FORECASTS'!$E$147:$E$196,F$24,'NLOK ALL FORECASTS'!$AT$147:$AT$196)</f>
        <v>0</v>
      </c>
      <c r="G34" s="940">
        <f t="shared" si="2"/>
        <v>176328.46060327219</v>
      </c>
      <c r="H34" s="912">
        <f>SUMIF('AVAST ALL FORECASTS'!$E$202:$E$257,'AVAST ALL FORECASTS'!BW$18,'AVAST ALL FORECASTS'!$BC$202:$BC$257)</f>
        <v>53800</v>
      </c>
      <c r="I34" s="912">
        <f>SUMIF('AVAST ALL FORECASTS'!$E$202:$E$257,'AVAST ALL FORECASTS'!BX$18,'AVAST ALL FORECASTS'!$BC$202:$BC$257)</f>
        <v>60500</v>
      </c>
      <c r="J34" s="912">
        <f>SUMIF('AVAST ALL FORECASTS'!$E$202:$E$257,'AVAST ALL FORECASTS'!BY$17,'AVAST ALL FORECASTS'!$BC$202:$BC$257)+SUMIF('AVAST ALL FORECASTS'!$E$202:$E$257,'AVAST ALL FORECASTS'!BY$18,'AVAST ALL FORECASTS'!$BC$202:$BC$257)</f>
        <v>53128.460603272179</v>
      </c>
      <c r="K34" s="914">
        <f>SUMIF('AVAST ALL FORECASTS'!$E$202:$E$257,'AVAST ALL FORECASTS'!BZ$18,'AVAST ALL FORECASTS'!$BC$202:$BC$257)</f>
        <v>8900</v>
      </c>
      <c r="L34" s="940">
        <f t="shared" si="3"/>
        <v>0</v>
      </c>
      <c r="M34" s="912">
        <f>SUMIF('NLOK ALL FORECASTS'!$E$203:$E$205,'NLOK ALL FORECASTS'!BW$2,'NLOK ALL FORECASTS'!$BC$203:$BC$205)</f>
        <v>0</v>
      </c>
      <c r="N34" s="912">
        <f>SUMIF('NLOK ALL FORECASTS'!$E$203:$E$205,'NLOK ALL FORECASTS'!BX$2,'NLOK ALL FORECASTS'!$BC$203:$BC$205)</f>
        <v>0</v>
      </c>
      <c r="O34" s="914">
        <f>SUMIF('NLOK ALL FORECASTS'!$E$203:$E$205,O$24,'NLOK ALL FORECASTS'!$BC$203:$BC$205)</f>
        <v>0</v>
      </c>
      <c r="P34" s="912">
        <f t="shared" si="4"/>
        <v>756018.46060327219</v>
      </c>
      <c r="Q34" s="912">
        <f t="shared" si="5"/>
        <v>193350</v>
      </c>
      <c r="R34" s="912">
        <f t="shared" si="6"/>
        <v>500640</v>
      </c>
      <c r="S34" s="912">
        <f t="shared" si="7"/>
        <v>53128.460603272179</v>
      </c>
      <c r="T34" s="914">
        <f t="shared" si="8"/>
        <v>8900</v>
      </c>
      <c r="U34" s="21"/>
    </row>
    <row r="35" spans="2:40">
      <c r="B35" s="938" t="s">
        <v>823</v>
      </c>
      <c r="C35" s="940">
        <f t="shared" si="1"/>
        <v>536450</v>
      </c>
      <c r="D35" s="912">
        <f>SUMIF('NLOK ALL FORECASTS'!$E$147:$E$196,'NLOK ALL FORECASTS'!BW$2,'NLOK ALL FORECASTS'!$BD$147:$BD$196)</f>
        <v>128500</v>
      </c>
      <c r="E35" s="912">
        <f>SUMIF('NLOK ALL FORECASTS'!$E$147:$E$196,'NLOK ALL FORECASTS'!BX$2,'NLOK ALL FORECASTS'!$BD$147:$BD$196)</f>
        <v>407950</v>
      </c>
      <c r="F35" s="880">
        <f>SUMIF('NLOK ALL FORECASTS'!$E$147:$E$196,F$24,'NLOK ALL FORECASTS'!$AT$147:$AT$196)</f>
        <v>0</v>
      </c>
      <c r="G35" s="940">
        <f t="shared" si="2"/>
        <v>162431.96060327219</v>
      </c>
      <c r="H35" s="912">
        <f>SUMIF('AVAST ALL FORECASTS'!$E$202:$E$257,'AVAST ALL FORECASTS'!BW$18,'AVAST ALL FORECASTS'!$BD$202:$BD$257)</f>
        <v>48400</v>
      </c>
      <c r="I35" s="912">
        <f>SUMIF('AVAST ALL FORECASTS'!$E$202:$E$257,'AVAST ALL FORECASTS'!BX$18,'AVAST ALL FORECASTS'!$BD$202:$BD$257)</f>
        <v>58575</v>
      </c>
      <c r="J35" s="912">
        <f>SUMIF('AVAST ALL FORECASTS'!$E$202:$E$257,'AVAST ALL FORECASTS'!BY$17,'AVAST ALL FORECASTS'!$BD$202:$BD$257)+SUMIF('AVAST ALL FORECASTS'!$E$202:$E$257,'AVAST ALL FORECASTS'!BY$18,'AVAST ALL FORECASTS'!$BD$202:$BD$257)</f>
        <v>46856.960603272179</v>
      </c>
      <c r="K35" s="914">
        <f>SUMIF('AVAST ALL FORECASTS'!$E$202:$E$257,'AVAST ALL FORECASTS'!BZ$18,'AVAST ALL FORECASTS'!$BD$202:$BD$257)</f>
        <v>8600</v>
      </c>
      <c r="L35" s="940">
        <f t="shared" si="3"/>
        <v>0</v>
      </c>
      <c r="M35" s="912">
        <f>SUMIF('NLOK ALL FORECASTS'!$E$203:$E$205,'NLOK ALL FORECASTS'!BW$2,'NLOK ALL FORECASTS'!$BD$203:$BD$205)</f>
        <v>0</v>
      </c>
      <c r="N35" s="912">
        <f>SUMIF('NLOK ALL FORECASTS'!$E$203:$E$205,'NLOK ALL FORECASTS'!BX$2,'NLOK ALL FORECASTS'!$BD$203:$BD$205)</f>
        <v>0</v>
      </c>
      <c r="O35" s="914">
        <f>SUMIF('NLOK ALL FORECASTS'!$E$203:$E$205,O$24,'NLOK ALL FORECASTS'!$BD$203:$BD$205)</f>
        <v>0</v>
      </c>
      <c r="P35" s="912">
        <f t="shared" si="4"/>
        <v>698881.96060327219</v>
      </c>
      <c r="Q35" s="912">
        <f t="shared" si="5"/>
        <v>176900</v>
      </c>
      <c r="R35" s="912">
        <f t="shared" si="6"/>
        <v>466525</v>
      </c>
      <c r="S35" s="912">
        <f t="shared" si="7"/>
        <v>46856.960603272179</v>
      </c>
      <c r="T35" s="914">
        <f t="shared" si="8"/>
        <v>8600</v>
      </c>
      <c r="U35" s="21"/>
    </row>
    <row r="36" spans="2:40">
      <c r="B36" s="949" t="s">
        <v>824</v>
      </c>
      <c r="C36" s="950">
        <f t="shared" si="1"/>
        <v>555250</v>
      </c>
      <c r="D36" s="923">
        <f>SUMIF('NLOK ALL FORECASTS'!$E$147:$E$196,'NLOK ALL FORECASTS'!BW$2,'NLOK ALL FORECASTS'!$BE$147:$BE$196)</f>
        <v>136350</v>
      </c>
      <c r="E36" s="923">
        <f>SUMIF('NLOK ALL FORECASTS'!$E$147:$E$196,'NLOK ALL FORECASTS'!BX$2,'NLOK ALL FORECASTS'!$BE$147:$BE$196)</f>
        <v>418900</v>
      </c>
      <c r="F36" s="881">
        <f>SUMIF('NLOK ALL FORECASTS'!$E$147:$E$196,F$24,'NLOK ALL FORECASTS'!$AT$147:$AT$196)</f>
        <v>0</v>
      </c>
      <c r="G36" s="950">
        <f t="shared" si="2"/>
        <v>168570.6932482805</v>
      </c>
      <c r="H36" s="923">
        <f>SUMIF('AVAST ALL FORECASTS'!$E$202:$E$257,'AVAST ALL FORECASTS'!BW$18,'AVAST ALL FORECASTS'!$BE$202:$BE$257)</f>
        <v>55800</v>
      </c>
      <c r="I36" s="923">
        <f>SUMIF('AVAST ALL FORECASTS'!$E$202:$E$257,'AVAST ALL FORECASTS'!BX$18,'AVAST ALL FORECASTS'!$BE$202:$BE$257)</f>
        <v>54600</v>
      </c>
      <c r="J36" s="923">
        <f>SUMIF('AVAST ALL FORECASTS'!$E$202:$E$257,'AVAST ALL FORECASTS'!BY$17,'AVAST ALL FORECASTS'!$BE$202:$BE$257)+SUMIF('AVAST ALL FORECASTS'!$E$202:$E$257,'AVAST ALL FORECASTS'!BY$18,'AVAST ALL FORECASTS'!$BE$202:$BE$257)</f>
        <v>48870.693248280513</v>
      </c>
      <c r="K36" s="925">
        <f>SUMIF('AVAST ALL FORECASTS'!$E$202:$E$257,'AVAST ALL FORECASTS'!BZ$18,'AVAST ALL FORECASTS'!$BE$202:$BE$257)</f>
        <v>9300</v>
      </c>
      <c r="L36" s="950">
        <f t="shared" si="3"/>
        <v>0</v>
      </c>
      <c r="M36" s="923">
        <f>SUMIF('NLOK ALL FORECASTS'!$E$203:$E$205,'NLOK ALL FORECASTS'!BW$2,'NLOK ALL FORECASTS'!$BE$203:$BE$205)</f>
        <v>0</v>
      </c>
      <c r="N36" s="923">
        <f>SUMIF('NLOK ALL FORECASTS'!$E$203:$E$205,'NLOK ALL FORECASTS'!BX$2,'NLOK ALL FORECASTS'!$BE$203:$BE$205)</f>
        <v>0</v>
      </c>
      <c r="O36" s="925">
        <f>SUMIF('NLOK ALL FORECASTS'!$E$203:$E$205,O$24,'NLOK ALL FORECASTS'!$BE$203:$BE$205)</f>
        <v>0</v>
      </c>
      <c r="P36" s="923">
        <f t="shared" si="4"/>
        <v>723820.69324828056</v>
      </c>
      <c r="Q36" s="923">
        <f t="shared" si="5"/>
        <v>192150</v>
      </c>
      <c r="R36" s="923">
        <f t="shared" si="6"/>
        <v>473500</v>
      </c>
      <c r="S36" s="923">
        <f t="shared" si="7"/>
        <v>48870.693248280513</v>
      </c>
      <c r="T36" s="925">
        <f t="shared" si="8"/>
        <v>9300</v>
      </c>
      <c r="U36" s="21"/>
    </row>
    <row r="37" spans="2:40">
      <c r="B37" s="878" t="s">
        <v>45</v>
      </c>
      <c r="C37" s="928">
        <f t="shared" ref="C37:T37" si="9">SUM(C25:C36)</f>
        <v>6228260</v>
      </c>
      <c r="D37" s="928">
        <f t="shared" si="9"/>
        <v>1423150</v>
      </c>
      <c r="E37" s="928">
        <f t="shared" si="9"/>
        <v>4805110</v>
      </c>
      <c r="F37" s="928">
        <f t="shared" si="9"/>
        <v>0</v>
      </c>
      <c r="G37" s="928">
        <f t="shared" si="9"/>
        <v>2448653.2854868681</v>
      </c>
      <c r="H37" s="928">
        <f t="shared" si="9"/>
        <v>690625</v>
      </c>
      <c r="I37" s="928">
        <f t="shared" si="9"/>
        <v>743675</v>
      </c>
      <c r="J37" s="928">
        <f t="shared" si="9"/>
        <v>898603.2854868687</v>
      </c>
      <c r="K37" s="928">
        <f t="shared" si="9"/>
        <v>115750</v>
      </c>
      <c r="L37" s="928">
        <f t="shared" si="9"/>
        <v>0</v>
      </c>
      <c r="M37" s="928">
        <f t="shared" si="9"/>
        <v>0</v>
      </c>
      <c r="N37" s="928">
        <f t="shared" si="9"/>
        <v>0</v>
      </c>
      <c r="O37" s="928">
        <f t="shared" si="9"/>
        <v>0</v>
      </c>
      <c r="P37" s="928">
        <f t="shared" si="9"/>
        <v>8676913.2854868714</v>
      </c>
      <c r="Q37" s="928">
        <f t="shared" si="9"/>
        <v>2113775</v>
      </c>
      <c r="R37" s="928">
        <f t="shared" si="9"/>
        <v>5548785</v>
      </c>
      <c r="S37" s="928">
        <f t="shared" si="9"/>
        <v>898603.2854868687</v>
      </c>
      <c r="T37" s="928">
        <f t="shared" si="9"/>
        <v>115750</v>
      </c>
      <c r="U37" s="21"/>
    </row>
    <row r="38" spans="2:40">
      <c r="B38" s="887" t="s">
        <v>773</v>
      </c>
      <c r="C38" s="883">
        <f>SUM('NLOK ALL FORECASTS'!AT147:BE196)</f>
        <v>7077895.7199999997</v>
      </c>
      <c r="G38" s="883">
        <f>SUM('AVAST ALL FORECASTS'!AT202:BE257)</f>
        <v>2448653.2854868686</v>
      </c>
      <c r="L38" s="883">
        <f>SUM('NLOK ALL FORECASTS'!AT203:BE205)</f>
        <v>32042.560000000001</v>
      </c>
      <c r="P38" s="888">
        <f>SUM(L38,G38,C38)</f>
        <v>9558591.5654868688</v>
      </c>
    </row>
    <row r="42" spans="2:40">
      <c r="B42" s="904"/>
      <c r="C42" s="2968" t="s">
        <v>833</v>
      </c>
      <c r="D42" s="2969"/>
      <c r="E42" s="2969"/>
      <c r="F42" s="2969"/>
      <c r="G42" s="2969"/>
      <c r="H42" s="2969"/>
      <c r="I42" s="2969"/>
      <c r="J42" s="2969"/>
      <c r="K42" s="2969"/>
      <c r="L42" s="2969"/>
      <c r="M42" s="2969"/>
      <c r="N42" s="2969"/>
      <c r="O42" s="2969"/>
      <c r="P42" s="2969"/>
      <c r="Q42" s="2969"/>
      <c r="R42" s="2969"/>
      <c r="S42" s="2969"/>
      <c r="T42" s="2970"/>
      <c r="V42" s="904"/>
      <c r="W42" s="2968" t="s">
        <v>834</v>
      </c>
      <c r="X42" s="2969"/>
      <c r="Y42" s="2969"/>
      <c r="Z42" s="2969"/>
      <c r="AA42" s="2969"/>
      <c r="AB42" s="2969"/>
      <c r="AC42" s="2969"/>
      <c r="AD42" s="2969"/>
      <c r="AE42" s="2969"/>
      <c r="AF42" s="2969"/>
      <c r="AG42" s="2969"/>
      <c r="AH42" s="2969"/>
      <c r="AI42" s="2969"/>
      <c r="AJ42" s="2969"/>
      <c r="AK42" s="2969"/>
      <c r="AL42" s="2969"/>
      <c r="AM42" s="2969"/>
      <c r="AN42" s="2970"/>
    </row>
    <row r="43" spans="2:40" ht="16" thickBot="1">
      <c r="B43" s="905"/>
      <c r="C43" s="2971"/>
      <c r="D43" s="2972"/>
      <c r="E43" s="2972"/>
      <c r="F43" s="2972"/>
      <c r="G43" s="2972"/>
      <c r="H43" s="2972"/>
      <c r="I43" s="2972"/>
      <c r="J43" s="2972"/>
      <c r="K43" s="2972"/>
      <c r="L43" s="2973"/>
      <c r="M43" s="2973"/>
      <c r="N43" s="2973"/>
      <c r="O43" s="2973"/>
      <c r="P43" s="2972"/>
      <c r="Q43" s="2972"/>
      <c r="R43" s="2972"/>
      <c r="S43" s="2972"/>
      <c r="T43" s="2974"/>
      <c r="V43" s="905"/>
      <c r="W43" s="2971"/>
      <c r="X43" s="2972"/>
      <c r="Y43" s="2972"/>
      <c r="Z43" s="2972"/>
      <c r="AA43" s="2972"/>
      <c r="AB43" s="2972"/>
      <c r="AC43" s="2972"/>
      <c r="AD43" s="2972"/>
      <c r="AE43" s="2972"/>
      <c r="AF43" s="2973"/>
      <c r="AG43" s="2973"/>
      <c r="AH43" s="2973"/>
      <c r="AI43" s="2973"/>
      <c r="AJ43" s="2972"/>
      <c r="AK43" s="2972"/>
      <c r="AL43" s="2972"/>
      <c r="AM43" s="2972"/>
      <c r="AN43" s="2974"/>
    </row>
    <row r="44" spans="2:40" ht="16" thickBot="1">
      <c r="B44" s="936"/>
      <c r="C44" s="2975" t="s">
        <v>811</v>
      </c>
      <c r="D44" s="2976"/>
      <c r="E44" s="2976"/>
      <c r="F44" s="2977"/>
      <c r="G44" s="2978" t="s">
        <v>317</v>
      </c>
      <c r="H44" s="2979"/>
      <c r="I44" s="2979"/>
      <c r="J44" s="2979"/>
      <c r="K44" s="2979"/>
      <c r="L44" s="2981" t="s">
        <v>168</v>
      </c>
      <c r="M44" s="2982"/>
      <c r="N44" s="2982"/>
      <c r="O44" s="2983"/>
      <c r="P44" s="2984" t="s">
        <v>812</v>
      </c>
      <c r="Q44" s="2976"/>
      <c r="R44" s="2976"/>
      <c r="S44" s="2976"/>
      <c r="T44" s="2977"/>
      <c r="V44" s="936"/>
      <c r="W44" s="2975" t="s">
        <v>811</v>
      </c>
      <c r="X44" s="2976"/>
      <c r="Y44" s="2976"/>
      <c r="Z44" s="2977"/>
      <c r="AA44" s="2978" t="s">
        <v>317</v>
      </c>
      <c r="AB44" s="2979"/>
      <c r="AC44" s="2979"/>
      <c r="AD44" s="2979"/>
      <c r="AE44" s="2979"/>
      <c r="AF44" s="2981" t="s">
        <v>168</v>
      </c>
      <c r="AG44" s="2982"/>
      <c r="AH44" s="2982"/>
      <c r="AI44" s="2983"/>
      <c r="AJ44" s="2984" t="s">
        <v>812</v>
      </c>
      <c r="AK44" s="2976"/>
      <c r="AL44" s="2976"/>
      <c r="AM44" s="2976"/>
      <c r="AN44" s="2977"/>
    </row>
    <row r="45" spans="2:40" ht="17" thickBot="1">
      <c r="B45" s="937"/>
      <c r="C45" s="874" t="s">
        <v>127</v>
      </c>
      <c r="D45" s="871" t="s">
        <v>22</v>
      </c>
      <c r="E45" s="871" t="s">
        <v>171</v>
      </c>
      <c r="F45" s="871" t="s">
        <v>84</v>
      </c>
      <c r="G45" s="874" t="s">
        <v>127</v>
      </c>
      <c r="H45" s="871" t="s">
        <v>22</v>
      </c>
      <c r="I45" s="871" t="s">
        <v>171</v>
      </c>
      <c r="J45" s="871" t="s">
        <v>52</v>
      </c>
      <c r="K45" s="879" t="s">
        <v>84</v>
      </c>
      <c r="L45" s="873" t="s">
        <v>127</v>
      </c>
      <c r="M45" s="872" t="s">
        <v>22</v>
      </c>
      <c r="N45" s="872" t="s">
        <v>171</v>
      </c>
      <c r="O45" s="875" t="s">
        <v>52</v>
      </c>
      <c r="P45" s="872" t="s">
        <v>127</v>
      </c>
      <c r="Q45" s="872" t="s">
        <v>22</v>
      </c>
      <c r="R45" s="872" t="s">
        <v>171</v>
      </c>
      <c r="S45" s="872" t="s">
        <v>52</v>
      </c>
      <c r="T45" s="875" t="s">
        <v>84</v>
      </c>
      <c r="V45" s="937"/>
      <c r="W45" s="874" t="s">
        <v>127</v>
      </c>
      <c r="X45" s="871" t="s">
        <v>22</v>
      </c>
      <c r="Y45" s="871" t="s">
        <v>171</v>
      </c>
      <c r="Z45" s="871" t="s">
        <v>84</v>
      </c>
      <c r="AA45" s="874" t="s">
        <v>127</v>
      </c>
      <c r="AB45" s="871" t="s">
        <v>22</v>
      </c>
      <c r="AC45" s="871" t="s">
        <v>171</v>
      </c>
      <c r="AD45" s="871" t="s">
        <v>52</v>
      </c>
      <c r="AE45" s="879" t="s">
        <v>84</v>
      </c>
      <c r="AF45" s="873" t="s">
        <v>127</v>
      </c>
      <c r="AG45" s="872" t="s">
        <v>22</v>
      </c>
      <c r="AH45" s="872" t="s">
        <v>171</v>
      </c>
      <c r="AI45" s="875" t="s">
        <v>52</v>
      </c>
      <c r="AJ45" s="872" t="s">
        <v>127</v>
      </c>
      <c r="AK45" s="872" t="s">
        <v>22</v>
      </c>
      <c r="AL45" s="872" t="s">
        <v>171</v>
      </c>
      <c r="AM45" s="872" t="s">
        <v>52</v>
      </c>
      <c r="AN45" s="875" t="s">
        <v>84</v>
      </c>
    </row>
    <row r="46" spans="2:40">
      <c r="B46" s="938" t="s">
        <v>813</v>
      </c>
      <c r="C46" s="939">
        <f t="shared" ref="C46:T46" si="10">C25-C6</f>
        <v>-69411.94364830805</v>
      </c>
      <c r="D46" s="910">
        <f t="shared" si="10"/>
        <v>-5864.9436483080935</v>
      </c>
      <c r="E46" s="910">
        <f t="shared" si="10"/>
        <v>-63197</v>
      </c>
      <c r="F46" s="889">
        <f t="shared" si="10"/>
        <v>-350</v>
      </c>
      <c r="G46" s="940">
        <f t="shared" si="10"/>
        <v>13369.099131305789</v>
      </c>
      <c r="H46" s="912">
        <f t="shared" si="10"/>
        <v>-4800</v>
      </c>
      <c r="I46" s="912">
        <f t="shared" si="10"/>
        <v>12850</v>
      </c>
      <c r="J46" s="912">
        <f t="shared" si="10"/>
        <v>3569.0991313057893</v>
      </c>
      <c r="K46" s="914">
        <f t="shared" si="10"/>
        <v>1750</v>
      </c>
      <c r="L46" s="940">
        <f t="shared" si="10"/>
        <v>-15443.618398181818</v>
      </c>
      <c r="M46" s="912">
        <f t="shared" si="10"/>
        <v>-1953.8955799999999</v>
      </c>
      <c r="N46" s="912">
        <f t="shared" si="10"/>
        <v>-1166.8478181818182</v>
      </c>
      <c r="O46" s="914">
        <f t="shared" si="10"/>
        <v>-12322.875</v>
      </c>
      <c r="P46" s="912">
        <f t="shared" si="10"/>
        <v>-71486.462915184093</v>
      </c>
      <c r="Q46" s="912">
        <f t="shared" si="10"/>
        <v>-12618.839228308119</v>
      </c>
      <c r="R46" s="912">
        <f t="shared" si="10"/>
        <v>-51513.847818181792</v>
      </c>
      <c r="S46" s="912">
        <f t="shared" si="10"/>
        <v>-8753.7758686942107</v>
      </c>
      <c r="T46" s="914">
        <f t="shared" si="10"/>
        <v>1400</v>
      </c>
      <c r="V46" s="938" t="s">
        <v>813</v>
      </c>
      <c r="W46" s="941">
        <f t="shared" ref="W46:W58" si="11">C46/C6</f>
        <v>-0.12117754250411583</v>
      </c>
      <c r="X46" s="942">
        <f t="shared" ref="X46:X58" si="12">D46/D6</f>
        <v>-4.9258358242135987E-2</v>
      </c>
      <c r="Y46" s="942">
        <f t="shared" ref="Y46:Y58" si="13">E46/E6</f>
        <v>-0.1393855715851671</v>
      </c>
      <c r="Z46" s="890">
        <f t="shared" ref="Z46:Z58" si="14">F46/F6</f>
        <v>-1</v>
      </c>
      <c r="AA46" s="943">
        <f t="shared" ref="AA46:AA58" si="15">G46/G6</f>
        <v>5.2059494565502212E-2</v>
      </c>
      <c r="AB46" s="944">
        <f t="shared" ref="AB46:AB58" si="16">H46/H6</f>
        <v>-6.4000000000000001E-2</v>
      </c>
      <c r="AC46" s="944">
        <f t="shared" ref="AC46:AC58" si="17">I46/I6</f>
        <v>0.24233851956624233</v>
      </c>
      <c r="AD46" s="944">
        <f t="shared" ref="AD46:AD58" si="18">J46/J6</f>
        <v>2.9809752570550498E-2</v>
      </c>
      <c r="AE46" s="945">
        <f t="shared" ref="AE46:AE58" si="19">K46/K6</f>
        <v>0.19337016574585636</v>
      </c>
      <c r="AF46" s="943">
        <f t="shared" ref="AF46:AF58" si="20">L46/L6</f>
        <v>-1</v>
      </c>
      <c r="AG46" s="944">
        <f t="shared" ref="AG46:AG58" si="21">M46/M6</f>
        <v>-1</v>
      </c>
      <c r="AH46" s="944">
        <f t="shared" ref="AH46:AH58" si="22">N46/N6</f>
        <v>-1</v>
      </c>
      <c r="AI46" s="945">
        <f t="shared" ref="AI46:AI58" si="23">O46/O6</f>
        <v>-1</v>
      </c>
      <c r="AJ46" s="944">
        <f t="shared" ref="AJ46:AJ58" si="24">P46/P6</f>
        <v>-8.4593377209289403E-2</v>
      </c>
      <c r="AK46" s="944">
        <f t="shared" ref="AK46:AK58" si="25">Q46/Q6</f>
        <v>-6.4375645106288154E-2</v>
      </c>
      <c r="AL46" s="944">
        <f t="shared" ref="AL46:AL58" si="26">R46/R6</f>
        <v>-0.10148735150429081</v>
      </c>
      <c r="AM46" s="944">
        <f t="shared" ref="AM46:AM58" si="27">S46/S6</f>
        <v>-6.6290309858827348E-2</v>
      </c>
      <c r="AN46" s="945">
        <f t="shared" ref="AN46:AN58" si="28">T46/T6</f>
        <v>0.14893617021276595</v>
      </c>
    </row>
    <row r="47" spans="2:40">
      <c r="B47" s="938" t="s">
        <v>814</v>
      </c>
      <c r="C47" s="940">
        <f t="shared" ref="C47:T47" si="29">C26-C7</f>
        <v>-54384.114456349867</v>
      </c>
      <c r="D47" s="912">
        <f t="shared" si="29"/>
        <v>-9133.1144563498965</v>
      </c>
      <c r="E47" s="912">
        <f t="shared" si="29"/>
        <v>-44901</v>
      </c>
      <c r="F47" s="880">
        <f t="shared" si="29"/>
        <v>-350</v>
      </c>
      <c r="G47" s="940">
        <f t="shared" si="29"/>
        <v>5801.8167874893988</v>
      </c>
      <c r="H47" s="912">
        <f t="shared" si="29"/>
        <v>-5175</v>
      </c>
      <c r="I47" s="912">
        <f t="shared" si="29"/>
        <v>14275</v>
      </c>
      <c r="J47" s="912">
        <f t="shared" si="29"/>
        <v>-1148.1832125106012</v>
      </c>
      <c r="K47" s="914">
        <f t="shared" si="29"/>
        <v>-2150</v>
      </c>
      <c r="L47" s="940">
        <f t="shared" si="29"/>
        <v>-17714</v>
      </c>
      <c r="M47" s="912">
        <f t="shared" si="29"/>
        <v>-2134</v>
      </c>
      <c r="N47" s="912">
        <f t="shared" si="29"/>
        <v>-1833</v>
      </c>
      <c r="O47" s="914">
        <f t="shared" si="29"/>
        <v>-13747</v>
      </c>
      <c r="P47" s="912">
        <f t="shared" si="29"/>
        <v>-66296.297668860527</v>
      </c>
      <c r="Q47" s="912">
        <f t="shared" si="29"/>
        <v>-16442.114456349896</v>
      </c>
      <c r="R47" s="912">
        <f t="shared" si="29"/>
        <v>-32459</v>
      </c>
      <c r="S47" s="912">
        <f t="shared" si="29"/>
        <v>-14895.183212510601</v>
      </c>
      <c r="T47" s="914">
        <f t="shared" si="29"/>
        <v>-2500</v>
      </c>
      <c r="V47" s="938" t="s">
        <v>814</v>
      </c>
      <c r="W47" s="943">
        <f t="shared" si="11"/>
        <v>-9.8762749661903917E-2</v>
      </c>
      <c r="X47" s="944">
        <f t="shared" si="12"/>
        <v>-7.5087401133903137E-2</v>
      </c>
      <c r="Y47" s="944">
        <f t="shared" si="13"/>
        <v>-0.10474466432298896</v>
      </c>
      <c r="Z47" s="891">
        <f t="shared" si="14"/>
        <v>-1</v>
      </c>
      <c r="AA47" s="943">
        <f t="shared" si="15"/>
        <v>2.3794066021907496E-2</v>
      </c>
      <c r="AB47" s="944">
        <f t="shared" si="16"/>
        <v>-7.019328585961343E-2</v>
      </c>
      <c r="AC47" s="944">
        <f t="shared" si="17"/>
        <v>0.26228755167661921</v>
      </c>
      <c r="AD47" s="944">
        <f t="shared" si="18"/>
        <v>-1.1122076428205306E-2</v>
      </c>
      <c r="AE47" s="945">
        <f t="shared" si="19"/>
        <v>-0.17269076305220885</v>
      </c>
      <c r="AF47" s="943">
        <f t="shared" si="20"/>
        <v>-1</v>
      </c>
      <c r="AG47" s="944">
        <f t="shared" si="21"/>
        <v>-1</v>
      </c>
      <c r="AH47" s="944">
        <f t="shared" si="22"/>
        <v>-1</v>
      </c>
      <c r="AI47" s="945">
        <f t="shared" si="23"/>
        <v>-1</v>
      </c>
      <c r="AJ47" s="944">
        <f t="shared" si="24"/>
        <v>-8.1625308245826839E-2</v>
      </c>
      <c r="AK47" s="944">
        <f t="shared" si="25"/>
        <v>-8.3254536524717621E-2</v>
      </c>
      <c r="AL47" s="944">
        <f t="shared" si="26"/>
        <v>-6.6935572011572825E-2</v>
      </c>
      <c r="AM47" s="944">
        <f t="shared" si="27"/>
        <v>-0.12732927274952452</v>
      </c>
      <c r="AN47" s="945">
        <f t="shared" si="28"/>
        <v>-0.1953125</v>
      </c>
    </row>
    <row r="48" spans="2:40">
      <c r="B48" s="938" t="s">
        <v>815</v>
      </c>
      <c r="C48" s="940">
        <f t="shared" ref="C48:T48" si="30">C27-C8</f>
        <v>-27495.898230491439</v>
      </c>
      <c r="D48" s="912">
        <f t="shared" si="30"/>
        <v>-2508.9941143654869</v>
      </c>
      <c r="E48" s="912">
        <f t="shared" si="30"/>
        <v>-24636.904116125894</v>
      </c>
      <c r="F48" s="880">
        <f t="shared" si="30"/>
        <v>-350</v>
      </c>
      <c r="G48" s="940">
        <f t="shared" si="30"/>
        <v>6851.8659425415972</v>
      </c>
      <c r="H48" s="912">
        <f t="shared" si="30"/>
        <v>-7575</v>
      </c>
      <c r="I48" s="912">
        <f t="shared" si="30"/>
        <v>14575</v>
      </c>
      <c r="J48" s="912">
        <f t="shared" si="30"/>
        <v>2001.8659425416117</v>
      </c>
      <c r="K48" s="914">
        <f t="shared" si="30"/>
        <v>-2150</v>
      </c>
      <c r="L48" s="940">
        <f t="shared" si="30"/>
        <v>-18814</v>
      </c>
      <c r="M48" s="912">
        <f t="shared" si="30"/>
        <v>-1395</v>
      </c>
      <c r="N48" s="912">
        <f t="shared" si="30"/>
        <v>-1552</v>
      </c>
      <c r="O48" s="914">
        <f t="shared" si="30"/>
        <v>-15867</v>
      </c>
      <c r="P48" s="912">
        <f t="shared" si="30"/>
        <v>-39458.032287949813</v>
      </c>
      <c r="Q48" s="912">
        <f t="shared" si="30"/>
        <v>-11478.994114365487</v>
      </c>
      <c r="R48" s="912">
        <f t="shared" si="30"/>
        <v>-11613.904116125894</v>
      </c>
      <c r="S48" s="912">
        <f t="shared" si="30"/>
        <v>-13865.134057458388</v>
      </c>
      <c r="T48" s="914">
        <f t="shared" si="30"/>
        <v>-2500</v>
      </c>
      <c r="V48" s="938" t="s">
        <v>815</v>
      </c>
      <c r="W48" s="943">
        <f t="shared" si="11"/>
        <v>-5.2254109777281683E-2</v>
      </c>
      <c r="X48" s="944">
        <f t="shared" si="12"/>
        <v>-2.3218743936391485E-2</v>
      </c>
      <c r="Y48" s="944">
        <f t="shared" si="13"/>
        <v>-5.8970024846154455E-2</v>
      </c>
      <c r="Z48" s="891">
        <f t="shared" si="14"/>
        <v>-1</v>
      </c>
      <c r="AA48" s="943">
        <f t="shared" si="15"/>
        <v>2.8751977338274438E-2</v>
      </c>
      <c r="AB48" s="944">
        <f t="shared" si="16"/>
        <v>-0.10344827586206896</v>
      </c>
      <c r="AC48" s="944">
        <f t="shared" si="17"/>
        <v>0.27383748238609679</v>
      </c>
      <c r="AD48" s="944">
        <f t="shared" si="18"/>
        <v>2.0087079691952999E-2</v>
      </c>
      <c r="AE48" s="945">
        <f t="shared" si="19"/>
        <v>-0.17622950819672131</v>
      </c>
      <c r="AF48" s="943">
        <f t="shared" si="20"/>
        <v>-1</v>
      </c>
      <c r="AG48" s="944">
        <f t="shared" si="21"/>
        <v>-1</v>
      </c>
      <c r="AH48" s="944">
        <f t="shared" si="22"/>
        <v>-1</v>
      </c>
      <c r="AI48" s="945">
        <f t="shared" si="23"/>
        <v>-1</v>
      </c>
      <c r="AJ48" s="944">
        <f t="shared" si="24"/>
        <v>-5.0372859826380879E-2</v>
      </c>
      <c r="AK48" s="944">
        <f t="shared" si="25"/>
        <v>-6.2836968037929458E-2</v>
      </c>
      <c r="AL48" s="944">
        <f t="shared" si="26"/>
        <v>-2.4576367375854294E-2</v>
      </c>
      <c r="AM48" s="944">
        <f t="shared" si="27"/>
        <v>-0.12001703724931785</v>
      </c>
      <c r="AN48" s="945">
        <f t="shared" si="28"/>
        <v>-0.19920318725099601</v>
      </c>
    </row>
    <row r="49" spans="2:40">
      <c r="B49" s="938" t="s">
        <v>816</v>
      </c>
      <c r="C49" s="940">
        <f t="shared" ref="C49:T49" si="31">C28-C9</f>
        <v>19836.651585113956</v>
      </c>
      <c r="D49" s="912">
        <f t="shared" si="31"/>
        <v>12555.86282472359</v>
      </c>
      <c r="E49" s="912">
        <f t="shared" si="31"/>
        <v>7630.7887603903655</v>
      </c>
      <c r="F49" s="880">
        <f t="shared" si="31"/>
        <v>-350</v>
      </c>
      <c r="G49" s="940">
        <f t="shared" si="31"/>
        <v>2702.8206238695711</v>
      </c>
      <c r="H49" s="912">
        <f t="shared" si="31"/>
        <v>-9700</v>
      </c>
      <c r="I49" s="912">
        <f t="shared" si="31"/>
        <v>13725</v>
      </c>
      <c r="J49" s="912">
        <f t="shared" si="31"/>
        <v>727.82062386957114</v>
      </c>
      <c r="K49" s="914">
        <f t="shared" si="31"/>
        <v>-2050</v>
      </c>
      <c r="L49" s="940">
        <f t="shared" si="31"/>
        <v>-19669</v>
      </c>
      <c r="M49" s="912">
        <f t="shared" si="31"/>
        <v>-1420</v>
      </c>
      <c r="N49" s="912">
        <f t="shared" si="31"/>
        <v>-1701</v>
      </c>
      <c r="O49" s="914">
        <f t="shared" si="31"/>
        <v>-16548</v>
      </c>
      <c r="P49" s="912">
        <f t="shared" si="31"/>
        <v>2870.4722089834977</v>
      </c>
      <c r="Q49" s="912">
        <f t="shared" si="31"/>
        <v>1435.8628247235902</v>
      </c>
      <c r="R49" s="912">
        <f t="shared" si="31"/>
        <v>19654.788760390365</v>
      </c>
      <c r="S49" s="912">
        <f t="shared" si="31"/>
        <v>-15820.179376130429</v>
      </c>
      <c r="T49" s="914">
        <f t="shared" si="31"/>
        <v>-2400</v>
      </c>
      <c r="V49" s="938" t="s">
        <v>816</v>
      </c>
      <c r="W49" s="946">
        <f t="shared" si="11"/>
        <v>3.8940188055218011E-2</v>
      </c>
      <c r="X49" s="947">
        <f t="shared" si="12"/>
        <v>0.12292299070653551</v>
      </c>
      <c r="Y49" s="947">
        <f t="shared" si="13"/>
        <v>1.8752589088002199E-2</v>
      </c>
      <c r="Z49" s="885">
        <f t="shared" si="14"/>
        <v>-1</v>
      </c>
      <c r="AA49" s="946">
        <f t="shared" si="15"/>
        <v>1.1500934490815068E-2</v>
      </c>
      <c r="AB49" s="947">
        <f t="shared" si="16"/>
        <v>-0.13407049067035245</v>
      </c>
      <c r="AC49" s="947">
        <f t="shared" si="17"/>
        <v>0.26293103448275862</v>
      </c>
      <c r="AD49" s="947">
        <f t="shared" si="18"/>
        <v>7.3958908741576018E-3</v>
      </c>
      <c r="AE49" s="948">
        <f t="shared" si="19"/>
        <v>-0.17012448132780084</v>
      </c>
      <c r="AF49" s="946">
        <f t="shared" si="20"/>
        <v>-1</v>
      </c>
      <c r="AG49" s="947">
        <f t="shared" si="21"/>
        <v>-1</v>
      </c>
      <c r="AH49" s="947">
        <f t="shared" si="22"/>
        <v>-1</v>
      </c>
      <c r="AI49" s="948">
        <f t="shared" si="23"/>
        <v>-1</v>
      </c>
      <c r="AJ49" s="947">
        <f t="shared" si="24"/>
        <v>3.7567144664628883E-3</v>
      </c>
      <c r="AK49" s="947">
        <f t="shared" si="25"/>
        <v>8.1622935358113529E-3</v>
      </c>
      <c r="AL49" s="947">
        <f t="shared" si="26"/>
        <v>4.2651750684977216E-2</v>
      </c>
      <c r="AM49" s="947">
        <f t="shared" si="27"/>
        <v>-0.13761849360802317</v>
      </c>
      <c r="AN49" s="948">
        <f t="shared" si="28"/>
        <v>-0.19354838709677419</v>
      </c>
    </row>
    <row r="50" spans="2:40">
      <c r="B50" s="938" t="s">
        <v>817</v>
      </c>
      <c r="C50" s="940">
        <f t="shared" ref="C50:T50" si="32">C29-C10</f>
        <v>-15798.306844464038</v>
      </c>
      <c r="D50" s="912">
        <f t="shared" si="32"/>
        <v>2888.5686199378251</v>
      </c>
      <c r="E50" s="912">
        <f t="shared" si="32"/>
        <v>-18336.875464401848</v>
      </c>
      <c r="F50" s="880">
        <f t="shared" si="32"/>
        <v>-350</v>
      </c>
      <c r="G50" s="940">
        <f t="shared" si="32"/>
        <v>-33202.27539203185</v>
      </c>
      <c r="H50" s="912">
        <f t="shared" si="32"/>
        <v>-18275</v>
      </c>
      <c r="I50" s="912">
        <f t="shared" si="32"/>
        <v>10475</v>
      </c>
      <c r="J50" s="912">
        <f t="shared" si="32"/>
        <v>-23452.27539203185</v>
      </c>
      <c r="K50" s="914">
        <f t="shared" si="32"/>
        <v>-1950</v>
      </c>
      <c r="L50" s="940">
        <f t="shared" si="32"/>
        <v>-21458</v>
      </c>
      <c r="M50" s="912">
        <f t="shared" si="32"/>
        <v>-1428</v>
      </c>
      <c r="N50" s="912">
        <f t="shared" si="32"/>
        <v>-1662</v>
      </c>
      <c r="O50" s="914">
        <f t="shared" si="32"/>
        <v>-18368</v>
      </c>
      <c r="P50" s="912">
        <f t="shared" si="32"/>
        <v>-70458.582236495917</v>
      </c>
      <c r="Q50" s="912">
        <f t="shared" si="32"/>
        <v>-16814.431380062189</v>
      </c>
      <c r="R50" s="912">
        <f t="shared" si="32"/>
        <v>-9523.8754644018481</v>
      </c>
      <c r="S50" s="912">
        <f t="shared" si="32"/>
        <v>-41820.27539203185</v>
      </c>
      <c r="T50" s="914">
        <f t="shared" si="32"/>
        <v>-2300</v>
      </c>
      <c r="V50" s="938" t="s">
        <v>817</v>
      </c>
      <c r="W50" s="946">
        <f t="shared" si="11"/>
        <v>-2.9852718939098605E-2</v>
      </c>
      <c r="X50" s="947">
        <f t="shared" si="12"/>
        <v>2.7183603518442789E-2</v>
      </c>
      <c r="Y50" s="947">
        <f t="shared" si="13"/>
        <v>-4.339093951949128E-2</v>
      </c>
      <c r="Z50" s="885">
        <f t="shared" si="14"/>
        <v>-1</v>
      </c>
      <c r="AA50" s="946">
        <f t="shared" si="15"/>
        <v>-0.14026656013046734</v>
      </c>
      <c r="AB50" s="947">
        <f t="shared" si="16"/>
        <v>-0.24505531344284279</v>
      </c>
      <c r="AC50" s="947">
        <f t="shared" si="17"/>
        <v>0.19506517690875233</v>
      </c>
      <c r="AD50" s="947">
        <f t="shared" si="18"/>
        <v>-0.24357543747318111</v>
      </c>
      <c r="AE50" s="948">
        <f t="shared" si="19"/>
        <v>-0.16049382716049382</v>
      </c>
      <c r="AF50" s="946">
        <f t="shared" si="20"/>
        <v>-1</v>
      </c>
      <c r="AG50" s="947">
        <f t="shared" si="21"/>
        <v>-1</v>
      </c>
      <c r="AH50" s="947">
        <f t="shared" si="22"/>
        <v>-1</v>
      </c>
      <c r="AI50" s="948">
        <f t="shared" si="23"/>
        <v>-1</v>
      </c>
      <c r="AJ50" s="947">
        <f t="shared" si="24"/>
        <v>-8.9485450970173575E-2</v>
      </c>
      <c r="AK50" s="947">
        <f t="shared" si="25"/>
        <v>-9.2252949479760704E-2</v>
      </c>
      <c r="AL50" s="947">
        <f t="shared" si="26"/>
        <v>-1.9926139995095002E-2</v>
      </c>
      <c r="AM50" s="947">
        <f t="shared" si="27"/>
        <v>-0.36476021425625632</v>
      </c>
      <c r="AN50" s="948">
        <f t="shared" si="28"/>
        <v>-0.184</v>
      </c>
    </row>
    <row r="51" spans="2:40">
      <c r="B51" s="938" t="s">
        <v>818</v>
      </c>
      <c r="C51" s="940">
        <f t="shared" ref="C51:T51" si="33">C30-C11</f>
        <v>-4521.9556526137749</v>
      </c>
      <c r="D51" s="912">
        <f t="shared" si="33"/>
        <v>6019.9464933560521</v>
      </c>
      <c r="E51" s="912">
        <f t="shared" si="33"/>
        <v>-10081.902145969798</v>
      </c>
      <c r="F51" s="880">
        <f t="shared" si="33"/>
        <v>-460</v>
      </c>
      <c r="G51" s="940">
        <f t="shared" si="33"/>
        <v>-46765.65656684959</v>
      </c>
      <c r="H51" s="912">
        <f t="shared" si="33"/>
        <v>-24350</v>
      </c>
      <c r="I51" s="912">
        <f t="shared" si="33"/>
        <v>5375</v>
      </c>
      <c r="J51" s="912">
        <f t="shared" si="33"/>
        <v>-25840.656566849575</v>
      </c>
      <c r="K51" s="914">
        <f t="shared" si="33"/>
        <v>-1950</v>
      </c>
      <c r="L51" s="940">
        <f t="shared" si="33"/>
        <v>-17766.48114379626</v>
      </c>
      <c r="M51" s="912">
        <f t="shared" si="33"/>
        <v>-1300.3465000000001</v>
      </c>
      <c r="N51" s="912">
        <f t="shared" si="33"/>
        <v>-1325.4127437962582</v>
      </c>
      <c r="O51" s="914">
        <f t="shared" si="33"/>
        <v>-15140.7219</v>
      </c>
      <c r="P51" s="912">
        <f t="shared" si="33"/>
        <v>-69054.09336325957</v>
      </c>
      <c r="Q51" s="912">
        <f t="shared" si="33"/>
        <v>-19630.400006643962</v>
      </c>
      <c r="R51" s="912">
        <f t="shared" si="33"/>
        <v>-6032.3148897660431</v>
      </c>
      <c r="S51" s="912">
        <f t="shared" si="33"/>
        <v>-40981.378466849579</v>
      </c>
      <c r="T51" s="914">
        <f t="shared" si="33"/>
        <v>-2410</v>
      </c>
      <c r="V51" s="938" t="s">
        <v>818</v>
      </c>
      <c r="W51" s="946">
        <f t="shared" si="11"/>
        <v>-9.210962131406937E-3</v>
      </c>
      <c r="X51" s="947">
        <f t="shared" si="12"/>
        <v>5.8713970074793335E-2</v>
      </c>
      <c r="Y51" s="947">
        <f t="shared" si="13"/>
        <v>-2.5988175265935335E-2</v>
      </c>
      <c r="Z51" s="885">
        <f t="shared" si="14"/>
        <v>-1</v>
      </c>
      <c r="AA51" s="946">
        <f t="shared" si="15"/>
        <v>-0.19075783540523789</v>
      </c>
      <c r="AB51" s="947">
        <f t="shared" si="16"/>
        <v>-0.30871632329635501</v>
      </c>
      <c r="AC51" s="947">
        <f t="shared" si="17"/>
        <v>9.5259193619849358E-2</v>
      </c>
      <c r="AD51" s="947">
        <f t="shared" si="18"/>
        <v>-0.26474129878497166</v>
      </c>
      <c r="AE51" s="948">
        <f t="shared" si="19"/>
        <v>-0.15918367346938775</v>
      </c>
      <c r="AF51" s="946">
        <f t="shared" si="20"/>
        <v>-1</v>
      </c>
      <c r="AG51" s="947">
        <f t="shared" si="21"/>
        <v>-1</v>
      </c>
      <c r="AH51" s="947">
        <f t="shared" si="22"/>
        <v>-1</v>
      </c>
      <c r="AI51" s="948">
        <f t="shared" si="23"/>
        <v>-1</v>
      </c>
      <c r="AJ51" s="947">
        <f t="shared" si="24"/>
        <v>-9.1601216608999281E-2</v>
      </c>
      <c r="AK51" s="947">
        <f t="shared" si="25"/>
        <v>-0.10744291086048971</v>
      </c>
      <c r="AL51" s="947">
        <f t="shared" si="26"/>
        <v>-1.3534706990085811E-2</v>
      </c>
      <c r="AM51" s="947">
        <f t="shared" si="27"/>
        <v>-0.36347790923278944</v>
      </c>
      <c r="AN51" s="948">
        <f t="shared" si="28"/>
        <v>-0.18961447678992918</v>
      </c>
    </row>
    <row r="52" spans="2:40">
      <c r="B52" s="938" t="s">
        <v>819</v>
      </c>
      <c r="C52" s="940">
        <f t="shared" ref="C52:T52" si="34">C31-C12</f>
        <v>-14013.889317534398</v>
      </c>
      <c r="D52" s="912">
        <f t="shared" si="34"/>
        <v>7614.5184772230859</v>
      </c>
      <c r="E52" s="912">
        <f t="shared" si="34"/>
        <v>-21168.407794757513</v>
      </c>
      <c r="F52" s="880">
        <f t="shared" si="34"/>
        <v>-460</v>
      </c>
      <c r="G52" s="940">
        <f t="shared" si="34"/>
        <v>-64404.379799213784</v>
      </c>
      <c r="H52" s="912">
        <f t="shared" si="34"/>
        <v>-31575</v>
      </c>
      <c r="I52" s="912">
        <f t="shared" si="34"/>
        <v>2175</v>
      </c>
      <c r="J52" s="912">
        <f t="shared" si="34"/>
        <v>-33154.379799213784</v>
      </c>
      <c r="K52" s="914">
        <f t="shared" si="34"/>
        <v>-1850</v>
      </c>
      <c r="L52" s="940">
        <f t="shared" si="34"/>
        <v>-19317.916207523769</v>
      </c>
      <c r="M52" s="912">
        <f t="shared" si="34"/>
        <v>-1487.38285</v>
      </c>
      <c r="N52" s="912">
        <f t="shared" si="34"/>
        <v>-1781.3681435237695</v>
      </c>
      <c r="O52" s="914">
        <f t="shared" si="34"/>
        <v>-16049.165214000001</v>
      </c>
      <c r="P52" s="912">
        <f t="shared" si="34"/>
        <v>-97736.185324272024</v>
      </c>
      <c r="Q52" s="912">
        <f t="shared" si="34"/>
        <v>-25447.864372776909</v>
      </c>
      <c r="R52" s="912">
        <f t="shared" si="34"/>
        <v>-20774.775938281266</v>
      </c>
      <c r="S52" s="912">
        <f t="shared" si="34"/>
        <v>-49203.545013213792</v>
      </c>
      <c r="T52" s="914">
        <f t="shared" si="34"/>
        <v>-2310</v>
      </c>
      <c r="V52" s="938" t="s">
        <v>819</v>
      </c>
      <c r="W52" s="946">
        <f t="shared" si="11"/>
        <v>-2.7295500977121284E-2</v>
      </c>
      <c r="X52" s="947">
        <f t="shared" si="12"/>
        <v>7.2117097610436914E-2</v>
      </c>
      <c r="Y52" s="947">
        <f t="shared" si="13"/>
        <v>-5.1963793435407225E-2</v>
      </c>
      <c r="Z52" s="885">
        <f t="shared" si="14"/>
        <v>-1</v>
      </c>
      <c r="AA52" s="946">
        <f t="shared" si="15"/>
        <v>-0.2586772623150233</v>
      </c>
      <c r="AB52" s="947">
        <f t="shared" si="16"/>
        <v>-0.39880012630249445</v>
      </c>
      <c r="AC52" s="947">
        <f t="shared" si="17"/>
        <v>3.8174637999122421E-2</v>
      </c>
      <c r="AD52" s="947">
        <f t="shared" si="18"/>
        <v>-0.32997376403907469</v>
      </c>
      <c r="AE52" s="948">
        <f t="shared" si="19"/>
        <v>-0.14979757085020243</v>
      </c>
      <c r="AF52" s="946">
        <f t="shared" si="20"/>
        <v>-1</v>
      </c>
      <c r="AG52" s="947">
        <f t="shared" si="21"/>
        <v>-1</v>
      </c>
      <c r="AH52" s="947">
        <f t="shared" si="22"/>
        <v>-1</v>
      </c>
      <c r="AI52" s="948">
        <f t="shared" si="23"/>
        <v>-1</v>
      </c>
      <c r="AJ52" s="947">
        <f t="shared" si="24"/>
        <v>-0.12502908238547339</v>
      </c>
      <c r="AK52" s="947">
        <f t="shared" si="25"/>
        <v>-0.13663439555925733</v>
      </c>
      <c r="AL52" s="947">
        <f t="shared" si="26"/>
        <v>-4.4569130436078803E-2</v>
      </c>
      <c r="AM52" s="947">
        <f t="shared" si="27"/>
        <v>-0.42225751811338147</v>
      </c>
      <c r="AN52" s="948">
        <f t="shared" si="28"/>
        <v>-0.18032786885245902</v>
      </c>
    </row>
    <row r="53" spans="2:40">
      <c r="B53" s="938" t="s">
        <v>820</v>
      </c>
      <c r="C53" s="940">
        <f t="shared" ref="C53:T53" si="35">C32-C13</f>
        <v>-8330.6134264077991</v>
      </c>
      <c r="D53" s="912">
        <f t="shared" si="35"/>
        <v>17932.028969018022</v>
      </c>
      <c r="E53" s="912">
        <f t="shared" si="35"/>
        <v>-25802.642395425821</v>
      </c>
      <c r="F53" s="880">
        <f t="shared" si="35"/>
        <v>-460</v>
      </c>
      <c r="G53" s="940">
        <f t="shared" si="35"/>
        <v>-70281.016306517064</v>
      </c>
      <c r="H53" s="912">
        <f t="shared" si="35"/>
        <v>-25725</v>
      </c>
      <c r="I53" s="912">
        <f t="shared" si="35"/>
        <v>1500</v>
      </c>
      <c r="J53" s="912">
        <f t="shared" si="35"/>
        <v>-42256.016306517056</v>
      </c>
      <c r="K53" s="914">
        <f t="shared" si="35"/>
        <v>-3800</v>
      </c>
      <c r="L53" s="940">
        <f t="shared" si="35"/>
        <v>-20967.558633954155</v>
      </c>
      <c r="M53" s="912">
        <f t="shared" si="35"/>
        <v>-1474.4451099999999</v>
      </c>
      <c r="N53" s="912">
        <f t="shared" si="35"/>
        <v>-1678.5401364141535</v>
      </c>
      <c r="O53" s="914">
        <f t="shared" si="35"/>
        <v>-17814.57338754</v>
      </c>
      <c r="P53" s="912">
        <f t="shared" si="35"/>
        <v>-99579.188366879011</v>
      </c>
      <c r="Q53" s="912">
        <f t="shared" si="35"/>
        <v>-9267.416140981979</v>
      </c>
      <c r="R53" s="912">
        <f t="shared" si="35"/>
        <v>-25981.182531839993</v>
      </c>
      <c r="S53" s="912">
        <f t="shared" si="35"/>
        <v>-60070.58969405706</v>
      </c>
      <c r="T53" s="914">
        <f t="shared" si="35"/>
        <v>-4260</v>
      </c>
      <c r="V53" s="938" t="s">
        <v>820</v>
      </c>
      <c r="W53" s="946">
        <f t="shared" si="11"/>
        <v>-1.5818102578877728E-2</v>
      </c>
      <c r="X53" s="947">
        <f t="shared" si="12"/>
        <v>0.17034648614762748</v>
      </c>
      <c r="Y53" s="947">
        <f t="shared" si="13"/>
        <v>-6.1300200551307332E-2</v>
      </c>
      <c r="Z53" s="885">
        <f t="shared" si="14"/>
        <v>-1</v>
      </c>
      <c r="AA53" s="946">
        <f t="shared" si="15"/>
        <v>-0.27708960585312636</v>
      </c>
      <c r="AB53" s="947">
        <f t="shared" si="16"/>
        <v>-0.32146204311152765</v>
      </c>
      <c r="AC53" s="947">
        <f t="shared" si="17"/>
        <v>2.6109660574412531E-2</v>
      </c>
      <c r="AD53" s="947">
        <f t="shared" si="18"/>
        <v>-0.40722790490915012</v>
      </c>
      <c r="AE53" s="948">
        <f t="shared" si="19"/>
        <v>-0.30645161290322581</v>
      </c>
      <c r="AF53" s="946">
        <f t="shared" si="20"/>
        <v>-1</v>
      </c>
      <c r="AG53" s="947">
        <f t="shared" si="21"/>
        <v>-1</v>
      </c>
      <c r="AH53" s="947">
        <f t="shared" si="22"/>
        <v>-1</v>
      </c>
      <c r="AI53" s="948">
        <f t="shared" si="23"/>
        <v>-1</v>
      </c>
      <c r="AJ53" s="947">
        <f t="shared" si="24"/>
        <v>-0.12427852588217407</v>
      </c>
      <c r="AK53" s="947">
        <f t="shared" si="25"/>
        <v>-4.9620090765652831E-2</v>
      </c>
      <c r="AL53" s="947">
        <f t="shared" si="26"/>
        <v>-5.4121692597052941E-2</v>
      </c>
      <c r="AM53" s="947">
        <f t="shared" si="27"/>
        <v>-0.49408443002819213</v>
      </c>
      <c r="AN53" s="948">
        <f t="shared" si="28"/>
        <v>-0.33125972006220838</v>
      </c>
    </row>
    <row r="54" spans="2:40">
      <c r="B54" s="938" t="s">
        <v>821</v>
      </c>
      <c r="C54" s="940">
        <f t="shared" ref="C54:T54" si="36">C33-C14</f>
        <v>-25373.014657696476</v>
      </c>
      <c r="D54" s="912">
        <f t="shared" si="36"/>
        <v>10570.545604033861</v>
      </c>
      <c r="E54" s="912">
        <f t="shared" si="36"/>
        <v>-35483.560261730279</v>
      </c>
      <c r="F54" s="880">
        <f t="shared" si="36"/>
        <v>-460</v>
      </c>
      <c r="G54" s="940">
        <f t="shared" si="36"/>
        <v>-78897.050951130455</v>
      </c>
      <c r="H54" s="912">
        <f t="shared" si="36"/>
        <v>-25725</v>
      </c>
      <c r="I54" s="912">
        <f t="shared" si="36"/>
        <v>1975</v>
      </c>
      <c r="J54" s="912">
        <f t="shared" si="36"/>
        <v>-51897.050951130477</v>
      </c>
      <c r="K54" s="914">
        <f t="shared" si="36"/>
        <v>-3250</v>
      </c>
      <c r="L54" s="940">
        <f t="shared" si="36"/>
        <v>-19903.05396624787</v>
      </c>
      <c r="M54" s="912">
        <f t="shared" si="36"/>
        <v>-1728.0597558172828</v>
      </c>
      <c r="N54" s="912">
        <f t="shared" si="36"/>
        <v>-1418.0366827483344</v>
      </c>
      <c r="O54" s="914">
        <f t="shared" si="36"/>
        <v>-16756.957527682251</v>
      </c>
      <c r="P54" s="912">
        <f t="shared" si="36"/>
        <v>-124173.11957507476</v>
      </c>
      <c r="Q54" s="912">
        <f t="shared" si="36"/>
        <v>-16882.514151783427</v>
      </c>
      <c r="R54" s="912">
        <f t="shared" si="36"/>
        <v>-34926.596944478631</v>
      </c>
      <c r="S54" s="912">
        <f t="shared" si="36"/>
        <v>-68654.008478812728</v>
      </c>
      <c r="T54" s="914">
        <f t="shared" si="36"/>
        <v>-3710</v>
      </c>
      <c r="V54" s="938" t="s">
        <v>821</v>
      </c>
      <c r="W54" s="946">
        <f t="shared" si="11"/>
        <v>-4.724225858058026E-2</v>
      </c>
      <c r="X54" s="947">
        <f t="shared" si="12"/>
        <v>9.7758244162824567E-2</v>
      </c>
      <c r="Y54" s="947">
        <f t="shared" si="13"/>
        <v>-8.2810019922017947E-2</v>
      </c>
      <c r="Z54" s="885">
        <f t="shared" si="14"/>
        <v>-1</v>
      </c>
      <c r="AA54" s="946">
        <f t="shared" si="15"/>
        <v>-0.31850767465129626</v>
      </c>
      <c r="AB54" s="947">
        <f t="shared" si="16"/>
        <v>-0.32739420935412028</v>
      </c>
      <c r="AC54" s="947">
        <f t="shared" si="17"/>
        <v>3.5489667565139264E-2</v>
      </c>
      <c r="AD54" s="947">
        <f t="shared" si="18"/>
        <v>-0.50862768334615427</v>
      </c>
      <c r="AE54" s="948">
        <f t="shared" si="19"/>
        <v>-0.28384279475982532</v>
      </c>
      <c r="AF54" s="946">
        <f t="shared" si="20"/>
        <v>-1</v>
      </c>
      <c r="AG54" s="947">
        <f t="shared" si="21"/>
        <v>-1</v>
      </c>
      <c r="AH54" s="947">
        <f t="shared" si="22"/>
        <v>-1</v>
      </c>
      <c r="AI54" s="948">
        <f t="shared" si="23"/>
        <v>-1</v>
      </c>
      <c r="AJ54" s="947">
        <f t="shared" si="24"/>
        <v>-0.15431087519401684</v>
      </c>
      <c r="AK54" s="947">
        <f t="shared" si="25"/>
        <v>-8.9594485472843974E-2</v>
      </c>
      <c r="AL54" s="947">
        <f t="shared" si="26"/>
        <v>-7.1930311549066553E-2</v>
      </c>
      <c r="AM54" s="947">
        <f t="shared" si="27"/>
        <v>-0.57794222945392648</v>
      </c>
      <c r="AN54" s="948">
        <f t="shared" si="28"/>
        <v>-0.31150293870696893</v>
      </c>
    </row>
    <row r="55" spans="2:40">
      <c r="B55" s="938" t="s">
        <v>822</v>
      </c>
      <c r="C55" s="940">
        <f t="shared" ref="C55:T55" si="37">C34-C15</f>
        <v>-27145.976052052574</v>
      </c>
      <c r="D55" s="912">
        <f t="shared" si="37"/>
        <v>19343.440142761407</v>
      </c>
      <c r="E55" s="912">
        <f t="shared" si="37"/>
        <v>-45989.416194814024</v>
      </c>
      <c r="F55" s="880">
        <f t="shared" si="37"/>
        <v>-500</v>
      </c>
      <c r="G55" s="940">
        <f t="shared" si="37"/>
        <v>-88191.864255391702</v>
      </c>
      <c r="H55" s="912">
        <f t="shared" si="37"/>
        <v>-23353</v>
      </c>
      <c r="I55" s="912">
        <f t="shared" si="37"/>
        <v>1841.5</v>
      </c>
      <c r="J55" s="912">
        <f t="shared" si="37"/>
        <v>-63430.364255391716</v>
      </c>
      <c r="K55" s="914">
        <f t="shared" si="37"/>
        <v>-3250</v>
      </c>
      <c r="L55" s="940">
        <f t="shared" si="37"/>
        <v>-22046.736052985249</v>
      </c>
      <c r="M55" s="912">
        <f t="shared" si="37"/>
        <v>-2072.8433823950277</v>
      </c>
      <c r="N55" s="912">
        <f t="shared" si="37"/>
        <v>-1708.8089654165681</v>
      </c>
      <c r="O55" s="914">
        <f t="shared" si="37"/>
        <v>-18265.083705173653</v>
      </c>
      <c r="P55" s="912">
        <f t="shared" si="37"/>
        <v>-137384.57636042964</v>
      </c>
      <c r="Q55" s="912">
        <f t="shared" si="37"/>
        <v>-6082.4032396336261</v>
      </c>
      <c r="R55" s="912">
        <f t="shared" si="37"/>
        <v>-45856.72516023065</v>
      </c>
      <c r="S55" s="912">
        <f t="shared" si="37"/>
        <v>-81695.447960565376</v>
      </c>
      <c r="T55" s="914">
        <f t="shared" si="37"/>
        <v>-3750</v>
      </c>
      <c r="V55" s="938" t="s">
        <v>822</v>
      </c>
      <c r="W55" s="946">
        <f t="shared" si="11"/>
        <v>-4.4733630047214062E-2</v>
      </c>
      <c r="X55" s="947">
        <f t="shared" si="12"/>
        <v>0.16091834061081473</v>
      </c>
      <c r="Y55" s="947">
        <f t="shared" si="13"/>
        <v>-9.4603236633563417E-2</v>
      </c>
      <c r="Z55" s="885">
        <f t="shared" si="14"/>
        <v>-1</v>
      </c>
      <c r="AA55" s="946">
        <f t="shared" si="15"/>
        <v>-0.33340297877871417</v>
      </c>
      <c r="AB55" s="947">
        <f t="shared" si="16"/>
        <v>-0.3026842766969528</v>
      </c>
      <c r="AC55" s="947">
        <f t="shared" si="17"/>
        <v>3.1393574673747197E-2</v>
      </c>
      <c r="AD55" s="947">
        <f t="shared" si="18"/>
        <v>-0.54419186477133474</v>
      </c>
      <c r="AE55" s="948">
        <f t="shared" si="19"/>
        <v>-0.26748971193415638</v>
      </c>
      <c r="AF55" s="946">
        <f t="shared" si="20"/>
        <v>-1</v>
      </c>
      <c r="AG55" s="947">
        <f t="shared" si="21"/>
        <v>-1</v>
      </c>
      <c r="AH55" s="947">
        <f t="shared" si="22"/>
        <v>-1</v>
      </c>
      <c r="AI55" s="948">
        <f t="shared" si="23"/>
        <v>-1</v>
      </c>
      <c r="AJ55" s="947">
        <f t="shared" si="24"/>
        <v>-0.15377670623030515</v>
      </c>
      <c r="AK55" s="947">
        <f t="shared" si="25"/>
        <v>-3.0498570647645173E-2</v>
      </c>
      <c r="AL55" s="947">
        <f t="shared" si="26"/>
        <v>-8.391033843210248E-2</v>
      </c>
      <c r="AM55" s="947">
        <f t="shared" si="27"/>
        <v>-0.60594184541003371</v>
      </c>
      <c r="AN55" s="948">
        <f t="shared" si="28"/>
        <v>-0.29644268774703558</v>
      </c>
    </row>
    <row r="56" spans="2:40">
      <c r="B56" s="938" t="s">
        <v>823</v>
      </c>
      <c r="C56" s="940">
        <f t="shared" ref="C56:T56" si="38">C35-C16</f>
        <v>-19160.032423073426</v>
      </c>
      <c r="D56" s="912">
        <f t="shared" si="38"/>
        <v>22432.509004906751</v>
      </c>
      <c r="E56" s="912">
        <f t="shared" si="38"/>
        <v>-41092.541427980235</v>
      </c>
      <c r="F56" s="880">
        <f t="shared" si="38"/>
        <v>-500</v>
      </c>
      <c r="G56" s="940">
        <f t="shared" si="38"/>
        <v>-80650.699919174105</v>
      </c>
      <c r="H56" s="912">
        <f t="shared" si="38"/>
        <v>-26453.5</v>
      </c>
      <c r="I56" s="912">
        <f t="shared" si="38"/>
        <v>3252</v>
      </c>
      <c r="J56" s="912">
        <f t="shared" si="38"/>
        <v>-54774.19991917412</v>
      </c>
      <c r="K56" s="914">
        <f t="shared" si="38"/>
        <v>-2675</v>
      </c>
      <c r="L56" s="940">
        <f t="shared" si="38"/>
        <v>-17245.772399909289</v>
      </c>
      <c r="M56" s="912">
        <f t="shared" si="38"/>
        <v>-2094.2962084854339</v>
      </c>
      <c r="N56" s="912">
        <f t="shared" si="38"/>
        <v>-1452.6634125436158</v>
      </c>
      <c r="O56" s="914">
        <f t="shared" si="38"/>
        <v>-13698.812778880239</v>
      </c>
      <c r="P56" s="912">
        <f t="shared" si="38"/>
        <v>-117056.50474215683</v>
      </c>
      <c r="Q56" s="912">
        <f t="shared" si="38"/>
        <v>-6115.2872035786859</v>
      </c>
      <c r="R56" s="912">
        <f t="shared" si="38"/>
        <v>-39293.204840523831</v>
      </c>
      <c r="S56" s="912">
        <f t="shared" si="38"/>
        <v>-68473.012698054357</v>
      </c>
      <c r="T56" s="914">
        <f t="shared" si="38"/>
        <v>-3175</v>
      </c>
      <c r="V56" s="938" t="s">
        <v>823</v>
      </c>
      <c r="W56" s="946">
        <f t="shared" si="11"/>
        <v>-3.4484676850622231E-2</v>
      </c>
      <c r="X56" s="947">
        <f t="shared" si="12"/>
        <v>0.21149278440030692</v>
      </c>
      <c r="Y56" s="947">
        <f t="shared" si="13"/>
        <v>-9.1511466368651109E-2</v>
      </c>
      <c r="Z56" s="885">
        <f t="shared" si="14"/>
        <v>-1</v>
      </c>
      <c r="AA56" s="946">
        <f t="shared" si="15"/>
        <v>-0.33178302288544687</v>
      </c>
      <c r="AB56" s="947">
        <f t="shared" si="16"/>
        <v>-0.35340364845999184</v>
      </c>
      <c r="AC56" s="947">
        <f t="shared" si="17"/>
        <v>5.8782061710319397E-2</v>
      </c>
      <c r="AD56" s="947">
        <f t="shared" si="18"/>
        <v>-0.53895084576030861</v>
      </c>
      <c r="AE56" s="948">
        <f t="shared" si="19"/>
        <v>-0.23725055432372505</v>
      </c>
      <c r="AF56" s="946">
        <f t="shared" si="20"/>
        <v>-1</v>
      </c>
      <c r="AG56" s="947">
        <f t="shared" si="21"/>
        <v>-1</v>
      </c>
      <c r="AH56" s="947">
        <f t="shared" si="22"/>
        <v>-1</v>
      </c>
      <c r="AI56" s="948">
        <f t="shared" si="23"/>
        <v>-1</v>
      </c>
      <c r="AJ56" s="947">
        <f t="shared" si="24"/>
        <v>-0.14346241746624944</v>
      </c>
      <c r="AK56" s="947">
        <f t="shared" si="25"/>
        <v>-3.3414078665331887E-2</v>
      </c>
      <c r="AL56" s="947">
        <f t="shared" si="26"/>
        <v>-7.768246469680215E-2</v>
      </c>
      <c r="AM56" s="947">
        <f t="shared" si="27"/>
        <v>-0.59371393869269862</v>
      </c>
      <c r="AN56" s="948">
        <f t="shared" si="28"/>
        <v>-0.26963906581740976</v>
      </c>
    </row>
    <row r="57" spans="2:40">
      <c r="B57" s="949" t="s">
        <v>824</v>
      </c>
      <c r="C57" s="950">
        <f t="shared" ref="C57:T57" si="39">C36-C17</f>
        <v>-25574.850496328785</v>
      </c>
      <c r="D57" s="923">
        <f t="shared" si="39"/>
        <v>25533.885333162965</v>
      </c>
      <c r="E57" s="923">
        <f t="shared" si="39"/>
        <v>-50608.73582949175</v>
      </c>
      <c r="F57" s="881">
        <f t="shared" si="39"/>
        <v>-500</v>
      </c>
      <c r="G57" s="950">
        <f t="shared" si="39"/>
        <v>-77090.004210124636</v>
      </c>
      <c r="H57" s="923">
        <f t="shared" si="39"/>
        <v>-18775.73529411765</v>
      </c>
      <c r="I57" s="923">
        <f t="shared" si="39"/>
        <v>-1916</v>
      </c>
      <c r="J57" s="923">
        <f t="shared" si="39"/>
        <v>-54423.268916006971</v>
      </c>
      <c r="K57" s="925">
        <f t="shared" si="39"/>
        <v>-1975</v>
      </c>
      <c r="L57" s="950">
        <f t="shared" si="39"/>
        <v>-21026.641548216983</v>
      </c>
      <c r="M57" s="923">
        <f t="shared" si="39"/>
        <v>-2157.1250947399967</v>
      </c>
      <c r="N57" s="923">
        <f t="shared" si="39"/>
        <v>-1746.0004798766879</v>
      </c>
      <c r="O57" s="925">
        <f t="shared" si="39"/>
        <v>-17123.515973600301</v>
      </c>
      <c r="P57" s="923">
        <f t="shared" si="39"/>
        <v>-123691.49625467032</v>
      </c>
      <c r="Q57" s="923">
        <f t="shared" si="39"/>
        <v>4601.0249443053035</v>
      </c>
      <c r="R57" s="923">
        <f t="shared" si="39"/>
        <v>-54270.736309368396</v>
      </c>
      <c r="S57" s="923">
        <f t="shared" si="39"/>
        <v>-71546.784889607268</v>
      </c>
      <c r="T57" s="925">
        <f t="shared" si="39"/>
        <v>-2475</v>
      </c>
      <c r="V57" s="949" t="s">
        <v>824</v>
      </c>
      <c r="W57" s="951">
        <f t="shared" si="11"/>
        <v>-4.4031949518817011E-2</v>
      </c>
      <c r="X57" s="952">
        <f t="shared" si="12"/>
        <v>0.23041671700843583</v>
      </c>
      <c r="Y57" s="952">
        <f t="shared" si="13"/>
        <v>-0.10779082893970045</v>
      </c>
      <c r="Z57" s="886">
        <f t="shared" si="14"/>
        <v>-1</v>
      </c>
      <c r="AA57" s="951">
        <f t="shared" si="15"/>
        <v>-0.31380682790407444</v>
      </c>
      <c r="AB57" s="952">
        <f t="shared" si="16"/>
        <v>-0.25176735060094851</v>
      </c>
      <c r="AC57" s="952">
        <f t="shared" si="17"/>
        <v>-3.3901903885625306E-2</v>
      </c>
      <c r="AD57" s="952">
        <f t="shared" si="18"/>
        <v>-0.52687754226570949</v>
      </c>
      <c r="AE57" s="953">
        <f t="shared" si="19"/>
        <v>-0.17516629711751663</v>
      </c>
      <c r="AF57" s="951">
        <f t="shared" si="20"/>
        <v>-1</v>
      </c>
      <c r="AG57" s="952">
        <f t="shared" si="21"/>
        <v>-1</v>
      </c>
      <c r="AH57" s="952">
        <f t="shared" si="22"/>
        <v>-1</v>
      </c>
      <c r="AI57" s="953">
        <f t="shared" si="23"/>
        <v>-1</v>
      </c>
      <c r="AJ57" s="952">
        <f t="shared" si="24"/>
        <v>-0.14594656901302261</v>
      </c>
      <c r="AK57" s="952">
        <f t="shared" si="25"/>
        <v>2.4532391834927274E-2</v>
      </c>
      <c r="AL57" s="952">
        <f t="shared" si="26"/>
        <v>-0.10283013546540405</v>
      </c>
      <c r="AM57" s="952">
        <f t="shared" si="27"/>
        <v>-0.59415614739648004</v>
      </c>
      <c r="AN57" s="953">
        <f t="shared" si="28"/>
        <v>-0.21019108280254778</v>
      </c>
    </row>
    <row r="58" spans="2:40">
      <c r="B58" s="878" t="s">
        <v>45</v>
      </c>
      <c r="C58" s="928">
        <f t="shared" ref="C58:T58" si="40">C37-C18</f>
        <v>-271373.94362020679</v>
      </c>
      <c r="D58" s="928">
        <f t="shared" si="40"/>
        <v>107384.25325010018</v>
      </c>
      <c r="E58" s="928">
        <f t="shared" si="40"/>
        <v>-373668.19687030651</v>
      </c>
      <c r="F58" s="928">
        <f t="shared" si="40"/>
        <v>-5090</v>
      </c>
      <c r="G58" s="928">
        <f t="shared" si="40"/>
        <v>-510757.3449152275</v>
      </c>
      <c r="H58" s="928">
        <f t="shared" si="40"/>
        <v>-221482.23529411759</v>
      </c>
      <c r="I58" s="928">
        <f t="shared" si="40"/>
        <v>80102.5</v>
      </c>
      <c r="J58" s="928">
        <f t="shared" si="40"/>
        <v>-344077.60962110909</v>
      </c>
      <c r="K58" s="928">
        <f t="shared" si="40"/>
        <v>-25300</v>
      </c>
      <c r="L58" s="928">
        <f t="shared" si="40"/>
        <v>-231372.77835081538</v>
      </c>
      <c r="M58" s="928">
        <f t="shared" si="40"/>
        <v>-20645.394481437743</v>
      </c>
      <c r="N58" s="928">
        <f t="shared" si="40"/>
        <v>-19025.67838250121</v>
      </c>
      <c r="O58" s="928">
        <f t="shared" si="40"/>
        <v>-191701.70548687645</v>
      </c>
      <c r="P58" s="928">
        <f t="shared" si="40"/>
        <v>-1013504.0668862462</v>
      </c>
      <c r="Q58" s="928">
        <f t="shared" si="40"/>
        <v>-134743.37652545515</v>
      </c>
      <c r="R58" s="928">
        <f t="shared" si="40"/>
        <v>-312591.37525280844</v>
      </c>
      <c r="S58" s="928">
        <f t="shared" si="40"/>
        <v>-535779.31510798575</v>
      </c>
      <c r="T58" s="928">
        <f t="shared" si="40"/>
        <v>-30390</v>
      </c>
      <c r="V58" s="878" t="s">
        <v>45</v>
      </c>
      <c r="W58" s="954">
        <f t="shared" si="11"/>
        <v>-4.1752188811583324E-2</v>
      </c>
      <c r="X58" s="954">
        <f t="shared" si="12"/>
        <v>8.1613504163147776E-2</v>
      </c>
      <c r="Y58" s="954">
        <f t="shared" si="13"/>
        <v>-7.2153736395995025E-2</v>
      </c>
      <c r="Z58" s="954">
        <f t="shared" si="14"/>
        <v>-1</v>
      </c>
      <c r="AA58" s="954">
        <f t="shared" si="15"/>
        <v>-0.17258752120040563</v>
      </c>
      <c r="AB58" s="954">
        <f t="shared" si="16"/>
        <v>-0.24282477621471618</v>
      </c>
      <c r="AC58" s="954">
        <f t="shared" si="17"/>
        <v>0.1207140139170927</v>
      </c>
      <c r="AD58" s="954">
        <f t="shared" si="18"/>
        <v>-0.27688331813551526</v>
      </c>
      <c r="AE58" s="954">
        <f t="shared" si="19"/>
        <v>-0.17936901807869549</v>
      </c>
      <c r="AF58" s="954">
        <f t="shared" si="20"/>
        <v>-1</v>
      </c>
      <c r="AG58" s="954">
        <f t="shared" si="21"/>
        <v>-1</v>
      </c>
      <c r="AH58" s="954">
        <f t="shared" si="22"/>
        <v>-1</v>
      </c>
      <c r="AI58" s="954">
        <f t="shared" si="23"/>
        <v>-1</v>
      </c>
      <c r="AJ58" s="954">
        <f t="shared" si="24"/>
        <v>-0.10458827829928768</v>
      </c>
      <c r="AK58" s="954">
        <f t="shared" si="25"/>
        <v>-5.9925405961622012E-2</v>
      </c>
      <c r="AL58" s="954">
        <f t="shared" si="26"/>
        <v>-5.333071197621668E-2</v>
      </c>
      <c r="AM58" s="954">
        <f t="shared" si="27"/>
        <v>-0.37352608354688077</v>
      </c>
      <c r="AN58" s="954">
        <f t="shared" si="28"/>
        <v>-0.207951279594909</v>
      </c>
    </row>
  </sheetData>
  <sheetProtection algorithmName="SHA-512" hashValue="c5b6KgFGdq75r6BknvFVBUSwAa1/PnYjeR02ruBRI0ofEWB2Kl3Wkovr8SIwG1X6gLn54OA3jAJ0LgPTL+tIZQ==" saltValue="KwWHieedqGYHCDc2lB6Atw==" spinCount="100000" sheet="1" objects="1" scenarios="1"/>
  <mergeCells count="21">
    <mergeCell ref="C2:T3"/>
    <mergeCell ref="C4:F4"/>
    <mergeCell ref="G4:K4"/>
    <mergeCell ref="L4:O4"/>
    <mergeCell ref="P4:T4"/>
    <mergeCell ref="B1:T1"/>
    <mergeCell ref="W42:AN43"/>
    <mergeCell ref="C44:F44"/>
    <mergeCell ref="G44:K44"/>
    <mergeCell ref="L44:O44"/>
    <mergeCell ref="P44:T44"/>
    <mergeCell ref="W44:Z44"/>
    <mergeCell ref="AA44:AE44"/>
    <mergeCell ref="AF44:AI44"/>
    <mergeCell ref="AJ44:AN44"/>
    <mergeCell ref="C42:T43"/>
    <mergeCell ref="C21:T22"/>
    <mergeCell ref="C23:F23"/>
    <mergeCell ref="G23:K23"/>
    <mergeCell ref="L23:O23"/>
    <mergeCell ref="P23:T2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04E54-C7DA-4A5F-8B3D-534A406F29CA}">
  <sheetPr codeName="Sheet13">
    <tabColor rgb="FF92D050"/>
  </sheetPr>
  <dimension ref="B1:BB58"/>
  <sheetViews>
    <sheetView workbookViewId="0"/>
  </sheetViews>
  <sheetFormatPr baseColWidth="10" defaultColWidth="8.83203125" defaultRowHeight="15"/>
  <cols>
    <col min="2" max="2" width="10.83203125" customWidth="1"/>
    <col min="3" max="4" width="9.6640625" bestFit="1" customWidth="1"/>
    <col min="5" max="6" width="9.6640625" customWidth="1"/>
    <col min="7" max="7" width="9.6640625" bestFit="1" customWidth="1"/>
    <col min="10" max="10" width="9.6640625" bestFit="1" customWidth="1"/>
    <col min="23" max="23" width="10.1640625" bestFit="1" customWidth="1"/>
    <col min="24" max="26" width="9.6640625" bestFit="1" customWidth="1"/>
  </cols>
  <sheetData>
    <row r="1" spans="2:28" ht="16" thickBot="1"/>
    <row r="2" spans="2:28">
      <c r="B2" s="904"/>
      <c r="C2" s="2998" t="s">
        <v>808</v>
      </c>
      <c r="D2" s="2999"/>
      <c r="E2" s="2999"/>
      <c r="F2" s="2999"/>
      <c r="G2" s="2999"/>
      <c r="H2" s="2999"/>
      <c r="I2" s="2999"/>
      <c r="J2" s="2999"/>
      <c r="K2" s="2999"/>
      <c r="L2" s="2999"/>
      <c r="M2" s="2999"/>
      <c r="N2" s="2999"/>
      <c r="O2" s="2999"/>
      <c r="P2" s="2999"/>
      <c r="Q2" s="2999"/>
      <c r="R2" s="2999"/>
      <c r="S2" s="2999"/>
      <c r="T2" s="2999"/>
      <c r="U2" s="2999"/>
      <c r="V2" s="2999"/>
      <c r="W2" s="2999"/>
      <c r="X2" s="2999"/>
      <c r="Y2" s="2999"/>
      <c r="Z2" s="2999"/>
      <c r="AA2" s="3000"/>
      <c r="AB2" s="1072" t="s">
        <v>809</v>
      </c>
    </row>
    <row r="3" spans="2:28" ht="16" thickBot="1">
      <c r="B3" s="905"/>
      <c r="C3" s="3001"/>
      <c r="D3" s="3002"/>
      <c r="E3" s="3002"/>
      <c r="F3" s="3002"/>
      <c r="G3" s="3003"/>
      <c r="H3" s="3003"/>
      <c r="I3" s="3003"/>
      <c r="J3" s="3003"/>
      <c r="K3" s="3003"/>
      <c r="L3" s="3002"/>
      <c r="M3" s="3002"/>
      <c r="N3" s="3002"/>
      <c r="O3" s="3002"/>
      <c r="P3" s="3002"/>
      <c r="Q3" s="3002"/>
      <c r="R3" s="3002"/>
      <c r="S3" s="3002"/>
      <c r="T3" s="3002"/>
      <c r="U3" s="3002"/>
      <c r="V3" s="3002"/>
      <c r="W3" s="3003"/>
      <c r="X3" s="3003"/>
      <c r="Y3" s="3003"/>
      <c r="Z3" s="3003"/>
      <c r="AA3" s="3004"/>
      <c r="AB3" s="1072" t="s">
        <v>810</v>
      </c>
    </row>
    <row r="4" spans="2:28" ht="17" thickBot="1">
      <c r="B4" s="906"/>
      <c r="C4" s="2995" t="s">
        <v>811</v>
      </c>
      <c r="D4" s="2996"/>
      <c r="E4" s="2996"/>
      <c r="F4" s="2997"/>
      <c r="G4" s="2979" t="s">
        <v>317</v>
      </c>
      <c r="H4" s="2979"/>
      <c r="I4" s="2979"/>
      <c r="J4" s="2979"/>
      <c r="K4" s="2979"/>
      <c r="L4" s="2975" t="s">
        <v>153</v>
      </c>
      <c r="M4" s="2976"/>
      <c r="N4" s="2976"/>
      <c r="O4" s="2980"/>
      <c r="P4" s="2975" t="s">
        <v>155</v>
      </c>
      <c r="Q4" s="2980"/>
      <c r="R4" s="879" t="s">
        <v>154</v>
      </c>
      <c r="S4" s="2982" t="s">
        <v>168</v>
      </c>
      <c r="T4" s="2982"/>
      <c r="U4" s="2982"/>
      <c r="V4" s="2983"/>
      <c r="W4" s="2976" t="s">
        <v>812</v>
      </c>
      <c r="X4" s="2976"/>
      <c r="Y4" s="2976"/>
      <c r="Z4" s="2976"/>
      <c r="AA4" s="2977"/>
    </row>
    <row r="5" spans="2:28" ht="17" thickBot="1">
      <c r="B5" s="907"/>
      <c r="C5" s="897" t="s">
        <v>127</v>
      </c>
      <c r="D5" s="870" t="s">
        <v>22</v>
      </c>
      <c r="E5" s="870" t="s">
        <v>52</v>
      </c>
      <c r="F5" s="898" t="s">
        <v>171</v>
      </c>
      <c r="G5" s="871" t="s">
        <v>127</v>
      </c>
      <c r="H5" s="871" t="s">
        <v>22</v>
      </c>
      <c r="I5" s="871" t="s">
        <v>171</v>
      </c>
      <c r="J5" s="871" t="s">
        <v>52</v>
      </c>
      <c r="K5" s="871" t="s">
        <v>84</v>
      </c>
      <c r="L5" s="873" t="s">
        <v>22</v>
      </c>
      <c r="M5" s="872" t="s">
        <v>171</v>
      </c>
      <c r="N5" s="872" t="s">
        <v>52</v>
      </c>
      <c r="O5" s="872" t="s">
        <v>84</v>
      </c>
      <c r="P5" s="873" t="s">
        <v>22</v>
      </c>
      <c r="Q5" s="875" t="s">
        <v>52</v>
      </c>
      <c r="R5" s="875" t="s">
        <v>52</v>
      </c>
      <c r="S5" s="872" t="s">
        <v>127</v>
      </c>
      <c r="T5" s="872" t="s">
        <v>22</v>
      </c>
      <c r="U5" s="872" t="s">
        <v>171</v>
      </c>
      <c r="V5" s="875" t="s">
        <v>52</v>
      </c>
      <c r="W5" s="872" t="s">
        <v>127</v>
      </c>
      <c r="X5" s="872" t="s">
        <v>22</v>
      </c>
      <c r="Y5" s="872" t="s">
        <v>171</v>
      </c>
      <c r="Z5" s="872" t="s">
        <v>52</v>
      </c>
      <c r="AA5" s="875" t="s">
        <v>84</v>
      </c>
    </row>
    <row r="6" spans="2:28">
      <c r="B6" s="908" t="s">
        <v>813</v>
      </c>
      <c r="C6" s="909">
        <v>609967</v>
      </c>
      <c r="D6" s="910">
        <v>120072</v>
      </c>
      <c r="E6" s="910"/>
      <c r="F6" s="911">
        <v>489895</v>
      </c>
      <c r="G6" s="958">
        <v>256804.24373856615</v>
      </c>
      <c r="H6" s="959">
        <v>75000</v>
      </c>
      <c r="I6" s="959">
        <v>53025</v>
      </c>
      <c r="J6" s="959">
        <v>119729.24373856615</v>
      </c>
      <c r="K6" s="960">
        <v>9050</v>
      </c>
      <c r="L6" s="913">
        <v>679</v>
      </c>
      <c r="M6" s="912">
        <v>764</v>
      </c>
      <c r="N6" s="912">
        <v>4963</v>
      </c>
      <c r="O6" s="912">
        <v>262</v>
      </c>
      <c r="P6" s="913">
        <v>516.33333333333337</v>
      </c>
      <c r="Q6" s="914">
        <v>16863.58568329718</v>
      </c>
      <c r="R6" s="914">
        <v>6775</v>
      </c>
      <c r="S6" s="915">
        <v>18992</v>
      </c>
      <c r="T6" s="915">
        <v>1954</v>
      </c>
      <c r="U6" s="915">
        <v>1705</v>
      </c>
      <c r="V6" s="916">
        <v>15333</v>
      </c>
      <c r="W6" s="1073">
        <v>916586.16275519668</v>
      </c>
      <c r="X6" s="910">
        <v>198221.33333333334</v>
      </c>
      <c r="Y6" s="910">
        <v>545389</v>
      </c>
      <c r="Z6" s="910">
        <v>163663.82942186334</v>
      </c>
      <c r="AA6" s="1074">
        <v>9312</v>
      </c>
    </row>
    <row r="7" spans="2:28">
      <c r="B7" s="908" t="s">
        <v>814</v>
      </c>
      <c r="C7" s="917">
        <v>585228</v>
      </c>
      <c r="D7" s="912">
        <v>121654</v>
      </c>
      <c r="E7" s="912"/>
      <c r="F7" s="918">
        <v>463574</v>
      </c>
      <c r="G7" s="958">
        <v>243834.60910579946</v>
      </c>
      <c r="H7" s="959">
        <v>73725</v>
      </c>
      <c r="I7" s="959">
        <v>54425</v>
      </c>
      <c r="J7" s="959">
        <v>103234.60910579946</v>
      </c>
      <c r="K7" s="960">
        <v>12450</v>
      </c>
      <c r="L7" s="913">
        <v>666</v>
      </c>
      <c r="M7" s="912">
        <v>786</v>
      </c>
      <c r="N7" s="912">
        <v>5034</v>
      </c>
      <c r="O7" s="912">
        <v>188</v>
      </c>
      <c r="P7" s="913">
        <v>551.66666666666663</v>
      </c>
      <c r="Q7" s="914">
        <v>16595.7352221642</v>
      </c>
      <c r="R7" s="914">
        <v>6485</v>
      </c>
      <c r="S7" s="915">
        <v>21315</v>
      </c>
      <c r="T7" s="912">
        <v>2134</v>
      </c>
      <c r="U7" s="912">
        <v>1893</v>
      </c>
      <c r="V7" s="916">
        <v>17288</v>
      </c>
      <c r="W7" s="913">
        <v>880684.0109946304</v>
      </c>
      <c r="X7" s="912">
        <v>198730.66666666669</v>
      </c>
      <c r="Y7" s="912">
        <v>520678</v>
      </c>
      <c r="Z7" s="912">
        <v>148637.34432796366</v>
      </c>
      <c r="AA7" s="914">
        <v>12638</v>
      </c>
    </row>
    <row r="8" spans="2:28">
      <c r="B8" s="908" t="s">
        <v>815</v>
      </c>
      <c r="C8" s="917">
        <v>559361</v>
      </c>
      <c r="D8" s="912">
        <v>108081</v>
      </c>
      <c r="E8" s="912"/>
      <c r="F8" s="918">
        <v>451280</v>
      </c>
      <c r="G8" s="958">
        <v>238309.38171408614</v>
      </c>
      <c r="H8" s="959">
        <v>73225</v>
      </c>
      <c r="I8" s="959">
        <v>53225</v>
      </c>
      <c r="J8" s="959">
        <v>99659.381714086136</v>
      </c>
      <c r="K8" s="960">
        <v>12200</v>
      </c>
      <c r="L8" s="913">
        <v>781</v>
      </c>
      <c r="M8" s="912">
        <v>918</v>
      </c>
      <c r="N8" s="912">
        <v>4896</v>
      </c>
      <c r="O8" s="912">
        <v>292</v>
      </c>
      <c r="P8" s="913">
        <v>545.22222222222217</v>
      </c>
      <c r="Q8" s="914">
        <v>21931.158294499321</v>
      </c>
      <c r="R8" s="914">
        <v>6061</v>
      </c>
      <c r="S8" s="915">
        <v>19867</v>
      </c>
      <c r="T8" s="912">
        <v>2063</v>
      </c>
      <c r="U8" s="912">
        <v>1938</v>
      </c>
      <c r="V8" s="916">
        <v>15867</v>
      </c>
      <c r="W8" s="913">
        <v>852962.76223080768</v>
      </c>
      <c r="X8" s="912">
        <v>184695.22222222222</v>
      </c>
      <c r="Y8" s="912">
        <v>507361</v>
      </c>
      <c r="Z8" s="912">
        <v>148414.54000858546</v>
      </c>
      <c r="AA8" s="914">
        <v>12492</v>
      </c>
    </row>
    <row r="9" spans="2:28">
      <c r="B9" s="908" t="s">
        <v>816</v>
      </c>
      <c r="C9" s="917">
        <v>542443</v>
      </c>
      <c r="D9" s="912">
        <v>102192</v>
      </c>
      <c r="E9" s="912"/>
      <c r="F9" s="918">
        <v>440251</v>
      </c>
      <c r="G9" s="913">
        <v>235008.78350608039</v>
      </c>
      <c r="H9" s="912">
        <v>72350</v>
      </c>
      <c r="I9" s="912">
        <v>52200</v>
      </c>
      <c r="J9" s="912">
        <v>98408.783506080392</v>
      </c>
      <c r="K9" s="914">
        <v>12050</v>
      </c>
      <c r="L9" s="913">
        <v>643</v>
      </c>
      <c r="M9" s="912">
        <v>718</v>
      </c>
      <c r="N9" s="912">
        <v>4398</v>
      </c>
      <c r="O9" s="912">
        <v>234</v>
      </c>
      <c r="P9" s="913">
        <v>556.29629629629619</v>
      </c>
      <c r="Q9" s="914">
        <v>18530.728729306451</v>
      </c>
      <c r="R9" s="914">
        <v>5957</v>
      </c>
      <c r="S9" s="915">
        <v>18921</v>
      </c>
      <c r="T9" s="912">
        <v>1818</v>
      </c>
      <c r="U9" s="912">
        <v>2110</v>
      </c>
      <c r="V9" s="916">
        <v>14994</v>
      </c>
      <c r="W9" s="913">
        <v>827410.80853168317</v>
      </c>
      <c r="X9" s="912">
        <v>177559.29629629629</v>
      </c>
      <c r="Y9" s="912">
        <v>495279</v>
      </c>
      <c r="Z9" s="912">
        <v>142288.51223538685</v>
      </c>
      <c r="AA9" s="914">
        <v>12284</v>
      </c>
    </row>
    <row r="10" spans="2:28">
      <c r="B10" s="908" t="s">
        <v>817</v>
      </c>
      <c r="C10" s="917">
        <v>564257</v>
      </c>
      <c r="D10" s="912">
        <v>106244</v>
      </c>
      <c r="E10" s="912"/>
      <c r="F10" s="918">
        <v>458014</v>
      </c>
      <c r="G10" s="913">
        <v>236708.41689672245</v>
      </c>
      <c r="H10" s="912">
        <v>74575</v>
      </c>
      <c r="I10" s="912">
        <v>53700</v>
      </c>
      <c r="J10" s="912">
        <v>96283.416896722454</v>
      </c>
      <c r="K10" s="914">
        <v>12150</v>
      </c>
      <c r="L10" s="913">
        <v>678</v>
      </c>
      <c r="M10" s="912">
        <v>867</v>
      </c>
      <c r="N10" s="912">
        <v>5102</v>
      </c>
      <c r="O10" s="912">
        <v>238</v>
      </c>
      <c r="P10" s="913">
        <v>551.06172839506155</v>
      </c>
      <c r="Q10" s="914">
        <v>18693.563468144304</v>
      </c>
      <c r="R10" s="914">
        <v>6595</v>
      </c>
      <c r="S10" s="915">
        <v>21409</v>
      </c>
      <c r="T10" s="912">
        <v>1694</v>
      </c>
      <c r="U10" s="912">
        <v>2408</v>
      </c>
      <c r="V10" s="916">
        <v>17307</v>
      </c>
      <c r="W10" s="913">
        <v>855100.04209326184</v>
      </c>
      <c r="X10" s="912">
        <v>183742.06172839506</v>
      </c>
      <c r="Y10" s="912">
        <v>514989</v>
      </c>
      <c r="Z10" s="912">
        <v>143980.98036486676</v>
      </c>
      <c r="AA10" s="914">
        <v>12388</v>
      </c>
    </row>
    <row r="11" spans="2:28">
      <c r="B11" s="908" t="s">
        <v>818</v>
      </c>
      <c r="C11" s="917">
        <v>546787</v>
      </c>
      <c r="D11" s="912">
        <v>102077</v>
      </c>
      <c r="E11" s="912"/>
      <c r="F11" s="918">
        <v>444711</v>
      </c>
      <c r="G11" s="913">
        <v>245157.19874626698</v>
      </c>
      <c r="H11" s="912">
        <v>78875</v>
      </c>
      <c r="I11" s="912">
        <v>56425</v>
      </c>
      <c r="J11" s="912">
        <v>97607.198746266979</v>
      </c>
      <c r="K11" s="914">
        <v>12250</v>
      </c>
      <c r="L11" s="913">
        <v>731</v>
      </c>
      <c r="M11" s="912">
        <v>865</v>
      </c>
      <c r="N11" s="912">
        <v>5947</v>
      </c>
      <c r="O11" s="912">
        <v>225</v>
      </c>
      <c r="P11" s="913">
        <v>578.61481481481462</v>
      </c>
      <c r="Q11" s="914">
        <v>19290.078171543235</v>
      </c>
      <c r="R11" s="914">
        <v>5480</v>
      </c>
      <c r="S11" s="915">
        <v>19951</v>
      </c>
      <c r="T11" s="912">
        <v>1928</v>
      </c>
      <c r="U11" s="912">
        <v>2146</v>
      </c>
      <c r="V11" s="916">
        <v>15877</v>
      </c>
      <c r="W11" s="913">
        <v>845012.89173262508</v>
      </c>
      <c r="X11" s="912">
        <v>184189.61481481482</v>
      </c>
      <c r="Y11" s="912">
        <v>504147</v>
      </c>
      <c r="Z11" s="912">
        <v>144201.2769178102</v>
      </c>
      <c r="AA11" s="914">
        <v>12475</v>
      </c>
    </row>
    <row r="12" spans="2:28">
      <c r="B12" s="908" t="s">
        <v>819</v>
      </c>
      <c r="C12" s="917">
        <v>569033</v>
      </c>
      <c r="D12" s="912">
        <v>107533</v>
      </c>
      <c r="E12" s="912"/>
      <c r="F12" s="918">
        <v>461499</v>
      </c>
      <c r="G12" s="913">
        <v>248975.80569250265</v>
      </c>
      <c r="H12" s="912">
        <v>79175</v>
      </c>
      <c r="I12" s="912">
        <v>56975</v>
      </c>
      <c r="J12" s="912">
        <v>100475.80569250265</v>
      </c>
      <c r="K12" s="914">
        <v>12350</v>
      </c>
      <c r="L12" s="913">
        <v>750</v>
      </c>
      <c r="M12" s="912">
        <v>900</v>
      </c>
      <c r="N12" s="912">
        <v>5150</v>
      </c>
      <c r="O12" s="912">
        <v>280</v>
      </c>
      <c r="P12" s="913">
        <v>607.54555555555532</v>
      </c>
      <c r="Q12" s="914">
        <v>19378.307219313287</v>
      </c>
      <c r="R12" s="914">
        <v>5500</v>
      </c>
      <c r="S12" s="915">
        <v>21870</v>
      </c>
      <c r="T12" s="912">
        <v>2193</v>
      </c>
      <c r="U12" s="912">
        <v>2350</v>
      </c>
      <c r="V12" s="916">
        <v>17326</v>
      </c>
      <c r="W12" s="913">
        <v>872442.65846737148</v>
      </c>
      <c r="X12" s="912">
        <v>190258.54555555555</v>
      </c>
      <c r="Y12" s="912">
        <v>521724</v>
      </c>
      <c r="Z12" s="912">
        <v>147830.11291181593</v>
      </c>
      <c r="AA12" s="914">
        <v>12630</v>
      </c>
    </row>
    <row r="13" spans="2:28">
      <c r="B13" s="908" t="s">
        <v>820</v>
      </c>
      <c r="C13" s="917">
        <v>583120</v>
      </c>
      <c r="D13" s="912">
        <v>111716</v>
      </c>
      <c r="E13" s="912"/>
      <c r="F13" s="918">
        <v>471404</v>
      </c>
      <c r="G13" s="913">
        <v>253640.03131813646</v>
      </c>
      <c r="H13" s="912">
        <v>80025</v>
      </c>
      <c r="I13" s="912">
        <v>57450</v>
      </c>
      <c r="J13" s="912">
        <v>103765.03131813646</v>
      </c>
      <c r="K13" s="914">
        <v>12400</v>
      </c>
      <c r="L13" s="913">
        <v>800</v>
      </c>
      <c r="M13" s="912">
        <v>950</v>
      </c>
      <c r="N13" s="912">
        <v>5650</v>
      </c>
      <c r="O13" s="912">
        <v>280</v>
      </c>
      <c r="P13" s="913">
        <v>637.92283333333307</v>
      </c>
      <c r="Q13" s="914">
        <v>20431.946147173869</v>
      </c>
      <c r="R13" s="914">
        <v>5500</v>
      </c>
      <c r="S13" s="915">
        <v>24971</v>
      </c>
      <c r="T13" s="912">
        <v>2215</v>
      </c>
      <c r="U13" s="912">
        <v>2266</v>
      </c>
      <c r="V13" s="916">
        <v>20490</v>
      </c>
      <c r="W13" s="913">
        <v>895980.90029864362</v>
      </c>
      <c r="X13" s="912">
        <v>195393.92283333332</v>
      </c>
      <c r="Y13" s="912">
        <v>532070</v>
      </c>
      <c r="Z13" s="912">
        <v>155836.97746531034</v>
      </c>
      <c r="AA13" s="914">
        <v>12680</v>
      </c>
    </row>
    <row r="14" spans="2:28">
      <c r="B14" s="908" t="s">
        <v>821</v>
      </c>
      <c r="C14" s="917">
        <v>566689</v>
      </c>
      <c r="D14" s="912">
        <v>112702</v>
      </c>
      <c r="E14" s="912"/>
      <c r="F14" s="918">
        <v>453987</v>
      </c>
      <c r="G14" s="913">
        <v>247708.47684441932</v>
      </c>
      <c r="H14" s="912">
        <v>78575</v>
      </c>
      <c r="I14" s="912">
        <v>55650</v>
      </c>
      <c r="J14" s="912">
        <v>102033.47684441933</v>
      </c>
      <c r="K14" s="914">
        <v>11450</v>
      </c>
      <c r="L14" s="913">
        <v>750</v>
      </c>
      <c r="M14" s="912">
        <v>900</v>
      </c>
      <c r="N14" s="912">
        <v>4750</v>
      </c>
      <c r="O14" s="912">
        <v>280</v>
      </c>
      <c r="P14" s="913">
        <v>669.8189749999998</v>
      </c>
      <c r="Q14" s="914">
        <v>19205.674022730072</v>
      </c>
      <c r="R14" s="914">
        <v>5000</v>
      </c>
      <c r="S14" s="915">
        <v>22506</v>
      </c>
      <c r="T14" s="912">
        <v>2115</v>
      </c>
      <c r="U14" s="912">
        <v>2005</v>
      </c>
      <c r="V14" s="916">
        <v>18386</v>
      </c>
      <c r="W14" s="913">
        <v>868458.96984214941</v>
      </c>
      <c r="X14" s="912">
        <v>194811.818975</v>
      </c>
      <c r="Y14" s="912">
        <v>512542</v>
      </c>
      <c r="Z14" s="912">
        <v>149375.15086714941</v>
      </c>
      <c r="AA14" s="914">
        <v>11730</v>
      </c>
    </row>
    <row r="15" spans="2:28">
      <c r="B15" s="908" t="s">
        <v>822</v>
      </c>
      <c r="C15" s="917">
        <v>639159</v>
      </c>
      <c r="D15" s="912">
        <v>123157</v>
      </c>
      <c r="E15" s="912"/>
      <c r="F15" s="918">
        <v>516002</v>
      </c>
      <c r="G15" s="913">
        <v>264520.32485866389</v>
      </c>
      <c r="H15" s="912">
        <v>77153</v>
      </c>
      <c r="I15" s="912">
        <v>58658.5</v>
      </c>
      <c r="J15" s="912">
        <v>116558.82485866389</v>
      </c>
      <c r="K15" s="914">
        <v>12150</v>
      </c>
      <c r="L15" s="913">
        <v>750</v>
      </c>
      <c r="M15" s="912">
        <v>950</v>
      </c>
      <c r="N15" s="912">
        <v>5500</v>
      </c>
      <c r="O15" s="912">
        <v>250</v>
      </c>
      <c r="P15" s="913">
        <v>703.30992374999983</v>
      </c>
      <c r="Q15" s="914">
        <v>19028.291603201302</v>
      </c>
      <c r="R15" s="914">
        <v>5500</v>
      </c>
      <c r="S15" s="915">
        <v>23188</v>
      </c>
      <c r="T15" s="912">
        <v>2073</v>
      </c>
      <c r="U15" s="912">
        <v>1890</v>
      </c>
      <c r="V15" s="916">
        <v>19226</v>
      </c>
      <c r="W15" s="913">
        <v>959549.92638561525</v>
      </c>
      <c r="X15" s="912">
        <v>203836.30992375</v>
      </c>
      <c r="Y15" s="912">
        <v>577500.5</v>
      </c>
      <c r="Z15" s="912">
        <v>165813.1164618652</v>
      </c>
      <c r="AA15" s="914">
        <v>12400</v>
      </c>
    </row>
    <row r="16" spans="2:28">
      <c r="B16" s="908" t="s">
        <v>823</v>
      </c>
      <c r="C16" s="917">
        <v>585209</v>
      </c>
      <c r="D16" s="912">
        <v>106469</v>
      </c>
      <c r="E16" s="912"/>
      <c r="F16" s="918">
        <v>478740</v>
      </c>
      <c r="G16" s="913">
        <v>243082.6605224463</v>
      </c>
      <c r="H16" s="912">
        <v>74853.5</v>
      </c>
      <c r="I16" s="912">
        <v>55323</v>
      </c>
      <c r="J16" s="912">
        <v>101631.1605224463</v>
      </c>
      <c r="K16" s="914">
        <v>11275</v>
      </c>
      <c r="L16" s="913">
        <v>750</v>
      </c>
      <c r="M16" s="912">
        <v>950</v>
      </c>
      <c r="N16" s="912">
        <v>5250</v>
      </c>
      <c r="O16" s="912">
        <v>300</v>
      </c>
      <c r="P16" s="913">
        <v>738.47541993749985</v>
      </c>
      <c r="Q16" s="914">
        <v>18015.370286167989</v>
      </c>
      <c r="R16" s="914">
        <v>5500</v>
      </c>
      <c r="S16" s="915">
        <v>18905</v>
      </c>
      <c r="T16" s="912">
        <v>2094</v>
      </c>
      <c r="U16" s="912">
        <v>1623</v>
      </c>
      <c r="V16" s="916">
        <v>15188</v>
      </c>
      <c r="W16" s="913">
        <v>878700.50622855173</v>
      </c>
      <c r="X16" s="912">
        <v>184904.97541993752</v>
      </c>
      <c r="Y16" s="912">
        <v>536636</v>
      </c>
      <c r="Z16" s="912">
        <v>145584.53080861428</v>
      </c>
      <c r="AA16" s="914">
        <v>11575</v>
      </c>
    </row>
    <row r="17" spans="2:29" ht="16" thickBot="1">
      <c r="B17" s="919" t="s">
        <v>824</v>
      </c>
      <c r="C17" s="920">
        <v>617556</v>
      </c>
      <c r="D17" s="921">
        <v>115566</v>
      </c>
      <c r="E17" s="921"/>
      <c r="F17" s="922">
        <v>501990</v>
      </c>
      <c r="G17" s="924">
        <v>245660.69745840513</v>
      </c>
      <c r="H17" s="923">
        <v>74575.73529411765</v>
      </c>
      <c r="I17" s="923">
        <v>56516</v>
      </c>
      <c r="J17" s="923">
        <v>103293.96216428748</v>
      </c>
      <c r="K17" s="925">
        <v>11275</v>
      </c>
      <c r="L17" s="924">
        <v>800</v>
      </c>
      <c r="M17" s="923">
        <v>1000</v>
      </c>
      <c r="N17" s="923">
        <v>5950</v>
      </c>
      <c r="O17" s="923">
        <v>350</v>
      </c>
      <c r="P17" s="924">
        <v>775.39919093437493</v>
      </c>
      <c r="Q17" s="925">
        <v>18661.79375919114</v>
      </c>
      <c r="R17" s="925">
        <v>6000</v>
      </c>
      <c r="S17" s="926">
        <v>22658</v>
      </c>
      <c r="T17" s="923">
        <v>2157</v>
      </c>
      <c r="U17" s="923">
        <v>1986</v>
      </c>
      <c r="V17" s="927">
        <v>18515</v>
      </c>
      <c r="W17" s="924">
        <v>919411.8904085306</v>
      </c>
      <c r="X17" s="923">
        <v>193874.13448505203</v>
      </c>
      <c r="Y17" s="923">
        <v>561492</v>
      </c>
      <c r="Z17" s="923">
        <v>152420.75592347863</v>
      </c>
      <c r="AA17" s="925">
        <v>11625</v>
      </c>
    </row>
    <row r="18" spans="2:29">
      <c r="B18" s="876"/>
      <c r="C18" s="912">
        <v>6968809</v>
      </c>
      <c r="D18" s="912">
        <v>1337463</v>
      </c>
      <c r="E18" s="912">
        <v>0</v>
      </c>
      <c r="F18" s="912">
        <v>5631347</v>
      </c>
      <c r="G18" s="912">
        <v>2959410.6304020956</v>
      </c>
      <c r="H18" s="912">
        <v>912107.23529411759</v>
      </c>
      <c r="I18" s="912">
        <v>663572.5</v>
      </c>
      <c r="J18" s="912">
        <v>1242680.8951079778</v>
      </c>
      <c r="K18" s="912">
        <v>141050</v>
      </c>
      <c r="L18" s="912">
        <v>8778</v>
      </c>
      <c r="M18" s="912">
        <v>10568</v>
      </c>
      <c r="N18" s="912">
        <v>62590</v>
      </c>
      <c r="O18" s="912">
        <v>3179</v>
      </c>
      <c r="P18" s="912">
        <v>7431.6669602391585</v>
      </c>
      <c r="Q18" s="912">
        <v>226626.23260673234</v>
      </c>
      <c r="R18" s="912">
        <v>70353</v>
      </c>
      <c r="S18" s="912">
        <v>254553</v>
      </c>
      <c r="T18" s="912">
        <v>24438</v>
      </c>
      <c r="U18" s="912">
        <v>24320</v>
      </c>
      <c r="V18" s="912">
        <v>205797</v>
      </c>
      <c r="W18" s="912">
        <v>10572301.529969066</v>
      </c>
      <c r="X18" s="912">
        <v>2290217.9022543565</v>
      </c>
      <c r="Y18" s="912">
        <v>6329807.5</v>
      </c>
      <c r="Z18" s="912">
        <v>1808047.1277147101</v>
      </c>
      <c r="AA18" s="912">
        <v>144229</v>
      </c>
    </row>
    <row r="20" spans="2:29" ht="16" thickBot="1">
      <c r="E20" s="1072"/>
      <c r="T20" s="877"/>
      <c r="U20" s="877"/>
      <c r="V20" s="1071"/>
    </row>
    <row r="21" spans="2:29">
      <c r="B21" s="904"/>
      <c r="C21" s="2988" t="s">
        <v>844</v>
      </c>
      <c r="D21" s="2989"/>
      <c r="E21" s="2989"/>
      <c r="F21" s="2989"/>
      <c r="G21" s="2989"/>
      <c r="H21" s="2989"/>
      <c r="I21" s="2989"/>
      <c r="J21" s="2989"/>
      <c r="K21" s="2989"/>
      <c r="L21" s="2989"/>
      <c r="M21" s="2989"/>
      <c r="N21" s="2989"/>
      <c r="O21" s="2989"/>
      <c r="P21" s="2989"/>
      <c r="Q21" s="2989"/>
      <c r="R21" s="2989"/>
      <c r="S21" s="2989"/>
      <c r="T21" s="2989"/>
      <c r="U21" s="2989"/>
      <c r="V21" s="2989"/>
      <c r="W21" s="2989"/>
      <c r="X21" s="2989"/>
      <c r="Y21" s="2989"/>
      <c r="Z21" s="2989"/>
      <c r="AA21" s="2990"/>
    </row>
    <row r="22" spans="2:29" ht="16" thickBot="1">
      <c r="B22" s="905"/>
      <c r="C22" s="2991"/>
      <c r="D22" s="2992"/>
      <c r="E22" s="2992"/>
      <c r="F22" s="2992"/>
      <c r="G22" s="2993"/>
      <c r="H22" s="2993"/>
      <c r="I22" s="2993"/>
      <c r="J22" s="2993"/>
      <c r="K22" s="2993"/>
      <c r="L22" s="2992"/>
      <c r="M22" s="2992"/>
      <c r="N22" s="2992"/>
      <c r="O22" s="2992"/>
      <c r="P22" s="2992"/>
      <c r="Q22" s="2992"/>
      <c r="R22" s="2992"/>
      <c r="S22" s="2992"/>
      <c r="T22" s="2992"/>
      <c r="U22" s="2992"/>
      <c r="V22" s="2992"/>
      <c r="W22" s="2993"/>
      <c r="X22" s="2993"/>
      <c r="Y22" s="2993"/>
      <c r="Z22" s="2993"/>
      <c r="AA22" s="2994"/>
    </row>
    <row r="23" spans="2:29" ht="17" thickBot="1">
      <c r="B23" s="906"/>
      <c r="C23" s="2995" t="s">
        <v>811</v>
      </c>
      <c r="D23" s="2996"/>
      <c r="E23" s="2996"/>
      <c r="F23" s="2997"/>
      <c r="G23" s="2979" t="s">
        <v>317</v>
      </c>
      <c r="H23" s="2979"/>
      <c r="I23" s="2979"/>
      <c r="J23" s="2979"/>
      <c r="K23" s="2979"/>
      <c r="L23" s="2975" t="s">
        <v>153</v>
      </c>
      <c r="M23" s="2976"/>
      <c r="N23" s="2976"/>
      <c r="O23" s="2980"/>
      <c r="P23" s="2975" t="s">
        <v>155</v>
      </c>
      <c r="Q23" s="2980"/>
      <c r="R23" s="879" t="s">
        <v>154</v>
      </c>
      <c r="S23" s="2982" t="s">
        <v>168</v>
      </c>
      <c r="T23" s="2982"/>
      <c r="U23" s="2982"/>
      <c r="V23" s="2983"/>
      <c r="W23" s="2976" t="s">
        <v>812</v>
      </c>
      <c r="X23" s="2976"/>
      <c r="Y23" s="2976"/>
      <c r="Z23" s="2976"/>
      <c r="AA23" s="2977"/>
    </row>
    <row r="24" spans="2:29" ht="17" thickBot="1">
      <c r="B24" s="907"/>
      <c r="C24" s="897" t="s">
        <v>127</v>
      </c>
      <c r="D24" s="870" t="s">
        <v>22</v>
      </c>
      <c r="E24" s="870" t="s">
        <v>52</v>
      </c>
      <c r="F24" s="898" t="s">
        <v>171</v>
      </c>
      <c r="G24" s="871" t="s">
        <v>127</v>
      </c>
      <c r="H24" s="871" t="s">
        <v>22</v>
      </c>
      <c r="I24" s="871" t="s">
        <v>171</v>
      </c>
      <c r="J24" s="871" t="s">
        <v>52</v>
      </c>
      <c r="K24" s="871" t="s">
        <v>84</v>
      </c>
      <c r="L24" s="873" t="s">
        <v>22</v>
      </c>
      <c r="M24" s="872" t="s">
        <v>171</v>
      </c>
      <c r="N24" s="872" t="s">
        <v>52</v>
      </c>
      <c r="O24" s="872" t="s">
        <v>84</v>
      </c>
      <c r="P24" s="873" t="s">
        <v>22</v>
      </c>
      <c r="Q24" s="875" t="s">
        <v>52</v>
      </c>
      <c r="R24" s="875" t="s">
        <v>52</v>
      </c>
      <c r="S24" s="872" t="s">
        <v>127</v>
      </c>
      <c r="T24" s="872" t="s">
        <v>22</v>
      </c>
      <c r="U24" s="872" t="s">
        <v>171</v>
      </c>
      <c r="V24" s="875" t="s">
        <v>52</v>
      </c>
      <c r="W24" s="902" t="s">
        <v>127</v>
      </c>
      <c r="X24" s="902" t="s">
        <v>22</v>
      </c>
      <c r="Y24" s="902" t="s">
        <v>171</v>
      </c>
      <c r="Z24" s="902" t="s">
        <v>52</v>
      </c>
      <c r="AA24" s="903" t="s">
        <v>84</v>
      </c>
      <c r="AB24" s="21"/>
    </row>
    <row r="25" spans="2:29">
      <c r="B25" s="908" t="s">
        <v>813</v>
      </c>
      <c r="C25" s="929">
        <v>534497.45485582447</v>
      </c>
      <c r="D25" s="910">
        <v>108752.07410191905</v>
      </c>
      <c r="E25" s="910">
        <v>900</v>
      </c>
      <c r="F25" s="911">
        <v>424845.3807539054</v>
      </c>
      <c r="G25" s="928">
        <v>278391.55688960885</v>
      </c>
      <c r="H25" s="912">
        <v>73864.149999999994</v>
      </c>
      <c r="I25" s="912">
        <v>62557.599999999999</v>
      </c>
      <c r="J25" s="912">
        <v>130263.80688960884</v>
      </c>
      <c r="K25" s="912">
        <v>11706</v>
      </c>
      <c r="L25" s="913">
        <v>645.04999999999995</v>
      </c>
      <c r="M25" s="912">
        <v>725.8</v>
      </c>
      <c r="N25" s="912">
        <v>4714.8499999999995</v>
      </c>
      <c r="O25" s="912">
        <v>248.89999999999998</v>
      </c>
      <c r="P25" s="913">
        <v>490.51666666666665</v>
      </c>
      <c r="Q25" s="914">
        <v>16020.40639913232</v>
      </c>
      <c r="R25" s="914">
        <v>6436.25</v>
      </c>
      <c r="S25" s="928">
        <v>14854.032708444023</v>
      </c>
      <c r="T25" s="912">
        <v>585.83147405983198</v>
      </c>
      <c r="U25" s="912">
        <v>1020.9683298489709</v>
      </c>
      <c r="V25" s="912">
        <v>13247.23290453522</v>
      </c>
      <c r="W25" s="930">
        <v>857024.81751967629</v>
      </c>
      <c r="X25" s="931">
        <v>184337.62224264554</v>
      </c>
      <c r="Y25" s="931">
        <v>489149.74908375432</v>
      </c>
      <c r="Z25" s="931">
        <v>171582.54619327636</v>
      </c>
      <c r="AA25" s="932">
        <v>11954.9</v>
      </c>
      <c r="AB25" s="21"/>
      <c r="AC25" s="396"/>
    </row>
    <row r="26" spans="2:29">
      <c r="B26" s="908" t="s">
        <v>814</v>
      </c>
      <c r="C26" s="933">
        <v>504946.63152792118</v>
      </c>
      <c r="D26" s="912">
        <v>104837.73854164411</v>
      </c>
      <c r="E26" s="912">
        <v>900</v>
      </c>
      <c r="F26" s="918">
        <v>399208.89298627706</v>
      </c>
      <c r="G26" s="928">
        <v>269202.18627637048</v>
      </c>
      <c r="H26" s="912">
        <v>75336.399999999994</v>
      </c>
      <c r="I26" s="912">
        <v>61254.8</v>
      </c>
      <c r="J26" s="912">
        <v>122142.98627637047</v>
      </c>
      <c r="K26" s="912">
        <v>10468</v>
      </c>
      <c r="L26" s="913">
        <v>632.69999999999993</v>
      </c>
      <c r="M26" s="912">
        <v>746.69999999999993</v>
      </c>
      <c r="N26" s="912">
        <v>4782.3</v>
      </c>
      <c r="O26" s="912">
        <v>178.6</v>
      </c>
      <c r="P26" s="913">
        <v>524.08333333333326</v>
      </c>
      <c r="Q26" s="914">
        <v>15765.948461055988</v>
      </c>
      <c r="R26" s="914">
        <v>6160.75</v>
      </c>
      <c r="S26" s="928">
        <v>20194.742328959641</v>
      </c>
      <c r="T26" s="912">
        <v>468.66517924786558</v>
      </c>
      <c r="U26" s="912">
        <v>1187.7744947585857</v>
      </c>
      <c r="V26" s="912">
        <v>18538.30265495319</v>
      </c>
      <c r="W26" s="917">
        <v>823134.64192764054</v>
      </c>
      <c r="X26" s="912">
        <v>181799.5870542253</v>
      </c>
      <c r="Y26" s="912">
        <v>462398.16748103563</v>
      </c>
      <c r="Z26" s="912">
        <v>168290.28739237963</v>
      </c>
      <c r="AA26" s="918">
        <v>10646.6</v>
      </c>
      <c r="AB26" s="21"/>
      <c r="AC26" s="396"/>
    </row>
    <row r="27" spans="2:29">
      <c r="B27" s="908" t="s">
        <v>815</v>
      </c>
      <c r="C27" s="933">
        <v>504310.64210200578</v>
      </c>
      <c r="D27" s="912">
        <v>95654.270856145638</v>
      </c>
      <c r="E27" s="912">
        <v>900</v>
      </c>
      <c r="F27" s="918">
        <v>407756.37124586012</v>
      </c>
      <c r="G27" s="928">
        <v>256397.27934548212</v>
      </c>
      <c r="H27" s="912">
        <v>70926.850000000006</v>
      </c>
      <c r="I27" s="912">
        <v>58713.65</v>
      </c>
      <c r="J27" s="912">
        <v>116684.77934548214</v>
      </c>
      <c r="K27" s="912">
        <v>10072</v>
      </c>
      <c r="L27" s="913">
        <v>741.94999999999993</v>
      </c>
      <c r="M27" s="912">
        <v>872.09999999999991</v>
      </c>
      <c r="N27" s="912">
        <v>4651.2</v>
      </c>
      <c r="O27" s="912">
        <v>277.39999999999998</v>
      </c>
      <c r="P27" s="913">
        <v>517.96111111111099</v>
      </c>
      <c r="Q27" s="914">
        <v>20834.600379774354</v>
      </c>
      <c r="R27" s="914">
        <v>5757.95</v>
      </c>
      <c r="S27" s="928">
        <v>21091.207607381337</v>
      </c>
      <c r="T27" s="912">
        <v>679.56450990940516</v>
      </c>
      <c r="U27" s="912">
        <v>1239.0915904572341</v>
      </c>
      <c r="V27" s="912">
        <v>19172.551507014698</v>
      </c>
      <c r="W27" s="917">
        <v>815452.29054575472</v>
      </c>
      <c r="X27" s="912">
        <v>168520.59647716614</v>
      </c>
      <c r="Y27" s="912">
        <v>468581.21283631737</v>
      </c>
      <c r="Z27" s="912">
        <v>168001.08123227122</v>
      </c>
      <c r="AA27" s="918">
        <v>10349.4</v>
      </c>
      <c r="AB27" s="21"/>
    </row>
    <row r="28" spans="2:29">
      <c r="B28" s="908" t="s">
        <v>816</v>
      </c>
      <c r="C28" s="933">
        <v>536256.29330194183</v>
      </c>
      <c r="D28" s="912">
        <v>96843.384295873955</v>
      </c>
      <c r="E28" s="912">
        <v>900</v>
      </c>
      <c r="F28" s="918">
        <v>438512.90900606784</v>
      </c>
      <c r="G28" s="928">
        <v>251231.33131047574</v>
      </c>
      <c r="H28" s="912">
        <v>71542.350000000006</v>
      </c>
      <c r="I28" s="912">
        <v>57306.5</v>
      </c>
      <c r="J28" s="912">
        <v>112401.48131047573</v>
      </c>
      <c r="K28" s="912">
        <v>9981</v>
      </c>
      <c r="L28" s="913">
        <v>610.85</v>
      </c>
      <c r="M28" s="912">
        <v>682.1</v>
      </c>
      <c r="N28" s="912">
        <v>4178.0999999999995</v>
      </c>
      <c r="O28" s="912">
        <v>222.29999999999998</v>
      </c>
      <c r="P28" s="913">
        <v>528.48148148148141</v>
      </c>
      <c r="Q28" s="914">
        <v>17604.192292841126</v>
      </c>
      <c r="R28" s="914">
        <v>5659.15</v>
      </c>
      <c r="S28" s="928">
        <v>16260.23472293198</v>
      </c>
      <c r="T28" s="912">
        <v>475.69515693658366</v>
      </c>
      <c r="U28" s="912">
        <v>1194.406213640345</v>
      </c>
      <c r="V28" s="912">
        <v>14590.133352355051</v>
      </c>
      <c r="W28" s="917">
        <v>833233.03310967213</v>
      </c>
      <c r="X28" s="912">
        <v>170000.76093429205</v>
      </c>
      <c r="Y28" s="912">
        <v>497695.91521970817</v>
      </c>
      <c r="Z28" s="912">
        <v>155333.0569556719</v>
      </c>
      <c r="AA28" s="918">
        <v>10203.299999999999</v>
      </c>
      <c r="AB28" s="21"/>
    </row>
    <row r="29" spans="2:29">
      <c r="B29" s="908" t="s">
        <v>817</v>
      </c>
      <c r="C29" s="933">
        <v>549225.29608578735</v>
      </c>
      <c r="D29" s="912">
        <v>100286.00032953636</v>
      </c>
      <c r="E29" s="912">
        <v>900</v>
      </c>
      <c r="F29" s="918">
        <v>448039.29575625103</v>
      </c>
      <c r="G29" s="928">
        <v>251500.11806122834</v>
      </c>
      <c r="H29" s="912">
        <v>74735.950000000012</v>
      </c>
      <c r="I29" s="912">
        <v>55928.85</v>
      </c>
      <c r="J29" s="912">
        <v>110210.31806122832</v>
      </c>
      <c r="K29" s="912">
        <v>10625</v>
      </c>
      <c r="L29" s="913">
        <v>644.1</v>
      </c>
      <c r="M29" s="912">
        <v>823.65</v>
      </c>
      <c r="N29" s="912">
        <v>4846.8999999999996</v>
      </c>
      <c r="O29" s="912">
        <v>226.1</v>
      </c>
      <c r="P29" s="913">
        <v>523.50864197530848</v>
      </c>
      <c r="Q29" s="914">
        <v>17758.885294737087</v>
      </c>
      <c r="R29" s="914">
        <v>6265.25</v>
      </c>
      <c r="S29" s="928">
        <v>20098.028470499892</v>
      </c>
      <c r="T29" s="912">
        <v>380.55612554926694</v>
      </c>
      <c r="U29" s="912">
        <v>1616.6518753567036</v>
      </c>
      <c r="V29" s="912">
        <v>18100.82046959392</v>
      </c>
      <c r="W29" s="917">
        <v>851911.83655422798</v>
      </c>
      <c r="X29" s="912">
        <v>176570.11509706097</v>
      </c>
      <c r="Y29" s="912">
        <v>506408.44763160771</v>
      </c>
      <c r="Z29" s="912">
        <v>158082.17382555932</v>
      </c>
      <c r="AA29" s="918">
        <v>10851.1</v>
      </c>
      <c r="AB29" s="21"/>
    </row>
    <row r="30" spans="2:29">
      <c r="B30" s="908" t="s">
        <v>818</v>
      </c>
      <c r="C30" s="933">
        <v>532402.81460310367</v>
      </c>
      <c r="D30" s="912">
        <v>100968.31163067566</v>
      </c>
      <c r="E30" s="912">
        <v>900</v>
      </c>
      <c r="F30" s="918">
        <v>430534.50297242799</v>
      </c>
      <c r="G30" s="928">
        <v>257530.37327917761</v>
      </c>
      <c r="H30" s="912">
        <v>77907.199999999983</v>
      </c>
      <c r="I30" s="912">
        <v>57164</v>
      </c>
      <c r="J30" s="912">
        <v>111729.17327917763</v>
      </c>
      <c r="K30" s="912">
        <v>10730</v>
      </c>
      <c r="L30" s="913">
        <v>694.44999999999993</v>
      </c>
      <c r="M30" s="912">
        <v>821.75</v>
      </c>
      <c r="N30" s="912">
        <v>5649.65</v>
      </c>
      <c r="O30" s="912">
        <v>213.75</v>
      </c>
      <c r="P30" s="913">
        <v>549.68407407407392</v>
      </c>
      <c r="Q30" s="914">
        <v>18325.574262966071</v>
      </c>
      <c r="R30" s="914">
        <v>5206</v>
      </c>
      <c r="S30" s="928">
        <v>18863.960668024636</v>
      </c>
      <c r="T30" s="912">
        <v>513.75076949151037</v>
      </c>
      <c r="U30" s="912">
        <v>1620.5423313595661</v>
      </c>
      <c r="V30" s="912">
        <v>16729.667567173561</v>
      </c>
      <c r="W30" s="917">
        <v>840258.00688734616</v>
      </c>
      <c r="X30" s="912">
        <v>180633.39647424125</v>
      </c>
      <c r="Y30" s="912">
        <v>490140.79530378757</v>
      </c>
      <c r="Z30" s="912">
        <v>158540.06510931728</v>
      </c>
      <c r="AA30" s="918">
        <v>10943.75</v>
      </c>
      <c r="AB30" s="21"/>
    </row>
    <row r="31" spans="2:29">
      <c r="B31" s="908" t="s">
        <v>819</v>
      </c>
      <c r="C31" s="933">
        <v>548473.47693538212</v>
      </c>
      <c r="D31" s="912">
        <v>104111.36500389234</v>
      </c>
      <c r="E31" s="912">
        <v>900</v>
      </c>
      <c r="F31" s="918">
        <v>443462.11193148978</v>
      </c>
      <c r="G31" s="928">
        <v>260619.45350351313</v>
      </c>
      <c r="H31" s="912">
        <v>78131.949999999983</v>
      </c>
      <c r="I31" s="912">
        <v>58376</v>
      </c>
      <c r="J31" s="912">
        <v>113076.50350351314</v>
      </c>
      <c r="K31" s="912">
        <v>11035</v>
      </c>
      <c r="L31" s="913">
        <v>712.5</v>
      </c>
      <c r="M31" s="912">
        <v>855</v>
      </c>
      <c r="N31" s="912">
        <v>4892.5</v>
      </c>
      <c r="O31" s="912">
        <v>266</v>
      </c>
      <c r="P31" s="913">
        <v>577.16827777777758</v>
      </c>
      <c r="Q31" s="914">
        <v>18409.391858347622</v>
      </c>
      <c r="R31" s="914">
        <v>5225</v>
      </c>
      <c r="S31" s="928">
        <v>21108.546067027812</v>
      </c>
      <c r="T31" s="912">
        <v>539.43830796608586</v>
      </c>
      <c r="U31" s="912">
        <v>1727.8912752079982</v>
      </c>
      <c r="V31" s="912">
        <v>18841.216483853728</v>
      </c>
      <c r="W31" s="917">
        <v>861139.03664204851</v>
      </c>
      <c r="X31" s="912">
        <v>184072.42158963619</v>
      </c>
      <c r="Y31" s="912">
        <v>504421.00320669776</v>
      </c>
      <c r="Z31" s="912">
        <v>161344.61184571451</v>
      </c>
      <c r="AA31" s="918">
        <v>11301</v>
      </c>
      <c r="AB31" s="21"/>
    </row>
    <row r="32" spans="2:29">
      <c r="B32" s="908" t="s">
        <v>820</v>
      </c>
      <c r="C32" s="933">
        <v>557025.77824746666</v>
      </c>
      <c r="D32" s="912">
        <v>104050.93198807936</v>
      </c>
      <c r="E32" s="912">
        <v>900</v>
      </c>
      <c r="F32" s="918">
        <v>452074.84625938733</v>
      </c>
      <c r="G32" s="928">
        <v>265813.10342222487</v>
      </c>
      <c r="H32" s="912">
        <v>79788.2</v>
      </c>
      <c r="I32" s="912">
        <v>58708</v>
      </c>
      <c r="J32" s="912">
        <v>116028.90342222486</v>
      </c>
      <c r="K32" s="912">
        <v>11288</v>
      </c>
      <c r="L32" s="913">
        <v>760</v>
      </c>
      <c r="M32" s="912">
        <v>902.5</v>
      </c>
      <c r="N32" s="912">
        <v>5367.5</v>
      </c>
      <c r="O32" s="912">
        <v>266</v>
      </c>
      <c r="P32" s="913">
        <v>606.02669166666635</v>
      </c>
      <c r="Q32" s="914">
        <v>19410.348839815175</v>
      </c>
      <c r="R32" s="914">
        <v>5225</v>
      </c>
      <c r="S32" s="928">
        <v>23923.257260971663</v>
      </c>
      <c r="T32" s="912">
        <v>458.522561771173</v>
      </c>
      <c r="U32" s="912">
        <v>1692.015153436435</v>
      </c>
      <c r="V32" s="912">
        <v>21772.719545764056</v>
      </c>
      <c r="W32" s="917">
        <v>879299.51446214505</v>
      </c>
      <c r="X32" s="912">
        <v>185663.68124151719</v>
      </c>
      <c r="Y32" s="912">
        <v>513377.36141282378</v>
      </c>
      <c r="Z32" s="912">
        <v>168704.4718078041</v>
      </c>
      <c r="AA32" s="918">
        <v>11554</v>
      </c>
      <c r="AB32" s="21"/>
    </row>
    <row r="33" spans="2:54">
      <c r="B33" s="908" t="s">
        <v>821</v>
      </c>
      <c r="C33" s="933">
        <v>549544.90300902957</v>
      </c>
      <c r="D33" s="912">
        <v>108763.04933558474</v>
      </c>
      <c r="E33" s="912">
        <v>900</v>
      </c>
      <c r="F33" s="918">
        <v>439881.85367344483</v>
      </c>
      <c r="G33" s="928">
        <v>263717.62711585208</v>
      </c>
      <c r="H33" s="912">
        <v>78585.949999999983</v>
      </c>
      <c r="I33" s="912">
        <v>57790.35</v>
      </c>
      <c r="J33" s="912">
        <v>116191.32711585209</v>
      </c>
      <c r="K33" s="912">
        <v>11150</v>
      </c>
      <c r="L33" s="913">
        <v>712.5</v>
      </c>
      <c r="M33" s="912">
        <v>855</v>
      </c>
      <c r="N33" s="912">
        <v>4512.5</v>
      </c>
      <c r="O33" s="912">
        <v>266</v>
      </c>
      <c r="P33" s="913">
        <v>636.32802624999977</v>
      </c>
      <c r="Q33" s="914">
        <v>18245.390321593568</v>
      </c>
      <c r="R33" s="914">
        <v>4750</v>
      </c>
      <c r="S33" s="928">
        <v>19453.83116871582</v>
      </c>
      <c r="T33" s="912">
        <v>449.35211053574955</v>
      </c>
      <c r="U33" s="912">
        <v>1377.3839331148499</v>
      </c>
      <c r="V33" s="912">
        <v>17627.095125065222</v>
      </c>
      <c r="W33" s="917">
        <v>862694.079641441</v>
      </c>
      <c r="X33" s="912">
        <v>189147.17947237048</v>
      </c>
      <c r="Y33" s="912">
        <v>499904.58760655968</v>
      </c>
      <c r="Z33" s="912">
        <v>162226.31256251087</v>
      </c>
      <c r="AA33" s="918">
        <v>11416</v>
      </c>
      <c r="AB33" s="21"/>
    </row>
    <row r="34" spans="2:54">
      <c r="B34" s="908" t="s">
        <v>822</v>
      </c>
      <c r="C34" s="933">
        <v>629835.24119852378</v>
      </c>
      <c r="D34" s="912">
        <v>118700.88677406241</v>
      </c>
      <c r="E34" s="912">
        <v>900</v>
      </c>
      <c r="F34" s="918">
        <v>510234.35442446137</v>
      </c>
      <c r="G34" s="928">
        <v>281943.00487267581</v>
      </c>
      <c r="H34" s="912">
        <v>78098.5</v>
      </c>
      <c r="I34" s="912">
        <v>61224.25</v>
      </c>
      <c r="J34" s="912">
        <v>131027.25487267583</v>
      </c>
      <c r="K34" s="912">
        <v>11593</v>
      </c>
      <c r="L34" s="913">
        <v>712.5</v>
      </c>
      <c r="M34" s="912">
        <v>902.5</v>
      </c>
      <c r="N34" s="912">
        <v>5225</v>
      </c>
      <c r="O34" s="912">
        <v>237.5</v>
      </c>
      <c r="P34" s="913">
        <v>668.1444275624998</v>
      </c>
      <c r="Q34" s="914">
        <v>18076.877023041237</v>
      </c>
      <c r="R34" s="914">
        <v>5225</v>
      </c>
      <c r="S34" s="928">
        <v>21197.441718042734</v>
      </c>
      <c r="T34" s="912">
        <v>471.81971606253705</v>
      </c>
      <c r="U34" s="912">
        <v>1695.6390548674096</v>
      </c>
      <c r="V34" s="912">
        <v>19029.982947112785</v>
      </c>
      <c r="W34" s="917">
        <v>964023.20923984621</v>
      </c>
      <c r="X34" s="912">
        <v>198651.85091768746</v>
      </c>
      <c r="Y34" s="912">
        <v>574056.74347932881</v>
      </c>
      <c r="Z34" s="912">
        <v>179484.11484282985</v>
      </c>
      <c r="AA34" s="918">
        <v>11830.5</v>
      </c>
      <c r="AB34" s="21"/>
    </row>
    <row r="35" spans="2:54">
      <c r="B35" s="908" t="s">
        <v>823</v>
      </c>
      <c r="C35" s="933">
        <v>571252.1958653786</v>
      </c>
      <c r="D35" s="912">
        <v>105232.18069346689</v>
      </c>
      <c r="E35" s="912">
        <v>900</v>
      </c>
      <c r="F35" s="918">
        <v>465120.01517191168</v>
      </c>
      <c r="G35" s="928">
        <v>255736.25253774802</v>
      </c>
      <c r="H35" s="912">
        <v>74869.700000000012</v>
      </c>
      <c r="I35" s="912">
        <v>56628.1</v>
      </c>
      <c r="J35" s="912">
        <v>113344.452537748</v>
      </c>
      <c r="K35" s="912">
        <v>10894</v>
      </c>
      <c r="L35" s="913">
        <v>712.5</v>
      </c>
      <c r="M35" s="912">
        <v>902.5</v>
      </c>
      <c r="N35" s="912">
        <v>4987.5</v>
      </c>
      <c r="O35" s="912">
        <v>285</v>
      </c>
      <c r="P35" s="913">
        <v>701.55164894062477</v>
      </c>
      <c r="Q35" s="914">
        <v>17114.601771859587</v>
      </c>
      <c r="R35" s="914">
        <v>5225</v>
      </c>
      <c r="S35" s="928">
        <v>16296.399731375015</v>
      </c>
      <c r="T35" s="912">
        <v>703.01137693318014</v>
      </c>
      <c r="U35" s="912">
        <v>1439.3834426204482</v>
      </c>
      <c r="V35" s="912">
        <v>14154.004911821386</v>
      </c>
      <c r="W35" s="917">
        <v>873213.50155530171</v>
      </c>
      <c r="X35" s="912">
        <v>182218.94371934069</v>
      </c>
      <c r="Y35" s="912">
        <v>524089.99861453212</v>
      </c>
      <c r="Z35" s="912">
        <v>155725.55922142899</v>
      </c>
      <c r="AA35" s="918">
        <v>11179</v>
      </c>
      <c r="AB35" s="21"/>
    </row>
    <row r="36" spans="2:54" ht="16" thickBot="1">
      <c r="B36" s="919" t="s">
        <v>824</v>
      </c>
      <c r="C36" s="934">
        <v>583600.77768855344</v>
      </c>
      <c r="D36" s="921">
        <v>108463.38226823375</v>
      </c>
      <c r="E36" s="921">
        <v>900</v>
      </c>
      <c r="F36" s="922">
        <v>474237.39542031969</v>
      </c>
      <c r="G36" s="935">
        <v>264881.89955670183</v>
      </c>
      <c r="H36" s="923">
        <v>75233.5</v>
      </c>
      <c r="I36" s="923">
        <v>57679.35</v>
      </c>
      <c r="J36" s="923">
        <v>121075.04955670182</v>
      </c>
      <c r="K36" s="923">
        <v>10894</v>
      </c>
      <c r="L36" s="924">
        <v>760</v>
      </c>
      <c r="M36" s="923">
        <v>950</v>
      </c>
      <c r="N36" s="923">
        <v>5652.5</v>
      </c>
      <c r="O36" s="923">
        <v>332.5</v>
      </c>
      <c r="P36" s="924">
        <v>736.62923138765609</v>
      </c>
      <c r="Q36" s="925">
        <v>17728.704071231583</v>
      </c>
      <c r="R36" s="925">
        <v>5700</v>
      </c>
      <c r="S36" s="935">
        <v>18641.874793112645</v>
      </c>
      <c r="T36" s="923">
        <v>843.6136523198162</v>
      </c>
      <c r="U36" s="923">
        <v>1677.1086706265717</v>
      </c>
      <c r="V36" s="923">
        <v>16121.152470166258</v>
      </c>
      <c r="W36" s="920">
        <v>898984.88534098712</v>
      </c>
      <c r="X36" s="921">
        <v>186037.12515194123</v>
      </c>
      <c r="Y36" s="921">
        <v>534543.85409094626</v>
      </c>
      <c r="Z36" s="921">
        <v>167177.40609809969</v>
      </c>
      <c r="AA36" s="922">
        <v>11226.5</v>
      </c>
      <c r="AB36" s="21"/>
    </row>
    <row r="37" spans="2:54">
      <c r="B37" s="878" t="s">
        <v>45</v>
      </c>
      <c r="C37" s="928">
        <v>6601371.5054209195</v>
      </c>
      <c r="D37" s="928">
        <v>1256663.5758191142</v>
      </c>
      <c r="E37" s="928">
        <v>10800</v>
      </c>
      <c r="F37" s="928">
        <v>5333907.9296018044</v>
      </c>
      <c r="G37" s="928">
        <v>3156964.1861710595</v>
      </c>
      <c r="H37" s="928">
        <v>909020.7</v>
      </c>
      <c r="I37" s="928">
        <v>703331.45</v>
      </c>
      <c r="J37" s="928">
        <v>1414176.0361710591</v>
      </c>
      <c r="K37" s="928">
        <v>130436</v>
      </c>
      <c r="L37" s="928">
        <v>8339.0999999999985</v>
      </c>
      <c r="M37" s="928">
        <v>10039.6</v>
      </c>
      <c r="N37" s="928">
        <v>59460.5</v>
      </c>
      <c r="O37" s="928">
        <v>3020.05</v>
      </c>
      <c r="P37" s="928">
        <v>7060.0836122271976</v>
      </c>
      <c r="Q37" s="928">
        <v>215294.92097639575</v>
      </c>
      <c r="R37" s="928">
        <v>66835.350000000006</v>
      </c>
      <c r="S37" s="928">
        <v>231983.5572454872</v>
      </c>
      <c r="T37" s="928">
        <v>6569.8209407830054</v>
      </c>
      <c r="U37" s="928">
        <v>17488.85636529512</v>
      </c>
      <c r="V37" s="928">
        <v>207924.87993940909</v>
      </c>
      <c r="W37" s="928">
        <v>10360368.853426086</v>
      </c>
      <c r="X37" s="928">
        <v>2187653.2803721246</v>
      </c>
      <c r="Y37" s="928">
        <v>6064767.8359670993</v>
      </c>
      <c r="Z37" s="928">
        <v>1974491.6870868637</v>
      </c>
      <c r="AA37" s="928">
        <v>133456.04999999999</v>
      </c>
      <c r="AB37" s="21"/>
    </row>
    <row r="38" spans="2:54">
      <c r="B38" s="882" t="s">
        <v>773</v>
      </c>
      <c r="C38" s="883">
        <v>6601371.5054209195</v>
      </c>
      <c r="G38" s="883">
        <v>3156964.1861710586</v>
      </c>
      <c r="L38" s="62">
        <v>370049.60458862293</v>
      </c>
      <c r="S38" s="883">
        <v>231983.55724548723</v>
      </c>
      <c r="W38" s="884">
        <v>10360368.853426088</v>
      </c>
    </row>
    <row r="39" spans="2:54">
      <c r="L39" s="883">
        <v>370049.60458862281</v>
      </c>
    </row>
    <row r="42" spans="2:54">
      <c r="B42" s="904"/>
      <c r="C42" s="2968" t="s">
        <v>833</v>
      </c>
      <c r="D42" s="2969"/>
      <c r="E42" s="2969"/>
      <c r="F42" s="2969"/>
      <c r="G42" s="2969"/>
      <c r="H42" s="2969"/>
      <c r="I42" s="2969"/>
      <c r="J42" s="2969"/>
      <c r="K42" s="2969"/>
      <c r="L42" s="2969"/>
      <c r="M42" s="2969"/>
      <c r="N42" s="2969"/>
      <c r="O42" s="2969"/>
      <c r="P42" s="2969"/>
      <c r="Q42" s="2969"/>
      <c r="R42" s="2969"/>
      <c r="S42" s="2969"/>
      <c r="T42" s="2969"/>
      <c r="U42" s="2969"/>
      <c r="V42" s="2969"/>
      <c r="W42" s="2969"/>
      <c r="X42" s="2969"/>
      <c r="Y42" s="2969"/>
      <c r="Z42" s="2969"/>
      <c r="AA42" s="2970"/>
      <c r="AC42" s="904"/>
      <c r="AD42" s="2968" t="s">
        <v>834</v>
      </c>
      <c r="AE42" s="2969"/>
      <c r="AF42" s="2969"/>
      <c r="AG42" s="2969"/>
      <c r="AH42" s="2969"/>
      <c r="AI42" s="2969"/>
      <c r="AJ42" s="2969"/>
      <c r="AK42" s="2969"/>
      <c r="AL42" s="2969"/>
      <c r="AM42" s="2969"/>
      <c r="AN42" s="2969"/>
      <c r="AO42" s="2969"/>
      <c r="AP42" s="2969"/>
      <c r="AQ42" s="2969"/>
      <c r="AR42" s="2969"/>
      <c r="AS42" s="2969"/>
      <c r="AT42" s="2969"/>
      <c r="AU42" s="2969"/>
      <c r="AV42" s="2969"/>
      <c r="AW42" s="2969"/>
      <c r="AX42" s="2969"/>
      <c r="AY42" s="2969"/>
      <c r="AZ42" s="2969"/>
      <c r="BA42" s="2969"/>
      <c r="BB42" s="2970"/>
    </row>
    <row r="43" spans="2:54" ht="16" thickBot="1">
      <c r="B43" s="905"/>
      <c r="C43" s="2971"/>
      <c r="D43" s="2972"/>
      <c r="E43" s="2972"/>
      <c r="F43" s="2972"/>
      <c r="G43" s="2972"/>
      <c r="H43" s="2972"/>
      <c r="I43" s="2972"/>
      <c r="J43" s="2972"/>
      <c r="K43" s="2972"/>
      <c r="L43" s="2973"/>
      <c r="M43" s="2973"/>
      <c r="N43" s="2973"/>
      <c r="O43" s="2973"/>
      <c r="P43" s="2973"/>
      <c r="Q43" s="2973"/>
      <c r="R43" s="2973"/>
      <c r="S43" s="2973"/>
      <c r="T43" s="2973"/>
      <c r="U43" s="2973"/>
      <c r="V43" s="2973"/>
      <c r="W43" s="2972"/>
      <c r="X43" s="2972"/>
      <c r="Y43" s="2972"/>
      <c r="Z43" s="2972"/>
      <c r="AA43" s="2974"/>
      <c r="AC43" s="905"/>
      <c r="AD43" s="2971"/>
      <c r="AE43" s="2972"/>
      <c r="AF43" s="2972"/>
      <c r="AG43" s="2972"/>
      <c r="AH43" s="2972"/>
      <c r="AI43" s="2972"/>
      <c r="AJ43" s="2972"/>
      <c r="AK43" s="2972"/>
      <c r="AL43" s="2972"/>
      <c r="AM43" s="2973"/>
      <c r="AN43" s="2973"/>
      <c r="AO43" s="2973"/>
      <c r="AP43" s="2973"/>
      <c r="AQ43" s="2973"/>
      <c r="AR43" s="2973"/>
      <c r="AS43" s="2973"/>
      <c r="AT43" s="2973"/>
      <c r="AU43" s="2973"/>
      <c r="AV43" s="2973"/>
      <c r="AW43" s="2973"/>
      <c r="AX43" s="2972"/>
      <c r="AY43" s="2972"/>
      <c r="AZ43" s="2972"/>
      <c r="BA43" s="2972"/>
      <c r="BB43" s="2974"/>
    </row>
    <row r="44" spans="2:54" ht="17" thickBot="1">
      <c r="B44" s="936"/>
      <c r="C44" s="2975" t="s">
        <v>811</v>
      </c>
      <c r="D44" s="2976"/>
      <c r="E44" s="2976"/>
      <c r="F44" s="2976"/>
      <c r="G44" s="2978" t="s">
        <v>317</v>
      </c>
      <c r="H44" s="2979"/>
      <c r="I44" s="2979"/>
      <c r="J44" s="2979"/>
      <c r="K44" s="2979"/>
      <c r="L44" s="2975" t="s">
        <v>153</v>
      </c>
      <c r="M44" s="2976"/>
      <c r="N44" s="2976"/>
      <c r="O44" s="2980"/>
      <c r="P44" s="2975" t="s">
        <v>155</v>
      </c>
      <c r="Q44" s="2980"/>
      <c r="R44" s="879" t="s">
        <v>154</v>
      </c>
      <c r="S44" s="2982" t="s">
        <v>168</v>
      </c>
      <c r="T44" s="2982"/>
      <c r="U44" s="2982"/>
      <c r="V44" s="2983"/>
      <c r="W44" s="2984" t="s">
        <v>812</v>
      </c>
      <c r="X44" s="2976"/>
      <c r="Y44" s="2976"/>
      <c r="Z44" s="2976"/>
      <c r="AA44" s="2977"/>
      <c r="AC44" s="936"/>
      <c r="AD44" s="2975" t="s">
        <v>811</v>
      </c>
      <c r="AE44" s="2976"/>
      <c r="AF44" s="2976"/>
      <c r="AG44" s="2977"/>
      <c r="AH44" s="2978" t="s">
        <v>317</v>
      </c>
      <c r="AI44" s="2979"/>
      <c r="AJ44" s="2979"/>
      <c r="AK44" s="2979"/>
      <c r="AL44" s="2979"/>
      <c r="AM44" s="2975" t="s">
        <v>153</v>
      </c>
      <c r="AN44" s="2976"/>
      <c r="AO44" s="2976"/>
      <c r="AP44" s="2980"/>
      <c r="AQ44" s="2975" t="s">
        <v>155</v>
      </c>
      <c r="AR44" s="2980"/>
      <c r="AS44" s="879" t="s">
        <v>154</v>
      </c>
      <c r="AT44" s="2981" t="s">
        <v>168</v>
      </c>
      <c r="AU44" s="2982"/>
      <c r="AV44" s="2982"/>
      <c r="AW44" s="2983"/>
      <c r="AX44" s="2984" t="s">
        <v>812</v>
      </c>
      <c r="AY44" s="2976"/>
      <c r="AZ44" s="2976"/>
      <c r="BA44" s="2976"/>
      <c r="BB44" s="2977"/>
    </row>
    <row r="45" spans="2:54" ht="17" thickBot="1">
      <c r="B45" s="937"/>
      <c r="C45" s="874" t="s">
        <v>127</v>
      </c>
      <c r="D45" s="871" t="s">
        <v>22</v>
      </c>
      <c r="E45" s="871"/>
      <c r="F45" s="871" t="s">
        <v>171</v>
      </c>
      <c r="G45" s="874" t="s">
        <v>127</v>
      </c>
      <c r="H45" s="871" t="s">
        <v>22</v>
      </c>
      <c r="I45" s="871" t="s">
        <v>171</v>
      </c>
      <c r="J45" s="871" t="s">
        <v>52</v>
      </c>
      <c r="K45" s="871" t="s">
        <v>84</v>
      </c>
      <c r="L45" s="873" t="s">
        <v>22</v>
      </c>
      <c r="M45" s="872" t="s">
        <v>171</v>
      </c>
      <c r="N45" s="872" t="s">
        <v>52</v>
      </c>
      <c r="O45" s="872" t="s">
        <v>84</v>
      </c>
      <c r="P45" s="873" t="s">
        <v>22</v>
      </c>
      <c r="Q45" s="875" t="s">
        <v>52</v>
      </c>
      <c r="R45" s="875" t="s">
        <v>52</v>
      </c>
      <c r="S45" s="872" t="s">
        <v>127</v>
      </c>
      <c r="T45" s="872" t="s">
        <v>22</v>
      </c>
      <c r="U45" s="872" t="s">
        <v>171</v>
      </c>
      <c r="V45" s="875" t="s">
        <v>52</v>
      </c>
      <c r="W45" s="872" t="s">
        <v>127</v>
      </c>
      <c r="X45" s="872" t="s">
        <v>22</v>
      </c>
      <c r="Y45" s="872" t="s">
        <v>171</v>
      </c>
      <c r="Z45" s="872" t="s">
        <v>52</v>
      </c>
      <c r="AA45" s="875" t="s">
        <v>84</v>
      </c>
      <c r="AC45" s="937"/>
      <c r="AD45" s="874" t="s">
        <v>127</v>
      </c>
      <c r="AE45" s="871" t="s">
        <v>22</v>
      </c>
      <c r="AF45" s="871" t="s">
        <v>171</v>
      </c>
      <c r="AG45" s="871" t="s">
        <v>84</v>
      </c>
      <c r="AH45" s="874" t="s">
        <v>127</v>
      </c>
      <c r="AI45" s="871" t="s">
        <v>22</v>
      </c>
      <c r="AJ45" s="871" t="s">
        <v>171</v>
      </c>
      <c r="AK45" s="871" t="s">
        <v>52</v>
      </c>
      <c r="AL45" s="879" t="s">
        <v>84</v>
      </c>
      <c r="AM45" s="873" t="s">
        <v>22</v>
      </c>
      <c r="AN45" s="872" t="s">
        <v>171</v>
      </c>
      <c r="AO45" s="872" t="s">
        <v>52</v>
      </c>
      <c r="AP45" s="872" t="s">
        <v>84</v>
      </c>
      <c r="AQ45" s="873" t="s">
        <v>22</v>
      </c>
      <c r="AR45" s="875" t="s">
        <v>52</v>
      </c>
      <c r="AS45" s="875" t="s">
        <v>52</v>
      </c>
      <c r="AT45" s="873" t="s">
        <v>127</v>
      </c>
      <c r="AU45" s="872" t="s">
        <v>22</v>
      </c>
      <c r="AV45" s="872" t="s">
        <v>171</v>
      </c>
      <c r="AW45" s="875" t="s">
        <v>52</v>
      </c>
      <c r="AX45" s="872" t="s">
        <v>127</v>
      </c>
      <c r="AY45" s="872" t="s">
        <v>22</v>
      </c>
      <c r="AZ45" s="872" t="s">
        <v>171</v>
      </c>
      <c r="BA45" s="872" t="s">
        <v>52</v>
      </c>
      <c r="BB45" s="875" t="s">
        <v>84</v>
      </c>
    </row>
    <row r="46" spans="2:54">
      <c r="B46" s="938" t="s">
        <v>813</v>
      </c>
      <c r="C46" s="939">
        <v>-75469.545144175529</v>
      </c>
      <c r="D46" s="910">
        <v>-11319.925898080954</v>
      </c>
      <c r="E46" s="910"/>
      <c r="F46" s="910">
        <v>-65049.619246094604</v>
      </c>
      <c r="G46" s="940">
        <v>21587.313151042705</v>
      </c>
      <c r="H46" s="912">
        <v>-1135.8500000000058</v>
      </c>
      <c r="I46" s="912">
        <v>9532.5999999999985</v>
      </c>
      <c r="J46" s="912">
        <v>10534.56315104269</v>
      </c>
      <c r="K46" s="912">
        <v>2656</v>
      </c>
      <c r="L46" s="913">
        <v>-33.950000000000045</v>
      </c>
      <c r="M46" s="912">
        <v>-38.200000000000045</v>
      </c>
      <c r="N46" s="912">
        <v>-248.15000000000055</v>
      </c>
      <c r="O46" s="912">
        <v>-13.100000000000023</v>
      </c>
      <c r="P46" s="913">
        <v>-25.81666666666672</v>
      </c>
      <c r="Q46" s="914">
        <v>-843.17928416486029</v>
      </c>
      <c r="R46" s="914">
        <v>-338.75</v>
      </c>
      <c r="S46" s="928">
        <v>-4137.9672915559768</v>
      </c>
      <c r="T46" s="912">
        <v>-1368.1685259401679</v>
      </c>
      <c r="U46" s="912">
        <v>-684.03167015102906</v>
      </c>
      <c r="V46" s="914">
        <v>-2085.7670954647801</v>
      </c>
      <c r="W46" s="912">
        <v>-57856.345235520275</v>
      </c>
      <c r="X46" s="912">
        <v>-13883.711090687779</v>
      </c>
      <c r="Y46" s="912">
        <v>-54534.250916245684</v>
      </c>
      <c r="Z46" s="912">
        <v>7918.7167714130483</v>
      </c>
      <c r="AA46" s="914">
        <v>2642.8999999999996</v>
      </c>
      <c r="AC46" s="938" t="s">
        <v>813</v>
      </c>
      <c r="AD46" s="941">
        <v>-0.12372725925201777</v>
      </c>
      <c r="AE46" s="942">
        <v>-9.4276150127264924E-2</v>
      </c>
      <c r="AF46" s="942">
        <v>-0.13278277844455363</v>
      </c>
      <c r="AG46" s="890"/>
      <c r="AH46" s="943">
        <v>8.4061356762543185E-2</v>
      </c>
      <c r="AI46" s="944">
        <v>-1.5144666666666744E-2</v>
      </c>
      <c r="AJ46" s="944">
        <v>0.17977557755775575</v>
      </c>
      <c r="AK46" s="944">
        <v>8.7986550504280753E-2</v>
      </c>
      <c r="AL46" s="945">
        <v>0.2934806629834254</v>
      </c>
      <c r="AM46" s="913">
        <v>0</v>
      </c>
      <c r="AN46" s="912"/>
      <c r="AO46" s="912"/>
      <c r="AP46" s="912"/>
      <c r="AQ46" s="913"/>
      <c r="AR46" s="914"/>
      <c r="AS46" s="914"/>
      <c r="AT46" s="943">
        <v>-0.21787949092017569</v>
      </c>
      <c r="AU46" s="944">
        <v>-0.70018860078821288</v>
      </c>
      <c r="AV46" s="944">
        <v>-0.40119159539649796</v>
      </c>
      <c r="AW46" s="945">
        <v>-0.13603124603566036</v>
      </c>
      <c r="AX46" s="944">
        <v>-6.3239191701448816E-2</v>
      </c>
      <c r="AY46" s="944">
        <v>-7.0041457481978625E-2</v>
      </c>
      <c r="AZ46" s="944">
        <v>-0.10030505020608604</v>
      </c>
      <c r="BA46" s="944">
        <v>4.838403695786439E-2</v>
      </c>
      <c r="BB46" s="945">
        <v>0.28381658075601368</v>
      </c>
    </row>
    <row r="47" spans="2:54">
      <c r="B47" s="938" t="s">
        <v>814</v>
      </c>
      <c r="C47" s="940">
        <v>-80281.368472078815</v>
      </c>
      <c r="D47" s="912">
        <v>-16816.26145835589</v>
      </c>
      <c r="E47" s="912"/>
      <c r="F47" s="912">
        <v>-64365.10701372294</v>
      </c>
      <c r="G47" s="940">
        <v>25367.577170571021</v>
      </c>
      <c r="H47" s="912">
        <v>1611.3999999999942</v>
      </c>
      <c r="I47" s="912">
        <v>6829.8000000000029</v>
      </c>
      <c r="J47" s="912">
        <v>18908.37717057101</v>
      </c>
      <c r="K47" s="912">
        <v>-1982</v>
      </c>
      <c r="L47" s="913">
        <v>-33.300000000000068</v>
      </c>
      <c r="M47" s="912">
        <v>-39.300000000000068</v>
      </c>
      <c r="N47" s="912">
        <v>-251.69999999999982</v>
      </c>
      <c r="O47" s="912">
        <v>-9.4000000000000057</v>
      </c>
      <c r="P47" s="913">
        <v>-27.583333333333371</v>
      </c>
      <c r="Q47" s="914">
        <v>-829.78676110821107</v>
      </c>
      <c r="R47" s="914">
        <v>-324.25</v>
      </c>
      <c r="S47" s="928">
        <v>-1120.2576710403591</v>
      </c>
      <c r="T47" s="912">
        <v>-1665.3348207521344</v>
      </c>
      <c r="U47" s="912">
        <v>-705.22550524141434</v>
      </c>
      <c r="V47" s="914">
        <v>1250.3026549531896</v>
      </c>
      <c r="W47" s="912">
        <v>-55656.369066989864</v>
      </c>
      <c r="X47" s="912">
        <v>-16931.07961244139</v>
      </c>
      <c r="Y47" s="912">
        <v>-56386.832518964366</v>
      </c>
      <c r="Z47" s="912">
        <v>19652.943064415973</v>
      </c>
      <c r="AA47" s="914">
        <v>-1991.3999999999996</v>
      </c>
      <c r="AC47" s="938" t="s">
        <v>814</v>
      </c>
      <c r="AD47" s="943">
        <v>-0.13717964361253873</v>
      </c>
      <c r="AE47" s="944">
        <v>-0.13823023869626885</v>
      </c>
      <c r="AF47" s="944">
        <v>-0.13884537746664596</v>
      </c>
      <c r="AG47" s="891"/>
      <c r="AH47" s="943">
        <v>0.10403599908807067</v>
      </c>
      <c r="AI47" s="944">
        <v>2.185690064428612E-2</v>
      </c>
      <c r="AJ47" s="944">
        <v>0.12549012402388612</v>
      </c>
      <c r="AK47" s="944">
        <v>0.18315928480140661</v>
      </c>
      <c r="AL47" s="945">
        <v>-0.15919678714859437</v>
      </c>
      <c r="AM47" s="913"/>
      <c r="AN47" s="912"/>
      <c r="AO47" s="912"/>
      <c r="AP47" s="912"/>
      <c r="AQ47" s="913"/>
      <c r="AR47" s="914"/>
      <c r="AS47" s="914"/>
      <c r="AT47" s="943">
        <v>-5.2557244712191371E-2</v>
      </c>
      <c r="AU47" s="944">
        <v>-0.78038182790634225</v>
      </c>
      <c r="AV47" s="944">
        <v>-0.37254384851633088</v>
      </c>
      <c r="AW47" s="945">
        <v>7.2321995311961457E-2</v>
      </c>
      <c r="AX47" s="944">
        <v>-6.3332883894655509E-2</v>
      </c>
      <c r="AY47" s="944">
        <v>-8.5196109369673131E-2</v>
      </c>
      <c r="AZ47" s="944">
        <v>-0.1086901751572701</v>
      </c>
      <c r="BA47" s="944">
        <v>0.13222076291306961</v>
      </c>
      <c r="BB47" s="945">
        <v>-0.15757240069631268</v>
      </c>
    </row>
    <row r="48" spans="2:54">
      <c r="B48" s="938" t="s">
        <v>815</v>
      </c>
      <c r="C48" s="940">
        <v>-55050.357897994225</v>
      </c>
      <c r="D48" s="912">
        <v>-12426.729143854362</v>
      </c>
      <c r="E48" s="912"/>
      <c r="F48" s="912">
        <v>-43523.628754139878</v>
      </c>
      <c r="G48" s="940">
        <v>18087.897631395987</v>
      </c>
      <c r="H48" s="912">
        <v>-2298.1499999999942</v>
      </c>
      <c r="I48" s="912">
        <v>5488.6500000000015</v>
      </c>
      <c r="J48" s="912">
        <v>17025.397631396001</v>
      </c>
      <c r="K48" s="912">
        <v>-2128</v>
      </c>
      <c r="L48" s="913">
        <v>-39.050000000000068</v>
      </c>
      <c r="M48" s="912">
        <v>-45.900000000000091</v>
      </c>
      <c r="N48" s="912">
        <v>-244.80000000000018</v>
      </c>
      <c r="O48" s="912">
        <v>-14.600000000000023</v>
      </c>
      <c r="P48" s="913">
        <v>-27.261111111111177</v>
      </c>
      <c r="Q48" s="914">
        <v>-1096.5579147249664</v>
      </c>
      <c r="R48" s="914">
        <v>-303.05000000000018</v>
      </c>
      <c r="S48" s="928">
        <v>1224.2076073813369</v>
      </c>
      <c r="T48" s="912">
        <v>-1383.4354900905948</v>
      </c>
      <c r="U48" s="912">
        <v>-698.90840954276587</v>
      </c>
      <c r="V48" s="914">
        <v>3305.5515070146976</v>
      </c>
      <c r="W48" s="912">
        <v>-35572.471685052966</v>
      </c>
      <c r="X48" s="912">
        <v>-16174.625745056081</v>
      </c>
      <c r="Y48" s="912">
        <v>-36841.787163682631</v>
      </c>
      <c r="Z48" s="912">
        <v>19586.541223685752</v>
      </c>
      <c r="AA48" s="914">
        <v>-2142.6000000000004</v>
      </c>
      <c r="AC48" s="938" t="s">
        <v>815</v>
      </c>
      <c r="AD48" s="943">
        <v>-9.8416510800706916E-2</v>
      </c>
      <c r="AE48" s="944">
        <v>-0.11497607483141682</v>
      </c>
      <c r="AF48" s="944">
        <v>-9.6444843011300921E-2</v>
      </c>
      <c r="AG48" s="891"/>
      <c r="AH48" s="943">
        <v>7.5900904535504632E-2</v>
      </c>
      <c r="AI48" s="944">
        <v>-3.1384772960054548E-2</v>
      </c>
      <c r="AJ48" s="944">
        <v>0.10312165335838425</v>
      </c>
      <c r="AK48" s="944">
        <v>0.17083587454154939</v>
      </c>
      <c r="AL48" s="945">
        <v>-0.17442622950819672</v>
      </c>
      <c r="AM48" s="913"/>
      <c r="AN48" s="912"/>
      <c r="AO48" s="912"/>
      <c r="AP48" s="912"/>
      <c r="AQ48" s="913"/>
      <c r="AR48" s="914"/>
      <c r="AS48" s="914"/>
      <c r="AT48" s="943">
        <v>6.1620154395798904E-2</v>
      </c>
      <c r="AU48" s="944">
        <v>-0.67059403300562037</v>
      </c>
      <c r="AV48" s="944">
        <v>-0.36063385425323319</v>
      </c>
      <c r="AW48" s="945">
        <v>0.20832870151980196</v>
      </c>
      <c r="AX48" s="944">
        <v>-4.1799573013370561E-2</v>
      </c>
      <c r="AY48" s="944">
        <v>-8.7574684122554286E-2</v>
      </c>
      <c r="AZ48" s="944">
        <v>-7.289297709776292E-2</v>
      </c>
      <c r="BA48" s="944">
        <v>0.13197184873229209</v>
      </c>
      <c r="BB48" s="945">
        <v>-0.17151777137367918</v>
      </c>
    </row>
    <row r="49" spans="2:54">
      <c r="B49" s="938" t="s">
        <v>816</v>
      </c>
      <c r="C49" s="940">
        <v>-6186.7066980581731</v>
      </c>
      <c r="D49" s="912">
        <v>-5348.6157041260449</v>
      </c>
      <c r="E49" s="912"/>
      <c r="F49" s="912">
        <v>-1738.0909939321573</v>
      </c>
      <c r="G49" s="940">
        <v>16222.547804395348</v>
      </c>
      <c r="H49" s="912">
        <v>-807.64999999999418</v>
      </c>
      <c r="I49" s="912">
        <v>5106.5</v>
      </c>
      <c r="J49" s="912">
        <v>13992.697804395342</v>
      </c>
      <c r="K49" s="912">
        <v>-2069</v>
      </c>
      <c r="L49" s="913">
        <v>-32.149999999999977</v>
      </c>
      <c r="M49" s="912">
        <v>-35.899999999999977</v>
      </c>
      <c r="N49" s="912">
        <v>-219.90000000000055</v>
      </c>
      <c r="O49" s="912">
        <v>-11.700000000000017</v>
      </c>
      <c r="P49" s="913">
        <v>-27.814814814814781</v>
      </c>
      <c r="Q49" s="914">
        <v>-926.5364364653251</v>
      </c>
      <c r="R49" s="914">
        <v>-297.85000000000036</v>
      </c>
      <c r="S49" s="928">
        <v>-2660.7652770680197</v>
      </c>
      <c r="T49" s="912">
        <v>-1342.3048430634162</v>
      </c>
      <c r="U49" s="912">
        <v>-915.59378635965504</v>
      </c>
      <c r="V49" s="914">
        <v>-403.8666476449489</v>
      </c>
      <c r="W49" s="912">
        <v>7932.2245779889636</v>
      </c>
      <c r="X49" s="912">
        <v>-7558.5353620042442</v>
      </c>
      <c r="Y49" s="912">
        <v>4526.9152197081712</v>
      </c>
      <c r="Z49" s="912">
        <v>13044.544720285048</v>
      </c>
      <c r="AA49" s="914">
        <v>-2080.7000000000007</v>
      </c>
      <c r="AC49" s="938" t="s">
        <v>816</v>
      </c>
      <c r="AD49" s="946">
        <v>-1.1405265987501309E-2</v>
      </c>
      <c r="AE49" s="947">
        <v>-5.2338888603080912E-2</v>
      </c>
      <c r="AF49" s="947">
        <v>-3.9479546757012641E-3</v>
      </c>
      <c r="AG49" s="885"/>
      <c r="AH49" s="946">
        <v>6.9029538225645171E-2</v>
      </c>
      <c r="AI49" s="947">
        <v>-1.11630960608154E-2</v>
      </c>
      <c r="AJ49" s="947">
        <v>9.7825670498084286E-2</v>
      </c>
      <c r="AK49" s="947">
        <v>0.14218952115723263</v>
      </c>
      <c r="AL49" s="948">
        <v>-0.171701244813278</v>
      </c>
      <c r="AM49" s="913"/>
      <c r="AN49" s="912"/>
      <c r="AO49" s="912"/>
      <c r="AP49" s="912"/>
      <c r="AQ49" s="913"/>
      <c r="AR49" s="914"/>
      <c r="AS49" s="914"/>
      <c r="AT49" s="946">
        <v>-0.14062498161133236</v>
      </c>
      <c r="AU49" s="947">
        <v>-0.73834149783466241</v>
      </c>
      <c r="AV49" s="947">
        <v>-0.43393070443585546</v>
      </c>
      <c r="AW49" s="948">
        <v>-2.6935217263235219E-2</v>
      </c>
      <c r="AX49" s="947">
        <v>9.611313227841636E-3</v>
      </c>
      <c r="AY49" s="947">
        <v>-4.2569077033236181E-2</v>
      </c>
      <c r="AZ49" s="947">
        <v>9.1792371777386066E-3</v>
      </c>
      <c r="BA49" s="947">
        <v>9.1676724391534528E-2</v>
      </c>
      <c r="BB49" s="948">
        <v>-0.16938293715402156</v>
      </c>
    </row>
    <row r="50" spans="2:54">
      <c r="B50" s="938" t="s">
        <v>817</v>
      </c>
      <c r="C50" s="940">
        <v>-15031.703914212645</v>
      </c>
      <c r="D50" s="912">
        <v>-5957.9996704636433</v>
      </c>
      <c r="E50" s="912"/>
      <c r="F50" s="912">
        <v>-9974.7042437489727</v>
      </c>
      <c r="G50" s="940">
        <v>14791.701164505881</v>
      </c>
      <c r="H50" s="912">
        <v>160.95000000001164</v>
      </c>
      <c r="I50" s="912">
        <v>2228.8499999999985</v>
      </c>
      <c r="J50" s="912">
        <v>13926.901164505864</v>
      </c>
      <c r="K50" s="912">
        <v>-1525</v>
      </c>
      <c r="L50" s="913">
        <v>-33.899999999999977</v>
      </c>
      <c r="M50" s="912">
        <v>-43.350000000000023</v>
      </c>
      <c r="N50" s="912">
        <v>-255.10000000000036</v>
      </c>
      <c r="O50" s="912">
        <v>-11.900000000000006</v>
      </c>
      <c r="P50" s="913">
        <v>-27.553086419753072</v>
      </c>
      <c r="Q50" s="914">
        <v>-934.6781734072174</v>
      </c>
      <c r="R50" s="914">
        <v>-329.75</v>
      </c>
      <c r="S50" s="928">
        <v>-1310.9715295001079</v>
      </c>
      <c r="T50" s="912">
        <v>-1313.4438744507331</v>
      </c>
      <c r="U50" s="912">
        <v>-791.34812464329639</v>
      </c>
      <c r="V50" s="914">
        <v>793.82046959392028</v>
      </c>
      <c r="W50" s="912">
        <v>-780.20553903386462</v>
      </c>
      <c r="X50" s="912">
        <v>-7171.9466313340818</v>
      </c>
      <c r="Y50" s="912">
        <v>-6172.5523683922947</v>
      </c>
      <c r="Z50" s="912">
        <v>14101.193460692564</v>
      </c>
      <c r="AA50" s="914">
        <v>-1536.8999999999996</v>
      </c>
      <c r="AC50" s="938" t="s">
        <v>817</v>
      </c>
      <c r="AD50" s="946">
        <v>-2.6639818228595562E-2</v>
      </c>
      <c r="AE50" s="947">
        <v>-5.6078457799627682E-2</v>
      </c>
      <c r="AF50" s="947">
        <v>-2.1778164518440425E-2</v>
      </c>
      <c r="AG50" s="885"/>
      <c r="AH50" s="946">
        <v>6.2489122095559464E-2</v>
      </c>
      <c r="AI50" s="947">
        <v>2.1582299698291872E-3</v>
      </c>
      <c r="AJ50" s="947">
        <v>4.1505586592178741E-2</v>
      </c>
      <c r="AK50" s="947">
        <v>0.14464485799714014</v>
      </c>
      <c r="AL50" s="948">
        <v>-0.12551440329218108</v>
      </c>
      <c r="AM50" s="913"/>
      <c r="AN50" s="912"/>
      <c r="AO50" s="912"/>
      <c r="AP50" s="912"/>
      <c r="AQ50" s="913"/>
      <c r="AR50" s="914"/>
      <c r="AS50" s="914"/>
      <c r="AT50" s="946">
        <v>-6.1234598977070759E-2</v>
      </c>
      <c r="AU50" s="947">
        <v>-0.77535057523656026</v>
      </c>
      <c r="AV50" s="947">
        <v>-0.32863294212761479</v>
      </c>
      <c r="AW50" s="948">
        <v>4.5867017368343463E-2</v>
      </c>
      <c r="AX50" s="947">
        <v>-9.1499099383940408E-4</v>
      </c>
      <c r="AY50" s="947">
        <v>-3.903268834511911E-2</v>
      </c>
      <c r="AZ50" s="947">
        <v>-1.2042101381815351E-2</v>
      </c>
      <c r="BA50" s="947">
        <v>9.7937890302998931E-2</v>
      </c>
      <c r="BB50" s="948">
        <v>-0.12406360994510814</v>
      </c>
    </row>
    <row r="51" spans="2:54">
      <c r="B51" s="938" t="s">
        <v>818</v>
      </c>
      <c r="C51" s="940">
        <v>-14384.185396896326</v>
      </c>
      <c r="D51" s="912">
        <v>-1108.6883693243435</v>
      </c>
      <c r="E51" s="912"/>
      <c r="F51" s="912">
        <v>-14176.497027572012</v>
      </c>
      <c r="G51" s="940">
        <v>12373.174532910634</v>
      </c>
      <c r="H51" s="912">
        <v>-967.80000000001746</v>
      </c>
      <c r="I51" s="912">
        <v>739</v>
      </c>
      <c r="J51" s="912">
        <v>14121.974532910652</v>
      </c>
      <c r="K51" s="912">
        <v>-1520</v>
      </c>
      <c r="L51" s="913">
        <v>-36.550000000000068</v>
      </c>
      <c r="M51" s="912">
        <v>-43.25</v>
      </c>
      <c r="N51" s="912">
        <v>-297.35000000000036</v>
      </c>
      <c r="O51" s="912">
        <v>-11.25</v>
      </c>
      <c r="P51" s="913">
        <v>-28.930740740740703</v>
      </c>
      <c r="Q51" s="914">
        <v>-964.50390857716411</v>
      </c>
      <c r="R51" s="914">
        <v>-274</v>
      </c>
      <c r="S51" s="928">
        <v>-1087.0393319753639</v>
      </c>
      <c r="T51" s="912">
        <v>-1414.2492305084897</v>
      </c>
      <c r="U51" s="912">
        <v>-525.45766864043389</v>
      </c>
      <c r="V51" s="914">
        <v>852.66756717356111</v>
      </c>
      <c r="W51" s="912">
        <v>-2608.8848452789243</v>
      </c>
      <c r="X51" s="912">
        <v>-3556.2183405735705</v>
      </c>
      <c r="Y51" s="912">
        <v>-11860.20469621243</v>
      </c>
      <c r="Z51" s="912">
        <v>14338.788191507076</v>
      </c>
      <c r="AA51" s="914">
        <v>-1531.25</v>
      </c>
      <c r="AC51" s="938" t="s">
        <v>818</v>
      </c>
      <c r="AD51" s="946">
        <v>-2.6306743570890176E-2</v>
      </c>
      <c r="AE51" s="947">
        <v>-1.0861294604311877E-2</v>
      </c>
      <c r="AF51" s="947">
        <v>-3.1877999481847788E-2</v>
      </c>
      <c r="AG51" s="885"/>
      <c r="AH51" s="946">
        <v>5.0470370016409895E-2</v>
      </c>
      <c r="AI51" s="947">
        <v>-1.2270047543581838E-2</v>
      </c>
      <c r="AJ51" s="947">
        <v>1.3097031457687196E-2</v>
      </c>
      <c r="AK51" s="947">
        <v>0.14468169063658076</v>
      </c>
      <c r="AL51" s="948">
        <v>-0.12408163265306123</v>
      </c>
      <c r="AM51" s="913"/>
      <c r="AN51" s="912"/>
      <c r="AO51" s="912"/>
      <c r="AP51" s="912"/>
      <c r="AQ51" s="913"/>
      <c r="AR51" s="914"/>
      <c r="AS51" s="914"/>
      <c r="AT51" s="946">
        <v>-5.448545596588461E-2</v>
      </c>
      <c r="AU51" s="947">
        <v>-0.73353175856249464</v>
      </c>
      <c r="AV51" s="947">
        <v>-0.24485445882592446</v>
      </c>
      <c r="AW51" s="948">
        <v>5.3704576883136686E-2</v>
      </c>
      <c r="AX51" s="947">
        <v>-3.0952513034602823E-3</v>
      </c>
      <c r="AY51" s="947">
        <v>-1.9307377042668831E-2</v>
      </c>
      <c r="AZ51" s="947">
        <v>-2.3625858705883913E-2</v>
      </c>
      <c r="BA51" s="947">
        <v>9.9435930790541444E-2</v>
      </c>
      <c r="BB51" s="948">
        <v>-0.12274549098196393</v>
      </c>
    </row>
    <row r="52" spans="2:54">
      <c r="B52" s="938" t="s">
        <v>819</v>
      </c>
      <c r="C52" s="940">
        <v>-20559.523064617882</v>
      </c>
      <c r="D52" s="912">
        <v>-3421.634996107663</v>
      </c>
      <c r="E52" s="912"/>
      <c r="F52" s="912">
        <v>-18036.888068510219</v>
      </c>
      <c r="G52" s="940">
        <v>11643.64781101048</v>
      </c>
      <c r="H52" s="912">
        <v>-1043.0500000000175</v>
      </c>
      <c r="I52" s="912">
        <v>1401</v>
      </c>
      <c r="J52" s="912">
        <v>12600.697811010497</v>
      </c>
      <c r="K52" s="912">
        <v>-1315</v>
      </c>
      <c r="L52" s="913">
        <v>-37.5</v>
      </c>
      <c r="M52" s="912">
        <v>-45</v>
      </c>
      <c r="N52" s="912">
        <v>-257.5</v>
      </c>
      <c r="O52" s="912">
        <v>-14</v>
      </c>
      <c r="P52" s="913">
        <v>-30.377277777777749</v>
      </c>
      <c r="Q52" s="914">
        <v>-968.91536096566415</v>
      </c>
      <c r="R52" s="914">
        <v>-275</v>
      </c>
      <c r="S52" s="928">
        <v>-761.45393297218834</v>
      </c>
      <c r="T52" s="912">
        <v>-1653.5616920339141</v>
      </c>
      <c r="U52" s="912">
        <v>-622.10872479200179</v>
      </c>
      <c r="V52" s="914">
        <v>1515.2164838537283</v>
      </c>
      <c r="W52" s="912">
        <v>-8953.6218253229745</v>
      </c>
      <c r="X52" s="912">
        <v>-6186.123965919367</v>
      </c>
      <c r="Y52" s="912">
        <v>-14952.996793302242</v>
      </c>
      <c r="Z52" s="912">
        <v>13514.498933898576</v>
      </c>
      <c r="AA52" s="914">
        <v>-1329</v>
      </c>
      <c r="AC52" s="938" t="s">
        <v>819</v>
      </c>
      <c r="AD52" s="946">
        <v>-3.6130634013524496E-2</v>
      </c>
      <c r="AE52" s="947">
        <v>-3.1819394940229166E-2</v>
      </c>
      <c r="AF52" s="947">
        <v>-3.9083265767661947E-2</v>
      </c>
      <c r="AG52" s="885"/>
      <c r="AH52" s="946">
        <v>4.6766181873073069E-2</v>
      </c>
      <c r="AI52" s="947">
        <v>-1.3173981686138522E-2</v>
      </c>
      <c r="AJ52" s="947">
        <v>2.4589732338745063E-2</v>
      </c>
      <c r="AK52" s="947">
        <v>0.1254102689116405</v>
      </c>
      <c r="AL52" s="948">
        <v>-0.10647773279352227</v>
      </c>
      <c r="AM52" s="913"/>
      <c r="AN52" s="912"/>
      <c r="AO52" s="912"/>
      <c r="AP52" s="912"/>
      <c r="AQ52" s="913"/>
      <c r="AR52" s="914"/>
      <c r="AS52" s="914"/>
      <c r="AT52" s="946">
        <v>-3.481728088578822E-2</v>
      </c>
      <c r="AU52" s="947">
        <v>-0.75401809942266951</v>
      </c>
      <c r="AV52" s="947">
        <v>-0.26472711693276674</v>
      </c>
      <c r="AW52" s="948">
        <v>8.7453335094870618E-2</v>
      </c>
      <c r="AX52" s="947">
        <v>-1.0290423368350643E-2</v>
      </c>
      <c r="AY52" s="947">
        <v>-3.2514302828584467E-2</v>
      </c>
      <c r="AZ52" s="947">
        <v>-2.8790422303200086E-2</v>
      </c>
      <c r="BA52" s="947">
        <v>9.1419120689979358E-2</v>
      </c>
      <c r="BB52" s="948">
        <v>-0.10522565320665084</v>
      </c>
    </row>
    <row r="53" spans="2:54">
      <c r="B53" s="938" t="s">
        <v>820</v>
      </c>
      <c r="C53" s="940">
        <v>-26094.22175253334</v>
      </c>
      <c r="D53" s="912">
        <v>-7665.0680119206372</v>
      </c>
      <c r="E53" s="912"/>
      <c r="F53" s="912">
        <v>-19329.153740612674</v>
      </c>
      <c r="G53" s="940">
        <v>12173.072104088409</v>
      </c>
      <c r="H53" s="912">
        <v>-236.80000000000291</v>
      </c>
      <c r="I53" s="912">
        <v>1258</v>
      </c>
      <c r="J53" s="912">
        <v>12263.872104088397</v>
      </c>
      <c r="K53" s="912">
        <v>-1112</v>
      </c>
      <c r="L53" s="913">
        <v>-40</v>
      </c>
      <c r="M53" s="912">
        <v>-47.5</v>
      </c>
      <c r="N53" s="912">
        <v>-282.5</v>
      </c>
      <c r="O53" s="912">
        <v>-14</v>
      </c>
      <c r="P53" s="913">
        <v>-31.896141666666722</v>
      </c>
      <c r="Q53" s="914">
        <v>-1021.5973073586938</v>
      </c>
      <c r="R53" s="914">
        <v>-275</v>
      </c>
      <c r="S53" s="928">
        <v>-1047.7427390283374</v>
      </c>
      <c r="T53" s="912">
        <v>-1756.4774382288269</v>
      </c>
      <c r="U53" s="912">
        <v>-573.98484656356504</v>
      </c>
      <c r="V53" s="914">
        <v>1282.7195457640555</v>
      </c>
      <c r="W53" s="912">
        <v>-14415.385836498579</v>
      </c>
      <c r="X53" s="912">
        <v>-9730.2415918161278</v>
      </c>
      <c r="Y53" s="912">
        <v>-16426.638587176218</v>
      </c>
      <c r="Z53" s="912">
        <v>12867.494342493766</v>
      </c>
      <c r="AA53" s="914">
        <v>-1126</v>
      </c>
      <c r="AC53" s="938" t="s">
        <v>820</v>
      </c>
      <c r="AD53" s="946">
        <v>-4.4749317040289033E-2</v>
      </c>
      <c r="AE53" s="947">
        <v>-6.8612087900754029E-2</v>
      </c>
      <c r="AF53" s="947">
        <v>-4.1003372352828305E-2</v>
      </c>
      <c r="AG53" s="885"/>
      <c r="AH53" s="946">
        <v>4.7993497086506534E-2</v>
      </c>
      <c r="AI53" s="947">
        <v>-2.9590752889722327E-3</v>
      </c>
      <c r="AJ53" s="947">
        <v>2.1897302001740643E-2</v>
      </c>
      <c r="AK53" s="947">
        <v>0.11818887295940968</v>
      </c>
      <c r="AL53" s="948">
        <v>-8.9677419354838708E-2</v>
      </c>
      <c r="AM53" s="913"/>
      <c r="AN53" s="912"/>
      <c r="AO53" s="912"/>
      <c r="AP53" s="912"/>
      <c r="AQ53" s="913"/>
      <c r="AR53" s="914"/>
      <c r="AS53" s="914"/>
      <c r="AT53" s="946">
        <v>-4.1958381283422268E-2</v>
      </c>
      <c r="AU53" s="947">
        <v>-0.79299207143513628</v>
      </c>
      <c r="AV53" s="947">
        <v>-0.2533031096926589</v>
      </c>
      <c r="AW53" s="948">
        <v>6.2602222828894855E-2</v>
      </c>
      <c r="AX53" s="947">
        <v>-1.6129736487196907E-2</v>
      </c>
      <c r="AY53" s="947">
        <v>-4.9798076883464833E-2</v>
      </c>
      <c r="AZ53" s="947">
        <v>-3.1005123757420136E-2</v>
      </c>
      <c r="BA53" s="947">
        <v>8.2570225319970034E-2</v>
      </c>
      <c r="BB53" s="948">
        <v>-8.8801261829652992E-2</v>
      </c>
    </row>
    <row r="54" spans="2:54">
      <c r="B54" s="938" t="s">
        <v>821</v>
      </c>
      <c r="C54" s="940">
        <v>-17144.096990970429</v>
      </c>
      <c r="D54" s="912">
        <v>-3938.9506644152571</v>
      </c>
      <c r="E54" s="912"/>
      <c r="F54" s="912">
        <v>-14105.146326555172</v>
      </c>
      <c r="G54" s="940">
        <v>16009.150271432765</v>
      </c>
      <c r="H54" s="912">
        <v>10.949999999982538</v>
      </c>
      <c r="I54" s="912">
        <v>2140.3499999999985</v>
      </c>
      <c r="J54" s="912">
        <v>14157.850271432762</v>
      </c>
      <c r="K54" s="912">
        <v>-300</v>
      </c>
      <c r="L54" s="913">
        <v>-37.5</v>
      </c>
      <c r="M54" s="912">
        <v>-45</v>
      </c>
      <c r="N54" s="912">
        <v>-237.5</v>
      </c>
      <c r="O54" s="912">
        <v>-14</v>
      </c>
      <c r="P54" s="913">
        <v>-33.49094875000003</v>
      </c>
      <c r="Q54" s="914">
        <v>-960.28370113650453</v>
      </c>
      <c r="R54" s="914">
        <v>-250</v>
      </c>
      <c r="S54" s="928">
        <v>-3052.1688312841798</v>
      </c>
      <c r="T54" s="912">
        <v>-1665.6478894642505</v>
      </c>
      <c r="U54" s="912">
        <v>-627.61606688515008</v>
      </c>
      <c r="V54" s="914">
        <v>-758.90487493477849</v>
      </c>
      <c r="W54" s="912">
        <v>-3759.8902007084107</v>
      </c>
      <c r="X54" s="912">
        <v>-5664.6395026295213</v>
      </c>
      <c r="Y54" s="912">
        <v>-10632.412393440318</v>
      </c>
      <c r="Z54" s="912">
        <v>12851.161695361458</v>
      </c>
      <c r="AA54" s="914">
        <v>-314</v>
      </c>
      <c r="AC54" s="938" t="s">
        <v>821</v>
      </c>
      <c r="AD54" s="946">
        <v>-3.0253096479674793E-2</v>
      </c>
      <c r="AE54" s="947">
        <v>-3.4950139876978731E-2</v>
      </c>
      <c r="AF54" s="947">
        <v>-3.106949389862523E-2</v>
      </c>
      <c r="AG54" s="885"/>
      <c r="AH54" s="946">
        <v>6.462899645330987E-2</v>
      </c>
      <c r="AI54" s="947">
        <v>1.3935730194059864E-4</v>
      </c>
      <c r="AJ54" s="947">
        <v>3.8460916442048493E-2</v>
      </c>
      <c r="AK54" s="947">
        <v>0.13875691301807402</v>
      </c>
      <c r="AL54" s="948">
        <v>-2.6200873362445413E-2</v>
      </c>
      <c r="AM54" s="913"/>
      <c r="AN54" s="912"/>
      <c r="AO54" s="912"/>
      <c r="AP54" s="912"/>
      <c r="AQ54" s="913"/>
      <c r="AR54" s="914"/>
      <c r="AS54" s="914"/>
      <c r="AT54" s="946">
        <v>-0.13561578384804851</v>
      </c>
      <c r="AU54" s="947">
        <v>-0.78754037326914916</v>
      </c>
      <c r="AV54" s="947">
        <v>-0.31302546976815465</v>
      </c>
      <c r="AW54" s="948">
        <v>-4.1276235991231293E-2</v>
      </c>
      <c r="AX54" s="947">
        <v>-4.3393998199274079E-3</v>
      </c>
      <c r="AY54" s="947">
        <v>-2.9077494026974095E-2</v>
      </c>
      <c r="AZ54" s="947">
        <v>-2.0825938949459721E-2</v>
      </c>
      <c r="BA54" s="947">
        <v>8.6032794750386332E-2</v>
      </c>
      <c r="BB54" s="948">
        <v>-2.6768968456947997E-2</v>
      </c>
    </row>
    <row r="55" spans="2:54">
      <c r="B55" s="938" t="s">
        <v>822</v>
      </c>
      <c r="C55" s="940">
        <v>-9323.758801476215</v>
      </c>
      <c r="D55" s="912">
        <v>-4456.1132259375881</v>
      </c>
      <c r="E55" s="912"/>
      <c r="F55" s="912">
        <v>-5767.6455755386269</v>
      </c>
      <c r="G55" s="940">
        <v>17422.680014011916</v>
      </c>
      <c r="H55" s="912">
        <v>945.5</v>
      </c>
      <c r="I55" s="912">
        <v>2565.75</v>
      </c>
      <c r="J55" s="912">
        <v>14468.43001401193</v>
      </c>
      <c r="K55" s="912">
        <v>-557</v>
      </c>
      <c r="L55" s="913">
        <v>-37.5</v>
      </c>
      <c r="M55" s="912">
        <v>-47.5</v>
      </c>
      <c r="N55" s="912">
        <v>-275</v>
      </c>
      <c r="O55" s="912">
        <v>-12.5</v>
      </c>
      <c r="P55" s="913">
        <v>-35.165496187500025</v>
      </c>
      <c r="Q55" s="914">
        <v>-951.41458016006436</v>
      </c>
      <c r="R55" s="914">
        <v>-275</v>
      </c>
      <c r="S55" s="928">
        <v>-1990.5582819572664</v>
      </c>
      <c r="T55" s="912">
        <v>-1601.1802839374629</v>
      </c>
      <c r="U55" s="912">
        <v>-194.36094513259036</v>
      </c>
      <c r="V55" s="914">
        <v>-196.01705288721496</v>
      </c>
      <c r="W55" s="912">
        <v>6363.282854230958</v>
      </c>
      <c r="X55" s="912">
        <v>-5184.4590060625342</v>
      </c>
      <c r="Y55" s="912">
        <v>-1553.7565206711879</v>
      </c>
      <c r="Z55" s="912">
        <v>13670.998380964651</v>
      </c>
      <c r="AA55" s="914">
        <v>-569.5</v>
      </c>
      <c r="AC55" s="938" t="s">
        <v>822</v>
      </c>
      <c r="AD55" s="946">
        <v>-1.4587542069307034E-2</v>
      </c>
      <c r="AE55" s="947">
        <v>-3.6182378800535805E-2</v>
      </c>
      <c r="AF55" s="947">
        <v>-1.1177564380639275E-2</v>
      </c>
      <c r="AG55" s="885"/>
      <c r="AH55" s="946">
        <v>6.5865184549886838E-2</v>
      </c>
      <c r="AI55" s="947">
        <v>1.2254870192993143E-2</v>
      </c>
      <c r="AJ55" s="947">
        <v>4.3740463871391189E-2</v>
      </c>
      <c r="AK55" s="947">
        <v>0.12412985487418872</v>
      </c>
      <c r="AL55" s="948">
        <v>-4.5843621399176956E-2</v>
      </c>
      <c r="AM55" s="913"/>
      <c r="AN55" s="912"/>
      <c r="AO55" s="912"/>
      <c r="AP55" s="912"/>
      <c r="AQ55" s="913"/>
      <c r="AR55" s="914"/>
      <c r="AS55" s="914"/>
      <c r="AT55" s="946">
        <v>-8.5844328185150351E-2</v>
      </c>
      <c r="AU55" s="947">
        <v>-0.77239762852747851</v>
      </c>
      <c r="AV55" s="947">
        <v>-0.10283647890613247</v>
      </c>
      <c r="AW55" s="948">
        <v>-1.0195415213108029E-2</v>
      </c>
      <c r="AX55" s="947">
        <v>6.6446164018235136E-3</v>
      </c>
      <c r="AY55" s="947">
        <v>-2.5434423376295954E-2</v>
      </c>
      <c r="AZ55" s="947">
        <v>-2.6993192804356208E-3</v>
      </c>
      <c r="BA55" s="947">
        <v>8.2448232520307266E-2</v>
      </c>
      <c r="BB55" s="948">
        <v>-4.5927419354838711E-2</v>
      </c>
    </row>
    <row r="56" spans="2:54">
      <c r="B56" s="938" t="s">
        <v>823</v>
      </c>
      <c r="C56" s="940">
        <v>-13956.804134621401</v>
      </c>
      <c r="D56" s="912">
        <v>-1236.8193065331143</v>
      </c>
      <c r="E56" s="912"/>
      <c r="F56" s="912">
        <v>-13619.984828088316</v>
      </c>
      <c r="G56" s="940">
        <v>12653.592015301721</v>
      </c>
      <c r="H56" s="912">
        <v>16.200000000011642</v>
      </c>
      <c r="I56" s="912">
        <v>1305.0999999999985</v>
      </c>
      <c r="J56" s="912">
        <v>11713.292015301704</v>
      </c>
      <c r="K56" s="912">
        <v>-381</v>
      </c>
      <c r="L56" s="913">
        <v>-37.5</v>
      </c>
      <c r="M56" s="912">
        <v>-47.5</v>
      </c>
      <c r="N56" s="912">
        <v>-262.5</v>
      </c>
      <c r="O56" s="912">
        <v>-15</v>
      </c>
      <c r="P56" s="913">
        <v>-36.923770996875078</v>
      </c>
      <c r="Q56" s="914">
        <v>-900.76851430840179</v>
      </c>
      <c r="R56" s="914">
        <v>-275</v>
      </c>
      <c r="S56" s="928">
        <v>-2608.6002686249849</v>
      </c>
      <c r="T56" s="912">
        <v>-1390.9886230668199</v>
      </c>
      <c r="U56" s="912">
        <v>-183.61655737955175</v>
      </c>
      <c r="V56" s="914">
        <v>-1033.9950881786135</v>
      </c>
      <c r="W56" s="912">
        <v>-3864.0046732500196</v>
      </c>
      <c r="X56" s="912">
        <v>-2686.0317005968245</v>
      </c>
      <c r="Y56" s="912">
        <v>-10923.001385467884</v>
      </c>
      <c r="Z56" s="912">
        <v>10141.028412814718</v>
      </c>
      <c r="AA56" s="914">
        <v>-396</v>
      </c>
      <c r="AC56" s="938" t="s">
        <v>823</v>
      </c>
      <c r="AD56" s="946">
        <v>-2.3849264339101759E-2</v>
      </c>
      <c r="AE56" s="947">
        <v>-1.1616708211151737E-2</v>
      </c>
      <c r="AF56" s="947">
        <v>-2.8449648719739977E-2</v>
      </c>
      <c r="AG56" s="885"/>
      <c r="AH56" s="946">
        <v>5.205468785023968E-2</v>
      </c>
      <c r="AI56" s="947">
        <v>2.1642274576354667E-4</v>
      </c>
      <c r="AJ56" s="947">
        <v>2.3590550042477787E-2</v>
      </c>
      <c r="AK56" s="947">
        <v>0.11525295937868092</v>
      </c>
      <c r="AL56" s="948">
        <v>-3.3791574279379157E-2</v>
      </c>
      <c r="AM56" s="913"/>
      <c r="AN56" s="912"/>
      <c r="AO56" s="912"/>
      <c r="AP56" s="912"/>
      <c r="AQ56" s="913"/>
      <c r="AR56" s="914"/>
      <c r="AS56" s="914"/>
      <c r="AT56" s="946">
        <v>-0.13798467435202247</v>
      </c>
      <c r="AU56" s="947">
        <v>-0.66427345896218715</v>
      </c>
      <c r="AV56" s="947">
        <v>-0.11313404644457901</v>
      </c>
      <c r="AW56" s="948">
        <v>-6.8079739806334832E-2</v>
      </c>
      <c r="AX56" s="947">
        <v>-4.4055452862601686E-3</v>
      </c>
      <c r="AY56" s="947">
        <v>-1.4526551784215544E-2</v>
      </c>
      <c r="AZ56" s="947">
        <v>-2.0416328921854018E-2</v>
      </c>
      <c r="BA56" s="947">
        <v>6.9657321121198892E-2</v>
      </c>
      <c r="BB56" s="948">
        <v>-3.4211663066954646E-2</v>
      </c>
    </row>
    <row r="57" spans="2:54" ht="16" thickBot="1">
      <c r="B57" s="949" t="s">
        <v>824</v>
      </c>
      <c r="C57" s="950">
        <v>-33955.22231144656</v>
      </c>
      <c r="D57" s="923">
        <v>-7102.6177317662514</v>
      </c>
      <c r="E57" s="923"/>
      <c r="F57" s="923">
        <v>-27752.604579680308</v>
      </c>
      <c r="G57" s="950">
        <v>19221.202098296693</v>
      </c>
      <c r="H57" s="923">
        <v>657.76470588234952</v>
      </c>
      <c r="I57" s="923">
        <v>1163.3499999999985</v>
      </c>
      <c r="J57" s="923">
        <v>17781.087392414338</v>
      </c>
      <c r="K57" s="923">
        <v>-381</v>
      </c>
      <c r="L57" s="924">
        <v>-40</v>
      </c>
      <c r="M57" s="923">
        <v>-50</v>
      </c>
      <c r="N57" s="923">
        <v>-297.5</v>
      </c>
      <c r="O57" s="923">
        <v>-17.5</v>
      </c>
      <c r="P57" s="924">
        <v>-38.769959546718837</v>
      </c>
      <c r="Q57" s="925">
        <v>-933.08968795955661</v>
      </c>
      <c r="R57" s="925">
        <v>-300</v>
      </c>
      <c r="S57" s="935">
        <v>-4016.1252068873546</v>
      </c>
      <c r="T57" s="923">
        <v>-1313.3863476801839</v>
      </c>
      <c r="U57" s="923">
        <v>-308.89132937342833</v>
      </c>
      <c r="V57" s="925">
        <v>-2393.8475298337416</v>
      </c>
      <c r="W57" s="923">
        <v>-18441.005067543476</v>
      </c>
      <c r="X57" s="923">
        <v>-7837.0093331107928</v>
      </c>
      <c r="Y57" s="923">
        <v>-24962.145909053739</v>
      </c>
      <c r="Z57" s="923">
        <v>14756.650174621056</v>
      </c>
      <c r="AA57" s="925">
        <v>-398.5</v>
      </c>
      <c r="AC57" s="949" t="s">
        <v>824</v>
      </c>
      <c r="AD57" s="951">
        <v>-5.4983227936327331E-2</v>
      </c>
      <c r="AE57" s="952">
        <v>-6.1459406155497734E-2</v>
      </c>
      <c r="AF57" s="952">
        <v>-5.5285174166179223E-2</v>
      </c>
      <c r="AG57" s="886"/>
      <c r="AH57" s="951">
        <v>7.8242886620279159E-2</v>
      </c>
      <c r="AI57" s="952">
        <v>8.8200901176261337E-3</v>
      </c>
      <c r="AJ57" s="952">
        <v>2.0584436265836198E-2</v>
      </c>
      <c r="AK57" s="952">
        <v>0.17214062680772946</v>
      </c>
      <c r="AL57" s="953">
        <v>-3.3791574279379157E-2</v>
      </c>
      <c r="AM57" s="924"/>
      <c r="AN57" s="923"/>
      <c r="AO57" s="923"/>
      <c r="AP57" s="923"/>
      <c r="AQ57" s="924"/>
      <c r="AR57" s="925"/>
      <c r="AS57" s="925"/>
      <c r="AT57" s="951">
        <v>-0.17724976639100337</v>
      </c>
      <c r="AU57" s="952">
        <v>-0.60889492242938525</v>
      </c>
      <c r="AV57" s="952">
        <v>-0.15553440552539191</v>
      </c>
      <c r="AW57" s="953">
        <v>-0.12929233215413133</v>
      </c>
      <c r="AX57" s="952">
        <v>-2.0100811695353049E-2</v>
      </c>
      <c r="AY57" s="952">
        <v>-4.0423181534383783E-2</v>
      </c>
      <c r="AZ57" s="952">
        <v>-4.4614617017607924E-2</v>
      </c>
      <c r="BA57" s="952">
        <v>9.6815227592949943E-2</v>
      </c>
      <c r="BB57" s="953">
        <v>-3.4279569892473119E-2</v>
      </c>
    </row>
    <row r="58" spans="2:54">
      <c r="B58" s="878" t="s">
        <v>45</v>
      </c>
      <c r="C58" s="928">
        <v>-367437.49457908049</v>
      </c>
      <c r="D58" s="928">
        <v>-80799.424180885777</v>
      </c>
      <c r="E58" s="928"/>
      <c r="F58" s="928">
        <v>-297439.07039819565</v>
      </c>
      <c r="G58" s="928">
        <v>197553.55576896388</v>
      </c>
      <c r="H58" s="928">
        <v>-3086.5352941176388</v>
      </c>
      <c r="I58" s="928">
        <v>39758.949999999953</v>
      </c>
      <c r="J58" s="928">
        <v>171495.14106308133</v>
      </c>
      <c r="K58" s="928">
        <v>-10614</v>
      </c>
      <c r="L58" s="928">
        <v>-438.90000000000146</v>
      </c>
      <c r="M58" s="928">
        <v>-528.39999999999964</v>
      </c>
      <c r="N58" s="928">
        <v>-3129.5</v>
      </c>
      <c r="O58" s="928">
        <v>-158.94999999999982</v>
      </c>
      <c r="P58" s="928">
        <v>-371.58334801196088</v>
      </c>
      <c r="Q58" s="928">
        <v>-11331.311630336597</v>
      </c>
      <c r="R58" s="928">
        <v>-3517.6499999999942</v>
      </c>
      <c r="S58" s="928">
        <v>-22569.442754512798</v>
      </c>
      <c r="T58" s="928">
        <v>-17868.179059216993</v>
      </c>
      <c r="U58" s="928">
        <v>-6831.1436347048802</v>
      </c>
      <c r="V58" s="928">
        <v>2127.8799394090893</v>
      </c>
      <c r="W58" s="928">
        <v>-187612.6765429806</v>
      </c>
      <c r="X58" s="928">
        <v>-102564.62188223191</v>
      </c>
      <c r="Y58" s="928">
        <v>-240719.66403290071</v>
      </c>
      <c r="Z58" s="928">
        <v>166444.5593721536</v>
      </c>
      <c r="AA58" s="928">
        <v>-10772.950000000012</v>
      </c>
      <c r="AC58" s="878" t="s">
        <v>45</v>
      </c>
      <c r="AD58" s="954">
        <v>-5.2726010223422756E-2</v>
      </c>
      <c r="AE58" s="954">
        <v>-6.0412455657379516E-2</v>
      </c>
      <c r="AF58" s="954">
        <v>-5.2818458958077998E-2</v>
      </c>
      <c r="AG58" s="954"/>
      <c r="AH58" s="954">
        <v>6.6754357688484159E-2</v>
      </c>
      <c r="AI58" s="954">
        <v>-3.3839609803362172E-3</v>
      </c>
      <c r="AJ58" s="954">
        <v>5.9916512513704161E-2</v>
      </c>
      <c r="AK58" s="954">
        <v>0.13800416642615235</v>
      </c>
      <c r="AL58" s="954">
        <v>-7.5249911378943643E-2</v>
      </c>
      <c r="AM58" s="954"/>
      <c r="AN58" s="954"/>
      <c r="AO58" s="954"/>
      <c r="AP58" s="954"/>
      <c r="AQ58" s="954"/>
      <c r="AR58" s="954"/>
      <c r="AS58" s="954"/>
      <c r="AT58" s="954">
        <v>-8.8663039738336613E-2</v>
      </c>
      <c r="AU58" s="954">
        <v>-0.7311637228585397</v>
      </c>
      <c r="AV58" s="954">
        <v>-0.28088584024279933</v>
      </c>
      <c r="AW58" s="954">
        <v>1.0339703394165558E-2</v>
      </c>
      <c r="AX58" s="954">
        <v>-1.7786595094988832E-2</v>
      </c>
      <c r="AY58" s="954">
        <v>-4.4783783141889376E-2</v>
      </c>
      <c r="AZ58" s="954">
        <v>-3.817621778377972E-2</v>
      </c>
      <c r="BA58" s="954">
        <v>9.2057644306280897E-2</v>
      </c>
      <c r="BB58" s="954">
        <v>-7.4693369572000165E-2</v>
      </c>
    </row>
  </sheetData>
  <sheetProtection algorithmName="SHA-512" hashValue="8Jw1HTfqpAdPMDW9kASGRaTJNHasHQMcWgPOTLHNuI804ROGZC/G7zKEemqyJlKj3GQUEiK2Ozb9e1uJtjNWMw==" saltValue="1wUxsyQR010BOXBA2oQg0g==" spinCount="100000" sheet="1" objects="1" scenarios="1"/>
  <mergeCells count="28">
    <mergeCell ref="C2:AA3"/>
    <mergeCell ref="C4:F4"/>
    <mergeCell ref="G4:K4"/>
    <mergeCell ref="L4:O4"/>
    <mergeCell ref="P4:Q4"/>
    <mergeCell ref="S4:V4"/>
    <mergeCell ref="W4:AA4"/>
    <mergeCell ref="C21:AA22"/>
    <mergeCell ref="C23:F23"/>
    <mergeCell ref="G23:K23"/>
    <mergeCell ref="L23:O23"/>
    <mergeCell ref="P23:Q23"/>
    <mergeCell ref="S23:V23"/>
    <mergeCell ref="W23:AA23"/>
    <mergeCell ref="AM44:AP44"/>
    <mergeCell ref="AQ44:AR44"/>
    <mergeCell ref="AT44:AW44"/>
    <mergeCell ref="AX44:BB44"/>
    <mergeCell ref="C42:AA43"/>
    <mergeCell ref="AD42:BB43"/>
    <mergeCell ref="C44:F44"/>
    <mergeCell ref="G44:K44"/>
    <mergeCell ref="L44:O44"/>
    <mergeCell ref="P44:Q44"/>
    <mergeCell ref="S44:V44"/>
    <mergeCell ref="W44:AA44"/>
    <mergeCell ref="AD44:AG44"/>
    <mergeCell ref="AH44:AL4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52AAC-A415-4A81-BB56-696732578F26}">
  <sheetPr codeName="Sheet15">
    <tabColor theme="4"/>
  </sheetPr>
  <dimension ref="B1:AJ61"/>
  <sheetViews>
    <sheetView showGridLines="0" zoomScale="70" zoomScaleNormal="70" workbookViewId="0">
      <selection activeCell="W3" sqref="W3"/>
    </sheetView>
  </sheetViews>
  <sheetFormatPr baseColWidth="10" defaultColWidth="9.1640625" defaultRowHeight="15"/>
  <cols>
    <col min="1" max="1" width="5.83203125" customWidth="1"/>
    <col min="2" max="2" width="11.1640625" bestFit="1" customWidth="1"/>
    <col min="3" max="14" width="10.33203125" bestFit="1" customWidth="1"/>
    <col min="15" max="15" width="11.5" bestFit="1" customWidth="1"/>
    <col min="16" max="16" width="7.5" bestFit="1" customWidth="1"/>
    <col min="34" max="34" width="13" customWidth="1"/>
    <col min="35" max="35" width="54.33203125" bestFit="1" customWidth="1"/>
  </cols>
  <sheetData>
    <row r="1" spans="2:36" ht="19">
      <c r="C1" s="21"/>
      <c r="D1" s="21"/>
      <c r="E1" s="21"/>
      <c r="F1" s="21"/>
      <c r="G1" s="21"/>
      <c r="H1" s="21"/>
      <c r="I1" s="21"/>
      <c r="J1" s="21"/>
      <c r="L1" s="3026" t="s">
        <v>849</v>
      </c>
      <c r="M1" s="3027"/>
      <c r="N1" s="3027"/>
      <c r="O1" s="3027"/>
      <c r="P1" s="3027"/>
      <c r="Q1" s="3028"/>
      <c r="R1" s="21"/>
      <c r="S1" s="21"/>
      <c r="T1" s="21"/>
      <c r="U1" s="21"/>
      <c r="V1" s="21"/>
      <c r="W1" s="21"/>
      <c r="X1" s="21"/>
      <c r="Y1" s="21"/>
      <c r="Z1" s="21"/>
      <c r="AA1" s="21"/>
      <c r="AB1" s="21"/>
      <c r="AD1" s="3029" t="s">
        <v>850</v>
      </c>
      <c r="AE1" s="3029"/>
      <c r="AF1" s="3029"/>
      <c r="AG1" s="3029"/>
      <c r="AH1" s="3029"/>
      <c r="AI1" s="3029"/>
    </row>
    <row r="2" spans="2:36" ht="19.5" customHeight="1" thickBot="1">
      <c r="B2" s="21"/>
      <c r="C2" s="21"/>
      <c r="D2" s="21"/>
      <c r="E2" s="21"/>
      <c r="F2" s="21"/>
      <c r="G2" s="21"/>
      <c r="H2" s="21"/>
      <c r="I2" s="21"/>
      <c r="J2" s="21"/>
      <c r="K2" s="21"/>
      <c r="L2" s="3030" t="s">
        <v>851</v>
      </c>
      <c r="M2" s="3031"/>
      <c r="N2" s="3031"/>
      <c r="O2" s="3031"/>
      <c r="P2" s="3031"/>
      <c r="Q2" s="3032"/>
      <c r="R2" s="21"/>
      <c r="S2" s="21"/>
      <c r="T2" s="21"/>
      <c r="U2" s="21"/>
      <c r="V2" s="21"/>
      <c r="W2" s="21"/>
      <c r="X2" s="21"/>
      <c r="Y2" s="21"/>
      <c r="Z2" s="21"/>
      <c r="AA2" s="21"/>
      <c r="AB2" s="21"/>
    </row>
    <row r="3" spans="2:36">
      <c r="B3" s="21"/>
      <c r="C3" s="3033" t="s">
        <v>852</v>
      </c>
      <c r="D3" s="3034"/>
      <c r="E3" s="3033" t="s">
        <v>853</v>
      </c>
      <c r="F3" s="3035"/>
      <c r="G3" s="3033" t="s">
        <v>716</v>
      </c>
      <c r="H3" s="3035"/>
      <c r="I3" s="3034" t="s">
        <v>717</v>
      </c>
      <c r="J3" s="3035"/>
      <c r="K3" s="21"/>
      <c r="L3" s="21"/>
      <c r="M3" s="21"/>
      <c r="N3" s="21"/>
      <c r="O3" s="21"/>
      <c r="P3" s="21"/>
      <c r="Q3" s="21"/>
      <c r="R3" s="21"/>
      <c r="S3" s="21"/>
      <c r="T3" s="21"/>
      <c r="U3" s="21"/>
      <c r="V3" s="21"/>
      <c r="W3" s="21"/>
      <c r="X3" s="21"/>
      <c r="Y3" s="21"/>
      <c r="Z3" s="21"/>
      <c r="AA3" s="21"/>
      <c r="AB3" s="21"/>
      <c r="AD3" s="3036" t="s">
        <v>854</v>
      </c>
      <c r="AE3" s="3037"/>
      <c r="AF3" s="3037"/>
      <c r="AG3" s="3038"/>
      <c r="AI3" s="806" t="s">
        <v>855</v>
      </c>
    </row>
    <row r="4" spans="2:36">
      <c r="B4" s="807" t="s">
        <v>788</v>
      </c>
      <c r="C4" s="808" t="str">
        <f>IF(IFERROR(IF(INDEX('NLOK ALL FORECASTS'!$G$221:$BQ$292,MATCH('Avira YoY view'!$L$2,'NLOK ALL FORECASTS'!$BU$221:$BU$292,0),MATCH('Avira YoY view'!AD4,'NLOK ALL FORECASTS'!$G$220:$BQ$220,0))=0,INDEX('NLOK ALL FORECASTS'!$G$147:$BQ$216,MATCH('Avira YoY view'!$L$2,'NLOK ALL FORECASTS'!$BU$147:$BU$216,0),MATCH('Avira YoY view'!AD4,'NLOK ALL FORECASTS'!E146:BL146,0)),INDEX('NLOK ALL FORECASTS'!$G$221:$BQ$292,MATCH('Avira YoY view'!$L$2,'NLOK ALL FORECASTS'!$BU$221:$BU$292,0),MATCH('Avira YoY view'!AD4,'NLOK ALL FORECASTS'!$G$220:$BQ$220,0))),"")=0,"",IFERROR(IF(INDEX('NLOK ALL FORECASTS'!$G$221:$BQ$292,MATCH('Avira YoY view'!$L$2,'NLOK ALL FORECASTS'!$BU$221:$BU$292,0),MATCH('Avira YoY view'!AD4,'NLOK ALL FORECASTS'!$G$220:$BQ$220,0))=0,INDEX('NLOK ALL FORECASTS'!$G$147:$BQ$216,MATCH('Avira YoY view'!$L$2,'NLOK ALL FORECASTS'!$BU$147:$BU$216,0),MATCH('Avira YoY view'!AD4,'NLOK ALL FORECASTS'!E146:BL146,0)),INDEX('NLOK ALL FORECASTS'!$G$221:$BQ$292,MATCH('Avira YoY view'!$L$2,'NLOK ALL FORECASTS'!$BU$221:$BU$292,0),MATCH('Avira YoY view'!AD4,'NLOK ALL FORECASTS'!$G$220:$BQ$220,0))),""))</f>
        <v/>
      </c>
      <c r="D4" s="809"/>
      <c r="E4" s="808" t="str">
        <f>IF(IFERROR(IF(INDEX('NLOK ALL FORECASTS'!$G$221:$BQ$292,MATCH('Avira YoY view'!$L$2,'NLOK ALL FORECASTS'!$BU$221:$BU$292,0),MATCH('Avira YoY view'!AE4,'NLOK ALL FORECASTS'!$G$220:$BQ$220,0))=0,INDEX('NLOK ALL FORECASTS'!$G$147:$BQ$216,MATCH('Avira YoY view'!$L$2,'NLOK ALL FORECASTS'!$BU$147:$BU$216,0),MATCH('Avira YoY view'!AE4,'NLOK ALL FORECASTS'!G146:BQ146,0)),INDEX('NLOK ALL FORECASTS'!$G$221:$BQ$292,MATCH('Avira YoY view'!$L$2,'NLOK ALL FORECASTS'!$BU$221:$BU$292,0),MATCH('Avira YoY view'!AE4,'NLOK ALL FORECASTS'!$G$220:$BQ$220,0))),"")=0,"",IFERROR(IF(INDEX('NLOK ALL FORECASTS'!$G$221:$BQ$292,MATCH('Avira YoY view'!$L$2,'NLOK ALL FORECASTS'!$BU$221:$BU$292,0),MATCH('Avira YoY view'!AE4,'NLOK ALL FORECASTS'!$G$220:$BQ$220,0))=0,INDEX('NLOK ALL FORECASTS'!$G$147:$BQ$216,MATCH('Avira YoY view'!$L$2,'NLOK ALL FORECASTS'!$BU$147:$BU$216,0),MATCH('Avira YoY view'!AE4,'NLOK ALL FORECASTS'!G146:BQ146,0)),INDEX('NLOK ALL FORECASTS'!$G$221:$BQ$292,MATCH('Avira YoY view'!$L$2,'NLOK ALL FORECASTS'!$BU$221:$BU$292,0),MATCH('Avira YoY view'!AE4,'NLOK ALL FORECASTS'!$G$220:$BQ$220,0))),""))</f>
        <v/>
      </c>
      <c r="F4" s="810" t="str">
        <f>IF(IFERROR((E4/C4)-1,"x")=-1,"x",IFERROR((E4/C4)-1,"x"))</f>
        <v>x</v>
      </c>
      <c r="G4" s="808" t="e">
        <f>IF(INDEX('NLOK ALL FORECASTS'!$G$221:$BQ$292,MATCH('Avira YoY view'!$L$2,'NLOK ALL FORECASTS'!$BU$221:$BU$292,0),MATCH('Avira YoY view'!AF4,'NLOK ALL FORECASTS'!$G$220:$BQ$220,0))=0,INDEX('NLOK ALL FORECASTS'!$G$147:$BQ$216,MATCH('Avira YoY view'!$L$2,'NLOK ALL FORECASTS'!$BU$147:$BU$216,0),MATCH('Avira YoY view'!AF4,'NLOK ALL FORECASTS'!$G$146:$BQ$146,0)),INDEX('NLOK ALL FORECASTS'!$G$221:$BQ$292,MATCH('Avira YoY view'!$L$2,'NLOK ALL FORECASTS'!$BU$221:$BU$292,0),MATCH('Avira YoY view'!AF4,'NLOK ALL FORECASTS'!$G$220:$BQ$220,0)))</f>
        <v>#N/A</v>
      </c>
      <c r="H4" s="810" t="str">
        <f t="shared" ref="H4:H15" si="0">IF(IFERROR((G4/E4)-1,"x")=-1,"x",IFERROR((G4/E4)-1,"x"))</f>
        <v>x</v>
      </c>
      <c r="I4" s="811" t="e">
        <f>IF(INDEX('NLOK ALL FORECASTS'!$G$221:$BQ$292,MATCH('Avira YoY view'!$L$2,'NLOK ALL FORECASTS'!$BU$221:$BU$292,0),MATCH('Avira YoY view'!AG4,'NLOK ALL FORECASTS'!$G$220:$BQ$220,0))=0,INDEX('NLOK ALL FORECASTS'!$G$147:$BQ$216,MATCH('Avira YoY view'!$L$2,'NLOK ALL FORECASTS'!$BU$147:$BU$216,0),MATCH('Avira YoY view'!AG4,'NLOK ALL FORECASTS'!$G$146:$BQ$146,0)),INDEX('NLOK ALL FORECASTS'!$G$221:$BQ$292,MATCH('Avira YoY view'!$L$2,'NLOK ALL FORECASTS'!$BU$221:$BU$292,0),MATCH('Avira YoY view'!AG4,'NLOK ALL FORECASTS'!$G$220:$BQ$220,0)))</f>
        <v>#N/A</v>
      </c>
      <c r="J4" s="812" t="str">
        <f t="shared" ref="J4:J15" si="1">IF(IFERROR((I4/G4)-1,"x")=-1,"x",IFERROR((I4/G4)-1,"x"))</f>
        <v>x</v>
      </c>
      <c r="K4" s="21"/>
      <c r="L4" s="21"/>
      <c r="M4" s="21"/>
      <c r="N4" s="21"/>
      <c r="O4" s="21"/>
      <c r="P4" s="21"/>
      <c r="S4" s="21"/>
      <c r="T4" s="21"/>
      <c r="U4" s="21"/>
      <c r="V4" s="21"/>
      <c r="W4" s="21"/>
      <c r="X4" s="21"/>
      <c r="Y4" s="21"/>
      <c r="Z4" s="21"/>
      <c r="AA4" s="21"/>
      <c r="AB4" s="21"/>
      <c r="AD4" s="813">
        <v>44287</v>
      </c>
      <c r="AE4" s="814">
        <v>44652</v>
      </c>
      <c r="AF4" s="814">
        <v>45017</v>
      </c>
      <c r="AG4" s="815">
        <v>45383</v>
      </c>
      <c r="AI4" s="826" t="str">
        <f>'NLOK ALL FORECASTS'!BU203</f>
        <v>English TP Mohali Avira English Avira Inbound</v>
      </c>
      <c r="AJ4" s="866" t="s">
        <v>856</v>
      </c>
    </row>
    <row r="5" spans="2:36">
      <c r="B5" s="817" t="s">
        <v>789</v>
      </c>
      <c r="C5" s="818" t="str">
        <f>IFERROR(IF(INDEX('NLOK ALL FORECASTS'!$G$221:$BQ$292,MATCH('Avira YoY view'!$L$2,'NLOK ALL FORECASTS'!$BU$221:$BU$292,0),MATCH('Avira YoY view'!AD5,'NLOK ALL FORECASTS'!$G$220:$BQ$220,0))=0,INDEX('NLOK ALL FORECASTS'!$G$147:$BQ$216,MATCH('Avira YoY view'!$L$2,'NLOK ALL FORECASTS'!$BU$147:$BU$216,0),MATCH('Avira YoY view'!AD5,'NLOK ALL FORECASTS'!E147:BL147,0)),INDEX('NLOK ALL FORECASTS'!$G$221:$BQ$292,MATCH('Avira YoY view'!$L$2,'NLOK ALL FORECASTS'!$BU$221:$BU$292,0),MATCH('Avira YoY view'!AD5,'NLOK ALL FORECASTS'!$G$220:$BQ$220,0))),"")</f>
        <v/>
      </c>
      <c r="D5" s="819"/>
      <c r="E5" s="818" t="str">
        <f>IFERROR(IF(INDEX('NLOK ALL FORECASTS'!$G$221:$BQ$292,MATCH('Avira YoY view'!$L$2,'NLOK ALL FORECASTS'!$BU$221:$BU$292,0),MATCH('Avira YoY view'!AE5,'NLOK ALL FORECASTS'!$G$220:$BQ$220,0))=0,INDEX('NLOK ALL FORECASTS'!$G$147:$BQ$216,MATCH('Avira YoY view'!$L$2,'NLOK ALL FORECASTS'!$BU$147:$BU$216,0),MATCH('Avira YoY view'!AE5,'NLOK ALL FORECASTS'!G147:BQ147,0)),INDEX('NLOK ALL FORECASTS'!$G$221:$BQ$292,MATCH('Avira YoY view'!$L$2,'NLOK ALL FORECASTS'!$BU$221:$BU$292,0),MATCH('Avira YoY view'!AE5,'NLOK ALL FORECASTS'!$G$220:$BQ$220,0))),"")</f>
        <v/>
      </c>
      <c r="F5" s="820" t="str">
        <f t="shared" ref="F5:F15" si="2">IF(IFERROR((E5/C5)-1,"x")=-1,"x",IFERROR((E5/C5)-1,"x"))</f>
        <v>x</v>
      </c>
      <c r="G5" s="818" t="e">
        <f>IF(INDEX('NLOK ALL FORECASTS'!$G$221:$BQ$292,MATCH('Avira YoY view'!$L$2,'NLOK ALL FORECASTS'!$BU$221:$BU$292,0),MATCH('Avira YoY view'!AF5,'NLOK ALL FORECASTS'!$G$220:$BQ$220,0))=0,INDEX('NLOK ALL FORECASTS'!$G$147:$BQ$216,MATCH('Avira YoY view'!$L$2,'NLOK ALL FORECASTS'!$BU$147:$BU$216,0),MATCH('Avira YoY view'!AF5,'NLOK ALL FORECASTS'!$G$146:$BQ$146,0)),INDEX('NLOK ALL FORECASTS'!$G$221:$BQ$292,MATCH('Avira YoY view'!$L$2,'NLOK ALL FORECASTS'!$BU$221:$BU$292,0),MATCH('Avira YoY view'!AF5,'NLOK ALL FORECASTS'!$G$220:$BQ$220,0)))</f>
        <v>#N/A</v>
      </c>
      <c r="H5" s="820" t="str">
        <f t="shared" si="0"/>
        <v>x</v>
      </c>
      <c r="I5" s="821" t="e">
        <f>IF(INDEX('NLOK ALL FORECASTS'!$G$221:$BQ$292,MATCH('Avira YoY view'!$L$2,'NLOK ALL FORECASTS'!$BU$221:$BU$292,0),MATCH('Avira YoY view'!AG5,'NLOK ALL FORECASTS'!$G$220:$BQ$220,0))=0,INDEX('NLOK ALL FORECASTS'!$G$147:$BQ$216,MATCH('Avira YoY view'!$L$2,'NLOK ALL FORECASTS'!$BU$147:$BU$216,0),MATCH('Avira YoY view'!AG5,'NLOK ALL FORECASTS'!$G$146:$BQ$146,0)),INDEX('NLOK ALL FORECASTS'!$G$221:$BQ$292,MATCH('Avira YoY view'!$L$2,'NLOK ALL FORECASTS'!$BU$221:$BU$292,0),MATCH('Avira YoY view'!AG5,'NLOK ALL FORECASTS'!$G$220:$BQ$220,0)))</f>
        <v>#N/A</v>
      </c>
      <c r="J5" s="822" t="str">
        <f t="shared" si="1"/>
        <v>x</v>
      </c>
      <c r="K5" s="21"/>
      <c r="L5" s="21"/>
      <c r="M5" s="21"/>
      <c r="N5" s="21"/>
      <c r="O5" s="21"/>
      <c r="P5" s="21"/>
      <c r="S5" s="21"/>
      <c r="T5" s="21"/>
      <c r="U5" s="21"/>
      <c r="V5" s="21"/>
      <c r="W5" s="21"/>
      <c r="X5" s="21"/>
      <c r="Y5" s="21"/>
      <c r="Z5" s="21"/>
      <c r="AA5" s="21"/>
      <c r="AB5" s="21"/>
      <c r="AD5" s="823">
        <v>44317</v>
      </c>
      <c r="AE5" s="824">
        <v>44682</v>
      </c>
      <c r="AF5" s="824">
        <v>45047</v>
      </c>
      <c r="AG5" s="825">
        <v>45413</v>
      </c>
      <c r="AI5" s="826" t="str">
        <f>'NLOK ALL FORECASTS'!BU204</f>
        <v>English TP Mohali Avira English Avira Chat</v>
      </c>
      <c r="AJ5" s="866" t="s">
        <v>857</v>
      </c>
    </row>
    <row r="6" spans="2:36">
      <c r="B6" s="817" t="s">
        <v>790</v>
      </c>
      <c r="C6" s="818" t="str">
        <f>IFERROR(IF(INDEX('NLOK ALL FORECASTS'!$G$221:$BQ$292,MATCH('Avira YoY view'!$L$2,'NLOK ALL FORECASTS'!$BU$221:$BU$292,0),MATCH('Avira YoY view'!AD6,'NLOK ALL FORECASTS'!$G$220:$BQ$220,0))=0,INDEX('NLOK ALL FORECASTS'!$G$147:$BQ$216,MATCH('Avira YoY view'!$L$2,'NLOK ALL FORECASTS'!$BU$147:$BU$216,0),MATCH('Avira YoY view'!AD6,'NLOK ALL FORECASTS'!E148:BL148,0)),INDEX('NLOK ALL FORECASTS'!$G$221:$BQ$292,MATCH('Avira YoY view'!$L$2,'NLOK ALL FORECASTS'!$BU$221:$BU$292,0),MATCH('Avira YoY view'!AD6,'NLOK ALL FORECASTS'!$G$220:$BQ$220,0))),"")</f>
        <v/>
      </c>
      <c r="D6" s="819"/>
      <c r="E6" s="818" t="str">
        <f>IFERROR(IF(INDEX('NLOK ALL FORECASTS'!$G$221:$BQ$292,MATCH('Avira YoY view'!$L$2,'NLOK ALL FORECASTS'!$BU$221:$BU$292,0),MATCH('Avira YoY view'!AE6,'NLOK ALL FORECASTS'!$G$220:$BQ$220,0))=0,INDEX('NLOK ALL FORECASTS'!$G$147:$BQ$216,MATCH('Avira YoY view'!$L$2,'NLOK ALL FORECASTS'!$BU$147:$BU$216,0),MATCH('Avira YoY view'!AE6,'NLOK ALL FORECASTS'!G148:BQ148,0)),INDEX('NLOK ALL FORECASTS'!$G$221:$BQ$292,MATCH('Avira YoY view'!$L$2,'NLOK ALL FORECASTS'!$BU$221:$BU$292,0),MATCH('Avira YoY view'!AE6,'NLOK ALL FORECASTS'!$G$220:$BQ$220,0))),"")</f>
        <v/>
      </c>
      <c r="F6" s="820" t="str">
        <f t="shared" si="2"/>
        <v>x</v>
      </c>
      <c r="G6" s="818" t="e">
        <f>IF(INDEX('NLOK ALL FORECASTS'!$G$221:$BQ$292,MATCH('Avira YoY view'!$L$2,'NLOK ALL FORECASTS'!$BU$221:$BU$292,0),MATCH('Avira YoY view'!AF6,'NLOK ALL FORECASTS'!$G$220:$BQ$220,0))=0,INDEX('NLOK ALL FORECASTS'!$G$147:$BQ$216,MATCH('Avira YoY view'!$L$2,'NLOK ALL FORECASTS'!$BU$147:$BU$216,0),MATCH('Avira YoY view'!AF6,'NLOK ALL FORECASTS'!$G$146:$BQ$146,0)),INDEX('NLOK ALL FORECASTS'!$G$221:$BQ$292,MATCH('Avira YoY view'!$L$2,'NLOK ALL FORECASTS'!$BU$221:$BU$292,0),MATCH('Avira YoY view'!AF6,'NLOK ALL FORECASTS'!$G$220:$BQ$220,0)))</f>
        <v>#N/A</v>
      </c>
      <c r="H6" s="820" t="str">
        <f t="shared" si="0"/>
        <v>x</v>
      </c>
      <c r="I6" s="821" t="e">
        <f>IF(INDEX('NLOK ALL FORECASTS'!$G$221:$BQ$292,MATCH('Avira YoY view'!$L$2,'NLOK ALL FORECASTS'!$BU$221:$BU$292,0),MATCH('Avira YoY view'!AG6,'NLOK ALL FORECASTS'!$G$220:$BQ$220,0))=0,INDEX('NLOK ALL FORECASTS'!$G$147:$BQ$216,MATCH('Avira YoY view'!$L$2,'NLOK ALL FORECASTS'!$BU$147:$BU$216,0),MATCH('Avira YoY view'!AG6,'NLOK ALL FORECASTS'!$G$146:$BQ$146,0)),INDEX('NLOK ALL FORECASTS'!$G$221:$BQ$292,MATCH('Avira YoY view'!$L$2,'NLOK ALL FORECASTS'!$BU$221:$BU$292,0),MATCH('Avira YoY view'!AG6,'NLOK ALL FORECASTS'!$G$220:$BQ$220,0)))</f>
        <v>#N/A</v>
      </c>
      <c r="J6" s="822" t="str">
        <f t="shared" si="1"/>
        <v>x</v>
      </c>
      <c r="K6" s="21"/>
      <c r="L6" s="21"/>
      <c r="M6" s="21"/>
      <c r="N6" s="21"/>
      <c r="O6" s="21"/>
      <c r="W6" s="21"/>
      <c r="AB6" s="21"/>
      <c r="AD6" s="823">
        <v>44348</v>
      </c>
      <c r="AE6" s="824">
        <v>44713</v>
      </c>
      <c r="AF6" s="824">
        <v>45078</v>
      </c>
      <c r="AG6" s="825">
        <v>45444</v>
      </c>
      <c r="AI6" s="826" t="str">
        <f>'NLOK ALL FORECASTS'!BU205</f>
        <v>German Avira  Avira German Avira Inbound</v>
      </c>
      <c r="AJ6" s="866" t="s">
        <v>858</v>
      </c>
    </row>
    <row r="7" spans="2:36">
      <c r="B7" s="817" t="s">
        <v>791</v>
      </c>
      <c r="C7" s="818" t="str">
        <f>IFERROR(IF(INDEX('NLOK ALL FORECASTS'!$G$221:$BQ$292,MATCH('Avira YoY view'!$L$2,'NLOK ALL FORECASTS'!$BU$221:$BU$292,0),MATCH('Avira YoY view'!AD7,'NLOK ALL FORECASTS'!$G$220:$BQ$220,0))=0,INDEX('NLOK ALL FORECASTS'!$G$147:$BQ$216,MATCH('Avira YoY view'!$L$2,'NLOK ALL FORECASTS'!$BU$147:$BU$216,0),MATCH('Avira YoY view'!AD7,'NLOK ALL FORECASTS'!E149:BL149,0)),INDEX('NLOK ALL FORECASTS'!$G$221:$BQ$292,MATCH('Avira YoY view'!$L$2,'NLOK ALL FORECASTS'!$BU$221:$BU$292,0),MATCH('Avira YoY view'!AD7,'NLOK ALL FORECASTS'!$G$220:$BQ$220,0))),"")</f>
        <v/>
      </c>
      <c r="D7" s="819"/>
      <c r="E7" s="818" t="str">
        <f>IFERROR(IF(INDEX('NLOK ALL FORECASTS'!$G$221:$BQ$292,MATCH('Avira YoY view'!$L$2,'NLOK ALL FORECASTS'!$BU$221:$BU$292,0),MATCH('Avira YoY view'!AE7,'NLOK ALL FORECASTS'!$G$220:$BQ$220,0))=0,INDEX('NLOK ALL FORECASTS'!$G$147:$BQ$216,MATCH('Avira YoY view'!$L$2,'NLOK ALL FORECASTS'!$BU$147:$BU$216,0),MATCH('Avira YoY view'!AE7,'NLOK ALL FORECASTS'!G149:BQ149,0)),INDEX('NLOK ALL FORECASTS'!$G$221:$BQ$292,MATCH('Avira YoY view'!$L$2,'NLOK ALL FORECASTS'!$BU$221:$BU$292,0),MATCH('Avira YoY view'!AE7,'NLOK ALL FORECASTS'!$G$220:$BQ$220,0))),"")</f>
        <v/>
      </c>
      <c r="F7" s="820" t="str">
        <f t="shared" si="2"/>
        <v>x</v>
      </c>
      <c r="G7" s="818" t="e">
        <f>IF(INDEX('NLOK ALL FORECASTS'!$G$221:$BQ$292,MATCH('Avira YoY view'!$L$2,'NLOK ALL FORECASTS'!$BU$221:$BU$292,0),MATCH('Avira YoY view'!AF7,'NLOK ALL FORECASTS'!$G$220:$BQ$220,0))=0,INDEX('NLOK ALL FORECASTS'!$G$147:$BQ$216,MATCH('Avira YoY view'!$L$2,'NLOK ALL FORECASTS'!$BU$147:$BU$216,0),MATCH('Avira YoY view'!AF7,'NLOK ALL FORECASTS'!$G$146:$BQ$146,0)),INDEX('NLOK ALL FORECASTS'!$G$221:$BQ$292,MATCH('Avira YoY view'!$L$2,'NLOK ALL FORECASTS'!$BU$221:$BU$292,0),MATCH('Avira YoY view'!AF7,'NLOK ALL FORECASTS'!$G$220:$BQ$220,0)))</f>
        <v>#N/A</v>
      </c>
      <c r="H7" s="820" t="str">
        <f t="shared" si="0"/>
        <v>x</v>
      </c>
      <c r="I7" s="821" t="e">
        <f>IF(INDEX('NLOK ALL FORECASTS'!$G$221:$BQ$292,MATCH('Avira YoY view'!$L$2,'NLOK ALL FORECASTS'!$BU$221:$BU$292,0),MATCH('Avira YoY view'!AG7,'NLOK ALL FORECASTS'!$G$220:$BQ$220,0))=0,INDEX('NLOK ALL FORECASTS'!$G$147:$BQ$216,MATCH('Avira YoY view'!$L$2,'NLOK ALL FORECASTS'!$BU$147:$BU$216,0),MATCH('Avira YoY view'!AG7,'NLOK ALL FORECASTS'!$G$146:$BQ$146,0)),INDEX('NLOK ALL FORECASTS'!$G$221:$BQ$292,MATCH('Avira YoY view'!$L$2,'NLOK ALL FORECASTS'!$BU$221:$BU$292,0),MATCH('Avira YoY view'!AG7,'NLOK ALL FORECASTS'!$G$220:$BQ$220,0)))</f>
        <v>#N/A</v>
      </c>
      <c r="J7" s="822" t="str">
        <f t="shared" si="1"/>
        <v>x</v>
      </c>
      <c r="K7" s="21"/>
      <c r="L7" s="21"/>
      <c r="M7" s="21"/>
      <c r="N7" s="21"/>
      <c r="O7" s="21"/>
      <c r="W7" s="21"/>
      <c r="AB7" s="21"/>
      <c r="AD7" s="823">
        <v>44378</v>
      </c>
      <c r="AE7" s="824">
        <v>44743</v>
      </c>
      <c r="AF7" s="824">
        <v>45108</v>
      </c>
      <c r="AG7" s="825">
        <v>45474</v>
      </c>
      <c r="AI7" s="826" t="str">
        <f>'NLOK ALL FORECASTS'!BU178</f>
        <v>German MT German Avira Chat Avira Chat</v>
      </c>
      <c r="AJ7" s="866" t="s">
        <v>857</v>
      </c>
    </row>
    <row r="8" spans="2:36">
      <c r="B8" s="817" t="s">
        <v>792</v>
      </c>
      <c r="C8" s="818" t="str">
        <f>IFERROR(IF(INDEX('NLOK ALL FORECASTS'!$G$221:$BQ$292,MATCH('Avira YoY view'!$L$2,'NLOK ALL FORECASTS'!$BU$221:$BU$292,0),MATCH('Avira YoY view'!AD8,'NLOK ALL FORECASTS'!$G$220:$BQ$220,0))=0,INDEX('NLOK ALL FORECASTS'!$G$147:$BQ$216,MATCH('Avira YoY view'!$L$2,'NLOK ALL FORECASTS'!$BU$147:$BU$216,0),MATCH('Avira YoY view'!AD8,'NLOK ALL FORECASTS'!E150:BL150,0)),INDEX('NLOK ALL FORECASTS'!$G$221:$BQ$292,MATCH('Avira YoY view'!$L$2,'NLOK ALL FORECASTS'!$BU$221:$BU$292,0),MATCH('Avira YoY view'!AD8,'NLOK ALL FORECASTS'!$G$220:$BQ$220,0))),"")</f>
        <v/>
      </c>
      <c r="D8" s="819"/>
      <c r="E8" s="818" t="str">
        <f>IFERROR(IF(INDEX('NLOK ALL FORECASTS'!$G$221:$BQ$292,MATCH('Avira YoY view'!$L$2,'NLOK ALL FORECASTS'!$BU$221:$BU$292,0),MATCH('Avira YoY view'!AE8,'NLOK ALL FORECASTS'!$G$220:$BQ$220,0))=0,INDEX('NLOK ALL FORECASTS'!$G$147:$BQ$216,MATCH('Avira YoY view'!$L$2,'NLOK ALL FORECASTS'!$BU$147:$BU$216,0),MATCH('Avira YoY view'!AE8,'NLOK ALL FORECASTS'!G150:BQ150,0)),INDEX('NLOK ALL FORECASTS'!$G$221:$BQ$292,MATCH('Avira YoY view'!$L$2,'NLOK ALL FORECASTS'!$BU$221:$BU$292,0),MATCH('Avira YoY view'!AE8,'NLOK ALL FORECASTS'!$G$220:$BQ$220,0))),"")</f>
        <v/>
      </c>
      <c r="F8" s="820" t="str">
        <f t="shared" si="2"/>
        <v>x</v>
      </c>
      <c r="G8" s="818" t="e">
        <f>IF(INDEX('NLOK ALL FORECASTS'!$G$221:$BQ$292,MATCH('Avira YoY view'!$L$2,'NLOK ALL FORECASTS'!$BU$221:$BU$292,0),MATCH('Avira YoY view'!AF8,'NLOK ALL FORECASTS'!$G$220:$BQ$220,0))=0,INDEX('NLOK ALL FORECASTS'!$G$147:$BQ$216,MATCH('Avira YoY view'!$L$2,'NLOK ALL FORECASTS'!$BU$147:$BU$216,0),MATCH('Avira YoY view'!AF8,'NLOK ALL FORECASTS'!$G$146:$BQ$146,0)),INDEX('NLOK ALL FORECASTS'!$G$221:$BQ$292,MATCH('Avira YoY view'!$L$2,'NLOK ALL FORECASTS'!$BU$221:$BU$292,0),MATCH('Avira YoY view'!AF8,'NLOK ALL FORECASTS'!$G$220:$BQ$220,0)))</f>
        <v>#N/A</v>
      </c>
      <c r="H8" s="820" t="str">
        <f t="shared" si="0"/>
        <v>x</v>
      </c>
      <c r="I8" s="821" t="e">
        <f>IF(INDEX('NLOK ALL FORECASTS'!$G$221:$BQ$292,MATCH('Avira YoY view'!$L$2,'NLOK ALL FORECASTS'!$BU$221:$BU$292,0),MATCH('Avira YoY view'!AG8,'NLOK ALL FORECASTS'!$G$220:$BQ$220,0))=0,INDEX('NLOK ALL FORECASTS'!$G$147:$BQ$216,MATCH('Avira YoY view'!$L$2,'NLOK ALL FORECASTS'!$BU$147:$BU$216,0),MATCH('Avira YoY view'!AG8,'NLOK ALL FORECASTS'!$G$146:$BQ$146,0)),INDEX('NLOK ALL FORECASTS'!$G$221:$BQ$292,MATCH('Avira YoY view'!$L$2,'NLOK ALL FORECASTS'!$BU$221:$BU$292,0),MATCH('Avira YoY view'!AG8,'NLOK ALL FORECASTS'!$G$220:$BQ$220,0)))</f>
        <v>#N/A</v>
      </c>
      <c r="J8" s="822" t="str">
        <f t="shared" si="1"/>
        <v>x</v>
      </c>
      <c r="K8" s="21"/>
      <c r="L8" s="21"/>
      <c r="M8" s="21"/>
      <c r="N8" s="21"/>
      <c r="O8" s="21"/>
      <c r="P8" s="21"/>
      <c r="S8" s="21"/>
      <c r="T8" s="21"/>
      <c r="U8" s="21"/>
      <c r="V8" s="21"/>
      <c r="X8" s="21"/>
      <c r="Y8" s="21"/>
      <c r="Z8" s="21"/>
      <c r="AA8" s="21"/>
      <c r="AB8" s="21"/>
      <c r="AD8" s="823">
        <v>44409</v>
      </c>
      <c r="AE8" s="824">
        <v>44774</v>
      </c>
      <c r="AF8" s="824">
        <v>45139</v>
      </c>
      <c r="AG8" s="825">
        <v>45505</v>
      </c>
      <c r="AI8" s="826" t="str">
        <f>'NLOK ALL FORECASTS'!BU179</f>
        <v>English MT Avira Email  (Support + Retention) Avira Email</v>
      </c>
      <c r="AJ8" s="866"/>
    </row>
    <row r="9" spans="2:36">
      <c r="B9" s="817" t="s">
        <v>793</v>
      </c>
      <c r="C9" s="818" t="str">
        <f>IFERROR(IF(INDEX('NLOK ALL FORECASTS'!$G$221:$BQ$292,MATCH('Avira YoY view'!$L$2,'NLOK ALL FORECASTS'!$BU$221:$BU$292,0),MATCH('Avira YoY view'!AD9,'NLOK ALL FORECASTS'!$G$220:$BQ$220,0))=0,INDEX('NLOK ALL FORECASTS'!$G$147:$BQ$216,MATCH('Avira YoY view'!$L$2,'NLOK ALL FORECASTS'!$BU$147:$BU$216,0),MATCH('Avira YoY view'!AD9,'NLOK ALL FORECASTS'!E151:BL151,0)),INDEX('NLOK ALL FORECASTS'!$G$221:$BQ$292,MATCH('Avira YoY view'!$L$2,'NLOK ALL FORECASTS'!$BU$221:$BU$292,0),MATCH('Avira YoY view'!AD9,'NLOK ALL FORECASTS'!$G$220:$BQ$220,0))),"")</f>
        <v/>
      </c>
      <c r="D9" s="819"/>
      <c r="E9" s="818" t="str">
        <f>IFERROR(IF(INDEX('NLOK ALL FORECASTS'!$G$221:$BQ$292,MATCH('Avira YoY view'!$L$2,'NLOK ALL FORECASTS'!$BU$221:$BU$292,0),MATCH('Avira YoY view'!AE9,'NLOK ALL FORECASTS'!$G$220:$BQ$220,0))=0,INDEX('NLOK ALL FORECASTS'!$G$147:$BQ$216,MATCH('Avira YoY view'!$L$2,'NLOK ALL FORECASTS'!$BU$147:$BU$216,0),MATCH('Avira YoY view'!AE9,'NLOK ALL FORECASTS'!G151:BQ151,0)),INDEX('NLOK ALL FORECASTS'!$G$221:$BQ$292,MATCH('Avira YoY view'!$L$2,'NLOK ALL FORECASTS'!$BU$221:$BU$292,0),MATCH('Avira YoY view'!AE9,'NLOK ALL FORECASTS'!$G$220:$BQ$220,0))),"")</f>
        <v/>
      </c>
      <c r="F9" s="820" t="str">
        <f t="shared" si="2"/>
        <v>x</v>
      </c>
      <c r="G9" s="827" t="e">
        <f>IF(INDEX('NLOK ALL FORECASTS'!$G$221:$BQ$292,MATCH('Avira YoY view'!$L$2,'NLOK ALL FORECASTS'!$BU$221:$BU$292,0),MATCH('Avira YoY view'!AF9,'NLOK ALL FORECASTS'!$G$220:$BQ$220,0))=0,INDEX('NLOK ALL FORECASTS'!$G$147:$BQ$216,MATCH('Avira YoY view'!$L$2,'NLOK ALL FORECASTS'!$BU$147:$BU$216,0),MATCH('Avira YoY view'!AF9,'NLOK ALL FORECASTS'!$G$146:$BQ$146,0)),INDEX('NLOK ALL FORECASTS'!$G$221:$BQ$292,MATCH('Avira YoY view'!$L$2,'NLOK ALL FORECASTS'!$BU$221:$BU$292,0),MATCH('Avira YoY view'!AF9,'NLOK ALL FORECASTS'!$G$220:$BQ$220,0)))</f>
        <v>#N/A</v>
      </c>
      <c r="H9" s="822" t="str">
        <f t="shared" si="0"/>
        <v>x</v>
      </c>
      <c r="I9" s="821" t="e">
        <f>IF(INDEX('NLOK ALL FORECASTS'!$G$221:$BQ$292,MATCH('Avira YoY view'!$L$2,'NLOK ALL FORECASTS'!$BU$221:$BU$292,0),MATCH('Avira YoY view'!AG9,'NLOK ALL FORECASTS'!$G$220:$BQ$220,0))=0,INDEX('NLOK ALL FORECASTS'!$G$147:$BQ$216,MATCH('Avira YoY view'!$L$2,'NLOK ALL FORECASTS'!$BU$147:$BU$216,0),MATCH('Avira YoY view'!AG9,'NLOK ALL FORECASTS'!$G$146:$BQ$146,0)),INDEX('NLOK ALL FORECASTS'!$G$221:$BQ$292,MATCH('Avira YoY view'!$L$2,'NLOK ALL FORECASTS'!$BU$221:$BU$292,0),MATCH('Avira YoY view'!AG9,'NLOK ALL FORECASTS'!$G$220:$BQ$220,0)))</f>
        <v>#N/A</v>
      </c>
      <c r="J9" s="822" t="str">
        <f t="shared" si="1"/>
        <v>x</v>
      </c>
      <c r="K9" s="21"/>
      <c r="L9" s="21"/>
      <c r="M9" s="21"/>
      <c r="N9" s="21"/>
      <c r="O9" s="21"/>
      <c r="P9" s="21"/>
      <c r="S9" s="21"/>
      <c r="T9" s="21"/>
      <c r="U9" s="21"/>
      <c r="V9" s="21"/>
      <c r="W9" s="21"/>
      <c r="X9" s="21"/>
      <c r="Y9" s="21"/>
      <c r="Z9" s="21"/>
      <c r="AA9" s="21"/>
      <c r="AB9" s="21"/>
      <c r="AD9" s="823">
        <v>44440</v>
      </c>
      <c r="AE9" s="824">
        <v>44805</v>
      </c>
      <c r="AF9" s="824">
        <v>45170</v>
      </c>
      <c r="AG9" s="825">
        <v>45536</v>
      </c>
    </row>
    <row r="10" spans="2:36">
      <c r="B10" s="817" t="s">
        <v>794</v>
      </c>
      <c r="C10" s="818" t="str">
        <f>IFERROR(IF(INDEX('NLOK ALL FORECASTS'!$G$221:$BQ$292,MATCH('Avira YoY view'!$L$2,'NLOK ALL FORECASTS'!$BU$221:$BU$292,0),MATCH('Avira YoY view'!AD10,'NLOK ALL FORECASTS'!$G$220:$BQ$220,0))=0,INDEX('NLOK ALL FORECASTS'!$G$147:$BQ$216,MATCH('Avira YoY view'!$L$2,'NLOK ALL FORECASTS'!$BU$147:$BU$216,0),MATCH('Avira YoY view'!AD10,'NLOK ALL FORECASTS'!E152:BL152,0)),INDEX('NLOK ALL FORECASTS'!$G$221:$BQ$292,MATCH('Avira YoY view'!$L$2,'NLOK ALL FORECASTS'!$BU$221:$BU$292,0),MATCH('Avira YoY view'!AD10,'NLOK ALL FORECASTS'!$G$220:$BQ$220,0))),"")</f>
        <v/>
      </c>
      <c r="D10" s="819"/>
      <c r="E10" s="818" t="str">
        <f>IFERROR(IF(INDEX('NLOK ALL FORECASTS'!$G$221:$BQ$292,MATCH('Avira YoY view'!$L$2,'NLOK ALL FORECASTS'!$BU$221:$BU$292,0),MATCH('Avira YoY view'!AE10,'NLOK ALL FORECASTS'!$G$220:$BQ$220,0))=0,INDEX('NLOK ALL FORECASTS'!$G$147:$BQ$216,MATCH('Avira YoY view'!$L$2,'NLOK ALL FORECASTS'!$BU$147:$BU$216,0),MATCH('Avira YoY view'!AE10,'NLOK ALL FORECASTS'!G152:BQ152,0)),INDEX('NLOK ALL FORECASTS'!$G$221:$BQ$292,MATCH('Avira YoY view'!$L$2,'NLOK ALL FORECASTS'!$BU$221:$BU$292,0),MATCH('Avira YoY view'!AE10,'NLOK ALL FORECASTS'!$G$220:$BQ$220,0))),"")</f>
        <v/>
      </c>
      <c r="F10" s="820" t="str">
        <f t="shared" si="2"/>
        <v>x</v>
      </c>
      <c r="G10" s="827" t="e">
        <f>IF(INDEX('NLOK ALL FORECASTS'!$G$221:$BQ$292,MATCH('Avira YoY view'!$L$2,'NLOK ALL FORECASTS'!$BU$221:$BU$292,0),MATCH('Avira YoY view'!AF10,'NLOK ALL FORECASTS'!$G$220:$BQ$220,0))=0,INDEX('NLOK ALL FORECASTS'!$G$147:$BQ$216,MATCH('Avira YoY view'!$L$2,'NLOK ALL FORECASTS'!$BU$147:$BU$216,0),MATCH('Avira YoY view'!AF10,'NLOK ALL FORECASTS'!$G$146:$BQ$146,0)),INDEX('NLOK ALL FORECASTS'!$G$221:$BQ$292,MATCH('Avira YoY view'!$L$2,'NLOK ALL FORECASTS'!$BU$221:$BU$292,0),MATCH('Avira YoY view'!AF10,'NLOK ALL FORECASTS'!$G$220:$BQ$220,0)))</f>
        <v>#N/A</v>
      </c>
      <c r="H10" s="822" t="str">
        <f t="shared" si="0"/>
        <v>x</v>
      </c>
      <c r="I10" s="821" t="e">
        <f>IF(INDEX('NLOK ALL FORECASTS'!$G$221:$BQ$292,MATCH('Avira YoY view'!$L$2,'NLOK ALL FORECASTS'!$BU$221:$BU$292,0),MATCH('Avira YoY view'!AG10,'NLOK ALL FORECASTS'!$G$220:$BQ$220,0))=0,INDEX('NLOK ALL FORECASTS'!$G$147:$BQ$216,MATCH('Avira YoY view'!$L$2,'NLOK ALL FORECASTS'!$BU$147:$BU$216,0),MATCH('Avira YoY view'!AG10,'NLOK ALL FORECASTS'!$G$146:$BQ$146,0)),INDEX('NLOK ALL FORECASTS'!$G$221:$BQ$292,MATCH('Avira YoY view'!$L$2,'NLOK ALL FORECASTS'!$BU$221:$BU$292,0),MATCH('Avira YoY view'!AG10,'NLOK ALL FORECASTS'!$G$220:$BQ$220,0)))</f>
        <v>#N/A</v>
      </c>
      <c r="J10" s="822" t="str">
        <f t="shared" si="1"/>
        <v>x</v>
      </c>
      <c r="K10" s="21"/>
      <c r="L10" s="21"/>
      <c r="M10" s="21"/>
      <c r="N10" s="21"/>
      <c r="O10" s="21"/>
      <c r="P10" s="21"/>
      <c r="S10" s="21"/>
      <c r="T10" s="21"/>
      <c r="U10" s="21"/>
      <c r="V10" s="21"/>
      <c r="W10" s="21"/>
      <c r="X10" s="21"/>
      <c r="Y10" s="21"/>
      <c r="Z10" s="21"/>
      <c r="AA10" s="21"/>
      <c r="AB10" s="21"/>
      <c r="AD10" s="823">
        <v>44470</v>
      </c>
      <c r="AE10" s="824">
        <v>44835</v>
      </c>
      <c r="AF10" s="824">
        <v>45200</v>
      </c>
      <c r="AG10" s="825">
        <v>45566</v>
      </c>
    </row>
    <row r="11" spans="2:36">
      <c r="B11" s="817" t="s">
        <v>795</v>
      </c>
      <c r="C11" s="818" t="str">
        <f>IFERROR(IF(INDEX('NLOK ALL FORECASTS'!$G$221:$BQ$292,MATCH('Avira YoY view'!$L$2,'NLOK ALL FORECASTS'!$BU$221:$BU$292,0),MATCH('Avira YoY view'!AD11,'NLOK ALL FORECASTS'!$G$220:$BQ$220,0))=0,INDEX('NLOK ALL FORECASTS'!$G$147:$BQ$216,MATCH('Avira YoY view'!$L$2,'NLOK ALL FORECASTS'!$BU$147:$BU$216,0),MATCH('Avira YoY view'!AD11,'NLOK ALL FORECASTS'!E153:BL153,0)),INDEX('NLOK ALL FORECASTS'!$G$221:$BQ$292,MATCH('Avira YoY view'!$L$2,'NLOK ALL FORECASTS'!$BU$221:$BU$292,0),MATCH('Avira YoY view'!AD11,'NLOK ALL FORECASTS'!$G$220:$BQ$220,0))),"")</f>
        <v/>
      </c>
      <c r="D11" s="819"/>
      <c r="E11" s="818" t="str">
        <f>IFERROR(IF(INDEX('NLOK ALL FORECASTS'!$G$221:$BQ$292,MATCH('Avira YoY view'!$L$2,'NLOK ALL FORECASTS'!$BU$221:$BU$292,0),MATCH('Avira YoY view'!AE11,'NLOK ALL FORECASTS'!$G$220:$BQ$220,0))=0,INDEX('NLOK ALL FORECASTS'!$G$147:$BQ$216,MATCH('Avira YoY view'!$L$2,'NLOK ALL FORECASTS'!$BU$147:$BU$216,0),MATCH('Avira YoY view'!AE11,'NLOK ALL FORECASTS'!G153:BQ153,0)),INDEX('NLOK ALL FORECASTS'!$G$221:$BQ$292,MATCH('Avira YoY view'!$L$2,'NLOK ALL FORECASTS'!$BU$221:$BU$292,0),MATCH('Avira YoY view'!AE11,'NLOK ALL FORECASTS'!$G$220:$BQ$220,0))),"")</f>
        <v/>
      </c>
      <c r="F11" s="820" t="str">
        <f t="shared" si="2"/>
        <v>x</v>
      </c>
      <c r="G11" s="827" t="e">
        <f>IF(INDEX('NLOK ALL FORECASTS'!$G$221:$BQ$292,MATCH('Avira YoY view'!$L$2,'NLOK ALL FORECASTS'!$BU$221:$BU$292,0),MATCH('Avira YoY view'!AF11,'NLOK ALL FORECASTS'!$G$220:$BQ$220,0))=0,INDEX('NLOK ALL FORECASTS'!$G$147:$BQ$216,MATCH('Avira YoY view'!$L$2,'NLOK ALL FORECASTS'!$BU$147:$BU$216,0),MATCH('Avira YoY view'!AF11,'NLOK ALL FORECASTS'!$G$146:$BQ$146,0)),INDEX('NLOK ALL FORECASTS'!$G$221:$BQ$292,MATCH('Avira YoY view'!$L$2,'NLOK ALL FORECASTS'!$BU$221:$BU$292,0),MATCH('Avira YoY view'!AF11,'NLOK ALL FORECASTS'!$G$220:$BQ$220,0)))</f>
        <v>#N/A</v>
      </c>
      <c r="H11" s="822" t="str">
        <f t="shared" si="0"/>
        <v>x</v>
      </c>
      <c r="I11" s="821" t="e">
        <f>IF(INDEX('NLOK ALL FORECASTS'!$G$221:$BQ$292,MATCH('Avira YoY view'!$L$2,'NLOK ALL FORECASTS'!$BU$221:$BU$292,0),MATCH('Avira YoY view'!AG11,'NLOK ALL FORECASTS'!$G$220:$BQ$220,0))=0,INDEX('NLOK ALL FORECASTS'!$G$147:$BQ$216,MATCH('Avira YoY view'!$L$2,'NLOK ALL FORECASTS'!$BU$147:$BU$216,0),MATCH('Avira YoY view'!AG11,'NLOK ALL FORECASTS'!$G$146:$BQ$146,0)),INDEX('NLOK ALL FORECASTS'!$G$221:$BQ$292,MATCH('Avira YoY view'!$L$2,'NLOK ALL FORECASTS'!$BU$221:$BU$292,0),MATCH('Avira YoY view'!AG11,'NLOK ALL FORECASTS'!$G$220:$BQ$220,0)))</f>
        <v>#N/A</v>
      </c>
      <c r="J11" s="822" t="str">
        <f t="shared" si="1"/>
        <v>x</v>
      </c>
      <c r="K11" s="21"/>
      <c r="L11" s="21"/>
      <c r="M11" s="21"/>
      <c r="N11" s="21"/>
      <c r="O11" s="21"/>
      <c r="P11" s="21"/>
      <c r="S11" s="21"/>
      <c r="T11" s="21"/>
      <c r="U11" s="21"/>
      <c r="V11" s="21"/>
      <c r="W11" s="21"/>
      <c r="X11" s="21"/>
      <c r="Y11" s="21"/>
      <c r="Z11" s="21"/>
      <c r="AA11" s="21"/>
      <c r="AB11" s="21"/>
      <c r="AD11" s="823">
        <v>44501</v>
      </c>
      <c r="AE11" s="824">
        <v>44866</v>
      </c>
      <c r="AF11" s="824">
        <v>45231</v>
      </c>
      <c r="AG11" s="825">
        <v>45597</v>
      </c>
    </row>
    <row r="12" spans="2:36">
      <c r="B12" s="817" t="s">
        <v>796</v>
      </c>
      <c r="C12" s="818" t="str">
        <f>IFERROR(IF(INDEX('NLOK ALL FORECASTS'!$G$221:$BQ$292,MATCH('Avira YoY view'!$L$2,'NLOK ALL FORECASTS'!$BU$221:$BU$292,0),MATCH('Avira YoY view'!AD12,'NLOK ALL FORECASTS'!$G$220:$BQ$220,0))=0,INDEX('NLOK ALL FORECASTS'!$G$147:$BQ$216,MATCH('Avira YoY view'!$L$2,'NLOK ALL FORECASTS'!$BU$147:$BU$216,0),MATCH('Avira YoY view'!AD12,'NLOK ALL FORECASTS'!E154:BL154,0)),INDEX('NLOK ALL FORECASTS'!$G$221:$BQ$292,MATCH('Avira YoY view'!$L$2,'NLOK ALL FORECASTS'!$BU$221:$BU$292,0),MATCH('Avira YoY view'!AD12,'NLOK ALL FORECASTS'!$G$220:$BQ$220,0))),"")</f>
        <v/>
      </c>
      <c r="D12" s="819"/>
      <c r="E12" s="818" t="str">
        <f>IFERROR(IF(INDEX('NLOK ALL FORECASTS'!$G$221:$BQ$292,MATCH('Avira YoY view'!$L$2,'NLOK ALL FORECASTS'!$BU$221:$BU$292,0),MATCH('Avira YoY view'!AE12,'NLOK ALL FORECASTS'!$G$220:$BQ$220,0))=0,INDEX('NLOK ALL FORECASTS'!$G$147:$BQ$216,MATCH('Avira YoY view'!$L$2,'NLOK ALL FORECASTS'!$BU$147:$BU$216,0),MATCH('Avira YoY view'!AE12,'NLOK ALL FORECASTS'!G154:BQ154,0)),INDEX('NLOK ALL FORECASTS'!$G$221:$BQ$292,MATCH('Avira YoY view'!$L$2,'NLOK ALL FORECASTS'!$BU$221:$BU$292,0),MATCH('Avira YoY view'!AE12,'NLOK ALL FORECASTS'!$G$220:$BQ$220,0))),"")</f>
        <v/>
      </c>
      <c r="F12" s="820" t="str">
        <f t="shared" si="2"/>
        <v>x</v>
      </c>
      <c r="G12" s="827" t="e">
        <f>IF(INDEX('NLOK ALL FORECASTS'!$G$221:$BQ$292,MATCH('Avira YoY view'!$L$2,'NLOK ALL FORECASTS'!$BU$221:$BU$292,0),MATCH('Avira YoY view'!AF12,'NLOK ALL FORECASTS'!$G$220:$BQ$220,0))=0,INDEX('NLOK ALL FORECASTS'!$G$147:$BQ$216,MATCH('Avira YoY view'!$L$2,'NLOK ALL FORECASTS'!$BU$147:$BU$216,0),MATCH('Avira YoY view'!AF12,'NLOK ALL FORECASTS'!$G$146:$BQ$146,0)),INDEX('NLOK ALL FORECASTS'!$G$221:$BQ$292,MATCH('Avira YoY view'!$L$2,'NLOK ALL FORECASTS'!$BU$221:$BU$292,0),MATCH('Avira YoY view'!AF12,'NLOK ALL FORECASTS'!$G$220:$BQ$220,0)))</f>
        <v>#N/A</v>
      </c>
      <c r="H12" s="822" t="str">
        <f t="shared" si="0"/>
        <v>x</v>
      </c>
      <c r="I12" s="821" t="e">
        <f>IF(INDEX('NLOK ALL FORECASTS'!$G$221:$BQ$292,MATCH('Avira YoY view'!$L$2,'NLOK ALL FORECASTS'!$BU$221:$BU$292,0),MATCH('Avira YoY view'!AG12,'NLOK ALL FORECASTS'!$G$220:$BQ$220,0))=0,INDEX('NLOK ALL FORECASTS'!$G$147:$BQ$216,MATCH('Avira YoY view'!$L$2,'NLOK ALL FORECASTS'!$BU$147:$BU$216,0),MATCH('Avira YoY view'!AG12,'NLOK ALL FORECASTS'!$G$146:$BQ$146,0)),INDEX('NLOK ALL FORECASTS'!$G$221:$BQ$292,MATCH('Avira YoY view'!$L$2,'NLOK ALL FORECASTS'!$BU$221:$BU$292,0),MATCH('Avira YoY view'!AG12,'NLOK ALL FORECASTS'!$G$220:$BQ$220,0)))</f>
        <v>#N/A</v>
      </c>
      <c r="J12" s="822" t="str">
        <f t="shared" si="1"/>
        <v>x</v>
      </c>
      <c r="K12" s="21"/>
      <c r="L12" s="21"/>
      <c r="M12" s="21"/>
      <c r="N12" s="21"/>
      <c r="O12" s="21"/>
      <c r="P12" s="21"/>
      <c r="S12" s="21"/>
      <c r="T12" s="21"/>
      <c r="U12" s="21"/>
      <c r="V12" s="21"/>
      <c r="W12" s="21"/>
      <c r="X12" s="21"/>
      <c r="Y12" s="21"/>
      <c r="Z12" s="21"/>
      <c r="AA12" s="21"/>
      <c r="AB12" s="21"/>
      <c r="AD12" s="823">
        <v>44531</v>
      </c>
      <c r="AE12" s="824">
        <v>44896</v>
      </c>
      <c r="AF12" s="824">
        <v>45261</v>
      </c>
      <c r="AG12" s="825">
        <v>45627</v>
      </c>
    </row>
    <row r="13" spans="2:36">
      <c r="B13" s="817" t="s">
        <v>797</v>
      </c>
      <c r="C13" s="818" t="str">
        <f>IFERROR(IF(INDEX('NLOK ALL FORECASTS'!$G$221:$BQ$292,MATCH('Avira YoY view'!$L$2,'NLOK ALL FORECASTS'!$BU$221:$BU$292,0),MATCH('Avira YoY view'!AD13,'NLOK ALL FORECASTS'!$G$220:$BQ$220,0))=0,INDEX('NLOK ALL FORECASTS'!$G$147:$BQ$216,MATCH('Avira YoY view'!$L$2,'NLOK ALL FORECASTS'!$BU$147:$BU$216,0),MATCH('Avira YoY view'!AD13,'NLOK ALL FORECASTS'!E155:BL155,0)),INDEX('NLOK ALL FORECASTS'!$G$221:$BQ$292,MATCH('Avira YoY view'!$L$2,'NLOK ALL FORECASTS'!$BU$221:$BU$292,0),MATCH('Avira YoY view'!AD13,'NLOK ALL FORECASTS'!$G$220:$BQ$220,0))),"")</f>
        <v/>
      </c>
      <c r="D13" s="819"/>
      <c r="E13" s="818" t="str">
        <f>IFERROR(IF(INDEX('NLOK ALL FORECASTS'!$G$221:$BQ$292,MATCH('Avira YoY view'!$L$2,'NLOK ALL FORECASTS'!$BU$221:$BU$292,0),MATCH('Avira YoY view'!AE13,'NLOK ALL FORECASTS'!$G$220:$BQ$220,0))=0,INDEX('NLOK ALL FORECASTS'!$G$147:$BQ$216,MATCH('Avira YoY view'!$L$2,'NLOK ALL FORECASTS'!$BU$147:$BU$216,0),MATCH('Avira YoY view'!AE13,'NLOK ALL FORECASTS'!G155:BQ155,0)),INDEX('NLOK ALL FORECASTS'!$G$221:$BQ$292,MATCH('Avira YoY view'!$L$2,'NLOK ALL FORECASTS'!$BU$221:$BU$292,0),MATCH('Avira YoY view'!AE13,'NLOK ALL FORECASTS'!$G$220:$BQ$220,0))),"")</f>
        <v/>
      </c>
      <c r="F13" s="820" t="str">
        <f t="shared" si="2"/>
        <v>x</v>
      </c>
      <c r="G13" s="827" t="e">
        <f>IF(INDEX('NLOK ALL FORECASTS'!$G$221:$BQ$292,MATCH('Avira YoY view'!$L$2,'NLOK ALL FORECASTS'!$BU$221:$BU$292,0),MATCH('Avira YoY view'!AF13,'NLOK ALL FORECASTS'!$G$220:$BQ$220,0))=0,INDEX('NLOK ALL FORECASTS'!$G$147:$BQ$216,MATCH('Avira YoY view'!$L$2,'NLOK ALL FORECASTS'!$BU$147:$BU$216,0),MATCH('Avira YoY view'!AF13,'NLOK ALL FORECASTS'!$G$146:$BQ$146,0)),INDEX('NLOK ALL FORECASTS'!$G$221:$BQ$292,MATCH('Avira YoY view'!$L$2,'NLOK ALL FORECASTS'!$BU$221:$BU$292,0),MATCH('Avira YoY view'!AF13,'NLOK ALL FORECASTS'!$G$220:$BQ$220,0)))</f>
        <v>#N/A</v>
      </c>
      <c r="H13" s="822" t="str">
        <f t="shared" si="0"/>
        <v>x</v>
      </c>
      <c r="I13" s="821" t="e">
        <f>IF(INDEX('NLOK ALL FORECASTS'!$G$221:$BQ$292,MATCH('Avira YoY view'!$L$2,'NLOK ALL FORECASTS'!$BU$221:$BU$292,0),MATCH('Avira YoY view'!AG13,'NLOK ALL FORECASTS'!$G$220:$BQ$220,0))=0,INDEX('NLOK ALL FORECASTS'!$G$147:$BQ$216,MATCH('Avira YoY view'!$L$2,'NLOK ALL FORECASTS'!$BU$147:$BU$216,0),MATCH('Avira YoY view'!AG13,'NLOK ALL FORECASTS'!$G$146:$BQ$146,0)),INDEX('NLOK ALL FORECASTS'!$G$221:$BQ$292,MATCH('Avira YoY view'!$L$2,'NLOK ALL FORECASTS'!$BU$221:$BU$292,0),MATCH('Avira YoY view'!AG13,'NLOK ALL FORECASTS'!$G$220:$BQ$220,0)))</f>
        <v>#N/A</v>
      </c>
      <c r="J13" s="822" t="str">
        <f t="shared" si="1"/>
        <v>x</v>
      </c>
      <c r="K13" s="21"/>
      <c r="L13" s="21"/>
      <c r="M13" s="21"/>
      <c r="N13" s="21"/>
      <c r="O13" s="21"/>
      <c r="P13" s="21"/>
      <c r="S13" s="21"/>
      <c r="T13" s="21"/>
      <c r="U13" s="21"/>
      <c r="V13" s="21"/>
      <c r="W13" s="21"/>
      <c r="X13" s="21"/>
      <c r="Y13" s="21"/>
      <c r="Z13" s="21"/>
      <c r="AA13" s="21"/>
      <c r="AB13" s="21"/>
      <c r="AD13" s="823">
        <v>44562</v>
      </c>
      <c r="AE13" s="824">
        <v>44927</v>
      </c>
      <c r="AF13" s="824">
        <v>45292</v>
      </c>
      <c r="AG13" s="825">
        <v>45658</v>
      </c>
    </row>
    <row r="14" spans="2:36">
      <c r="B14" s="817" t="s">
        <v>798</v>
      </c>
      <c r="C14" s="818" t="str">
        <f>IFERROR(IF(INDEX('NLOK ALL FORECASTS'!$G$221:$BQ$292,MATCH('Avira YoY view'!$L$2,'NLOK ALL FORECASTS'!$BU$221:$BU$292,0),MATCH('Avira YoY view'!AD14,'NLOK ALL FORECASTS'!$G$220:$BQ$220,0))=0,INDEX('NLOK ALL FORECASTS'!$G$147:$BQ$216,MATCH('Avira YoY view'!$L$2,'NLOK ALL FORECASTS'!$BU$147:$BU$216,0),MATCH('Avira YoY view'!AD14,'NLOK ALL FORECASTS'!E156:BL156,0)),INDEX('NLOK ALL FORECASTS'!$G$221:$BQ$292,MATCH('Avira YoY view'!$L$2,'NLOK ALL FORECASTS'!$BU$221:$BU$292,0),MATCH('Avira YoY view'!AD14,'NLOK ALL FORECASTS'!$G$220:$BQ$220,0))),"")</f>
        <v/>
      </c>
      <c r="D14" s="819"/>
      <c r="E14" s="818" t="str">
        <f>IFERROR(IF(INDEX('NLOK ALL FORECASTS'!$G$221:$BQ$292,MATCH('Avira YoY view'!$L$2,'NLOK ALL FORECASTS'!$BU$221:$BU$292,0),MATCH('Avira YoY view'!AE14,'NLOK ALL FORECASTS'!$G$220:$BQ$220,0))=0,INDEX('NLOK ALL FORECASTS'!$G$147:$BQ$216,MATCH('Avira YoY view'!$L$2,'NLOK ALL FORECASTS'!$BU$147:$BU$216,0),MATCH('Avira YoY view'!AE14,'NLOK ALL FORECASTS'!G156:BQ156,0)),INDEX('NLOK ALL FORECASTS'!$G$221:$BQ$292,MATCH('Avira YoY view'!$L$2,'NLOK ALL FORECASTS'!$BU$221:$BU$292,0),MATCH('Avira YoY view'!AE14,'NLOK ALL FORECASTS'!$G$220:$BQ$220,0))),"")</f>
        <v/>
      </c>
      <c r="F14" s="820" t="str">
        <f t="shared" si="2"/>
        <v>x</v>
      </c>
      <c r="G14" s="827" t="e">
        <f>IF(INDEX('NLOK ALL FORECASTS'!$G$221:$BQ$292,MATCH('Avira YoY view'!$L$2,'NLOK ALL FORECASTS'!$BU$221:$BU$292,0),MATCH('Avira YoY view'!AF14,'NLOK ALL FORECASTS'!$G$220:$BQ$220,0))=0,INDEX('NLOK ALL FORECASTS'!$G$147:$BQ$216,MATCH('Avira YoY view'!$L$2,'NLOK ALL FORECASTS'!$BU$147:$BU$216,0),MATCH('Avira YoY view'!AF14,'NLOK ALL FORECASTS'!$G$146:$BQ$146,0)),INDEX('NLOK ALL FORECASTS'!$G$221:$BQ$292,MATCH('Avira YoY view'!$L$2,'NLOK ALL FORECASTS'!$BU$221:$BU$292,0),MATCH('Avira YoY view'!AF14,'NLOK ALL FORECASTS'!$G$220:$BQ$220,0)))</f>
        <v>#N/A</v>
      </c>
      <c r="H14" s="822" t="str">
        <f t="shared" si="0"/>
        <v>x</v>
      </c>
      <c r="I14" s="821" t="e">
        <f>IF(INDEX('NLOK ALL FORECASTS'!$G$221:$BQ$292,MATCH('Avira YoY view'!$L$2,'NLOK ALL FORECASTS'!$BU$221:$BU$292,0),MATCH('Avira YoY view'!AG14,'NLOK ALL FORECASTS'!$G$220:$BQ$220,0))=0,INDEX('NLOK ALL FORECASTS'!$G$147:$BQ$216,MATCH('Avira YoY view'!$L$2,'NLOK ALL FORECASTS'!$BU$147:$BU$216,0),MATCH('Avira YoY view'!AG14,'NLOK ALL FORECASTS'!$G$146:$BQ$146,0)),INDEX('NLOK ALL FORECASTS'!$G$221:$BQ$292,MATCH('Avira YoY view'!$L$2,'NLOK ALL FORECASTS'!$BU$221:$BU$292,0),MATCH('Avira YoY view'!AG14,'NLOK ALL FORECASTS'!$G$220:$BQ$220,0)))</f>
        <v>#N/A</v>
      </c>
      <c r="J14" s="822" t="str">
        <f t="shared" si="1"/>
        <v>x</v>
      </c>
      <c r="K14" s="21"/>
      <c r="L14" s="21"/>
      <c r="M14" s="21"/>
      <c r="N14" s="21"/>
      <c r="O14" s="21"/>
      <c r="P14" s="21"/>
      <c r="S14" s="21"/>
      <c r="T14" s="21"/>
      <c r="U14" s="21"/>
      <c r="V14" s="21"/>
      <c r="W14" s="21"/>
      <c r="X14" s="21"/>
      <c r="Y14" s="21"/>
      <c r="Z14" s="21"/>
      <c r="AA14" s="21"/>
      <c r="AB14" s="21"/>
      <c r="AD14" s="823">
        <v>44593</v>
      </c>
      <c r="AE14" s="824">
        <v>44958</v>
      </c>
      <c r="AF14" s="824">
        <v>45323</v>
      </c>
      <c r="AG14" s="825">
        <v>45689</v>
      </c>
    </row>
    <row r="15" spans="2:36">
      <c r="B15" s="828" t="s">
        <v>799</v>
      </c>
      <c r="C15" s="829" t="str">
        <f>IFERROR(IF(INDEX('NLOK ALL FORECASTS'!$G$221:$BQ$292,MATCH('Avira YoY view'!$L$2,'NLOK ALL FORECASTS'!$BU$221:$BU$292,0),MATCH('Avira YoY view'!AD15,'NLOK ALL FORECASTS'!$G$220:$BQ$220,0))=0,INDEX('NLOK ALL FORECASTS'!$G$147:$BQ$216,MATCH('Avira YoY view'!$L$2,'NLOK ALL FORECASTS'!$BU$147:$BU$216,0),MATCH('Avira YoY view'!AD15,'NLOK ALL FORECASTS'!E157:BL157,0)),INDEX('NLOK ALL FORECASTS'!$G$221:$BQ$292,MATCH('Avira YoY view'!$L$2,'NLOK ALL FORECASTS'!$BU$221:$BU$292,0),MATCH('Avira YoY view'!AD15,'NLOK ALL FORECASTS'!$G$220:$BQ$220,0))),"")</f>
        <v/>
      </c>
      <c r="D15" s="830"/>
      <c r="E15" s="829" t="str">
        <f>IFERROR(IF(INDEX('NLOK ALL FORECASTS'!$G$221:$BQ$292,MATCH('Avira YoY view'!$L$2,'NLOK ALL FORECASTS'!$BU$221:$BU$292,0),MATCH('Avira YoY view'!AE15,'NLOK ALL FORECASTS'!$G$220:$BQ$220,0))=0,INDEX('NLOK ALL FORECASTS'!$G$147:$BQ$216,MATCH('Avira YoY view'!$L$2,'NLOK ALL FORECASTS'!$BU$147:$BU$216,0),MATCH('Avira YoY view'!AE15,'NLOK ALL FORECASTS'!G157:BQ157,0)),INDEX('NLOK ALL FORECASTS'!$G$221:$BQ$292,MATCH('Avira YoY view'!$L$2,'NLOK ALL FORECASTS'!$BU$221:$BU$292,0),MATCH('Avira YoY view'!AE15,'NLOK ALL FORECASTS'!$G$220:$BQ$220,0))),"")</f>
        <v/>
      </c>
      <c r="F15" s="831" t="str">
        <f t="shared" si="2"/>
        <v>x</v>
      </c>
      <c r="G15" s="832" t="e">
        <f>IF(INDEX('NLOK ALL FORECASTS'!$G$221:$BQ$292,MATCH('Avira YoY view'!$L$2,'NLOK ALL FORECASTS'!$BU$221:$BU$292,0),MATCH('Avira YoY view'!AF15,'NLOK ALL FORECASTS'!$G$220:$BQ$220,0))=0,INDEX('NLOK ALL FORECASTS'!$G$147:$BQ$216,MATCH('Avira YoY view'!$L$2,'NLOK ALL FORECASTS'!$BU$147:$BU$216,0),MATCH('Avira YoY view'!AF15,'NLOK ALL FORECASTS'!$G$146:$BQ$146,0)),INDEX('NLOK ALL FORECASTS'!$G$221:$BQ$292,MATCH('Avira YoY view'!$L$2,'NLOK ALL FORECASTS'!$BU$221:$BU$292,0),MATCH('Avira YoY view'!AF15,'NLOK ALL FORECASTS'!$G$220:$BQ$220,0)))</f>
        <v>#N/A</v>
      </c>
      <c r="H15" s="833" t="str">
        <f t="shared" si="0"/>
        <v>x</v>
      </c>
      <c r="I15" s="834" t="e">
        <f>IF(INDEX('NLOK ALL FORECASTS'!$G$221:$BQ$292,MATCH('Avira YoY view'!$L$2,'NLOK ALL FORECASTS'!$BU$221:$BU$292,0),MATCH('Avira YoY view'!AG15,'NLOK ALL FORECASTS'!$G$220:$BQ$220,0))=0,INDEX('NLOK ALL FORECASTS'!$G$147:$BQ$216,MATCH('Avira YoY view'!$L$2,'NLOK ALL FORECASTS'!$BU$147:$BU$216,0),MATCH('Avira YoY view'!AG15,'NLOK ALL FORECASTS'!$G$146:$BQ$146,0)),INDEX('NLOK ALL FORECASTS'!$G$221:$BQ$292,MATCH('Avira YoY view'!$L$2,'NLOK ALL FORECASTS'!$BU$221:$BU$292,0),MATCH('Avira YoY view'!AG15,'NLOK ALL FORECASTS'!$G$220:$BQ$220,0)))</f>
        <v>#N/A</v>
      </c>
      <c r="J15" s="833" t="str">
        <f t="shared" si="1"/>
        <v>x</v>
      </c>
      <c r="K15" s="21"/>
      <c r="L15" s="21"/>
      <c r="M15" s="21"/>
      <c r="N15" s="21"/>
      <c r="O15" s="21"/>
      <c r="P15" s="21"/>
      <c r="S15" s="21"/>
      <c r="T15" s="21"/>
      <c r="U15" s="21"/>
      <c r="V15" s="21"/>
      <c r="W15" s="21"/>
      <c r="X15" s="21"/>
      <c r="Y15" s="21"/>
      <c r="Z15" s="21"/>
      <c r="AA15" s="21"/>
      <c r="AB15" s="21"/>
      <c r="AD15" s="835">
        <v>44621</v>
      </c>
      <c r="AE15" s="836">
        <v>44986</v>
      </c>
      <c r="AF15" s="836">
        <v>45352</v>
      </c>
      <c r="AG15" s="837">
        <v>45717</v>
      </c>
    </row>
    <row r="16" spans="2:36">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row>
    <row r="17" spans="2:33">
      <c r="K17" s="21"/>
      <c r="O17" s="21"/>
      <c r="P17" s="21"/>
      <c r="Q17" s="21"/>
      <c r="R17" s="21"/>
      <c r="S17" s="21"/>
      <c r="T17" s="21"/>
      <c r="U17" s="21"/>
      <c r="V17" s="21"/>
      <c r="W17" s="21"/>
      <c r="X17" s="21"/>
      <c r="Y17" s="21"/>
      <c r="Z17" s="21"/>
      <c r="AA17" s="21"/>
      <c r="AB17" s="21"/>
    </row>
    <row r="18" spans="2:33">
      <c r="B18" s="838" t="str">
        <f>L2</f>
        <v>English TP Mohali Avira English Inbound</v>
      </c>
      <c r="C18" s="839"/>
      <c r="D18" s="839"/>
      <c r="E18" s="840"/>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row>
    <row r="19" spans="2:33">
      <c r="B19" s="841"/>
      <c r="C19" s="842" t="s">
        <v>788</v>
      </c>
      <c r="D19" s="843" t="s">
        <v>789</v>
      </c>
      <c r="E19" s="843" t="s">
        <v>790</v>
      </c>
      <c r="F19" s="844" t="s">
        <v>791</v>
      </c>
      <c r="G19" s="844" t="s">
        <v>792</v>
      </c>
      <c r="H19" s="844" t="s">
        <v>793</v>
      </c>
      <c r="I19" s="844" t="s">
        <v>794</v>
      </c>
      <c r="J19" s="844" t="s">
        <v>795</v>
      </c>
      <c r="K19" s="844" t="s">
        <v>796</v>
      </c>
      <c r="L19" s="844" t="s">
        <v>797</v>
      </c>
      <c r="M19" s="844" t="s">
        <v>798</v>
      </c>
      <c r="N19" s="845" t="s">
        <v>799</v>
      </c>
      <c r="O19" s="846" t="s">
        <v>45</v>
      </c>
      <c r="P19" s="847" t="s">
        <v>859</v>
      </c>
      <c r="Q19" s="21"/>
      <c r="R19" s="21"/>
      <c r="S19" s="21"/>
      <c r="T19" s="21"/>
      <c r="U19" s="21"/>
      <c r="V19" s="21"/>
      <c r="W19" s="21"/>
      <c r="X19" s="21"/>
      <c r="Y19" s="21"/>
      <c r="Z19" s="21"/>
      <c r="AA19" s="21"/>
      <c r="AB19" s="21"/>
      <c r="AC19" s="21"/>
      <c r="AD19" s="21"/>
      <c r="AE19" s="21"/>
      <c r="AF19" s="21"/>
      <c r="AG19" s="21"/>
    </row>
    <row r="20" spans="2:33">
      <c r="B20" s="848" t="s">
        <v>852</v>
      </c>
      <c r="C20" s="808" t="str">
        <f>C4</f>
        <v/>
      </c>
      <c r="D20" s="849" t="str">
        <f>C5</f>
        <v/>
      </c>
      <c r="E20" s="849" t="str">
        <f>C6</f>
        <v/>
      </c>
      <c r="F20" s="849" t="str">
        <f>C7</f>
        <v/>
      </c>
      <c r="G20" s="849" t="str">
        <f>C8</f>
        <v/>
      </c>
      <c r="H20" s="849" t="str">
        <f>C9</f>
        <v/>
      </c>
      <c r="I20" s="849" t="str">
        <f>C10</f>
        <v/>
      </c>
      <c r="J20" s="849" t="str">
        <f>C11</f>
        <v/>
      </c>
      <c r="K20" s="849" t="str">
        <f>C12</f>
        <v/>
      </c>
      <c r="L20" s="849" t="str">
        <f>C13</f>
        <v/>
      </c>
      <c r="M20" s="849" t="str">
        <f>C14</f>
        <v/>
      </c>
      <c r="N20" s="850" t="str">
        <f>C15</f>
        <v/>
      </c>
      <c r="O20" s="851">
        <f>SUM(C20:N20)</f>
        <v>0</v>
      </c>
      <c r="P20" s="852"/>
      <c r="Q20" s="21"/>
      <c r="R20" s="21"/>
      <c r="S20" s="21"/>
      <c r="T20" s="21"/>
      <c r="U20" s="21"/>
      <c r="V20" s="21"/>
      <c r="W20" s="21"/>
      <c r="X20" s="21"/>
      <c r="Y20" s="21"/>
      <c r="Z20" s="21"/>
      <c r="AA20" s="21"/>
      <c r="AB20" s="21"/>
    </row>
    <row r="21" spans="2:33">
      <c r="B21" s="853" t="s">
        <v>853</v>
      </c>
      <c r="C21" s="818" t="str">
        <f>E4</f>
        <v/>
      </c>
      <c r="D21" s="854" t="str">
        <f>E5</f>
        <v/>
      </c>
      <c r="E21" s="854" t="str">
        <f>E6</f>
        <v/>
      </c>
      <c r="F21" s="854" t="str">
        <f>E7</f>
        <v/>
      </c>
      <c r="G21" s="854" t="str">
        <f>E8</f>
        <v/>
      </c>
      <c r="H21" s="854" t="str">
        <f>E9</f>
        <v/>
      </c>
      <c r="I21" s="854" t="str">
        <f>E10</f>
        <v/>
      </c>
      <c r="J21" s="854" t="str">
        <f>E11</f>
        <v/>
      </c>
      <c r="K21" s="854" t="str">
        <f>E12</f>
        <v/>
      </c>
      <c r="L21" s="854" t="str">
        <f>E13</f>
        <v/>
      </c>
      <c r="M21" s="854" t="str">
        <f>E14</f>
        <v/>
      </c>
      <c r="N21" s="855" t="str">
        <f>E15</f>
        <v/>
      </c>
      <c r="O21" s="856">
        <f>SUM(C21:N21)</f>
        <v>0</v>
      </c>
      <c r="P21" s="857" t="str">
        <f>IFERROR(O21/O20-1,"")</f>
        <v/>
      </c>
      <c r="Q21" s="21"/>
      <c r="R21" s="21"/>
      <c r="S21" s="21"/>
      <c r="T21" s="21"/>
      <c r="U21" s="21"/>
      <c r="V21" s="21"/>
      <c r="W21" s="21"/>
      <c r="X21" s="21"/>
      <c r="Y21" s="21"/>
      <c r="Z21" s="21"/>
      <c r="AA21" s="21"/>
      <c r="AB21" s="21"/>
    </row>
    <row r="22" spans="2:33">
      <c r="B22" s="853" t="s">
        <v>716</v>
      </c>
      <c r="C22" s="818" t="e">
        <f>G4</f>
        <v>#N/A</v>
      </c>
      <c r="D22" s="854" t="e">
        <f>G5</f>
        <v>#N/A</v>
      </c>
      <c r="E22" s="854" t="e">
        <f>G6</f>
        <v>#N/A</v>
      </c>
      <c r="F22" s="854" t="e">
        <f>G7</f>
        <v>#N/A</v>
      </c>
      <c r="G22" s="858" t="e">
        <f>G8</f>
        <v>#N/A</v>
      </c>
      <c r="H22" s="858" t="e">
        <f>G9</f>
        <v>#N/A</v>
      </c>
      <c r="I22" s="858" t="e">
        <f>G10</f>
        <v>#N/A</v>
      </c>
      <c r="J22" s="858" t="e">
        <f>G11</f>
        <v>#N/A</v>
      </c>
      <c r="K22" s="858" t="e">
        <f>G12</f>
        <v>#N/A</v>
      </c>
      <c r="L22" s="858" t="e">
        <f>G13</f>
        <v>#N/A</v>
      </c>
      <c r="M22" s="858" t="e">
        <f>G14</f>
        <v>#N/A</v>
      </c>
      <c r="N22" s="859" t="e">
        <f>G15</f>
        <v>#N/A</v>
      </c>
      <c r="O22" s="856" t="e">
        <f>SUM(C22:N22)</f>
        <v>#N/A</v>
      </c>
      <c r="P22" s="857" t="str">
        <f>IFERROR(O22/O21-1,"")</f>
        <v/>
      </c>
      <c r="Q22" s="21"/>
      <c r="R22" s="21"/>
      <c r="S22" s="21"/>
      <c r="T22" s="21"/>
      <c r="U22" s="21"/>
      <c r="V22" s="21"/>
      <c r="W22" s="21"/>
      <c r="X22" s="21"/>
      <c r="Y22" s="21"/>
      <c r="Z22" s="21"/>
      <c r="AA22" s="21"/>
      <c r="AB22" s="21"/>
    </row>
    <row r="23" spans="2:33">
      <c r="B23" s="860" t="s">
        <v>717</v>
      </c>
      <c r="C23" s="832" t="e">
        <f>I4</f>
        <v>#N/A</v>
      </c>
      <c r="D23" s="861" t="e">
        <f>I5</f>
        <v>#N/A</v>
      </c>
      <c r="E23" s="861" t="e">
        <f>I6</f>
        <v>#N/A</v>
      </c>
      <c r="F23" s="861" t="e">
        <f>I7</f>
        <v>#N/A</v>
      </c>
      <c r="G23" s="861" t="e">
        <f>I8</f>
        <v>#N/A</v>
      </c>
      <c r="H23" s="861" t="e">
        <f>I9</f>
        <v>#N/A</v>
      </c>
      <c r="I23" s="861" t="e">
        <f>I10</f>
        <v>#N/A</v>
      </c>
      <c r="J23" s="861" t="e">
        <f>I11</f>
        <v>#N/A</v>
      </c>
      <c r="K23" s="861" t="e">
        <f>I12</f>
        <v>#N/A</v>
      </c>
      <c r="L23" s="861" t="e">
        <f>I13</f>
        <v>#N/A</v>
      </c>
      <c r="M23" s="861" t="e">
        <f>I14</f>
        <v>#N/A</v>
      </c>
      <c r="N23" s="862" t="e">
        <f>I15</f>
        <v>#N/A</v>
      </c>
      <c r="O23" s="863" t="e">
        <f>SUM(C23:N23)</f>
        <v>#N/A</v>
      </c>
      <c r="P23" s="864" t="str">
        <f>IFERROR(O23/O22-1,"")</f>
        <v/>
      </c>
      <c r="Q23" s="21"/>
      <c r="R23" s="21"/>
      <c r="S23" s="21"/>
      <c r="T23" s="21"/>
      <c r="U23" s="21"/>
      <c r="V23" s="21"/>
      <c r="W23" s="21"/>
      <c r="X23" s="21"/>
      <c r="Y23" s="21"/>
      <c r="Z23" s="21"/>
      <c r="AA23" s="21"/>
      <c r="AB23" s="21"/>
    </row>
    <row r="24" spans="2:33" ht="16" thickBot="1">
      <c r="O24" s="21"/>
      <c r="P24" s="21"/>
      <c r="Q24" s="21"/>
      <c r="R24" s="21"/>
      <c r="S24" s="21"/>
      <c r="T24" s="21"/>
      <c r="U24" s="21"/>
      <c r="V24" s="21"/>
      <c r="W24" s="21"/>
      <c r="X24" s="21"/>
      <c r="Y24" s="21"/>
      <c r="Z24" s="21"/>
      <c r="AA24" s="21"/>
      <c r="AB24" s="21"/>
    </row>
    <row r="25" spans="2:33">
      <c r="R25" s="3008" t="s">
        <v>860</v>
      </c>
      <c r="S25" s="3009"/>
      <c r="T25" s="3009"/>
      <c r="U25" s="3009"/>
      <c r="V25" s="3009"/>
      <c r="W25" s="3009"/>
      <c r="X25" s="3009"/>
      <c r="Y25" s="3009"/>
      <c r="Z25" s="3009"/>
      <c r="AA25" s="3010"/>
    </row>
    <row r="26" spans="2:33">
      <c r="R26" s="3011"/>
      <c r="S26" s="3012"/>
      <c r="T26" s="3012"/>
      <c r="U26" s="3012"/>
      <c r="V26" s="3012"/>
      <c r="W26" s="3012"/>
      <c r="X26" s="3012"/>
      <c r="Y26" s="3012"/>
      <c r="Z26" s="3012"/>
      <c r="AA26" s="3013"/>
    </row>
    <row r="27" spans="2:33" ht="16" thickBot="1">
      <c r="R27" s="3014"/>
      <c r="S27" s="3015"/>
      <c r="T27" s="3015"/>
      <c r="U27" s="3015"/>
      <c r="V27" s="3015"/>
      <c r="W27" s="3015"/>
      <c r="X27" s="3015"/>
      <c r="Y27" s="3015"/>
      <c r="Z27" s="3015"/>
      <c r="AA27" s="3016"/>
    </row>
    <row r="28" spans="2:33">
      <c r="R28" s="3017" t="e">
        <f>IF(VLOOKUP($L$2,$AI$4:$AJ$8,2,FALSE)=0,"",VLOOKUP($L$2,$AI$4:$AJ$8,2,FALSE))</f>
        <v>#N/A</v>
      </c>
      <c r="S28" s="3018"/>
      <c r="T28" s="3018"/>
      <c r="U28" s="3018"/>
      <c r="V28" s="3018"/>
      <c r="W28" s="3018"/>
      <c r="X28" s="3018"/>
      <c r="Y28" s="3018"/>
      <c r="Z28" s="3018"/>
      <c r="AA28" s="3019"/>
    </row>
    <row r="29" spans="2:33">
      <c r="R29" s="3020"/>
      <c r="S29" s="3021"/>
      <c r="T29" s="3021"/>
      <c r="U29" s="3021"/>
      <c r="V29" s="3021"/>
      <c r="W29" s="3021"/>
      <c r="X29" s="3021"/>
      <c r="Y29" s="3021"/>
      <c r="Z29" s="3021"/>
      <c r="AA29" s="3022"/>
    </row>
    <row r="30" spans="2:33">
      <c r="C30" s="21"/>
      <c r="D30" s="21"/>
      <c r="E30" s="21"/>
      <c r="F30" s="21"/>
      <c r="G30" s="21"/>
      <c r="H30" s="21"/>
      <c r="I30" s="21"/>
      <c r="J30" s="21"/>
      <c r="K30" s="21"/>
      <c r="L30" s="21"/>
      <c r="M30" s="21"/>
      <c r="N30" s="21"/>
      <c r="R30" s="3020"/>
      <c r="S30" s="3021"/>
      <c r="T30" s="3021"/>
      <c r="U30" s="3021"/>
      <c r="V30" s="3021"/>
      <c r="W30" s="3021"/>
      <c r="X30" s="3021"/>
      <c r="Y30" s="3021"/>
      <c r="Z30" s="3021"/>
      <c r="AA30" s="3022"/>
    </row>
    <row r="31" spans="2:33">
      <c r="C31" s="21"/>
      <c r="D31" s="21"/>
      <c r="E31" s="21"/>
      <c r="F31" s="21"/>
      <c r="G31" s="21"/>
      <c r="H31" s="21"/>
      <c r="I31" s="21"/>
      <c r="J31" s="21"/>
      <c r="K31" s="21"/>
      <c r="L31" s="21"/>
      <c r="M31" s="21"/>
      <c r="N31" s="21"/>
      <c r="R31" s="3020"/>
      <c r="S31" s="3021"/>
      <c r="T31" s="3021"/>
      <c r="U31" s="3021"/>
      <c r="V31" s="3021"/>
      <c r="W31" s="3021"/>
      <c r="X31" s="3021"/>
      <c r="Y31" s="3021"/>
      <c r="Z31" s="3021"/>
      <c r="AA31" s="3022"/>
    </row>
    <row r="32" spans="2:33">
      <c r="C32" s="21"/>
      <c r="D32" s="21"/>
      <c r="E32" s="21"/>
      <c r="F32" s="21"/>
      <c r="G32" s="21"/>
      <c r="H32" s="21"/>
      <c r="I32" s="21"/>
      <c r="J32" s="21"/>
      <c r="K32" s="21"/>
      <c r="L32" s="21"/>
      <c r="M32" s="21"/>
      <c r="N32" s="21"/>
      <c r="R32" s="3020"/>
      <c r="S32" s="3021"/>
      <c r="T32" s="3021"/>
      <c r="U32" s="3021"/>
      <c r="V32" s="3021"/>
      <c r="W32" s="3021"/>
      <c r="X32" s="3021"/>
      <c r="Y32" s="3021"/>
      <c r="Z32" s="3021"/>
      <c r="AA32" s="3022"/>
    </row>
    <row r="33" spans="18:27">
      <c r="R33" s="3020"/>
      <c r="S33" s="3021"/>
      <c r="T33" s="3021"/>
      <c r="U33" s="3021"/>
      <c r="V33" s="3021"/>
      <c r="W33" s="3021"/>
      <c r="X33" s="3021"/>
      <c r="Y33" s="3021"/>
      <c r="Z33" s="3021"/>
      <c r="AA33" s="3022"/>
    </row>
    <row r="34" spans="18:27">
      <c r="R34" s="3020"/>
      <c r="S34" s="3021"/>
      <c r="T34" s="3021"/>
      <c r="U34" s="3021"/>
      <c r="V34" s="3021"/>
      <c r="W34" s="3021"/>
      <c r="X34" s="3021"/>
      <c r="Y34" s="3021"/>
      <c r="Z34" s="3021"/>
      <c r="AA34" s="3022"/>
    </row>
    <row r="35" spans="18:27">
      <c r="R35" s="3020"/>
      <c r="S35" s="3021"/>
      <c r="T35" s="3021"/>
      <c r="U35" s="3021"/>
      <c r="V35" s="3021"/>
      <c r="W35" s="3021"/>
      <c r="X35" s="3021"/>
      <c r="Y35" s="3021"/>
      <c r="Z35" s="3021"/>
      <c r="AA35" s="3022"/>
    </row>
    <row r="36" spans="18:27">
      <c r="R36" s="3020"/>
      <c r="S36" s="3021"/>
      <c r="T36" s="3021"/>
      <c r="U36" s="3021"/>
      <c r="V36" s="3021"/>
      <c r="W36" s="3021"/>
      <c r="X36" s="3021"/>
      <c r="Y36" s="3021"/>
      <c r="Z36" s="3021"/>
      <c r="AA36" s="3022"/>
    </row>
    <row r="37" spans="18:27">
      <c r="R37" s="3020"/>
      <c r="S37" s="3021"/>
      <c r="T37" s="3021"/>
      <c r="U37" s="3021"/>
      <c r="V37" s="3021"/>
      <c r="W37" s="3021"/>
      <c r="X37" s="3021"/>
      <c r="Y37" s="3021"/>
      <c r="Z37" s="3021"/>
      <c r="AA37" s="3022"/>
    </row>
    <row r="38" spans="18:27">
      <c r="R38" s="3020"/>
      <c r="S38" s="3021"/>
      <c r="T38" s="3021"/>
      <c r="U38" s="3021"/>
      <c r="V38" s="3021"/>
      <c r="W38" s="3021"/>
      <c r="X38" s="3021"/>
      <c r="Y38" s="3021"/>
      <c r="Z38" s="3021"/>
      <c r="AA38" s="3022"/>
    </row>
    <row r="39" spans="18:27">
      <c r="R39" s="3020"/>
      <c r="S39" s="3021"/>
      <c r="T39" s="3021"/>
      <c r="U39" s="3021"/>
      <c r="V39" s="3021"/>
      <c r="W39" s="3021"/>
      <c r="X39" s="3021"/>
      <c r="Y39" s="3021"/>
      <c r="Z39" s="3021"/>
      <c r="AA39" s="3022"/>
    </row>
    <row r="40" spans="18:27">
      <c r="R40" s="3020"/>
      <c r="S40" s="3021"/>
      <c r="T40" s="3021"/>
      <c r="U40" s="3021"/>
      <c r="V40" s="3021"/>
      <c r="W40" s="3021"/>
      <c r="X40" s="3021"/>
      <c r="Y40" s="3021"/>
      <c r="Z40" s="3021"/>
      <c r="AA40" s="3022"/>
    </row>
    <row r="41" spans="18:27">
      <c r="R41" s="3020"/>
      <c r="S41" s="3021"/>
      <c r="T41" s="3021"/>
      <c r="U41" s="3021"/>
      <c r="V41" s="3021"/>
      <c r="W41" s="3021"/>
      <c r="X41" s="3021"/>
      <c r="Y41" s="3021"/>
      <c r="Z41" s="3021"/>
      <c r="AA41" s="3022"/>
    </row>
    <row r="42" spans="18:27">
      <c r="R42" s="3020"/>
      <c r="S42" s="3021"/>
      <c r="T42" s="3021"/>
      <c r="U42" s="3021"/>
      <c r="V42" s="3021"/>
      <c r="W42" s="3021"/>
      <c r="X42" s="3021"/>
      <c r="Y42" s="3021"/>
      <c r="Z42" s="3021"/>
      <c r="AA42" s="3022"/>
    </row>
    <row r="43" spans="18:27">
      <c r="R43" s="3020"/>
      <c r="S43" s="3021"/>
      <c r="T43" s="3021"/>
      <c r="U43" s="3021"/>
      <c r="V43" s="3021"/>
      <c r="W43" s="3021"/>
      <c r="X43" s="3021"/>
      <c r="Y43" s="3021"/>
      <c r="Z43" s="3021"/>
      <c r="AA43" s="3022"/>
    </row>
    <row r="44" spans="18:27">
      <c r="R44" s="3020"/>
      <c r="S44" s="3021"/>
      <c r="T44" s="3021"/>
      <c r="U44" s="3021"/>
      <c r="V44" s="3021"/>
      <c r="W44" s="3021"/>
      <c r="X44" s="3021"/>
      <c r="Y44" s="3021"/>
      <c r="Z44" s="3021"/>
      <c r="AA44" s="3022"/>
    </row>
    <row r="45" spans="18:27">
      <c r="R45" s="3020"/>
      <c r="S45" s="3021"/>
      <c r="T45" s="3021"/>
      <c r="U45" s="3021"/>
      <c r="V45" s="3021"/>
      <c r="W45" s="3021"/>
      <c r="X45" s="3021"/>
      <c r="Y45" s="3021"/>
      <c r="Z45" s="3021"/>
      <c r="AA45" s="3022"/>
    </row>
    <row r="46" spans="18:27">
      <c r="R46" s="3020"/>
      <c r="S46" s="3021"/>
      <c r="T46" s="3021"/>
      <c r="U46" s="3021"/>
      <c r="V46" s="3021"/>
      <c r="W46" s="3021"/>
      <c r="X46" s="3021"/>
      <c r="Y46" s="3021"/>
      <c r="Z46" s="3021"/>
      <c r="AA46" s="3022"/>
    </row>
    <row r="47" spans="18:27" ht="16" thickBot="1">
      <c r="R47" s="3023"/>
      <c r="S47" s="3024"/>
      <c r="T47" s="3024"/>
      <c r="U47" s="3024"/>
      <c r="V47" s="3024"/>
      <c r="W47" s="3024"/>
      <c r="X47" s="3024"/>
      <c r="Y47" s="3024"/>
      <c r="Z47" s="3024"/>
      <c r="AA47" s="3025"/>
    </row>
    <row r="61" spans="2:2">
      <c r="B61" s="865"/>
    </row>
  </sheetData>
  <sheetProtection algorithmName="SHA-512" hashValue="/PYggc/2L8W6ADELkPl7EgPtinviYTtRHM1vo8nlhTQSPcbfYfAIt6KIsDdBCh7JOETqM9SsvVEPuO4TbxjD2Q==" saltValue="eocnJZMTw8usT6ptbnM7WQ==" spinCount="100000" sheet="1" objects="1" scenarios="1"/>
  <mergeCells count="10">
    <mergeCell ref="C3:D3"/>
    <mergeCell ref="E3:F3"/>
    <mergeCell ref="G3:H3"/>
    <mergeCell ref="I3:J3"/>
    <mergeCell ref="AD3:AG3"/>
    <mergeCell ref="R25:AA27"/>
    <mergeCell ref="R28:AA47"/>
    <mergeCell ref="L1:Q1"/>
    <mergeCell ref="AD1:AI1"/>
    <mergeCell ref="L2:Q2"/>
  </mergeCells>
  <dataValidations count="1">
    <dataValidation type="list" allowBlank="1" showInputMessage="1" showErrorMessage="1" sqref="L2:Q2" xr:uid="{C8B32A48-415C-466C-ADBF-5F625674D25C}">
      <formula1>$AI$4:$AI$28</formula1>
    </dataValidation>
  </dataValidations>
  <pageMargins left="0.7" right="0.7" top="0.75" bottom="0.75" header="0.3" footer="0.3"/>
  <pageSetup orientation="portrait" r:id="rId1"/>
  <ignoredErrors>
    <ignoredError sqref="C3:Q3 C16:Q23 C4:F15 K4:Q15" evalError="1"/>
    <ignoredError sqref="G4:J15" evalError="1" formula="1"/>
  </ignoredError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AE0C1-3F56-47D2-BC4B-3D9C6B625CB2}">
  <sheetPr codeName="Sheet16">
    <tabColor theme="4"/>
  </sheetPr>
  <dimension ref="B1:AP93"/>
  <sheetViews>
    <sheetView showGridLines="0" zoomScale="115" zoomScaleNormal="115" workbookViewId="0">
      <selection activeCell="BH231" sqref="BH231"/>
    </sheetView>
  </sheetViews>
  <sheetFormatPr baseColWidth="10" defaultColWidth="9.1640625" defaultRowHeight="15"/>
  <cols>
    <col min="1" max="1" width="5.83203125" customWidth="1"/>
    <col min="3" max="12" width="8.33203125" customWidth="1"/>
    <col min="13" max="13" width="11.5" customWidth="1"/>
    <col min="14" max="17" width="8.33203125" customWidth="1"/>
    <col min="26" max="32" width="9.1640625" customWidth="1"/>
    <col min="33" max="37" width="6.83203125" hidden="1" customWidth="1"/>
    <col min="38" max="38" width="13" hidden="1" customWidth="1"/>
    <col min="39" max="39" width="54.33203125" hidden="1" customWidth="1"/>
    <col min="40" max="66" width="3.83203125" customWidth="1"/>
  </cols>
  <sheetData>
    <row r="1" spans="2:42" ht="20" thickBot="1">
      <c r="C1" s="21"/>
      <c r="D1" s="21"/>
      <c r="E1" s="21"/>
      <c r="F1" s="21"/>
      <c r="G1" s="21"/>
      <c r="H1" s="21"/>
      <c r="I1" s="21"/>
      <c r="J1" s="21"/>
      <c r="K1" s="21"/>
      <c r="L1" s="21"/>
      <c r="O1" s="3026" t="s">
        <v>861</v>
      </c>
      <c r="P1" s="3027"/>
      <c r="Q1" s="3027"/>
      <c r="R1" s="3027"/>
      <c r="S1" s="3027"/>
      <c r="T1" s="3028"/>
      <c r="U1" s="21"/>
      <c r="V1" s="21"/>
      <c r="W1" s="21"/>
      <c r="X1" s="21"/>
      <c r="Y1" s="21"/>
      <c r="Z1" s="21"/>
      <c r="AA1" s="21"/>
      <c r="AB1" s="21"/>
      <c r="AC1" s="21"/>
      <c r="AD1" s="21"/>
      <c r="AE1" s="21"/>
      <c r="AG1" s="3029" t="s">
        <v>850</v>
      </c>
      <c r="AH1" s="3029"/>
      <c r="AI1" s="3029"/>
      <c r="AJ1" s="3029"/>
      <c r="AK1" s="3029"/>
      <c r="AL1" s="3029"/>
      <c r="AM1" s="3029"/>
    </row>
    <row r="2" spans="2:42" ht="19">
      <c r="B2" s="21" t="s">
        <v>862</v>
      </c>
      <c r="C2" s="21"/>
      <c r="D2" s="21"/>
      <c r="E2" s="21"/>
      <c r="F2" s="21"/>
      <c r="G2" s="21"/>
      <c r="H2" s="21"/>
      <c r="I2" s="21"/>
      <c r="J2" s="21"/>
      <c r="K2" s="21"/>
      <c r="L2" s="21"/>
      <c r="M2" s="21"/>
      <c r="N2" s="21"/>
      <c r="O2" s="3039" t="s">
        <v>863</v>
      </c>
      <c r="P2" s="3040"/>
      <c r="Q2" s="3040"/>
      <c r="R2" s="3040"/>
      <c r="S2" s="3040"/>
      <c r="T2" s="3041"/>
      <c r="U2" s="21"/>
      <c r="V2" s="21"/>
      <c r="W2" s="21"/>
      <c r="X2" s="21"/>
      <c r="Y2" s="21"/>
      <c r="Z2" s="21"/>
      <c r="AA2" s="21"/>
      <c r="AB2" s="21"/>
      <c r="AC2" s="21"/>
      <c r="AD2" s="21"/>
      <c r="AE2" s="21"/>
    </row>
    <row r="3" spans="2:42" ht="20" thickBot="1">
      <c r="B3" s="2561" t="s">
        <v>864</v>
      </c>
      <c r="C3" s="3033" t="s">
        <v>852</v>
      </c>
      <c r="D3" s="3034"/>
      <c r="E3" s="3033" t="s">
        <v>853</v>
      </c>
      <c r="F3" s="3035"/>
      <c r="G3" s="3033" t="s">
        <v>716</v>
      </c>
      <c r="H3" s="3035"/>
      <c r="I3" s="3034" t="s">
        <v>717</v>
      </c>
      <c r="J3" s="3035"/>
      <c r="K3" s="3034" t="s">
        <v>782</v>
      </c>
      <c r="L3" s="3035"/>
      <c r="M3" s="2169" t="s">
        <v>865</v>
      </c>
      <c r="N3" s="21"/>
      <c r="O3" s="3042" t="s">
        <v>866</v>
      </c>
      <c r="P3" s="3043"/>
      <c r="Q3" s="3043"/>
      <c r="R3" s="3043"/>
      <c r="S3" s="3043"/>
      <c r="T3" s="3044"/>
      <c r="U3" s="21"/>
      <c r="V3" s="21"/>
      <c r="W3" s="21"/>
      <c r="X3" s="21"/>
      <c r="Z3" s="21"/>
      <c r="AA3" s="21"/>
      <c r="AB3" s="21"/>
      <c r="AC3" s="21"/>
      <c r="AD3" s="21"/>
      <c r="AE3" s="21"/>
      <c r="AG3" s="3045" t="s">
        <v>854</v>
      </c>
      <c r="AH3" s="3046"/>
      <c r="AI3" s="3046"/>
      <c r="AJ3" s="3046"/>
      <c r="AK3" s="3047"/>
      <c r="AM3" s="806" t="s">
        <v>855</v>
      </c>
      <c r="AN3" s="865"/>
      <c r="AP3" s="865"/>
    </row>
    <row r="4" spans="2:42">
      <c r="B4" s="807" t="s">
        <v>788</v>
      </c>
      <c r="C4" s="808">
        <f>IF(SUM(IFERROR(INDEX('AVAST ALL FORECASTS'!$G$299:$BE$390,MATCH('Avast-AVG YoY view'!$O$2,'AVAST ALL FORECASTS'!$BT$299:$BT$390,0),MATCH('Avast-AVG YoY view'!AG4,'AVAST ALL FORECASTS'!$G$298:$BE$298,0)),0),IFERROR(INDEX('AVAST ALL FORECASTS'!$G$299:$BE$390,MATCH('Avast-AVG YoY view'!$O$3,'AVAST ALL FORECASTS'!$BT$299:$BT$390,0),MATCH('Avast-AVG YoY view'!AG4,'AVAST ALL FORECASTS'!$G$298:$BE$298,0)),0))=0,SUM(IFERROR(INDEX('AVAST ALL FORECASTS'!$G$202:$BE$294,MATCH('Avast-AVG YoY view'!$O$2,'AVAST ALL FORECASTS'!$BT$202:$BT$294,0),MATCH('Avast-AVG YoY view'!AG4,'AVAST ALL FORECASTS'!$G$201:$BE$201,0)),0),IFERROR(INDEX('AVAST ALL FORECASTS'!$G$202:$BE$294,MATCH('Avast-AVG YoY view'!$O$3,'AVAST ALL FORECASTS'!$BT$202:$BT$294,0),MATCH('Avast-AVG YoY view'!AG4,'AVAST ALL FORECASTS'!$G$201:$BE$201,0)),0)),SUM(IFERROR(INDEX('AVAST ALL FORECASTS'!$G$299:$BE$390,MATCH('Avast-AVG YoY view'!$O$2,'AVAST ALL FORECASTS'!$BT$299:$BT$390,0),MATCH('Avast-AVG YoY view'!AG4,'AVAST ALL FORECASTS'!$G$298:$BE$298,0)),0),IFERROR(INDEX('AVAST ALL FORECASTS'!$G$299:$BE$390,MATCH('Avast-AVG YoY view'!$O$3,'AVAST ALL FORECASTS'!$BT$299:$BT$390,0),MATCH('Avast-AVG YoY view'!AG4,'AVAST ALL FORECASTS'!$G$298:$BE$298,0)),0)))</f>
        <v>2287</v>
      </c>
      <c r="D4" s="809"/>
      <c r="E4" s="808">
        <f>IF(SUM(IFERROR(INDEX('AVAST ALL FORECASTS'!$G$299:$BE$390,MATCH('Avast-AVG YoY view'!$O$2,'AVAST ALL FORECASTS'!$BT$299:$BT$390,0),MATCH('Avast-AVG YoY view'!AH4,'AVAST ALL FORECASTS'!$G$298:$BE$298,0)),0),IFERROR(INDEX('AVAST ALL FORECASTS'!$G$299:$BE$390,MATCH('Avast-AVG YoY view'!$O$3,'AVAST ALL FORECASTS'!$BT$299:$BT$390,0),MATCH('Avast-AVG YoY view'!AH4,'AVAST ALL FORECASTS'!$G$298:$BE$298,0)),0))=0,SUM(IFERROR(INDEX('AVAST ALL FORECASTS'!$G$202:$BE$294,MATCH('Avast-AVG YoY view'!$O$2,'AVAST ALL FORECASTS'!$BT$202:$BT$294,0),MATCH('Avast-AVG YoY view'!AH4,'AVAST ALL FORECASTS'!$G$201:$BE$201,0)),0),IFERROR(INDEX('AVAST ALL FORECASTS'!$G$202:$BE$294,MATCH('Avast-AVG YoY view'!$O$3,'AVAST ALL FORECASTS'!$BT$202:$BT$294,0),MATCH('Avast-AVG YoY view'!AH4,'AVAST ALL FORECASTS'!$G$201:$BE$201,0)),0)),SUM(IFERROR(INDEX('AVAST ALL FORECASTS'!$G$299:$BE$390,MATCH('Avast-AVG YoY view'!$O$2,'AVAST ALL FORECASTS'!$BT$299:$BT$390,0),MATCH('Avast-AVG YoY view'!AH4,'AVAST ALL FORECASTS'!$G$298:$BE$298,0)),0),IFERROR(INDEX('AVAST ALL FORECASTS'!$G$299:$BE$390,MATCH('Avast-AVG YoY view'!$O$3,'AVAST ALL FORECASTS'!$BT$299:$BT$390,0),MATCH('Avast-AVG YoY view'!AH4,'AVAST ALL FORECASTS'!$G$298:$BE$298,0)),0)))</f>
        <v>17708</v>
      </c>
      <c r="F4" s="810">
        <f>IF(IFERROR((E4/C4)-1,"x")=-1,"x",IFERROR((E4/C4)-1,"x"))</f>
        <v>6.7428946217752515</v>
      </c>
      <c r="G4" s="808">
        <f>IF(SUM(IFERROR(INDEX('AVAST ALL FORECASTS'!$G$299:$BE$390,MATCH('Avast-AVG YoY view'!$O$2,'AVAST ALL FORECASTS'!$BT$299:$BT$390,0),MATCH('Avast-AVG YoY view'!AI4,'AVAST ALL FORECASTS'!$G$298:$BE$298,0)),0),IFERROR(INDEX('AVAST ALL FORECASTS'!$G$299:$BE$390,MATCH('Avast-AVG YoY view'!$O$3,'AVAST ALL FORECASTS'!$BT$299:$BT$390,0),MATCH('Avast-AVG YoY view'!AI4,'AVAST ALL FORECASTS'!$G$298:$BE$298,0)),0))=0,SUM(IFERROR(INDEX('AVAST ALL FORECASTS'!$G$202:$BE$294,MATCH('Avast-AVG YoY view'!$O$2,'AVAST ALL FORECASTS'!$BT$202:$BT$294,0),MATCH('Avast-AVG YoY view'!AI4,'AVAST ALL FORECASTS'!$G$201:$BE$201,0)),0),IFERROR(INDEX('AVAST ALL FORECASTS'!$G$202:$BE$294,MATCH('Avast-AVG YoY view'!$O$3,'AVAST ALL FORECASTS'!$BT$202:$BT$294,0),MATCH('Avast-AVG YoY view'!AI4,'AVAST ALL FORECASTS'!$G$201:$BE$201,0)),0)),SUM(IFERROR(INDEX('AVAST ALL FORECASTS'!$G$299:$BE$390,MATCH('Avast-AVG YoY view'!$O$2,'AVAST ALL FORECASTS'!$BT$299:$BT$390,0),MATCH('Avast-AVG YoY view'!AI4,'AVAST ALL FORECASTS'!$G$298:$BE$298,0)),0),IFERROR(INDEX('AVAST ALL FORECASTS'!$G$299:$BE$390,MATCH('Avast-AVG YoY view'!$O$3,'AVAST ALL FORECASTS'!$BT$299:$BT$390,0),MATCH('Avast-AVG YoY view'!AI4,'AVAST ALL FORECASTS'!$G$298:$BE$298,0)),0)))</f>
        <v>17884</v>
      </c>
      <c r="H4" s="810">
        <f t="shared" ref="H4:H15" si="0">IF(IFERROR((G4/E4)-1,"x")=-1,"x",IFERROR((G4/E4)-1,"x"))</f>
        <v>9.9390106166703518E-3</v>
      </c>
      <c r="I4" s="2300">
        <f>IF(SUM(IFERROR(INDEX('AVAST ALL FORECASTS'!$G$299:$BE$390,MATCH('Avast-AVG YoY view'!$O$2,'AVAST ALL FORECASTS'!$BT$299:$BT$390,0),MATCH('Avast-AVG YoY view'!AJ4,'AVAST ALL FORECASTS'!$G$298:$BE$298,0)),0),IFERROR(INDEX('AVAST ALL FORECASTS'!$G$299:$BE$390,MATCH('Avast-AVG YoY view'!$O$3,'AVAST ALL FORECASTS'!$BT$299:$BT$390,0),MATCH('Avast-AVG YoY view'!AJ4,'AVAST ALL FORECASTS'!$G$298:$BE$298,0)),0))=0,SUM(IFERROR(INDEX('AVAST ALL FORECASTS'!$G$202:$BE$294,MATCH('Avast-AVG YoY view'!$O$2,'AVAST ALL FORECASTS'!$BT$202:$BT$294,0),MATCH('Avast-AVG YoY view'!AJ4,'AVAST ALL FORECASTS'!$G$201:$BE$201,0)),0),IFERROR(INDEX('AVAST ALL FORECASTS'!$G$202:$BE$294,MATCH('Avast-AVG YoY view'!$O$3,'AVAST ALL FORECASTS'!$BT$202:$BT$294,0),MATCH('Avast-AVG YoY view'!AJ4,'AVAST ALL FORECASTS'!$G$201:$BE$201,0)),0)),SUM(IFERROR(INDEX('AVAST ALL FORECASTS'!$G$299:$BE$390,MATCH('Avast-AVG YoY view'!$O$2,'AVAST ALL FORECASTS'!$BT$299:$BT$390,0),MATCH('Avast-AVG YoY view'!AJ4,'AVAST ALL FORECASTS'!$G$298:$BE$298,0)),0),IFERROR(INDEX('AVAST ALL FORECASTS'!$G$299:$BE$390,MATCH('Avast-AVG YoY view'!$O$3,'AVAST ALL FORECASTS'!$BT$299:$BT$390,0),MATCH('Avast-AVG YoY view'!AJ4,'AVAST ALL FORECASTS'!$G$298:$BE$298,0)),0)))</f>
        <v>25242</v>
      </c>
      <c r="J4" s="2301">
        <f t="shared" ref="J4:J15" si="1">IF(IFERROR((I4/G4)-1,"x")=-1,"x",IFERROR((I4/G4)-1,"x"))</f>
        <v>0.41142921046745684</v>
      </c>
      <c r="K4" s="821">
        <f>IF(SUM(IFERROR(INDEX('AVAST ALL FORECASTS'!$G$299:$BQ$390,MATCH('Avast-AVG YoY view'!$O$2,'AVAST ALL FORECASTS'!$BT$299:$BT$390,0),MATCH('Avast-AVG YoY view'!AK4,'AVAST ALL FORECASTS'!$G$298:$BQ$298,0)),0),IFERROR(INDEX('AVAST ALL FORECASTS'!$G$299:$BQ$390,MATCH('Avast-AVG YoY view'!$O$3,'AVAST ALL FORECASTS'!$BT$299:$BT$390,0),MATCH('Avast-AVG YoY view'!AK4,'AVAST ALL FORECASTS'!$G$298:$BQ$298,0)),0))=0,SUM(IFERROR(INDEX('AVAST ALL FORECASTS'!$G$202:$BQ$294,MATCH('Avast-AVG YoY view'!$O$2,'AVAST ALL FORECASTS'!$BT$202:$BT$294,0),MATCH('Avast-AVG YoY view'!AK4,'AVAST ALL FORECASTS'!$G$201:$BQ$201,0)),0),IFERROR(INDEX('AVAST ALL FORECASTS'!$G$202:$BQ$294,MATCH('Avast-AVG YoY view'!$O$3,'AVAST ALL FORECASTS'!$BT$202:$BT$294,0),MATCH('Avast-AVG YoY view'!AK4,'AVAST ALL FORECASTS'!$G$201:$BQ$201,0)),0)),SUM(IFERROR(INDEX('AVAST ALL FORECASTS'!$G$299:$BQ$390,MATCH('Avast-AVG YoY view'!$O$2,'AVAST ALL FORECASTS'!$BT$299:$BT$390,0),MATCH('Avast-AVG YoY view'!AK4,'AVAST ALL FORECASTS'!$G$298:$BQ$298,0)),0),IFERROR(INDEX('AVAST ALL FORECASTS'!$G$299:$BQ$390,MATCH('Avast-AVG YoY view'!$O$3,'AVAST ALL FORECASTS'!$BT$299:$BT$390,0),MATCH('Avast-AVG YoY view'!AK4,'AVAST ALL FORECASTS'!$G$298:$BQ$298,0)),0)))</f>
        <v>19310.526315789473</v>
      </c>
      <c r="L4" s="822">
        <f t="shared" ref="L4:L15" si="2">IF(IFERROR((K4/I4)-1,"x")=-1,"x",IFERROR((K4/I4)-1,"x"))</f>
        <v>-0.23498429935070619</v>
      </c>
      <c r="M4" s="2170">
        <f>AVERAGE(C4,E4,G4,I4,K4)</f>
        <v>16486.305263157894</v>
      </c>
      <c r="N4" s="30"/>
      <c r="O4" s="21"/>
      <c r="V4" s="21"/>
      <c r="W4" s="21"/>
      <c r="X4" s="21"/>
      <c r="Y4" s="21"/>
      <c r="Z4" s="21"/>
      <c r="AA4" s="21"/>
      <c r="AB4" s="21"/>
      <c r="AC4" s="21"/>
      <c r="AD4" s="21"/>
      <c r="AE4" s="21"/>
      <c r="AG4" s="2452">
        <v>44287</v>
      </c>
      <c r="AH4" s="2453">
        <v>44652</v>
      </c>
      <c r="AI4" s="2453">
        <v>45017</v>
      </c>
      <c r="AJ4" s="2453">
        <v>45383</v>
      </c>
      <c r="AK4" s="2454">
        <v>45748</v>
      </c>
      <c r="AM4" s="816" t="s">
        <v>867</v>
      </c>
      <c r="AN4" s="868"/>
      <c r="AP4" s="868"/>
    </row>
    <row r="5" spans="2:42">
      <c r="B5" s="817" t="s">
        <v>789</v>
      </c>
      <c r="C5" s="818">
        <f>IF(SUM(IFERROR(INDEX('AVAST ALL FORECASTS'!$G$299:$BE$390,MATCH('Avast-AVG YoY view'!$O$2,'AVAST ALL FORECASTS'!$BT$299:$BT$390,0),MATCH('Avast-AVG YoY view'!AG5,'AVAST ALL FORECASTS'!$G$298:$BE$298,0)),0),IFERROR(INDEX('AVAST ALL FORECASTS'!$G$299:$BE$390,MATCH('Avast-AVG YoY view'!$O$3,'AVAST ALL FORECASTS'!$BT$299:$BT$390,0),MATCH('Avast-AVG YoY view'!AG5,'AVAST ALL FORECASTS'!$G$298:$BE$298,0)),0))=0,SUM(IFERROR(INDEX('AVAST ALL FORECASTS'!$G$202:$BE$294,MATCH('Avast-AVG YoY view'!$O$2,'AVAST ALL FORECASTS'!$BT$202:$BT$294,0),MATCH('Avast-AVG YoY view'!AG5,'AVAST ALL FORECASTS'!$G$201:$BE$201,0)),0),IFERROR(INDEX('AVAST ALL FORECASTS'!$G$202:$BE$294,MATCH('Avast-AVG YoY view'!$O$3,'AVAST ALL FORECASTS'!$BT$202:$BT$294,0),MATCH('Avast-AVG YoY view'!AG5,'AVAST ALL FORECASTS'!$G$201:$BE$201,0)),0)),SUM(IFERROR(INDEX('AVAST ALL FORECASTS'!$G$299:$BE$390,MATCH('Avast-AVG YoY view'!$O$2,'AVAST ALL FORECASTS'!$BT$299:$BT$390,0),MATCH('Avast-AVG YoY view'!AG5,'AVAST ALL FORECASTS'!$G$298:$BE$298,0)),0),IFERROR(INDEX('AVAST ALL FORECASTS'!$G$299:$BE$390,MATCH('Avast-AVG YoY view'!$O$3,'AVAST ALL FORECASTS'!$BT$299:$BT$390,0),MATCH('Avast-AVG YoY view'!AG5,'AVAST ALL FORECASTS'!$G$298:$BE$298,0)),0)))</f>
        <v>5046</v>
      </c>
      <c r="D5" s="819"/>
      <c r="E5" s="818">
        <f>IF(SUM(IFERROR(INDEX('AVAST ALL FORECASTS'!$G$299:$BE$390,MATCH('Avast-AVG YoY view'!$O$2,'AVAST ALL FORECASTS'!$BT$299:$BT$390,0),MATCH('Avast-AVG YoY view'!AH5,'AVAST ALL FORECASTS'!$G$298:$BE$298,0)),0),IFERROR(INDEX('AVAST ALL FORECASTS'!$G$299:$BE$390,MATCH('Avast-AVG YoY view'!$O$3,'AVAST ALL FORECASTS'!$BT$299:$BT$390,0),MATCH('Avast-AVG YoY view'!AH5,'AVAST ALL FORECASTS'!$G$298:$BE$298,0)),0))=0,SUM(IFERROR(INDEX('AVAST ALL FORECASTS'!$G$202:$BE$294,MATCH('Avast-AVG YoY view'!$O$2,'AVAST ALL FORECASTS'!$BT$202:$BT$294,0),MATCH('Avast-AVG YoY view'!AH5,'AVAST ALL FORECASTS'!$G$201:$BE$201,0)),0),IFERROR(INDEX('AVAST ALL FORECASTS'!$G$202:$BE$294,MATCH('Avast-AVG YoY view'!$O$3,'AVAST ALL FORECASTS'!$BT$202:$BT$294,0),MATCH('Avast-AVG YoY view'!AH5,'AVAST ALL FORECASTS'!$G$201:$BE$201,0)),0)),SUM(IFERROR(INDEX('AVAST ALL FORECASTS'!$G$299:$BE$390,MATCH('Avast-AVG YoY view'!$O$2,'AVAST ALL FORECASTS'!$BT$299:$BT$390,0),MATCH('Avast-AVG YoY view'!AH5,'AVAST ALL FORECASTS'!$G$298:$BE$298,0)),0),IFERROR(INDEX('AVAST ALL FORECASTS'!$G$299:$BE$390,MATCH('Avast-AVG YoY view'!$O$3,'AVAST ALL FORECASTS'!$BT$299:$BT$390,0),MATCH('Avast-AVG YoY view'!AH5,'AVAST ALL FORECASTS'!$G$298:$BE$298,0)),0)))</f>
        <v>16710</v>
      </c>
      <c r="F5" s="820">
        <f t="shared" ref="F5:F15" si="3">IF(IFERROR((E5/C5)-1,"x")=-1,"x",IFERROR((E5/C5)-1,"x"))</f>
        <v>2.3115338882282996</v>
      </c>
      <c r="G5" s="818">
        <f>IF(SUM(IFERROR(INDEX('AVAST ALL FORECASTS'!$G$299:$BE$390,MATCH('Avast-AVG YoY view'!$O$2,'AVAST ALL FORECASTS'!$BT$299:$BT$390,0),MATCH('Avast-AVG YoY view'!AI5,'AVAST ALL FORECASTS'!$G$298:$BE$298,0)),0),IFERROR(INDEX('AVAST ALL FORECASTS'!$G$299:$BE$390,MATCH('Avast-AVG YoY view'!$O$3,'AVAST ALL FORECASTS'!$BT$299:$BT$390,0),MATCH('Avast-AVG YoY view'!AI5,'AVAST ALL FORECASTS'!$G$298:$BE$298,0)),0))=0,SUM(IFERROR(INDEX('AVAST ALL FORECASTS'!$G$202:$BE$294,MATCH('Avast-AVG YoY view'!$O$2,'AVAST ALL FORECASTS'!$BT$202:$BT$294,0),MATCH('Avast-AVG YoY view'!AI5,'AVAST ALL FORECASTS'!$G$201:$BE$201,0)),0),IFERROR(INDEX('AVAST ALL FORECASTS'!$G$202:$BE$294,MATCH('Avast-AVG YoY view'!$O$3,'AVAST ALL FORECASTS'!$BT$202:$BT$294,0),MATCH('Avast-AVG YoY view'!AI5,'AVAST ALL FORECASTS'!$G$201:$BE$201,0)),0)),SUM(IFERROR(INDEX('AVAST ALL FORECASTS'!$G$299:$BE$390,MATCH('Avast-AVG YoY view'!$O$2,'AVAST ALL FORECASTS'!$BT$299:$BT$390,0),MATCH('Avast-AVG YoY view'!AI5,'AVAST ALL FORECASTS'!$G$298:$BE$298,0)),0),IFERROR(INDEX('AVAST ALL FORECASTS'!$G$299:$BE$390,MATCH('Avast-AVG YoY view'!$O$3,'AVAST ALL FORECASTS'!$BT$299:$BT$390,0),MATCH('Avast-AVG YoY view'!AI5,'AVAST ALL FORECASTS'!$G$298:$BE$298,0)),0)))</f>
        <v>24005</v>
      </c>
      <c r="H5" s="820">
        <f t="shared" si="0"/>
        <v>0.4365649311789348</v>
      </c>
      <c r="I5" s="2866">
        <f>IF(SUM(IFERROR(INDEX('AVAST ALL FORECASTS'!$G$299:$BE$390,MATCH('Avast-AVG YoY view'!$O$2,'AVAST ALL FORECASTS'!$BT$299:$BT$390,0),MATCH('Avast-AVG YoY view'!AJ5,'AVAST ALL FORECASTS'!$G$298:$BE$298,0)),0),IFERROR(INDEX('AVAST ALL FORECASTS'!$G$299:$BE$390,MATCH('Avast-AVG YoY view'!$O$3,'AVAST ALL FORECASTS'!$BT$299:$BT$390,0),MATCH('Avast-AVG YoY view'!AJ5,'AVAST ALL FORECASTS'!$G$298:$BE$298,0)),0))=0,SUM(IFERROR(INDEX('AVAST ALL FORECASTS'!$G$202:$BE$294,MATCH('Avast-AVG YoY view'!$O$2,'AVAST ALL FORECASTS'!$BT$202:$BT$294,0),MATCH('Avast-AVG YoY view'!AJ5,'AVAST ALL FORECASTS'!$G$201:$BE$201,0)),0),IFERROR(INDEX('AVAST ALL FORECASTS'!$G$202:$BE$294,MATCH('Avast-AVG YoY view'!$O$3,'AVAST ALL FORECASTS'!$BT$202:$BT$294,0),MATCH('Avast-AVG YoY view'!AJ5,'AVAST ALL FORECASTS'!$G$201:$BE$201,0)),0)),SUM(IFERROR(INDEX('AVAST ALL FORECASTS'!$G$299:$BE$390,MATCH('Avast-AVG YoY view'!$O$2,'AVAST ALL FORECASTS'!$BT$299:$BT$390,0),MATCH('Avast-AVG YoY view'!AJ5,'AVAST ALL FORECASTS'!$G$298:$BE$298,0)),0),IFERROR(INDEX('AVAST ALL FORECASTS'!$G$299:$BE$390,MATCH('Avast-AVG YoY view'!$O$3,'AVAST ALL FORECASTS'!$BT$299:$BT$390,0),MATCH('Avast-AVG YoY view'!AJ5,'AVAST ALL FORECASTS'!$G$298:$BE$298,0)),0)))</f>
        <v>23115</v>
      </c>
      <c r="J5" s="2867">
        <f t="shared" si="1"/>
        <v>-3.7075609248073294E-2</v>
      </c>
      <c r="K5" s="821">
        <f>IF(SUM(IFERROR(INDEX('AVAST ALL FORECASTS'!$G$299:$BQ$390,MATCH('Avast-AVG YoY view'!$O$2,'AVAST ALL FORECASTS'!$BT$299:$BT$390,0),MATCH('Avast-AVG YoY view'!AK5,'AVAST ALL FORECASTS'!$G$298:$BQ$298,0)),0),IFERROR(INDEX('AVAST ALL FORECASTS'!$G$299:$BQ$390,MATCH('Avast-AVG YoY view'!$O$3,'AVAST ALL FORECASTS'!$BT$299:$BT$390,0),MATCH('Avast-AVG YoY view'!AK5,'AVAST ALL FORECASTS'!$G$298:$BQ$298,0)),0))=0,SUM(IFERROR(INDEX('AVAST ALL FORECASTS'!$G$202:$BQ$294,MATCH('Avast-AVG YoY view'!$O$2,'AVAST ALL FORECASTS'!$BT$202:$BT$294,0),MATCH('Avast-AVG YoY view'!AK5,'AVAST ALL FORECASTS'!$G$201:$BQ$201,0)),0),IFERROR(INDEX('AVAST ALL FORECASTS'!$G$202:$BQ$294,MATCH('Avast-AVG YoY view'!$O$3,'AVAST ALL FORECASTS'!$BT$202:$BT$294,0),MATCH('Avast-AVG YoY view'!AK5,'AVAST ALL FORECASTS'!$G$201:$BQ$201,0)),0)),SUM(IFERROR(INDEX('AVAST ALL FORECASTS'!$G$299:$BQ$390,MATCH('Avast-AVG YoY view'!$O$2,'AVAST ALL FORECASTS'!$BT$299:$BT$390,0),MATCH('Avast-AVG YoY view'!AK5,'AVAST ALL FORECASTS'!$G$298:$BQ$298,0)),0),IFERROR(INDEX('AVAST ALL FORECASTS'!$G$299:$BQ$390,MATCH('Avast-AVG YoY view'!$O$3,'AVAST ALL FORECASTS'!$BT$299:$BT$390,0),MATCH('Avast-AVG YoY view'!AK5,'AVAST ALL FORECASTS'!$G$298:$BQ$298,0)),0)))</f>
        <v>18800</v>
      </c>
      <c r="L5" s="822">
        <f t="shared" si="2"/>
        <v>-0.1866753190568895</v>
      </c>
      <c r="M5" s="2171">
        <f t="shared" ref="M5:M9" si="4">AVERAGE(C5,E5,G5,I5)</f>
        <v>17219</v>
      </c>
      <c r="N5" s="30"/>
      <c r="O5" s="21"/>
      <c r="P5" s="21"/>
      <c r="Q5" s="21"/>
      <c r="R5" s="21"/>
      <c r="S5" s="21"/>
      <c r="U5" s="21"/>
      <c r="V5" s="21"/>
      <c r="W5" s="21"/>
      <c r="X5" s="21"/>
      <c r="Y5" s="21"/>
      <c r="Z5" s="21"/>
      <c r="AA5" s="21"/>
      <c r="AB5" s="21"/>
      <c r="AC5" s="21"/>
      <c r="AD5" s="21"/>
      <c r="AE5" s="21"/>
      <c r="AG5" s="2455">
        <v>44317</v>
      </c>
      <c r="AH5" s="2456">
        <v>44682</v>
      </c>
      <c r="AI5" s="2456">
        <v>45047</v>
      </c>
      <c r="AJ5" s="2456">
        <v>45413</v>
      </c>
      <c r="AK5" s="2457">
        <v>45778</v>
      </c>
      <c r="AM5" s="826" t="s">
        <v>868</v>
      </c>
      <c r="AN5" s="868"/>
      <c r="AP5" s="868"/>
    </row>
    <row r="6" spans="2:42">
      <c r="B6" s="817" t="s">
        <v>790</v>
      </c>
      <c r="C6" s="818">
        <f>IF(SUM(IFERROR(INDEX('AVAST ALL FORECASTS'!$G$299:$BE$390,MATCH('Avast-AVG YoY view'!$O$2,'AVAST ALL FORECASTS'!$BT$299:$BT$390,0),MATCH('Avast-AVG YoY view'!AG6,'AVAST ALL FORECASTS'!$G$298:$BE$298,0)),0),IFERROR(INDEX('AVAST ALL FORECASTS'!$G$299:$BE$390,MATCH('Avast-AVG YoY view'!$O$3,'AVAST ALL FORECASTS'!$BT$299:$BT$390,0),MATCH('Avast-AVG YoY view'!AG6,'AVAST ALL FORECASTS'!$G$298:$BE$298,0)),0))=0,SUM(IFERROR(INDEX('AVAST ALL FORECASTS'!$G$202:$BE$294,MATCH('Avast-AVG YoY view'!$O$2,'AVAST ALL FORECASTS'!$BT$202:$BT$294,0),MATCH('Avast-AVG YoY view'!AG6,'AVAST ALL FORECASTS'!$G$201:$BE$201,0)),0),IFERROR(INDEX('AVAST ALL FORECASTS'!$G$202:$BE$294,MATCH('Avast-AVG YoY view'!$O$3,'AVAST ALL FORECASTS'!$BT$202:$BT$294,0),MATCH('Avast-AVG YoY view'!AG6,'AVAST ALL FORECASTS'!$G$201:$BE$201,0)),0)),SUM(IFERROR(INDEX('AVAST ALL FORECASTS'!$G$299:$BE$390,MATCH('Avast-AVG YoY view'!$O$2,'AVAST ALL FORECASTS'!$BT$299:$BT$390,0),MATCH('Avast-AVG YoY view'!AG6,'AVAST ALL FORECASTS'!$G$298:$BE$298,0)),0),IFERROR(INDEX('AVAST ALL FORECASTS'!$G$299:$BE$390,MATCH('Avast-AVG YoY view'!$O$3,'AVAST ALL FORECASTS'!$BT$299:$BT$390,0),MATCH('Avast-AVG YoY view'!AG6,'AVAST ALL FORECASTS'!$G$298:$BE$298,0)),0)))</f>
        <v>7356</v>
      </c>
      <c r="D6" s="819"/>
      <c r="E6" s="818">
        <f>IF(SUM(IFERROR(INDEX('AVAST ALL FORECASTS'!$G$299:$BE$390,MATCH('Avast-AVG YoY view'!$O$2,'AVAST ALL FORECASTS'!$BT$299:$BT$390,0),MATCH('Avast-AVG YoY view'!AH6,'AVAST ALL FORECASTS'!$G$298:$BE$298,0)),0),IFERROR(INDEX('AVAST ALL FORECASTS'!$G$299:$BE$390,MATCH('Avast-AVG YoY view'!$O$3,'AVAST ALL FORECASTS'!$BT$299:$BT$390,0),MATCH('Avast-AVG YoY view'!AH6,'AVAST ALL FORECASTS'!$G$298:$BE$298,0)),0))=0,SUM(IFERROR(INDEX('AVAST ALL FORECASTS'!$G$202:$BE$294,MATCH('Avast-AVG YoY view'!$O$2,'AVAST ALL FORECASTS'!$BT$202:$BT$294,0),MATCH('Avast-AVG YoY view'!AH6,'AVAST ALL FORECASTS'!$G$201:$BE$201,0)),0),IFERROR(INDEX('AVAST ALL FORECASTS'!$G$202:$BE$294,MATCH('Avast-AVG YoY view'!$O$3,'AVAST ALL FORECASTS'!$BT$202:$BT$294,0),MATCH('Avast-AVG YoY view'!AH6,'AVAST ALL FORECASTS'!$G$201:$BE$201,0)),0)),SUM(IFERROR(INDEX('AVAST ALL FORECASTS'!$G$299:$BE$390,MATCH('Avast-AVG YoY view'!$O$2,'AVAST ALL FORECASTS'!$BT$299:$BT$390,0),MATCH('Avast-AVG YoY view'!AH6,'AVAST ALL FORECASTS'!$G$298:$BE$298,0)),0),IFERROR(INDEX('AVAST ALL FORECASTS'!$G$299:$BE$390,MATCH('Avast-AVG YoY view'!$O$3,'AVAST ALL FORECASTS'!$BT$299:$BT$390,0),MATCH('Avast-AVG YoY view'!AH6,'AVAST ALL FORECASTS'!$G$298:$BE$298,0)),0)))</f>
        <v>17920</v>
      </c>
      <c r="F6" s="820">
        <f t="shared" si="3"/>
        <v>1.43610657966286</v>
      </c>
      <c r="G6" s="818">
        <f>IF(SUM(IFERROR(INDEX('AVAST ALL FORECASTS'!$G$299:$BE$390,MATCH('Avast-AVG YoY view'!$O$2,'AVAST ALL FORECASTS'!$BT$299:$BT$390,0),MATCH('Avast-AVG YoY view'!AI6,'AVAST ALL FORECASTS'!$G$298:$BE$298,0)),0),IFERROR(INDEX('AVAST ALL FORECASTS'!$G$299:$BE$390,MATCH('Avast-AVG YoY view'!$O$3,'AVAST ALL FORECASTS'!$BT$299:$BT$390,0),MATCH('Avast-AVG YoY view'!AI6,'AVAST ALL FORECASTS'!$G$298:$BE$298,0)),0))=0,SUM(IFERROR(INDEX('AVAST ALL FORECASTS'!$G$202:$BE$294,MATCH('Avast-AVG YoY view'!$O$2,'AVAST ALL FORECASTS'!$BT$202:$BT$294,0),MATCH('Avast-AVG YoY view'!AI6,'AVAST ALL FORECASTS'!$G$201:$BE$201,0)),0),IFERROR(INDEX('AVAST ALL FORECASTS'!$G$202:$BE$294,MATCH('Avast-AVG YoY view'!$O$3,'AVAST ALL FORECASTS'!$BT$202:$BT$294,0),MATCH('Avast-AVG YoY view'!AI6,'AVAST ALL FORECASTS'!$G$201:$BE$201,0)),0)),SUM(IFERROR(INDEX('AVAST ALL FORECASTS'!$G$299:$BE$390,MATCH('Avast-AVG YoY view'!$O$2,'AVAST ALL FORECASTS'!$BT$299:$BT$390,0),MATCH('Avast-AVG YoY view'!AI6,'AVAST ALL FORECASTS'!$G$298:$BE$298,0)),0),IFERROR(INDEX('AVAST ALL FORECASTS'!$G$299:$BE$390,MATCH('Avast-AVG YoY view'!$O$3,'AVAST ALL FORECASTS'!$BT$299:$BT$390,0),MATCH('Avast-AVG YoY view'!AI6,'AVAST ALL FORECASTS'!$G$298:$BE$298,0)),0)))</f>
        <v>18818</v>
      </c>
      <c r="H6" s="820">
        <f t="shared" si="0"/>
        <v>5.0111607142857117E-2</v>
      </c>
      <c r="I6" s="2438">
        <f>IF(SUM(IFERROR(INDEX('AVAST ALL FORECASTS'!$G$299:$BE$390,MATCH('Avast-AVG YoY view'!$O$2,'AVAST ALL FORECASTS'!$BT$299:$BT$390,0),MATCH('Avast-AVG YoY view'!AJ6,'AVAST ALL FORECASTS'!$G$298:$BE$298,0)),0),IFERROR(INDEX('AVAST ALL FORECASTS'!$G$299:$BE$390,MATCH('Avast-AVG YoY view'!$O$3,'AVAST ALL FORECASTS'!$BT$299:$BT$390,0),MATCH('Avast-AVG YoY view'!AJ6,'AVAST ALL FORECASTS'!$G$298:$BE$298,0)),0))=0,SUM(IFERROR(INDEX('AVAST ALL FORECASTS'!$G$202:$BE$294,MATCH('Avast-AVG YoY view'!$O$2,'AVAST ALL FORECASTS'!$BT$202:$BT$294,0),MATCH('Avast-AVG YoY view'!AJ6,'AVAST ALL FORECASTS'!$G$201:$BE$201,0)),0),IFERROR(INDEX('AVAST ALL FORECASTS'!$G$202:$BE$294,MATCH('Avast-AVG YoY view'!$O$3,'AVAST ALL FORECASTS'!$BT$202:$BT$294,0),MATCH('Avast-AVG YoY view'!AJ6,'AVAST ALL FORECASTS'!$G$201:$BE$201,0)),0)),SUM(IFERROR(INDEX('AVAST ALL FORECASTS'!$G$299:$BE$390,MATCH('Avast-AVG YoY view'!$O$2,'AVAST ALL FORECASTS'!$BT$299:$BT$390,0),MATCH('Avast-AVG YoY view'!AJ6,'AVAST ALL FORECASTS'!$G$298:$BE$298,0)),0),IFERROR(INDEX('AVAST ALL FORECASTS'!$G$299:$BE$390,MATCH('Avast-AVG YoY view'!$O$3,'AVAST ALL FORECASTS'!$BT$299:$BT$390,0),MATCH('Avast-AVG YoY view'!AJ6,'AVAST ALL FORECASTS'!$G$298:$BE$298,0)),0)))</f>
        <v>21955</v>
      </c>
      <c r="J6" s="2311">
        <f t="shared" si="1"/>
        <v>0.16670209374003608</v>
      </c>
      <c r="K6" s="821">
        <f>IF(SUM(IFERROR(INDEX('AVAST ALL FORECASTS'!$G$299:$BQ$390,MATCH('Avast-AVG YoY view'!$O$2,'AVAST ALL FORECASTS'!$BT$299:$BT$390,0),MATCH('Avast-AVG YoY view'!AK6,'AVAST ALL FORECASTS'!$G$298:$BQ$298,0)),0),IFERROR(INDEX('AVAST ALL FORECASTS'!$G$299:$BQ$390,MATCH('Avast-AVG YoY view'!$O$3,'AVAST ALL FORECASTS'!$BT$299:$BT$390,0),MATCH('Avast-AVG YoY view'!AK6,'AVAST ALL FORECASTS'!$G$298:$BQ$298,0)),0))=0,SUM(IFERROR(INDEX('AVAST ALL FORECASTS'!$G$202:$BQ$294,MATCH('Avast-AVG YoY view'!$O$2,'AVAST ALL FORECASTS'!$BT$202:$BT$294,0),MATCH('Avast-AVG YoY view'!AK6,'AVAST ALL FORECASTS'!$G$201:$BQ$201,0)),0),IFERROR(INDEX('AVAST ALL FORECASTS'!$G$202:$BQ$294,MATCH('Avast-AVG YoY view'!$O$3,'AVAST ALL FORECASTS'!$BT$202:$BT$294,0),MATCH('Avast-AVG YoY view'!AK6,'AVAST ALL FORECASTS'!$G$201:$BQ$201,0)),0)),SUM(IFERROR(INDEX('AVAST ALL FORECASTS'!$G$299:$BQ$390,MATCH('Avast-AVG YoY view'!$O$2,'AVAST ALL FORECASTS'!$BT$299:$BT$390,0),MATCH('Avast-AVG YoY view'!AK6,'AVAST ALL FORECASTS'!$G$298:$BQ$298,0)),0),IFERROR(INDEX('AVAST ALL FORECASTS'!$G$299:$BQ$390,MATCH('Avast-AVG YoY view'!$O$3,'AVAST ALL FORECASTS'!$BT$299:$BT$390,0),MATCH('Avast-AVG YoY view'!AK6,'AVAST ALL FORECASTS'!$G$298:$BQ$298,0)),0)))</f>
        <v>18300</v>
      </c>
      <c r="L6" s="822">
        <f t="shared" si="2"/>
        <v>-0.16647688453655207</v>
      </c>
      <c r="M6" s="2171">
        <f t="shared" si="4"/>
        <v>16512.25</v>
      </c>
      <c r="N6" s="30"/>
      <c r="AE6" s="21"/>
      <c r="AG6" s="2455">
        <v>44348</v>
      </c>
      <c r="AH6" s="2456">
        <v>44713</v>
      </c>
      <c r="AI6" s="2456">
        <v>45078</v>
      </c>
      <c r="AJ6" s="2456">
        <v>45444</v>
      </c>
      <c r="AK6" s="2457">
        <v>45809</v>
      </c>
      <c r="AM6" s="826" t="s">
        <v>869</v>
      </c>
      <c r="AN6" s="868"/>
      <c r="AP6" s="868"/>
    </row>
    <row r="7" spans="2:42">
      <c r="B7" s="817" t="s">
        <v>791</v>
      </c>
      <c r="C7" s="818">
        <f>IF(SUM(IFERROR(INDEX('AVAST ALL FORECASTS'!$G$299:$BE$390,MATCH('Avast-AVG YoY view'!$O$2,'AVAST ALL FORECASTS'!$BT$299:$BT$390,0),MATCH('Avast-AVG YoY view'!AG7,'AVAST ALL FORECASTS'!$G$298:$BE$298,0)),0),IFERROR(INDEX('AVAST ALL FORECASTS'!$G$299:$BE$390,MATCH('Avast-AVG YoY view'!$O$3,'AVAST ALL FORECASTS'!$BT$299:$BT$390,0),MATCH('Avast-AVG YoY view'!AG7,'AVAST ALL FORECASTS'!$G$298:$BE$298,0)),0))=0,SUM(IFERROR(INDEX('AVAST ALL FORECASTS'!$G$202:$BE$294,MATCH('Avast-AVG YoY view'!$O$2,'AVAST ALL FORECASTS'!$BT$202:$BT$294,0),MATCH('Avast-AVG YoY view'!AG7,'AVAST ALL FORECASTS'!$G$201:$BE$201,0)),0),IFERROR(INDEX('AVAST ALL FORECASTS'!$G$202:$BE$294,MATCH('Avast-AVG YoY view'!$O$3,'AVAST ALL FORECASTS'!$BT$202:$BT$294,0),MATCH('Avast-AVG YoY view'!AG7,'AVAST ALL FORECASTS'!$G$201:$BE$201,0)),0)),SUM(IFERROR(INDEX('AVAST ALL FORECASTS'!$G$299:$BE$390,MATCH('Avast-AVG YoY view'!$O$2,'AVAST ALL FORECASTS'!$BT$299:$BT$390,0),MATCH('Avast-AVG YoY view'!AG7,'AVAST ALL FORECASTS'!$G$298:$BE$298,0)),0),IFERROR(INDEX('AVAST ALL FORECASTS'!$G$299:$BE$390,MATCH('Avast-AVG YoY view'!$O$3,'AVAST ALL FORECASTS'!$BT$299:$BT$390,0),MATCH('Avast-AVG YoY view'!AG7,'AVAST ALL FORECASTS'!$G$298:$BE$298,0)),0)))</f>
        <v>3306</v>
      </c>
      <c r="D7" s="819"/>
      <c r="E7" s="818">
        <f>IF(SUM(IFERROR(INDEX('AVAST ALL FORECASTS'!$G$299:$BE$390,MATCH('Avast-AVG YoY view'!$O$2,'AVAST ALL FORECASTS'!$BT$299:$BT$390,0),MATCH('Avast-AVG YoY view'!AH7,'AVAST ALL FORECASTS'!$G$298:$BE$298,0)),0),IFERROR(INDEX('AVAST ALL FORECASTS'!$G$299:$BE$390,MATCH('Avast-AVG YoY view'!$O$3,'AVAST ALL FORECASTS'!$BT$299:$BT$390,0),MATCH('Avast-AVG YoY view'!AH7,'AVAST ALL FORECASTS'!$G$298:$BE$298,0)),0))=0,SUM(IFERROR(INDEX('AVAST ALL FORECASTS'!$G$202:$BE$294,MATCH('Avast-AVG YoY view'!$O$2,'AVAST ALL FORECASTS'!$BT$202:$BT$294,0),MATCH('Avast-AVG YoY view'!AH7,'AVAST ALL FORECASTS'!$G$201:$BE$201,0)),0),IFERROR(INDEX('AVAST ALL FORECASTS'!$G$202:$BE$294,MATCH('Avast-AVG YoY view'!$O$3,'AVAST ALL FORECASTS'!$BT$202:$BT$294,0),MATCH('Avast-AVG YoY view'!AH7,'AVAST ALL FORECASTS'!$G$201:$BE$201,0)),0)),SUM(IFERROR(INDEX('AVAST ALL FORECASTS'!$G$299:$BE$390,MATCH('Avast-AVG YoY view'!$O$2,'AVAST ALL FORECASTS'!$BT$299:$BT$390,0),MATCH('Avast-AVG YoY view'!AH7,'AVAST ALL FORECASTS'!$G$298:$BE$298,0)),0),IFERROR(INDEX('AVAST ALL FORECASTS'!$G$299:$BE$390,MATCH('Avast-AVG YoY view'!$O$3,'AVAST ALL FORECASTS'!$BT$299:$BT$390,0),MATCH('Avast-AVG YoY view'!AH7,'AVAST ALL FORECASTS'!$G$298:$BE$298,0)),0)))</f>
        <v>15705</v>
      </c>
      <c r="F7" s="820">
        <f t="shared" si="3"/>
        <v>3.7504537205081672</v>
      </c>
      <c r="G7" s="818">
        <f>IF(SUM(IFERROR(INDEX('AVAST ALL FORECASTS'!$G$299:$BE$390,MATCH('Avast-AVG YoY view'!$O$2,'AVAST ALL FORECASTS'!$BT$299:$BT$390,0),MATCH('Avast-AVG YoY view'!AI7,'AVAST ALL FORECASTS'!$G$298:$BE$298,0)),0),IFERROR(INDEX('AVAST ALL FORECASTS'!$G$299:$BE$390,MATCH('Avast-AVG YoY view'!$O$3,'AVAST ALL FORECASTS'!$BT$299:$BT$390,0),MATCH('Avast-AVG YoY view'!AI7,'AVAST ALL FORECASTS'!$G$298:$BE$298,0)),0))=0,SUM(IFERROR(INDEX('AVAST ALL FORECASTS'!$G$202:$BE$294,MATCH('Avast-AVG YoY view'!$O$2,'AVAST ALL FORECASTS'!$BT$202:$BT$294,0),MATCH('Avast-AVG YoY view'!AI7,'AVAST ALL FORECASTS'!$G$201:$BE$201,0)),0),IFERROR(INDEX('AVAST ALL FORECASTS'!$G$202:$BE$294,MATCH('Avast-AVG YoY view'!$O$3,'AVAST ALL FORECASTS'!$BT$202:$BT$294,0),MATCH('Avast-AVG YoY view'!AI7,'AVAST ALL FORECASTS'!$G$201:$BE$201,0)),0)),SUM(IFERROR(INDEX('AVAST ALL FORECASTS'!$G$299:$BE$390,MATCH('Avast-AVG YoY view'!$O$2,'AVAST ALL FORECASTS'!$BT$299:$BT$390,0),MATCH('Avast-AVG YoY view'!AI7,'AVAST ALL FORECASTS'!$G$298:$BE$298,0)),0),IFERROR(INDEX('AVAST ALL FORECASTS'!$G$299:$BE$390,MATCH('Avast-AVG YoY view'!$O$3,'AVAST ALL FORECASTS'!$BT$299:$BT$390,0),MATCH('Avast-AVG YoY view'!AI7,'AVAST ALL FORECASTS'!$G$298:$BE$298,0)),0)))</f>
        <v>16554</v>
      </c>
      <c r="H7" s="820">
        <f t="shared" si="0"/>
        <v>5.4059216809933197E-2</v>
      </c>
      <c r="I7" s="2438">
        <f>IF(SUM(IFERROR(INDEX('AVAST ALL FORECASTS'!$G$299:$BE$390,MATCH('Avast-AVG YoY view'!$O$2,'AVAST ALL FORECASTS'!$BT$299:$BT$390,0),MATCH('Avast-AVG YoY view'!AJ7,'AVAST ALL FORECASTS'!$G$298:$BE$298,0)),0),IFERROR(INDEX('AVAST ALL FORECASTS'!$G$299:$BE$390,MATCH('Avast-AVG YoY view'!$O$3,'AVAST ALL FORECASTS'!$BT$299:$BT$390,0),MATCH('Avast-AVG YoY view'!AJ7,'AVAST ALL FORECASTS'!$G$298:$BE$298,0)),0))=0,SUM(IFERROR(INDEX('AVAST ALL FORECASTS'!$G$202:$BE$294,MATCH('Avast-AVG YoY view'!$O$2,'AVAST ALL FORECASTS'!$BT$202:$BT$294,0),MATCH('Avast-AVG YoY view'!AJ7,'AVAST ALL FORECASTS'!$G$201:$BE$201,0)),0),IFERROR(INDEX('AVAST ALL FORECASTS'!$G$202:$BE$294,MATCH('Avast-AVG YoY view'!$O$3,'AVAST ALL FORECASTS'!$BT$202:$BT$294,0),MATCH('Avast-AVG YoY view'!AJ7,'AVAST ALL FORECASTS'!$G$201:$BE$201,0)),0)),SUM(IFERROR(INDEX('AVAST ALL FORECASTS'!$G$299:$BE$390,MATCH('Avast-AVG YoY view'!$O$2,'AVAST ALL FORECASTS'!$BT$299:$BT$390,0),MATCH('Avast-AVG YoY view'!AJ7,'AVAST ALL FORECASTS'!$G$298:$BE$298,0)),0),IFERROR(INDEX('AVAST ALL FORECASTS'!$G$299:$BE$390,MATCH('Avast-AVG YoY view'!$O$3,'AVAST ALL FORECASTS'!$BT$299:$BT$390,0),MATCH('Avast-AVG YoY view'!AJ7,'AVAST ALL FORECASTS'!$G$298:$BE$298,0)),0)))</f>
        <v>24224</v>
      </c>
      <c r="J7" s="2311">
        <f t="shared" si="1"/>
        <v>0.4633321251661231</v>
      </c>
      <c r="K7" s="821">
        <f>IF(SUM(IFERROR(INDEX('AVAST ALL FORECASTS'!$G$299:$BQ$390,MATCH('Avast-AVG YoY view'!$O$2,'AVAST ALL FORECASTS'!$BT$299:$BT$390,0),MATCH('Avast-AVG YoY view'!AK7,'AVAST ALL FORECASTS'!$G$298:$BQ$298,0)),0),IFERROR(INDEX('AVAST ALL FORECASTS'!$G$299:$BQ$390,MATCH('Avast-AVG YoY view'!$O$3,'AVAST ALL FORECASTS'!$BT$299:$BT$390,0),MATCH('Avast-AVG YoY view'!AK7,'AVAST ALL FORECASTS'!$G$298:$BQ$298,0)),0))=0,SUM(IFERROR(INDEX('AVAST ALL FORECASTS'!$G$202:$BQ$294,MATCH('Avast-AVG YoY view'!$O$2,'AVAST ALL FORECASTS'!$BT$202:$BT$294,0),MATCH('Avast-AVG YoY view'!AK7,'AVAST ALL FORECASTS'!$G$201:$BQ$201,0)),0),IFERROR(INDEX('AVAST ALL FORECASTS'!$G$202:$BQ$294,MATCH('Avast-AVG YoY view'!$O$3,'AVAST ALL FORECASTS'!$BT$202:$BT$294,0),MATCH('Avast-AVG YoY view'!AK7,'AVAST ALL FORECASTS'!$G$201:$BQ$201,0)),0)),SUM(IFERROR(INDEX('AVAST ALL FORECASTS'!$G$299:$BQ$390,MATCH('Avast-AVG YoY view'!$O$2,'AVAST ALL FORECASTS'!$BT$299:$BT$390,0),MATCH('Avast-AVG YoY view'!AK7,'AVAST ALL FORECASTS'!$G$298:$BQ$298,0)),0),IFERROR(INDEX('AVAST ALL FORECASTS'!$G$299:$BQ$390,MATCH('Avast-AVG YoY view'!$O$3,'AVAST ALL FORECASTS'!$BT$299:$BT$390,0),MATCH('Avast-AVG YoY view'!AK7,'AVAST ALL FORECASTS'!$G$298:$BQ$298,0)),0)))</f>
        <v>18900</v>
      </c>
      <c r="L7" s="822">
        <f t="shared" si="2"/>
        <v>-0.21978203434610299</v>
      </c>
      <c r="M7" s="2171">
        <f t="shared" si="4"/>
        <v>14947.25</v>
      </c>
      <c r="N7" s="30"/>
      <c r="O7" s="841"/>
      <c r="P7" s="1427" t="s">
        <v>788</v>
      </c>
      <c r="Q7" s="844" t="s">
        <v>789</v>
      </c>
      <c r="R7" s="844" t="s">
        <v>790</v>
      </c>
      <c r="S7" s="844" t="s">
        <v>791</v>
      </c>
      <c r="T7" s="844" t="s">
        <v>792</v>
      </c>
      <c r="U7" s="844" t="s">
        <v>793</v>
      </c>
      <c r="V7" s="844" t="s">
        <v>794</v>
      </c>
      <c r="W7" s="844" t="s">
        <v>795</v>
      </c>
      <c r="X7" s="867" t="s">
        <v>796</v>
      </c>
      <c r="Y7" s="844" t="s">
        <v>797</v>
      </c>
      <c r="Z7" s="844" t="s">
        <v>798</v>
      </c>
      <c r="AA7" s="845" t="s">
        <v>799</v>
      </c>
      <c r="AB7" s="846" t="s">
        <v>45</v>
      </c>
      <c r="AC7" s="847" t="s">
        <v>859</v>
      </c>
      <c r="AE7" s="21"/>
      <c r="AG7" s="2455">
        <v>44378</v>
      </c>
      <c r="AH7" s="2456">
        <v>44743</v>
      </c>
      <c r="AI7" s="2456">
        <v>45108</v>
      </c>
      <c r="AJ7" s="2456">
        <v>45474</v>
      </c>
      <c r="AK7" s="2457">
        <v>45839</v>
      </c>
      <c r="AM7" s="826" t="s">
        <v>870</v>
      </c>
      <c r="AN7" s="868"/>
      <c r="AP7" s="868"/>
    </row>
    <row r="8" spans="2:42">
      <c r="B8" s="817" t="s">
        <v>792</v>
      </c>
      <c r="C8" s="818">
        <f>IF(SUM(IFERROR(INDEX('AVAST ALL FORECASTS'!$G$299:$BE$390,MATCH('Avast-AVG YoY view'!$O$2,'AVAST ALL FORECASTS'!$BT$299:$BT$390,0),MATCH('Avast-AVG YoY view'!AG8,'AVAST ALL FORECASTS'!$G$298:$BE$298,0)),0),IFERROR(INDEX('AVAST ALL FORECASTS'!$G$299:$BE$390,MATCH('Avast-AVG YoY view'!$O$3,'AVAST ALL FORECASTS'!$BT$299:$BT$390,0),MATCH('Avast-AVG YoY view'!AG8,'AVAST ALL FORECASTS'!$G$298:$BE$298,0)),0))=0,SUM(IFERROR(INDEX('AVAST ALL FORECASTS'!$G$202:$BE$294,MATCH('Avast-AVG YoY view'!$O$2,'AVAST ALL FORECASTS'!$BT$202:$BT$294,0),MATCH('Avast-AVG YoY view'!AG8,'AVAST ALL FORECASTS'!$G$201:$BE$201,0)),0),IFERROR(INDEX('AVAST ALL FORECASTS'!$G$202:$BE$294,MATCH('Avast-AVG YoY view'!$O$3,'AVAST ALL FORECASTS'!$BT$202:$BT$294,0),MATCH('Avast-AVG YoY view'!AG8,'AVAST ALL FORECASTS'!$G$201:$BE$201,0)),0)),SUM(IFERROR(INDEX('AVAST ALL FORECASTS'!$G$299:$BE$390,MATCH('Avast-AVG YoY view'!$O$2,'AVAST ALL FORECASTS'!$BT$299:$BT$390,0),MATCH('Avast-AVG YoY view'!AG8,'AVAST ALL FORECASTS'!$G$298:$BE$298,0)),0),IFERROR(INDEX('AVAST ALL FORECASTS'!$G$299:$BE$390,MATCH('Avast-AVG YoY view'!$O$3,'AVAST ALL FORECASTS'!$BT$299:$BT$390,0),MATCH('Avast-AVG YoY view'!AG8,'AVAST ALL FORECASTS'!$G$298:$BE$298,0)),0)))</f>
        <v>3988</v>
      </c>
      <c r="D8" s="819"/>
      <c r="E8" s="818">
        <f>IF(SUM(IFERROR(INDEX('AVAST ALL FORECASTS'!$G$299:$BE$390,MATCH('Avast-AVG YoY view'!$O$2,'AVAST ALL FORECASTS'!$BT$299:$BT$390,0),MATCH('Avast-AVG YoY view'!AH8,'AVAST ALL FORECASTS'!$G$298:$BE$298,0)),0),IFERROR(INDEX('AVAST ALL FORECASTS'!$G$299:$BE$390,MATCH('Avast-AVG YoY view'!$O$3,'AVAST ALL FORECASTS'!$BT$299:$BT$390,0),MATCH('Avast-AVG YoY view'!AH8,'AVAST ALL FORECASTS'!$G$298:$BE$298,0)),0))=0,SUM(IFERROR(INDEX('AVAST ALL FORECASTS'!$G$202:$BE$294,MATCH('Avast-AVG YoY view'!$O$2,'AVAST ALL FORECASTS'!$BT$202:$BT$294,0),MATCH('Avast-AVG YoY view'!AH8,'AVAST ALL FORECASTS'!$G$201:$BE$201,0)),0),IFERROR(INDEX('AVAST ALL FORECASTS'!$G$202:$BE$294,MATCH('Avast-AVG YoY view'!$O$3,'AVAST ALL FORECASTS'!$BT$202:$BT$294,0),MATCH('Avast-AVG YoY view'!AH8,'AVAST ALL FORECASTS'!$G$201:$BE$201,0)),0)),SUM(IFERROR(INDEX('AVAST ALL FORECASTS'!$G$299:$BE$390,MATCH('Avast-AVG YoY view'!$O$2,'AVAST ALL FORECASTS'!$BT$299:$BT$390,0),MATCH('Avast-AVG YoY view'!AH8,'AVAST ALL FORECASTS'!$G$298:$BE$298,0)),0),IFERROR(INDEX('AVAST ALL FORECASTS'!$G$299:$BE$390,MATCH('Avast-AVG YoY view'!$O$3,'AVAST ALL FORECASTS'!$BT$299:$BT$390,0),MATCH('Avast-AVG YoY view'!AH8,'AVAST ALL FORECASTS'!$G$298:$BE$298,0)),0)))</f>
        <v>16491</v>
      </c>
      <c r="F8" s="820">
        <f t="shared" si="3"/>
        <v>3.1351554663991976</v>
      </c>
      <c r="G8" s="1770">
        <f>IF(SUM(IFERROR(INDEX('AVAST ALL FORECASTS'!$G$299:$BE$390,MATCH('Avast-AVG YoY view'!$O$2,'AVAST ALL FORECASTS'!$BT$299:$BT$390,0),MATCH('Avast-AVG YoY view'!AI8,'AVAST ALL FORECASTS'!$G$298:$BE$298,0)),0),IFERROR(INDEX('AVAST ALL FORECASTS'!$G$299:$BE$390,MATCH('Avast-AVG YoY view'!$O$3,'AVAST ALL FORECASTS'!$BT$299:$BT$390,0),MATCH('Avast-AVG YoY view'!AI8,'AVAST ALL FORECASTS'!$G$298:$BE$298,0)),0))=0,SUM(IFERROR(INDEX('AVAST ALL FORECASTS'!$G$202:$BE$294,MATCH('Avast-AVG YoY view'!$O$2,'AVAST ALL FORECASTS'!$BT$202:$BT$294,0),MATCH('Avast-AVG YoY view'!AI8,'AVAST ALL FORECASTS'!$G$201:$BE$201,0)),0),IFERROR(INDEX('AVAST ALL FORECASTS'!$G$202:$BE$294,MATCH('Avast-AVG YoY view'!$O$3,'AVAST ALL FORECASTS'!$BT$202:$BT$294,0),MATCH('Avast-AVG YoY view'!AI8,'AVAST ALL FORECASTS'!$G$201:$BE$201,0)),0)),SUM(IFERROR(INDEX('AVAST ALL FORECASTS'!$G$299:$BE$390,MATCH('Avast-AVG YoY view'!$O$2,'AVAST ALL FORECASTS'!$BT$299:$BT$390,0),MATCH('Avast-AVG YoY view'!AI8,'AVAST ALL FORECASTS'!$G$298:$BE$298,0)),0),IFERROR(INDEX('AVAST ALL FORECASTS'!$G$299:$BE$390,MATCH('Avast-AVG YoY view'!$O$3,'AVAST ALL FORECASTS'!$BT$299:$BT$390,0),MATCH('Avast-AVG YoY view'!AI8,'AVAST ALL FORECASTS'!$G$298:$BE$298,0)),0)))</f>
        <v>14765</v>
      </c>
      <c r="H8" s="1771">
        <f t="shared" si="0"/>
        <v>-0.10466314959674972</v>
      </c>
      <c r="I8" s="2438">
        <f>IF(SUM(IFERROR(INDEX('AVAST ALL FORECASTS'!$G$299:$BE$390,MATCH('Avast-AVG YoY view'!$O$2,'AVAST ALL FORECASTS'!$BT$299:$BT$390,0),MATCH('Avast-AVG YoY view'!AJ8,'AVAST ALL FORECASTS'!$G$298:$BE$298,0)),0),IFERROR(INDEX('AVAST ALL FORECASTS'!$G$299:$BE$390,MATCH('Avast-AVG YoY view'!$O$3,'AVAST ALL FORECASTS'!$BT$299:$BT$390,0),MATCH('Avast-AVG YoY view'!AJ8,'AVAST ALL FORECASTS'!$G$298:$BE$298,0)),0))=0,SUM(IFERROR(INDEX('AVAST ALL FORECASTS'!$G$202:$BE$294,MATCH('Avast-AVG YoY view'!$O$2,'AVAST ALL FORECASTS'!$BT$202:$BT$294,0),MATCH('Avast-AVG YoY view'!AJ8,'AVAST ALL FORECASTS'!$G$201:$BE$201,0)),0),IFERROR(INDEX('AVAST ALL FORECASTS'!$G$202:$BE$294,MATCH('Avast-AVG YoY view'!$O$3,'AVAST ALL FORECASTS'!$BT$202:$BT$294,0),MATCH('Avast-AVG YoY view'!AJ8,'AVAST ALL FORECASTS'!$G$201:$BE$201,0)),0)),SUM(IFERROR(INDEX('AVAST ALL FORECASTS'!$G$299:$BE$390,MATCH('Avast-AVG YoY view'!$O$2,'AVAST ALL FORECASTS'!$BT$299:$BT$390,0),MATCH('Avast-AVG YoY view'!AJ8,'AVAST ALL FORECASTS'!$G$298:$BE$298,0)),0),IFERROR(INDEX('AVAST ALL FORECASTS'!$G$299:$BE$390,MATCH('Avast-AVG YoY view'!$O$3,'AVAST ALL FORECASTS'!$BT$299:$BT$390,0),MATCH('Avast-AVG YoY view'!AJ8,'AVAST ALL FORECASTS'!$G$298:$BE$298,0)),0)))</f>
        <v>24181</v>
      </c>
      <c r="J8" s="2311">
        <f t="shared" si="1"/>
        <v>0.63772434812055545</v>
      </c>
      <c r="K8" s="821">
        <f>IF(SUM(IFERROR(INDEX('AVAST ALL FORECASTS'!$G$299:$BQ$390,MATCH('Avast-AVG YoY view'!$O$2,'AVAST ALL FORECASTS'!$BT$299:$BT$390,0),MATCH('Avast-AVG YoY view'!AK8,'AVAST ALL FORECASTS'!$G$298:$BQ$298,0)),0),IFERROR(INDEX('AVAST ALL FORECASTS'!$G$299:$BQ$390,MATCH('Avast-AVG YoY view'!$O$3,'AVAST ALL FORECASTS'!$BT$299:$BT$390,0),MATCH('Avast-AVG YoY view'!AK8,'AVAST ALL FORECASTS'!$G$298:$BQ$298,0)),0))=0,SUM(IFERROR(INDEX('AVAST ALL FORECASTS'!$G$202:$BQ$294,MATCH('Avast-AVG YoY view'!$O$2,'AVAST ALL FORECASTS'!$BT$202:$BT$294,0),MATCH('Avast-AVG YoY view'!AK8,'AVAST ALL FORECASTS'!$G$201:$BQ$201,0)),0),IFERROR(INDEX('AVAST ALL FORECASTS'!$G$202:$BQ$294,MATCH('Avast-AVG YoY view'!$O$3,'AVAST ALL FORECASTS'!$BT$202:$BT$294,0),MATCH('Avast-AVG YoY view'!AK8,'AVAST ALL FORECASTS'!$G$201:$BQ$201,0)),0)),SUM(IFERROR(INDEX('AVAST ALL FORECASTS'!$G$299:$BQ$390,MATCH('Avast-AVG YoY view'!$O$2,'AVAST ALL FORECASTS'!$BT$299:$BT$390,0),MATCH('Avast-AVG YoY view'!AK8,'AVAST ALL FORECASTS'!$G$298:$BQ$298,0)),0),IFERROR(INDEX('AVAST ALL FORECASTS'!$G$299:$BQ$390,MATCH('Avast-AVG YoY view'!$O$3,'AVAST ALL FORECASTS'!$BT$299:$BT$390,0),MATCH('Avast-AVG YoY view'!AK8,'AVAST ALL FORECASTS'!$G$298:$BQ$298,0)),0)))</f>
        <v>19900</v>
      </c>
      <c r="L8" s="822">
        <f t="shared" si="2"/>
        <v>-0.17703982465572143</v>
      </c>
      <c r="M8" s="2171">
        <f t="shared" si="4"/>
        <v>14856.25</v>
      </c>
      <c r="N8" s="30"/>
      <c r="O8" s="2461" t="s">
        <v>852</v>
      </c>
      <c r="P8" s="808">
        <f>C4</f>
        <v>2287</v>
      </c>
      <c r="Q8" s="849">
        <f>C5</f>
        <v>5046</v>
      </c>
      <c r="R8" s="849">
        <f>C6</f>
        <v>7356</v>
      </c>
      <c r="S8" s="849">
        <f>C7</f>
        <v>3306</v>
      </c>
      <c r="T8" s="849">
        <f>C8</f>
        <v>3988</v>
      </c>
      <c r="U8" s="849">
        <f>C9</f>
        <v>19280</v>
      </c>
      <c r="V8" s="849">
        <f>C10</f>
        <v>20633</v>
      </c>
      <c r="W8" s="849">
        <f>C11</f>
        <v>23195</v>
      </c>
      <c r="X8" s="849">
        <f>C12</f>
        <v>22032</v>
      </c>
      <c r="Y8" s="849">
        <f>C13</f>
        <v>26253</v>
      </c>
      <c r="Z8" s="849">
        <f>C14</f>
        <v>17209</v>
      </c>
      <c r="AA8" s="850">
        <f>C15</f>
        <v>20762</v>
      </c>
      <c r="AB8" s="851">
        <f>SUM(P8:AA8)</f>
        <v>171347</v>
      </c>
      <c r="AC8" s="852"/>
      <c r="AD8" s="21"/>
      <c r="AE8" s="21"/>
      <c r="AG8" s="2455">
        <v>44409</v>
      </c>
      <c r="AH8" s="2456">
        <v>44774</v>
      </c>
      <c r="AI8" s="2456">
        <v>45139</v>
      </c>
      <c r="AJ8" s="2456">
        <v>45505</v>
      </c>
      <c r="AK8" s="2457">
        <v>45870</v>
      </c>
      <c r="AM8" s="826" t="s">
        <v>871</v>
      </c>
      <c r="AN8" s="868"/>
      <c r="AP8" s="868"/>
    </row>
    <row r="9" spans="2:42">
      <c r="B9" s="817" t="s">
        <v>793</v>
      </c>
      <c r="C9" s="818">
        <f>IF(SUM(IFERROR(INDEX('AVAST ALL FORECASTS'!$G$299:$BE$390,MATCH('Avast-AVG YoY view'!$O$2,'AVAST ALL FORECASTS'!$BT$299:$BT$390,0),MATCH('Avast-AVG YoY view'!AG9,'AVAST ALL FORECASTS'!$G$298:$BE$298,0)),0),IFERROR(INDEX('AVAST ALL FORECASTS'!$G$299:$BE$390,MATCH('Avast-AVG YoY view'!$O$3,'AVAST ALL FORECASTS'!$BT$299:$BT$390,0),MATCH('Avast-AVG YoY view'!AG9,'AVAST ALL FORECASTS'!$G$298:$BE$298,0)),0))=0,SUM(IFERROR(INDEX('AVAST ALL FORECASTS'!$G$202:$BE$294,MATCH('Avast-AVG YoY view'!$O$2,'AVAST ALL FORECASTS'!$BT$202:$BT$294,0),MATCH('Avast-AVG YoY view'!AG9,'AVAST ALL FORECASTS'!$G$201:$BE$201,0)),0),IFERROR(INDEX('AVAST ALL FORECASTS'!$G$202:$BE$294,MATCH('Avast-AVG YoY view'!$O$3,'AVAST ALL FORECASTS'!$BT$202:$BT$294,0),MATCH('Avast-AVG YoY view'!AG9,'AVAST ALL FORECASTS'!$G$201:$BE$201,0)),0)),SUM(IFERROR(INDEX('AVAST ALL FORECASTS'!$G$299:$BE$390,MATCH('Avast-AVG YoY view'!$O$2,'AVAST ALL FORECASTS'!$BT$299:$BT$390,0),MATCH('Avast-AVG YoY view'!AG9,'AVAST ALL FORECASTS'!$G$298:$BE$298,0)),0),IFERROR(INDEX('AVAST ALL FORECASTS'!$G$299:$BE$390,MATCH('Avast-AVG YoY view'!$O$3,'AVAST ALL FORECASTS'!$BT$299:$BT$390,0),MATCH('Avast-AVG YoY view'!AG9,'AVAST ALL FORECASTS'!$G$298:$BE$298,0)),0)))</f>
        <v>19280</v>
      </c>
      <c r="D9" s="819"/>
      <c r="E9" s="818">
        <f>IF(SUM(IFERROR(INDEX('AVAST ALL FORECASTS'!$G$299:$BE$390,MATCH('Avast-AVG YoY view'!$O$2,'AVAST ALL FORECASTS'!$BT$299:$BT$390,0),MATCH('Avast-AVG YoY view'!AH9,'AVAST ALL FORECASTS'!$G$298:$BE$298,0)),0),IFERROR(INDEX('AVAST ALL FORECASTS'!$G$299:$BE$390,MATCH('Avast-AVG YoY view'!$O$3,'AVAST ALL FORECASTS'!$BT$299:$BT$390,0),MATCH('Avast-AVG YoY view'!AH9,'AVAST ALL FORECASTS'!$G$298:$BE$298,0)),0))=0,SUM(IFERROR(INDEX('AVAST ALL FORECASTS'!$G$202:$BE$294,MATCH('Avast-AVG YoY view'!$O$2,'AVAST ALL FORECASTS'!$BT$202:$BT$294,0),MATCH('Avast-AVG YoY view'!AH9,'AVAST ALL FORECASTS'!$G$201:$BE$201,0)),0),IFERROR(INDEX('AVAST ALL FORECASTS'!$G$202:$BE$294,MATCH('Avast-AVG YoY view'!$O$3,'AVAST ALL FORECASTS'!$BT$202:$BT$294,0),MATCH('Avast-AVG YoY view'!AH9,'AVAST ALL FORECASTS'!$G$201:$BE$201,0)),0)),SUM(IFERROR(INDEX('AVAST ALL FORECASTS'!$G$299:$BE$390,MATCH('Avast-AVG YoY view'!$O$2,'AVAST ALL FORECASTS'!$BT$299:$BT$390,0),MATCH('Avast-AVG YoY view'!AH9,'AVAST ALL FORECASTS'!$G$298:$BE$298,0)),0),IFERROR(INDEX('AVAST ALL FORECASTS'!$G$299:$BE$390,MATCH('Avast-AVG YoY view'!$O$3,'AVAST ALL FORECASTS'!$BT$299:$BT$390,0),MATCH('Avast-AVG YoY view'!AH9,'AVAST ALL FORECASTS'!$G$298:$BE$298,0)),0)))</f>
        <v>13652</v>
      </c>
      <c r="F9" s="820">
        <f t="shared" si="3"/>
        <v>-0.29190871369294602</v>
      </c>
      <c r="G9" s="1770">
        <f>IF(SUM(IFERROR(INDEX('AVAST ALL FORECASTS'!$G$299:$BE$390,MATCH('Avast-AVG YoY view'!$O$2,'AVAST ALL FORECASTS'!$BT$299:$BT$390,0),MATCH('Avast-AVG YoY view'!AI9,'AVAST ALL FORECASTS'!$G$298:$BE$298,0)),0),IFERROR(INDEX('AVAST ALL FORECASTS'!$G$299:$BE$390,MATCH('Avast-AVG YoY view'!$O$3,'AVAST ALL FORECASTS'!$BT$299:$BT$390,0),MATCH('Avast-AVG YoY view'!AI9,'AVAST ALL FORECASTS'!$G$298:$BE$298,0)),0))=0,SUM(IFERROR(INDEX('AVAST ALL FORECASTS'!$G$202:$BE$294,MATCH('Avast-AVG YoY view'!$O$2,'AVAST ALL FORECASTS'!$BT$202:$BT$294,0),MATCH('Avast-AVG YoY view'!AI9,'AVAST ALL FORECASTS'!$G$201:$BE$201,0)),0),IFERROR(INDEX('AVAST ALL FORECASTS'!$G$202:$BE$294,MATCH('Avast-AVG YoY view'!$O$3,'AVAST ALL FORECASTS'!$BT$202:$BT$294,0),MATCH('Avast-AVG YoY view'!AI9,'AVAST ALL FORECASTS'!$G$201:$BE$201,0)),0)),SUM(IFERROR(INDEX('AVAST ALL FORECASTS'!$G$299:$BE$390,MATCH('Avast-AVG YoY view'!$O$2,'AVAST ALL FORECASTS'!$BT$299:$BT$390,0),MATCH('Avast-AVG YoY view'!AI9,'AVAST ALL FORECASTS'!$G$298:$BE$298,0)),0),IFERROR(INDEX('AVAST ALL FORECASTS'!$G$299:$BE$390,MATCH('Avast-AVG YoY view'!$O$3,'AVAST ALL FORECASTS'!$BT$299:$BT$390,0),MATCH('Avast-AVG YoY view'!AI9,'AVAST ALL FORECASTS'!$G$298:$BE$298,0)),0)))</f>
        <v>14483</v>
      </c>
      <c r="H9" s="1771">
        <f t="shared" si="0"/>
        <v>6.0870202168180398E-2</v>
      </c>
      <c r="I9" s="2438">
        <f>IF(SUM(IFERROR(INDEX('AVAST ALL FORECASTS'!$G$299:$BE$390,MATCH('Avast-AVG YoY view'!$O$2,'AVAST ALL FORECASTS'!$BT$299:$BT$390,0),MATCH('Avast-AVG YoY view'!AJ9,'AVAST ALL FORECASTS'!$G$298:$BE$298,0)),0),IFERROR(INDEX('AVAST ALL FORECASTS'!$G$299:$BE$390,MATCH('Avast-AVG YoY view'!$O$3,'AVAST ALL FORECASTS'!$BT$299:$BT$390,0),MATCH('Avast-AVG YoY view'!AJ9,'AVAST ALL FORECASTS'!$G$298:$BE$298,0)),0))=0,SUM(IFERROR(INDEX('AVAST ALL FORECASTS'!$G$202:$BE$294,MATCH('Avast-AVG YoY view'!$O$2,'AVAST ALL FORECASTS'!$BT$202:$BT$294,0),MATCH('Avast-AVG YoY view'!AJ9,'AVAST ALL FORECASTS'!$G$201:$BE$201,0)),0),IFERROR(INDEX('AVAST ALL FORECASTS'!$G$202:$BE$294,MATCH('Avast-AVG YoY view'!$O$3,'AVAST ALL FORECASTS'!$BT$202:$BT$294,0),MATCH('Avast-AVG YoY view'!AJ9,'AVAST ALL FORECASTS'!$G$201:$BE$201,0)),0)),SUM(IFERROR(INDEX('AVAST ALL FORECASTS'!$G$299:$BE$390,MATCH('Avast-AVG YoY view'!$O$2,'AVAST ALL FORECASTS'!$BT$299:$BT$390,0),MATCH('Avast-AVG YoY view'!AJ9,'AVAST ALL FORECASTS'!$G$298:$BE$298,0)),0),IFERROR(INDEX('AVAST ALL FORECASTS'!$G$299:$BE$390,MATCH('Avast-AVG YoY view'!$O$3,'AVAST ALL FORECASTS'!$BT$299:$BT$390,0),MATCH('Avast-AVG YoY view'!AJ9,'AVAST ALL FORECASTS'!$G$298:$BE$298,0)),0)))</f>
        <v>19307</v>
      </c>
      <c r="J9" s="2311">
        <f t="shared" si="1"/>
        <v>0.33308016294966514</v>
      </c>
      <c r="K9" s="821">
        <f>IF(SUM(IFERROR(INDEX('AVAST ALL FORECASTS'!$G$299:$BQ$390,MATCH('Avast-AVG YoY view'!$O$2,'AVAST ALL FORECASTS'!$BT$299:$BT$390,0),MATCH('Avast-AVG YoY view'!AK9,'AVAST ALL FORECASTS'!$G$298:$BQ$298,0)),0),IFERROR(INDEX('AVAST ALL FORECASTS'!$G$299:$BQ$390,MATCH('Avast-AVG YoY view'!$O$3,'AVAST ALL FORECASTS'!$BT$299:$BT$390,0),MATCH('Avast-AVG YoY view'!AK9,'AVAST ALL FORECASTS'!$G$298:$BQ$298,0)),0))=0,SUM(IFERROR(INDEX('AVAST ALL FORECASTS'!$G$202:$BQ$294,MATCH('Avast-AVG YoY view'!$O$2,'AVAST ALL FORECASTS'!$BT$202:$BT$294,0),MATCH('Avast-AVG YoY view'!AK9,'AVAST ALL FORECASTS'!$G$201:$BQ$201,0)),0),IFERROR(INDEX('AVAST ALL FORECASTS'!$G$202:$BQ$294,MATCH('Avast-AVG YoY view'!$O$3,'AVAST ALL FORECASTS'!$BT$202:$BT$294,0),MATCH('Avast-AVG YoY view'!AK9,'AVAST ALL FORECASTS'!$G$201:$BQ$201,0)),0)),SUM(IFERROR(INDEX('AVAST ALL FORECASTS'!$G$299:$BQ$390,MATCH('Avast-AVG YoY view'!$O$2,'AVAST ALL FORECASTS'!$BT$299:$BT$390,0),MATCH('Avast-AVG YoY view'!AK9,'AVAST ALL FORECASTS'!$G$298:$BQ$298,0)),0),IFERROR(INDEX('AVAST ALL FORECASTS'!$G$299:$BQ$390,MATCH('Avast-AVG YoY view'!$O$3,'AVAST ALL FORECASTS'!$BT$299:$BT$390,0),MATCH('Avast-AVG YoY view'!AK9,'AVAST ALL FORECASTS'!$G$298:$BQ$298,0)),0)))</f>
        <v>18500</v>
      </c>
      <c r="L9" s="822">
        <f t="shared" si="2"/>
        <v>-4.1798311493240758E-2</v>
      </c>
      <c r="M9" s="2171">
        <f t="shared" si="4"/>
        <v>16680.5</v>
      </c>
      <c r="N9" s="30"/>
      <c r="O9" s="853" t="s">
        <v>853</v>
      </c>
      <c r="P9" s="818">
        <f>E4</f>
        <v>17708</v>
      </c>
      <c r="Q9" s="854">
        <f>E5</f>
        <v>16710</v>
      </c>
      <c r="R9" s="854">
        <f>E6</f>
        <v>17920</v>
      </c>
      <c r="S9" s="854">
        <f>E7</f>
        <v>15705</v>
      </c>
      <c r="T9" s="854">
        <f>E8</f>
        <v>16491</v>
      </c>
      <c r="U9" s="854">
        <f>E9</f>
        <v>13652</v>
      </c>
      <c r="V9" s="854">
        <f>E10</f>
        <v>12792</v>
      </c>
      <c r="W9" s="854">
        <f>E11</f>
        <v>14191</v>
      </c>
      <c r="X9" s="854">
        <f>E12</f>
        <v>13542</v>
      </c>
      <c r="Y9" s="854">
        <f>E13</f>
        <v>15245</v>
      </c>
      <c r="Z9" s="854">
        <f>E14</f>
        <v>15227</v>
      </c>
      <c r="AA9" s="855">
        <f>E15</f>
        <v>18912.222222222223</v>
      </c>
      <c r="AB9" s="856">
        <f>SUM(P9:AA9)</f>
        <v>188095.22222222222</v>
      </c>
      <c r="AC9" s="857">
        <f>AB9/AB8-1</f>
        <v>9.7744473041385227E-2</v>
      </c>
      <c r="AD9" s="21"/>
      <c r="AE9" s="21"/>
      <c r="AG9" s="2455">
        <v>44440</v>
      </c>
      <c r="AH9" s="2456">
        <v>44805</v>
      </c>
      <c r="AI9" s="2456">
        <v>45170</v>
      </c>
      <c r="AJ9" s="2456">
        <v>45536</v>
      </c>
      <c r="AK9" s="2457">
        <v>45901</v>
      </c>
      <c r="AM9" s="826" t="s">
        <v>872</v>
      </c>
      <c r="AN9" s="868"/>
      <c r="AP9" s="868"/>
    </row>
    <row r="10" spans="2:42">
      <c r="B10" s="817" t="s">
        <v>794</v>
      </c>
      <c r="C10" s="818">
        <f>IF(SUM(IFERROR(INDEX('AVAST ALL FORECASTS'!$G$299:$BE$390,MATCH('Avast-AVG YoY view'!$O$2,'AVAST ALL FORECASTS'!$BT$299:$BT$390,0),MATCH('Avast-AVG YoY view'!AG10,'AVAST ALL FORECASTS'!$G$298:$BE$298,0)),0),IFERROR(INDEX('AVAST ALL FORECASTS'!$G$299:$BE$390,MATCH('Avast-AVG YoY view'!$O$3,'AVAST ALL FORECASTS'!$BT$299:$BT$390,0),MATCH('Avast-AVG YoY view'!AG10,'AVAST ALL FORECASTS'!$G$298:$BE$298,0)),0))=0,SUM(IFERROR(INDEX('AVAST ALL FORECASTS'!$G$202:$BE$294,MATCH('Avast-AVG YoY view'!$O$2,'AVAST ALL FORECASTS'!$BT$202:$BT$294,0),MATCH('Avast-AVG YoY view'!AG10,'AVAST ALL FORECASTS'!$G$201:$BE$201,0)),0),IFERROR(INDEX('AVAST ALL FORECASTS'!$G$202:$BE$294,MATCH('Avast-AVG YoY view'!$O$3,'AVAST ALL FORECASTS'!$BT$202:$BT$294,0),MATCH('Avast-AVG YoY view'!AG10,'AVAST ALL FORECASTS'!$G$201:$BE$201,0)),0)),SUM(IFERROR(INDEX('AVAST ALL FORECASTS'!$G$299:$BE$390,MATCH('Avast-AVG YoY view'!$O$2,'AVAST ALL FORECASTS'!$BT$299:$BT$390,0),MATCH('Avast-AVG YoY view'!AG10,'AVAST ALL FORECASTS'!$G$298:$BE$298,0)),0),IFERROR(INDEX('AVAST ALL FORECASTS'!$G$299:$BE$390,MATCH('Avast-AVG YoY view'!$O$3,'AVAST ALL FORECASTS'!$BT$299:$BT$390,0),MATCH('Avast-AVG YoY view'!AG10,'AVAST ALL FORECASTS'!$G$298:$BE$298,0)),0)))</f>
        <v>20633</v>
      </c>
      <c r="D10" s="819"/>
      <c r="E10" s="818">
        <f>IF(SUM(IFERROR(INDEX('AVAST ALL FORECASTS'!$G$299:$BE$390,MATCH('Avast-AVG YoY view'!$O$2,'AVAST ALL FORECASTS'!$BT$299:$BT$390,0),MATCH('Avast-AVG YoY view'!AH10,'AVAST ALL FORECASTS'!$G$298:$BE$298,0)),0),IFERROR(INDEX('AVAST ALL FORECASTS'!$G$299:$BE$390,MATCH('Avast-AVG YoY view'!$O$3,'AVAST ALL FORECASTS'!$BT$299:$BT$390,0),MATCH('Avast-AVG YoY view'!AH10,'AVAST ALL FORECASTS'!$G$298:$BE$298,0)),0))=0,SUM(IFERROR(INDEX('AVAST ALL FORECASTS'!$G$202:$BE$294,MATCH('Avast-AVG YoY view'!$O$2,'AVAST ALL FORECASTS'!$BT$202:$BT$294,0),MATCH('Avast-AVG YoY view'!AH10,'AVAST ALL FORECASTS'!$G$201:$BE$201,0)),0),IFERROR(INDEX('AVAST ALL FORECASTS'!$G$202:$BE$294,MATCH('Avast-AVG YoY view'!$O$3,'AVAST ALL FORECASTS'!$BT$202:$BT$294,0),MATCH('Avast-AVG YoY view'!AH10,'AVAST ALL FORECASTS'!$G$201:$BE$201,0)),0)),SUM(IFERROR(INDEX('AVAST ALL FORECASTS'!$G$299:$BE$390,MATCH('Avast-AVG YoY view'!$O$2,'AVAST ALL FORECASTS'!$BT$299:$BT$390,0),MATCH('Avast-AVG YoY view'!AH10,'AVAST ALL FORECASTS'!$G$298:$BE$298,0)),0),IFERROR(INDEX('AVAST ALL FORECASTS'!$G$299:$BE$390,MATCH('Avast-AVG YoY view'!$O$3,'AVAST ALL FORECASTS'!$BT$299:$BT$390,0),MATCH('Avast-AVG YoY view'!AH10,'AVAST ALL FORECASTS'!$G$298:$BE$298,0)),0)))</f>
        <v>12792</v>
      </c>
      <c r="F10" s="820">
        <f t="shared" si="3"/>
        <v>-0.3800222943827849</v>
      </c>
      <c r="G10" s="1770">
        <f>IF(SUM(IFERROR(INDEX('AVAST ALL FORECASTS'!$G$299:$BE$390,MATCH('Avast-AVG YoY view'!$O$2,'AVAST ALL FORECASTS'!$BT$299:$BT$390,0),MATCH('Avast-AVG YoY view'!AI10,'AVAST ALL FORECASTS'!$G$298:$BE$298,0)),0),IFERROR(INDEX('AVAST ALL FORECASTS'!$G$299:$BE$390,MATCH('Avast-AVG YoY view'!$O$3,'AVAST ALL FORECASTS'!$BT$299:$BT$390,0),MATCH('Avast-AVG YoY view'!AI10,'AVAST ALL FORECASTS'!$G$298:$BE$298,0)),0))=0,SUM(IFERROR(INDEX('AVAST ALL FORECASTS'!$G$202:$BE$294,MATCH('Avast-AVG YoY view'!$O$2,'AVAST ALL FORECASTS'!$BT$202:$BT$294,0),MATCH('Avast-AVG YoY view'!AI10,'AVAST ALL FORECASTS'!$G$201:$BE$201,0)),0),IFERROR(INDEX('AVAST ALL FORECASTS'!$G$202:$BE$294,MATCH('Avast-AVG YoY view'!$O$3,'AVAST ALL FORECASTS'!$BT$202:$BT$294,0),MATCH('Avast-AVG YoY view'!AI10,'AVAST ALL FORECASTS'!$G$201:$BE$201,0)),0)),SUM(IFERROR(INDEX('AVAST ALL FORECASTS'!$G$299:$BE$390,MATCH('Avast-AVG YoY view'!$O$2,'AVAST ALL FORECASTS'!$BT$299:$BT$390,0),MATCH('Avast-AVG YoY view'!AI10,'AVAST ALL FORECASTS'!$G$298:$BE$298,0)),0),IFERROR(INDEX('AVAST ALL FORECASTS'!$G$299:$BE$390,MATCH('Avast-AVG YoY view'!$O$3,'AVAST ALL FORECASTS'!$BT$299:$BT$390,0),MATCH('Avast-AVG YoY view'!AI10,'AVAST ALL FORECASTS'!$G$298:$BE$298,0)),0)))</f>
        <v>17888</v>
      </c>
      <c r="H10" s="1771">
        <f t="shared" si="0"/>
        <v>0.39837398373983746</v>
      </c>
      <c r="I10" s="2438">
        <f>IF(SUM(IFERROR(INDEX('AVAST ALL FORECASTS'!$G$299:$BE$390,MATCH('Avast-AVG YoY view'!$O$2,'AVAST ALL FORECASTS'!$BT$299:$BT$390,0),MATCH('Avast-AVG YoY view'!AJ10,'AVAST ALL FORECASTS'!$G$298:$BE$298,0)),0),IFERROR(INDEX('AVAST ALL FORECASTS'!$G$299:$BE$390,MATCH('Avast-AVG YoY view'!$O$3,'AVAST ALL FORECASTS'!$BT$299:$BT$390,0),MATCH('Avast-AVG YoY view'!AJ10,'AVAST ALL FORECASTS'!$G$298:$BE$298,0)),0))=0,SUM(IFERROR(INDEX('AVAST ALL FORECASTS'!$G$202:$BE$294,MATCH('Avast-AVG YoY view'!$O$2,'AVAST ALL FORECASTS'!$BT$202:$BT$294,0),MATCH('Avast-AVG YoY view'!AJ10,'AVAST ALL FORECASTS'!$G$201:$BE$201,0)),0),IFERROR(INDEX('AVAST ALL FORECASTS'!$G$202:$BE$294,MATCH('Avast-AVG YoY view'!$O$3,'AVAST ALL FORECASTS'!$BT$202:$BT$294,0),MATCH('Avast-AVG YoY view'!AJ10,'AVAST ALL FORECASTS'!$G$201:$BE$201,0)),0)),SUM(IFERROR(INDEX('AVAST ALL FORECASTS'!$G$299:$BE$390,MATCH('Avast-AVG YoY view'!$O$2,'AVAST ALL FORECASTS'!$BT$299:$BT$390,0),MATCH('Avast-AVG YoY view'!AJ10,'AVAST ALL FORECASTS'!$G$298:$BE$298,0)),0),IFERROR(INDEX('AVAST ALL FORECASTS'!$G$299:$BE$390,MATCH('Avast-AVG YoY view'!$O$3,'AVAST ALL FORECASTS'!$BT$299:$BT$390,0),MATCH('Avast-AVG YoY view'!AJ10,'AVAST ALL FORECASTS'!$G$298:$BE$298,0)),0)))</f>
        <v>19480</v>
      </c>
      <c r="J10" s="2311">
        <f t="shared" si="1"/>
        <v>8.8998211091234403E-2</v>
      </c>
      <c r="K10" s="821">
        <f>IF(SUM(IFERROR(INDEX('AVAST ALL FORECASTS'!$G$299:$BQ$390,MATCH('Avast-AVG YoY view'!$O$2,'AVAST ALL FORECASTS'!$BT$299:$BT$390,0),MATCH('Avast-AVG YoY view'!AK10,'AVAST ALL FORECASTS'!$G$298:$BQ$298,0)),0),IFERROR(INDEX('AVAST ALL FORECASTS'!$G$299:$BQ$390,MATCH('Avast-AVG YoY view'!$O$3,'AVAST ALL FORECASTS'!$BT$299:$BT$390,0),MATCH('Avast-AVG YoY view'!AK10,'AVAST ALL FORECASTS'!$G$298:$BQ$298,0)),0))=0,SUM(IFERROR(INDEX('AVAST ALL FORECASTS'!$G$202:$BQ$294,MATCH('Avast-AVG YoY view'!$O$2,'AVAST ALL FORECASTS'!$BT$202:$BT$294,0),MATCH('Avast-AVG YoY view'!AK10,'AVAST ALL FORECASTS'!$G$201:$BQ$201,0)),0),IFERROR(INDEX('AVAST ALL FORECASTS'!$G$202:$BQ$294,MATCH('Avast-AVG YoY view'!$O$3,'AVAST ALL FORECASTS'!$BT$202:$BT$294,0),MATCH('Avast-AVG YoY view'!AK10,'AVAST ALL FORECASTS'!$G$201:$BQ$201,0)),0)),SUM(IFERROR(INDEX('AVAST ALL FORECASTS'!$G$299:$BQ$390,MATCH('Avast-AVG YoY view'!$O$2,'AVAST ALL FORECASTS'!$BT$299:$BT$390,0),MATCH('Avast-AVG YoY view'!AK10,'AVAST ALL FORECASTS'!$G$298:$BQ$298,0)),0),IFERROR(INDEX('AVAST ALL FORECASTS'!$G$299:$BQ$390,MATCH('Avast-AVG YoY view'!$O$3,'AVAST ALL FORECASTS'!$BT$299:$BT$390,0),MATCH('Avast-AVG YoY view'!AK10,'AVAST ALL FORECASTS'!$G$298:$BQ$298,0)),0)))</f>
        <v>18100</v>
      </c>
      <c r="L10" s="822">
        <f t="shared" si="2"/>
        <v>-7.0841889117043144E-2</v>
      </c>
      <c r="M10" s="2171">
        <f>AVERAGE(C10,E10,G10)</f>
        <v>17104.333333333332</v>
      </c>
      <c r="N10" s="30"/>
      <c r="O10" s="853" t="s">
        <v>716</v>
      </c>
      <c r="P10" s="818">
        <f>G4</f>
        <v>17884</v>
      </c>
      <c r="Q10" s="854">
        <f>G5</f>
        <v>24005</v>
      </c>
      <c r="R10" s="854">
        <f>G6</f>
        <v>18818</v>
      </c>
      <c r="S10" s="854">
        <f>G7</f>
        <v>16554</v>
      </c>
      <c r="T10" s="854">
        <f>G8</f>
        <v>14765</v>
      </c>
      <c r="U10" s="854">
        <f>G9</f>
        <v>14483</v>
      </c>
      <c r="V10" s="854">
        <f>G10</f>
        <v>17888</v>
      </c>
      <c r="W10" s="854">
        <f>G11</f>
        <v>18600</v>
      </c>
      <c r="X10" s="854">
        <f>G12</f>
        <v>22913</v>
      </c>
      <c r="Y10" s="854">
        <f>G13</f>
        <v>28919</v>
      </c>
      <c r="Z10" s="854">
        <f>G14</f>
        <v>26876</v>
      </c>
      <c r="AA10" s="855">
        <f>G15</f>
        <v>27419</v>
      </c>
      <c r="AB10" s="856">
        <f>SUM(P10:AA10)</f>
        <v>249124</v>
      </c>
      <c r="AC10" s="857">
        <f>AB10/AB9-1</f>
        <v>0.32445682062926751</v>
      </c>
      <c r="AD10" s="21"/>
      <c r="AE10" s="21"/>
      <c r="AG10" s="2455">
        <v>44470</v>
      </c>
      <c r="AH10" s="2456">
        <v>44835</v>
      </c>
      <c r="AI10" s="2456">
        <v>45200</v>
      </c>
      <c r="AJ10" s="2456">
        <v>45566</v>
      </c>
      <c r="AK10" s="2457">
        <v>45931</v>
      </c>
      <c r="AM10" s="826" t="s">
        <v>873</v>
      </c>
      <c r="AN10" s="868"/>
      <c r="AP10" s="868"/>
    </row>
    <row r="11" spans="2:42">
      <c r="B11" s="817" t="s">
        <v>795</v>
      </c>
      <c r="C11" s="818">
        <f>IF(SUM(IFERROR(INDEX('AVAST ALL FORECASTS'!$G$299:$BE$390,MATCH('Avast-AVG YoY view'!$O$2,'AVAST ALL FORECASTS'!$BT$299:$BT$390,0),MATCH('Avast-AVG YoY view'!AG11,'AVAST ALL FORECASTS'!$G$298:$BE$298,0)),0),IFERROR(INDEX('AVAST ALL FORECASTS'!$G$299:$BE$390,MATCH('Avast-AVG YoY view'!$O$3,'AVAST ALL FORECASTS'!$BT$299:$BT$390,0),MATCH('Avast-AVG YoY view'!AG11,'AVAST ALL FORECASTS'!$G$298:$BE$298,0)),0))=0,SUM(IFERROR(INDEX('AVAST ALL FORECASTS'!$G$202:$BE$294,MATCH('Avast-AVG YoY view'!$O$2,'AVAST ALL FORECASTS'!$BT$202:$BT$294,0),MATCH('Avast-AVG YoY view'!AG11,'AVAST ALL FORECASTS'!$G$201:$BE$201,0)),0),IFERROR(INDEX('AVAST ALL FORECASTS'!$G$202:$BE$294,MATCH('Avast-AVG YoY view'!$O$3,'AVAST ALL FORECASTS'!$BT$202:$BT$294,0),MATCH('Avast-AVG YoY view'!AG11,'AVAST ALL FORECASTS'!$G$201:$BE$201,0)),0)),SUM(IFERROR(INDEX('AVAST ALL FORECASTS'!$G$299:$BE$390,MATCH('Avast-AVG YoY view'!$O$2,'AVAST ALL FORECASTS'!$BT$299:$BT$390,0),MATCH('Avast-AVG YoY view'!AG11,'AVAST ALL FORECASTS'!$G$298:$BE$298,0)),0),IFERROR(INDEX('AVAST ALL FORECASTS'!$G$299:$BE$390,MATCH('Avast-AVG YoY view'!$O$3,'AVAST ALL FORECASTS'!$BT$299:$BT$390,0),MATCH('Avast-AVG YoY view'!AG11,'AVAST ALL FORECASTS'!$G$298:$BE$298,0)),0)))</f>
        <v>23195</v>
      </c>
      <c r="D11" s="819"/>
      <c r="E11" s="818">
        <f>IF(SUM(IFERROR(INDEX('AVAST ALL FORECASTS'!$G$299:$BE$390,MATCH('Avast-AVG YoY view'!$O$2,'AVAST ALL FORECASTS'!$BT$299:$BT$390,0),MATCH('Avast-AVG YoY view'!AH11,'AVAST ALL FORECASTS'!$G$298:$BE$298,0)),0),IFERROR(INDEX('AVAST ALL FORECASTS'!$G$299:$BE$390,MATCH('Avast-AVG YoY view'!$O$3,'AVAST ALL FORECASTS'!$BT$299:$BT$390,0),MATCH('Avast-AVG YoY view'!AH11,'AVAST ALL FORECASTS'!$G$298:$BE$298,0)),0))=0,SUM(IFERROR(INDEX('AVAST ALL FORECASTS'!$G$202:$BE$294,MATCH('Avast-AVG YoY view'!$O$2,'AVAST ALL FORECASTS'!$BT$202:$BT$294,0),MATCH('Avast-AVG YoY view'!AH11,'AVAST ALL FORECASTS'!$G$201:$BE$201,0)),0),IFERROR(INDEX('AVAST ALL FORECASTS'!$G$202:$BE$294,MATCH('Avast-AVG YoY view'!$O$3,'AVAST ALL FORECASTS'!$BT$202:$BT$294,0),MATCH('Avast-AVG YoY view'!AH11,'AVAST ALL FORECASTS'!$G$201:$BE$201,0)),0)),SUM(IFERROR(INDEX('AVAST ALL FORECASTS'!$G$299:$BE$390,MATCH('Avast-AVG YoY view'!$O$2,'AVAST ALL FORECASTS'!$BT$299:$BT$390,0),MATCH('Avast-AVG YoY view'!AH11,'AVAST ALL FORECASTS'!$G$298:$BE$298,0)),0),IFERROR(INDEX('AVAST ALL FORECASTS'!$G$299:$BE$390,MATCH('Avast-AVG YoY view'!$O$3,'AVAST ALL FORECASTS'!$BT$299:$BT$390,0),MATCH('Avast-AVG YoY view'!AH11,'AVAST ALL FORECASTS'!$G$298:$BE$298,0)),0)))</f>
        <v>14191</v>
      </c>
      <c r="F11" s="820">
        <f t="shared" si="3"/>
        <v>-0.38818710929079547</v>
      </c>
      <c r="G11" s="1770">
        <f>IF(SUM(IFERROR(INDEX('AVAST ALL FORECASTS'!$G$299:$BE$390,MATCH('Avast-AVG YoY view'!$O$2,'AVAST ALL FORECASTS'!$BT$299:$BT$390,0),MATCH('Avast-AVG YoY view'!AI11,'AVAST ALL FORECASTS'!$G$298:$BE$298,0)),0),IFERROR(INDEX('AVAST ALL FORECASTS'!$G$299:$BE$390,MATCH('Avast-AVG YoY view'!$O$3,'AVAST ALL FORECASTS'!$BT$299:$BT$390,0),MATCH('Avast-AVG YoY view'!AI11,'AVAST ALL FORECASTS'!$G$298:$BE$298,0)),0))=0,SUM(IFERROR(INDEX('AVAST ALL FORECASTS'!$G$202:$BE$294,MATCH('Avast-AVG YoY view'!$O$2,'AVAST ALL FORECASTS'!$BT$202:$BT$294,0),MATCH('Avast-AVG YoY view'!AI11,'AVAST ALL FORECASTS'!$G$201:$BE$201,0)),0),IFERROR(INDEX('AVAST ALL FORECASTS'!$G$202:$BE$294,MATCH('Avast-AVG YoY view'!$O$3,'AVAST ALL FORECASTS'!$BT$202:$BT$294,0),MATCH('Avast-AVG YoY view'!AI11,'AVAST ALL FORECASTS'!$G$201:$BE$201,0)),0)),SUM(IFERROR(INDEX('AVAST ALL FORECASTS'!$G$299:$BE$390,MATCH('Avast-AVG YoY view'!$O$2,'AVAST ALL FORECASTS'!$BT$299:$BT$390,0),MATCH('Avast-AVG YoY view'!AI11,'AVAST ALL FORECASTS'!$G$298:$BE$298,0)),0),IFERROR(INDEX('AVAST ALL FORECASTS'!$G$299:$BE$390,MATCH('Avast-AVG YoY view'!$O$3,'AVAST ALL FORECASTS'!$BT$299:$BT$390,0),MATCH('Avast-AVG YoY view'!AI11,'AVAST ALL FORECASTS'!$G$298:$BE$298,0)),0)))</f>
        <v>18600</v>
      </c>
      <c r="H11" s="1771">
        <f t="shared" si="0"/>
        <v>0.31068987386371649</v>
      </c>
      <c r="I11" s="2438">
        <f>IF(SUM(IFERROR(INDEX('AVAST ALL FORECASTS'!$G$299:$BE$390,MATCH('Avast-AVG YoY view'!$O$2,'AVAST ALL FORECASTS'!$BT$299:$BT$390,0),MATCH('Avast-AVG YoY view'!AJ11,'AVAST ALL FORECASTS'!$G$298:$BE$298,0)),0),IFERROR(INDEX('AVAST ALL FORECASTS'!$G$299:$BE$390,MATCH('Avast-AVG YoY view'!$O$3,'AVAST ALL FORECASTS'!$BT$299:$BT$390,0),MATCH('Avast-AVG YoY view'!AJ11,'AVAST ALL FORECASTS'!$G$298:$BE$298,0)),0))=0,SUM(IFERROR(INDEX('AVAST ALL FORECASTS'!$G$202:$BE$294,MATCH('Avast-AVG YoY view'!$O$2,'AVAST ALL FORECASTS'!$BT$202:$BT$294,0),MATCH('Avast-AVG YoY view'!AJ11,'AVAST ALL FORECASTS'!$G$201:$BE$201,0)),0),IFERROR(INDEX('AVAST ALL FORECASTS'!$G$202:$BE$294,MATCH('Avast-AVG YoY view'!$O$3,'AVAST ALL FORECASTS'!$BT$202:$BT$294,0),MATCH('Avast-AVG YoY view'!AJ11,'AVAST ALL FORECASTS'!$G$201:$BE$201,0)),0)),SUM(IFERROR(INDEX('AVAST ALL FORECASTS'!$G$299:$BE$390,MATCH('Avast-AVG YoY view'!$O$2,'AVAST ALL FORECASTS'!$BT$299:$BT$390,0),MATCH('Avast-AVG YoY view'!AJ11,'AVAST ALL FORECASTS'!$G$298:$BE$298,0)),0),IFERROR(INDEX('AVAST ALL FORECASTS'!$G$299:$BE$390,MATCH('Avast-AVG YoY view'!$O$3,'AVAST ALL FORECASTS'!$BT$299:$BT$390,0),MATCH('Avast-AVG YoY view'!AJ11,'AVAST ALL FORECASTS'!$G$298:$BE$298,0)),0)))</f>
        <v>17922</v>
      </c>
      <c r="J11" s="2311">
        <f t="shared" si="1"/>
        <v>-3.645161290322585E-2</v>
      </c>
      <c r="K11" s="821">
        <f>IF(SUM(IFERROR(INDEX('AVAST ALL FORECASTS'!$G$299:$BQ$390,MATCH('Avast-AVG YoY view'!$O$2,'AVAST ALL FORECASTS'!$BT$299:$BT$390,0),MATCH('Avast-AVG YoY view'!AK11,'AVAST ALL FORECASTS'!$G$298:$BQ$298,0)),0),IFERROR(INDEX('AVAST ALL FORECASTS'!$G$299:$BQ$390,MATCH('Avast-AVG YoY view'!$O$3,'AVAST ALL FORECASTS'!$BT$299:$BT$390,0),MATCH('Avast-AVG YoY view'!AK11,'AVAST ALL FORECASTS'!$G$298:$BQ$298,0)),0))=0,SUM(IFERROR(INDEX('AVAST ALL FORECASTS'!$G$202:$BQ$294,MATCH('Avast-AVG YoY view'!$O$2,'AVAST ALL FORECASTS'!$BT$202:$BT$294,0),MATCH('Avast-AVG YoY view'!AK11,'AVAST ALL FORECASTS'!$G$201:$BQ$201,0)),0),IFERROR(INDEX('AVAST ALL FORECASTS'!$G$202:$BQ$294,MATCH('Avast-AVG YoY view'!$O$3,'AVAST ALL FORECASTS'!$BT$202:$BT$294,0),MATCH('Avast-AVG YoY view'!AK11,'AVAST ALL FORECASTS'!$G$201:$BQ$201,0)),0)),SUM(IFERROR(INDEX('AVAST ALL FORECASTS'!$G$299:$BQ$390,MATCH('Avast-AVG YoY view'!$O$2,'AVAST ALL FORECASTS'!$BT$299:$BT$390,0),MATCH('Avast-AVG YoY view'!AK11,'AVAST ALL FORECASTS'!$G$298:$BQ$298,0)),0),IFERROR(INDEX('AVAST ALL FORECASTS'!$G$299:$BQ$390,MATCH('Avast-AVG YoY view'!$O$3,'AVAST ALL FORECASTS'!$BT$299:$BT$390,0),MATCH('Avast-AVG YoY view'!AK11,'AVAST ALL FORECASTS'!$G$298:$BQ$298,0)),0)))</f>
        <v>19100</v>
      </c>
      <c r="L11" s="822">
        <f t="shared" si="2"/>
        <v>6.5729271286686819E-2</v>
      </c>
      <c r="M11" s="2171">
        <f t="shared" ref="M11:M15" si="5">AVERAGE(C11,E11,G11)</f>
        <v>18662</v>
      </c>
      <c r="N11" s="30"/>
      <c r="O11" s="853" t="s">
        <v>717</v>
      </c>
      <c r="P11" s="2868">
        <f>I4</f>
        <v>25242</v>
      </c>
      <c r="Q11" s="2869">
        <f>I5</f>
        <v>23115</v>
      </c>
      <c r="R11" s="2869">
        <f>I6</f>
        <v>21955</v>
      </c>
      <c r="S11" s="2869">
        <f>I7</f>
        <v>24224</v>
      </c>
      <c r="T11" s="2869">
        <f>I8</f>
        <v>24181</v>
      </c>
      <c r="U11" s="2869">
        <f>I9</f>
        <v>19307</v>
      </c>
      <c r="V11" s="2869">
        <f>I10</f>
        <v>19480</v>
      </c>
      <c r="W11" s="2869">
        <f>I11</f>
        <v>17922</v>
      </c>
      <c r="X11" s="2869">
        <f>I12</f>
        <v>19502</v>
      </c>
      <c r="Y11" s="2869">
        <f>I13</f>
        <v>17229</v>
      </c>
      <c r="Z11" s="2869">
        <f>I14</f>
        <v>16823</v>
      </c>
      <c r="AA11" s="859">
        <f>I15</f>
        <v>32845</v>
      </c>
      <c r="AB11" s="856">
        <f>SUM(P11:AA11)</f>
        <v>261825</v>
      </c>
      <c r="AC11" s="857">
        <f>AB11/AB10-1</f>
        <v>5.0982643181708642E-2</v>
      </c>
      <c r="AD11" s="21"/>
      <c r="AE11" s="21"/>
      <c r="AG11" s="2455">
        <v>44501</v>
      </c>
      <c r="AH11" s="2456">
        <v>44866</v>
      </c>
      <c r="AI11" s="2456">
        <v>45231</v>
      </c>
      <c r="AJ11" s="2456">
        <v>45597</v>
      </c>
      <c r="AK11" s="2457">
        <v>45962</v>
      </c>
      <c r="AM11" s="826" t="s">
        <v>874</v>
      </c>
      <c r="AN11" s="868"/>
      <c r="AP11" s="868"/>
    </row>
    <row r="12" spans="2:42">
      <c r="B12" s="817" t="s">
        <v>796</v>
      </c>
      <c r="C12" s="818">
        <f>IF(SUM(IFERROR(INDEX('AVAST ALL FORECASTS'!$G$299:$BE$390,MATCH('Avast-AVG YoY view'!$O$2,'AVAST ALL FORECASTS'!$BT$299:$BT$390,0),MATCH('Avast-AVG YoY view'!AG12,'AVAST ALL FORECASTS'!$G$298:$BE$298,0)),0),IFERROR(INDEX('AVAST ALL FORECASTS'!$G$299:$BE$390,MATCH('Avast-AVG YoY view'!$O$3,'AVAST ALL FORECASTS'!$BT$299:$BT$390,0),MATCH('Avast-AVG YoY view'!AG12,'AVAST ALL FORECASTS'!$G$298:$BE$298,0)),0))=0,SUM(IFERROR(INDEX('AVAST ALL FORECASTS'!$G$202:$BE$294,MATCH('Avast-AVG YoY view'!$O$2,'AVAST ALL FORECASTS'!$BT$202:$BT$294,0),MATCH('Avast-AVG YoY view'!AG12,'AVAST ALL FORECASTS'!$G$201:$BE$201,0)),0),IFERROR(INDEX('AVAST ALL FORECASTS'!$G$202:$BE$294,MATCH('Avast-AVG YoY view'!$O$3,'AVAST ALL FORECASTS'!$BT$202:$BT$294,0),MATCH('Avast-AVG YoY view'!AG12,'AVAST ALL FORECASTS'!$G$201:$BE$201,0)),0)),SUM(IFERROR(INDEX('AVAST ALL FORECASTS'!$G$299:$BE$390,MATCH('Avast-AVG YoY view'!$O$2,'AVAST ALL FORECASTS'!$BT$299:$BT$390,0),MATCH('Avast-AVG YoY view'!AG12,'AVAST ALL FORECASTS'!$G$298:$BE$298,0)),0),IFERROR(INDEX('AVAST ALL FORECASTS'!$G$299:$BE$390,MATCH('Avast-AVG YoY view'!$O$3,'AVAST ALL FORECASTS'!$BT$299:$BT$390,0),MATCH('Avast-AVG YoY view'!AG12,'AVAST ALL FORECASTS'!$G$298:$BE$298,0)),0)))</f>
        <v>22032</v>
      </c>
      <c r="D12" s="819"/>
      <c r="E12" s="818">
        <f>IF(SUM(IFERROR(INDEX('AVAST ALL FORECASTS'!$G$299:$BE$390,MATCH('Avast-AVG YoY view'!$O$2,'AVAST ALL FORECASTS'!$BT$299:$BT$390,0),MATCH('Avast-AVG YoY view'!AH12,'AVAST ALL FORECASTS'!$G$298:$BE$298,0)),0),IFERROR(INDEX('AVAST ALL FORECASTS'!$G$299:$BE$390,MATCH('Avast-AVG YoY view'!$O$3,'AVAST ALL FORECASTS'!$BT$299:$BT$390,0),MATCH('Avast-AVG YoY view'!AH12,'AVAST ALL FORECASTS'!$G$298:$BE$298,0)),0))=0,SUM(IFERROR(INDEX('AVAST ALL FORECASTS'!$G$202:$BE$294,MATCH('Avast-AVG YoY view'!$O$2,'AVAST ALL FORECASTS'!$BT$202:$BT$294,0),MATCH('Avast-AVG YoY view'!AH12,'AVAST ALL FORECASTS'!$G$201:$BE$201,0)),0),IFERROR(INDEX('AVAST ALL FORECASTS'!$G$202:$BE$294,MATCH('Avast-AVG YoY view'!$O$3,'AVAST ALL FORECASTS'!$BT$202:$BT$294,0),MATCH('Avast-AVG YoY view'!AH12,'AVAST ALL FORECASTS'!$G$201:$BE$201,0)),0)),SUM(IFERROR(INDEX('AVAST ALL FORECASTS'!$G$299:$BE$390,MATCH('Avast-AVG YoY view'!$O$2,'AVAST ALL FORECASTS'!$BT$299:$BT$390,0),MATCH('Avast-AVG YoY view'!AH12,'AVAST ALL FORECASTS'!$G$298:$BE$298,0)),0),IFERROR(INDEX('AVAST ALL FORECASTS'!$G$299:$BE$390,MATCH('Avast-AVG YoY view'!$O$3,'AVAST ALL FORECASTS'!$BT$299:$BT$390,0),MATCH('Avast-AVG YoY view'!AH12,'AVAST ALL FORECASTS'!$G$298:$BE$298,0)),0)))</f>
        <v>13542</v>
      </c>
      <c r="F12" s="820">
        <f t="shared" si="3"/>
        <v>-0.38534858387799564</v>
      </c>
      <c r="G12" s="1770">
        <f>IF(SUM(IFERROR(INDEX('AVAST ALL FORECASTS'!$G$299:$BE$390,MATCH('Avast-AVG YoY view'!$O$2,'AVAST ALL FORECASTS'!$BT$299:$BT$390,0),MATCH('Avast-AVG YoY view'!AI12,'AVAST ALL FORECASTS'!$G$298:$BE$298,0)),0),IFERROR(INDEX('AVAST ALL FORECASTS'!$G$299:$BE$390,MATCH('Avast-AVG YoY view'!$O$3,'AVAST ALL FORECASTS'!$BT$299:$BT$390,0),MATCH('Avast-AVG YoY view'!AI12,'AVAST ALL FORECASTS'!$G$298:$BE$298,0)),0))=0,SUM(IFERROR(INDEX('AVAST ALL FORECASTS'!$G$202:$BE$294,MATCH('Avast-AVG YoY view'!$O$2,'AVAST ALL FORECASTS'!$BT$202:$BT$294,0),MATCH('Avast-AVG YoY view'!AI12,'AVAST ALL FORECASTS'!$G$201:$BE$201,0)),0),IFERROR(INDEX('AVAST ALL FORECASTS'!$G$202:$BE$294,MATCH('Avast-AVG YoY view'!$O$3,'AVAST ALL FORECASTS'!$BT$202:$BT$294,0),MATCH('Avast-AVG YoY view'!AI12,'AVAST ALL FORECASTS'!$G$201:$BE$201,0)),0)),SUM(IFERROR(INDEX('AVAST ALL FORECASTS'!$G$299:$BE$390,MATCH('Avast-AVG YoY view'!$O$2,'AVAST ALL FORECASTS'!$BT$299:$BT$390,0),MATCH('Avast-AVG YoY view'!AI12,'AVAST ALL FORECASTS'!$G$298:$BE$298,0)),0),IFERROR(INDEX('AVAST ALL FORECASTS'!$G$299:$BE$390,MATCH('Avast-AVG YoY view'!$O$3,'AVAST ALL FORECASTS'!$BT$299:$BT$390,0),MATCH('Avast-AVG YoY view'!AI12,'AVAST ALL FORECASTS'!$G$298:$BE$298,0)),0)))</f>
        <v>22913</v>
      </c>
      <c r="H12" s="1771">
        <f t="shared" si="0"/>
        <v>0.69199527396248706</v>
      </c>
      <c r="I12" s="2438">
        <f>IF(SUM(IFERROR(INDEX('AVAST ALL FORECASTS'!$G$299:$BE$390,MATCH('Avast-AVG YoY view'!$O$2,'AVAST ALL FORECASTS'!$BT$299:$BT$390,0),MATCH('Avast-AVG YoY view'!AJ12,'AVAST ALL FORECASTS'!$G$298:$BE$298,0)),0),IFERROR(INDEX('AVAST ALL FORECASTS'!$G$299:$BE$390,MATCH('Avast-AVG YoY view'!$O$3,'AVAST ALL FORECASTS'!$BT$299:$BT$390,0),MATCH('Avast-AVG YoY view'!AJ12,'AVAST ALL FORECASTS'!$G$298:$BE$298,0)),0))=0,SUM(IFERROR(INDEX('AVAST ALL FORECASTS'!$G$202:$BE$294,MATCH('Avast-AVG YoY view'!$O$2,'AVAST ALL FORECASTS'!$BT$202:$BT$294,0),MATCH('Avast-AVG YoY view'!AJ12,'AVAST ALL FORECASTS'!$G$201:$BE$201,0)),0),IFERROR(INDEX('AVAST ALL FORECASTS'!$G$202:$BE$294,MATCH('Avast-AVG YoY view'!$O$3,'AVAST ALL FORECASTS'!$BT$202:$BT$294,0),MATCH('Avast-AVG YoY view'!AJ12,'AVAST ALL FORECASTS'!$G$201:$BE$201,0)),0)),SUM(IFERROR(INDEX('AVAST ALL FORECASTS'!$G$299:$BE$390,MATCH('Avast-AVG YoY view'!$O$2,'AVAST ALL FORECASTS'!$BT$299:$BT$390,0),MATCH('Avast-AVG YoY view'!AJ12,'AVAST ALL FORECASTS'!$G$298:$BE$298,0)),0),IFERROR(INDEX('AVAST ALL FORECASTS'!$G$299:$BE$390,MATCH('Avast-AVG YoY view'!$O$3,'AVAST ALL FORECASTS'!$BT$299:$BT$390,0),MATCH('Avast-AVG YoY view'!AJ12,'AVAST ALL FORECASTS'!$G$298:$BE$298,0)),0)))</f>
        <v>19502</v>
      </c>
      <c r="J12" s="2311">
        <f t="shared" si="1"/>
        <v>-0.14886745515646138</v>
      </c>
      <c r="K12" s="821">
        <f>IF(SUM(IFERROR(INDEX('AVAST ALL FORECASTS'!$G$299:$BQ$390,MATCH('Avast-AVG YoY view'!$O$2,'AVAST ALL FORECASTS'!$BT$299:$BT$390,0),MATCH('Avast-AVG YoY view'!AK12,'AVAST ALL FORECASTS'!$G$298:$BQ$298,0)),0),IFERROR(INDEX('AVAST ALL FORECASTS'!$G$299:$BQ$390,MATCH('Avast-AVG YoY view'!$O$3,'AVAST ALL FORECASTS'!$BT$299:$BT$390,0),MATCH('Avast-AVG YoY view'!AK12,'AVAST ALL FORECASTS'!$G$298:$BQ$298,0)),0))=0,SUM(IFERROR(INDEX('AVAST ALL FORECASTS'!$G$202:$BQ$294,MATCH('Avast-AVG YoY view'!$O$2,'AVAST ALL FORECASTS'!$BT$202:$BT$294,0),MATCH('Avast-AVG YoY view'!AK12,'AVAST ALL FORECASTS'!$G$201:$BQ$201,0)),0),IFERROR(INDEX('AVAST ALL FORECASTS'!$G$202:$BQ$294,MATCH('Avast-AVG YoY view'!$O$3,'AVAST ALL FORECASTS'!$BT$202:$BT$294,0),MATCH('Avast-AVG YoY view'!AK12,'AVAST ALL FORECASTS'!$G$201:$BQ$201,0)),0)),SUM(IFERROR(INDEX('AVAST ALL FORECASTS'!$G$299:$BQ$390,MATCH('Avast-AVG YoY view'!$O$2,'AVAST ALL FORECASTS'!$BT$299:$BT$390,0),MATCH('Avast-AVG YoY view'!AK12,'AVAST ALL FORECASTS'!$G$298:$BQ$298,0)),0),IFERROR(INDEX('AVAST ALL FORECASTS'!$G$299:$BQ$390,MATCH('Avast-AVG YoY view'!$O$3,'AVAST ALL FORECASTS'!$BT$299:$BT$390,0),MATCH('Avast-AVG YoY view'!AK12,'AVAST ALL FORECASTS'!$G$298:$BQ$298,0)),0)))</f>
        <v>19300</v>
      </c>
      <c r="L12" s="822">
        <f t="shared" si="2"/>
        <v>-1.0357912009024695E-2</v>
      </c>
      <c r="M12" s="2171">
        <f t="shared" si="5"/>
        <v>19495.666666666668</v>
      </c>
      <c r="N12" s="30"/>
      <c r="O12" s="860" t="s">
        <v>782</v>
      </c>
      <c r="P12" s="832">
        <f>K4</f>
        <v>19310.526315789473</v>
      </c>
      <c r="Q12" s="861">
        <f>K5</f>
        <v>18800</v>
      </c>
      <c r="R12" s="861">
        <f>K6</f>
        <v>18300</v>
      </c>
      <c r="S12" s="861">
        <f>K7</f>
        <v>18900</v>
      </c>
      <c r="T12" s="861">
        <f>K8</f>
        <v>19900</v>
      </c>
      <c r="U12" s="861">
        <f>K9</f>
        <v>18500</v>
      </c>
      <c r="V12" s="861">
        <f>K10</f>
        <v>18100</v>
      </c>
      <c r="W12" s="861">
        <f>K11</f>
        <v>19100</v>
      </c>
      <c r="X12" s="861">
        <f>K12</f>
        <v>19300</v>
      </c>
      <c r="Y12" s="861">
        <f>K13</f>
        <v>22300</v>
      </c>
      <c r="Z12" s="861">
        <f>K14</f>
        <v>21800</v>
      </c>
      <c r="AA12" s="862">
        <f>K15</f>
        <v>22100</v>
      </c>
      <c r="AB12" s="863">
        <f>SUM(P12:AA12)</f>
        <v>236410.52631578947</v>
      </c>
      <c r="AC12" s="864">
        <f>AB12/AB11-1</f>
        <v>-9.7066642544487824E-2</v>
      </c>
      <c r="AD12" s="21"/>
      <c r="AE12" s="21"/>
      <c r="AG12" s="2455">
        <v>44531</v>
      </c>
      <c r="AH12" s="2456">
        <v>44896</v>
      </c>
      <c r="AI12" s="2456">
        <v>45261</v>
      </c>
      <c r="AJ12" s="2456">
        <v>45627</v>
      </c>
      <c r="AK12" s="2457">
        <v>45992</v>
      </c>
      <c r="AM12" s="826" t="s">
        <v>875</v>
      </c>
      <c r="AN12" s="868"/>
      <c r="AP12" s="868"/>
    </row>
    <row r="13" spans="2:42">
      <c r="B13" s="817" t="s">
        <v>797</v>
      </c>
      <c r="C13" s="818">
        <f>IF(SUM(IFERROR(INDEX('AVAST ALL FORECASTS'!$G$299:$BE$390,MATCH('Avast-AVG YoY view'!$O$2,'AVAST ALL FORECASTS'!$BT$299:$BT$390,0),MATCH('Avast-AVG YoY view'!AG13,'AVAST ALL FORECASTS'!$G$298:$BE$298,0)),0),IFERROR(INDEX('AVAST ALL FORECASTS'!$G$299:$BE$390,MATCH('Avast-AVG YoY view'!$O$3,'AVAST ALL FORECASTS'!$BT$299:$BT$390,0),MATCH('Avast-AVG YoY view'!AG13,'AVAST ALL FORECASTS'!$G$298:$BE$298,0)),0))=0,SUM(IFERROR(INDEX('AVAST ALL FORECASTS'!$G$202:$BE$294,MATCH('Avast-AVG YoY view'!$O$2,'AVAST ALL FORECASTS'!$BT$202:$BT$294,0),MATCH('Avast-AVG YoY view'!AG13,'AVAST ALL FORECASTS'!$G$201:$BE$201,0)),0),IFERROR(INDEX('AVAST ALL FORECASTS'!$G$202:$BE$294,MATCH('Avast-AVG YoY view'!$O$3,'AVAST ALL FORECASTS'!$BT$202:$BT$294,0),MATCH('Avast-AVG YoY view'!AG13,'AVAST ALL FORECASTS'!$G$201:$BE$201,0)),0)),SUM(IFERROR(INDEX('AVAST ALL FORECASTS'!$G$299:$BE$390,MATCH('Avast-AVG YoY view'!$O$2,'AVAST ALL FORECASTS'!$BT$299:$BT$390,0),MATCH('Avast-AVG YoY view'!AG13,'AVAST ALL FORECASTS'!$G$298:$BE$298,0)),0),IFERROR(INDEX('AVAST ALL FORECASTS'!$G$299:$BE$390,MATCH('Avast-AVG YoY view'!$O$3,'AVAST ALL FORECASTS'!$BT$299:$BT$390,0),MATCH('Avast-AVG YoY view'!AG13,'AVAST ALL FORECASTS'!$G$298:$BE$298,0)),0)))</f>
        <v>26253</v>
      </c>
      <c r="D13" s="819"/>
      <c r="E13" s="818">
        <f>IF(SUM(IFERROR(INDEX('AVAST ALL FORECASTS'!$G$299:$BE$390,MATCH('Avast-AVG YoY view'!$O$2,'AVAST ALL FORECASTS'!$BT$299:$BT$390,0),MATCH('Avast-AVG YoY view'!AH13,'AVAST ALL FORECASTS'!$G$298:$BE$298,0)),0),IFERROR(INDEX('AVAST ALL FORECASTS'!$G$299:$BE$390,MATCH('Avast-AVG YoY view'!$O$3,'AVAST ALL FORECASTS'!$BT$299:$BT$390,0),MATCH('Avast-AVG YoY view'!AH13,'AVAST ALL FORECASTS'!$G$298:$BE$298,0)),0))=0,SUM(IFERROR(INDEX('AVAST ALL FORECASTS'!$G$202:$BE$294,MATCH('Avast-AVG YoY view'!$O$2,'AVAST ALL FORECASTS'!$BT$202:$BT$294,0),MATCH('Avast-AVG YoY view'!AH13,'AVAST ALL FORECASTS'!$G$201:$BE$201,0)),0),IFERROR(INDEX('AVAST ALL FORECASTS'!$G$202:$BE$294,MATCH('Avast-AVG YoY view'!$O$3,'AVAST ALL FORECASTS'!$BT$202:$BT$294,0),MATCH('Avast-AVG YoY view'!AH13,'AVAST ALL FORECASTS'!$G$201:$BE$201,0)),0)),SUM(IFERROR(INDEX('AVAST ALL FORECASTS'!$G$299:$BE$390,MATCH('Avast-AVG YoY view'!$O$2,'AVAST ALL FORECASTS'!$BT$299:$BT$390,0),MATCH('Avast-AVG YoY view'!AH13,'AVAST ALL FORECASTS'!$G$298:$BE$298,0)),0),IFERROR(INDEX('AVAST ALL FORECASTS'!$G$299:$BE$390,MATCH('Avast-AVG YoY view'!$O$3,'AVAST ALL FORECASTS'!$BT$299:$BT$390,0),MATCH('Avast-AVG YoY view'!AH13,'AVAST ALL FORECASTS'!$G$298:$BE$298,0)),0)))</f>
        <v>15245</v>
      </c>
      <c r="F13" s="820">
        <f t="shared" si="3"/>
        <v>-0.41930446044261604</v>
      </c>
      <c r="G13" s="2868">
        <f>IF(SUM(IFERROR(INDEX('AVAST ALL FORECASTS'!$G$299:$BE$390,MATCH('Avast-AVG YoY view'!$O$2,'AVAST ALL FORECASTS'!$BT$299:$BT$390,0),MATCH('Avast-AVG YoY view'!AI13,'AVAST ALL FORECASTS'!$G$298:$BE$298,0)),0),IFERROR(INDEX('AVAST ALL FORECASTS'!$G$299:$BE$390,MATCH('Avast-AVG YoY view'!$O$3,'AVAST ALL FORECASTS'!$BT$299:$BT$390,0),MATCH('Avast-AVG YoY view'!AI13,'AVAST ALL FORECASTS'!$G$298:$BE$298,0)),0))=0,SUM(IFERROR(INDEX('AVAST ALL FORECASTS'!$G$202:$BE$294,MATCH('Avast-AVG YoY view'!$O$2,'AVAST ALL FORECASTS'!$BT$202:$BT$294,0),MATCH('Avast-AVG YoY view'!AI13,'AVAST ALL FORECASTS'!$G$201:$BE$201,0)),0),IFERROR(INDEX('AVAST ALL FORECASTS'!$G$202:$BE$294,MATCH('Avast-AVG YoY view'!$O$3,'AVAST ALL FORECASTS'!$BT$202:$BT$294,0),MATCH('Avast-AVG YoY view'!AI13,'AVAST ALL FORECASTS'!$G$201:$BE$201,0)),0)),SUM(IFERROR(INDEX('AVAST ALL FORECASTS'!$G$299:$BE$390,MATCH('Avast-AVG YoY view'!$O$2,'AVAST ALL FORECASTS'!$BT$299:$BT$390,0),MATCH('Avast-AVG YoY view'!AI13,'AVAST ALL FORECASTS'!$G$298:$BE$298,0)),0),IFERROR(INDEX('AVAST ALL FORECASTS'!$G$299:$BE$390,MATCH('Avast-AVG YoY view'!$O$3,'AVAST ALL FORECASTS'!$BT$299:$BT$390,0),MATCH('Avast-AVG YoY view'!AI13,'AVAST ALL FORECASTS'!$G$298:$BE$298,0)),0)))</f>
        <v>28919</v>
      </c>
      <c r="H13" s="2867">
        <f t="shared" si="0"/>
        <v>0.89694981961298792</v>
      </c>
      <c r="I13" s="2438">
        <f>IF(SUM(IFERROR(INDEX('AVAST ALL FORECASTS'!$G$299:$BE$390,MATCH('Avast-AVG YoY view'!$O$2,'AVAST ALL FORECASTS'!$BT$299:$BT$390,0),MATCH('Avast-AVG YoY view'!AJ13,'AVAST ALL FORECASTS'!$G$298:$BE$298,0)),0),IFERROR(INDEX('AVAST ALL FORECASTS'!$G$299:$BE$390,MATCH('Avast-AVG YoY view'!$O$3,'AVAST ALL FORECASTS'!$BT$299:$BT$390,0),MATCH('Avast-AVG YoY view'!AJ13,'AVAST ALL FORECASTS'!$G$298:$BE$298,0)),0))=0,SUM(IFERROR(INDEX('AVAST ALL FORECASTS'!$G$202:$BE$294,MATCH('Avast-AVG YoY view'!$O$2,'AVAST ALL FORECASTS'!$BT$202:$BT$294,0),MATCH('Avast-AVG YoY view'!AJ13,'AVAST ALL FORECASTS'!$G$201:$BE$201,0)),0),IFERROR(INDEX('AVAST ALL FORECASTS'!$G$202:$BE$294,MATCH('Avast-AVG YoY view'!$O$3,'AVAST ALL FORECASTS'!$BT$202:$BT$294,0),MATCH('Avast-AVG YoY view'!AJ13,'AVAST ALL FORECASTS'!$G$201:$BE$201,0)),0)),SUM(IFERROR(INDEX('AVAST ALL FORECASTS'!$G$299:$BE$390,MATCH('Avast-AVG YoY view'!$O$2,'AVAST ALL FORECASTS'!$BT$299:$BT$390,0),MATCH('Avast-AVG YoY view'!AJ13,'AVAST ALL FORECASTS'!$G$298:$BE$298,0)),0),IFERROR(INDEX('AVAST ALL FORECASTS'!$G$299:$BE$390,MATCH('Avast-AVG YoY view'!$O$3,'AVAST ALL FORECASTS'!$BT$299:$BT$390,0),MATCH('Avast-AVG YoY view'!AJ13,'AVAST ALL FORECASTS'!$G$298:$BE$298,0)),0)))</f>
        <v>17229</v>
      </c>
      <c r="J13" s="2311">
        <f t="shared" si="1"/>
        <v>-0.40423251149763129</v>
      </c>
      <c r="K13" s="821">
        <f>IF(SUM(IFERROR(INDEX('AVAST ALL FORECASTS'!$G$299:$BQ$390,MATCH('Avast-AVG YoY view'!$O$2,'AVAST ALL FORECASTS'!$BT$299:$BT$390,0),MATCH('Avast-AVG YoY view'!AK13,'AVAST ALL FORECASTS'!$G$298:$BQ$298,0)),0),IFERROR(INDEX('AVAST ALL FORECASTS'!$G$299:$BQ$390,MATCH('Avast-AVG YoY view'!$O$3,'AVAST ALL FORECASTS'!$BT$299:$BT$390,0),MATCH('Avast-AVG YoY view'!AK13,'AVAST ALL FORECASTS'!$G$298:$BQ$298,0)),0))=0,SUM(IFERROR(INDEX('AVAST ALL FORECASTS'!$G$202:$BQ$294,MATCH('Avast-AVG YoY view'!$O$2,'AVAST ALL FORECASTS'!$BT$202:$BT$294,0),MATCH('Avast-AVG YoY view'!AK13,'AVAST ALL FORECASTS'!$G$201:$BQ$201,0)),0),IFERROR(INDEX('AVAST ALL FORECASTS'!$G$202:$BQ$294,MATCH('Avast-AVG YoY view'!$O$3,'AVAST ALL FORECASTS'!$BT$202:$BT$294,0),MATCH('Avast-AVG YoY view'!AK13,'AVAST ALL FORECASTS'!$G$201:$BQ$201,0)),0)),SUM(IFERROR(INDEX('AVAST ALL FORECASTS'!$G$299:$BQ$390,MATCH('Avast-AVG YoY view'!$O$2,'AVAST ALL FORECASTS'!$BT$299:$BT$390,0),MATCH('Avast-AVG YoY view'!AK13,'AVAST ALL FORECASTS'!$G$298:$BQ$298,0)),0),IFERROR(INDEX('AVAST ALL FORECASTS'!$G$299:$BQ$390,MATCH('Avast-AVG YoY view'!$O$3,'AVAST ALL FORECASTS'!$BT$299:$BT$390,0),MATCH('Avast-AVG YoY view'!AK13,'AVAST ALL FORECASTS'!$G$298:$BQ$298,0)),0)))</f>
        <v>22300</v>
      </c>
      <c r="L13" s="822">
        <f t="shared" si="2"/>
        <v>0.29432932845783277</v>
      </c>
      <c r="M13" s="2171">
        <f t="shared" si="5"/>
        <v>23472.333333333332</v>
      </c>
      <c r="N13" s="30"/>
      <c r="AD13" s="21"/>
      <c r="AE13" s="21"/>
      <c r="AG13" s="2455">
        <v>44562</v>
      </c>
      <c r="AH13" s="2456">
        <v>44927</v>
      </c>
      <c r="AI13" s="2456">
        <v>45292</v>
      </c>
      <c r="AJ13" s="2456">
        <v>45658</v>
      </c>
      <c r="AK13" s="2457">
        <v>46023</v>
      </c>
      <c r="AM13" s="826" t="s">
        <v>876</v>
      </c>
      <c r="AN13" s="868"/>
      <c r="AP13" s="868"/>
    </row>
    <row r="14" spans="2:42">
      <c r="B14" s="817" t="s">
        <v>798</v>
      </c>
      <c r="C14" s="818">
        <f>IF(SUM(IFERROR(INDEX('AVAST ALL FORECASTS'!$G$299:$BE$390,MATCH('Avast-AVG YoY view'!$O$2,'AVAST ALL FORECASTS'!$BT$299:$BT$390,0),MATCH('Avast-AVG YoY view'!AG14,'AVAST ALL FORECASTS'!$G$298:$BE$298,0)),0),IFERROR(INDEX('AVAST ALL FORECASTS'!$G$299:$BE$390,MATCH('Avast-AVG YoY view'!$O$3,'AVAST ALL FORECASTS'!$BT$299:$BT$390,0),MATCH('Avast-AVG YoY view'!AG14,'AVAST ALL FORECASTS'!$G$298:$BE$298,0)),0))=0,SUM(IFERROR(INDEX('AVAST ALL FORECASTS'!$G$202:$BE$294,MATCH('Avast-AVG YoY view'!$O$2,'AVAST ALL FORECASTS'!$BT$202:$BT$294,0),MATCH('Avast-AVG YoY view'!AG14,'AVAST ALL FORECASTS'!$G$201:$BE$201,0)),0),IFERROR(INDEX('AVAST ALL FORECASTS'!$G$202:$BE$294,MATCH('Avast-AVG YoY view'!$O$3,'AVAST ALL FORECASTS'!$BT$202:$BT$294,0),MATCH('Avast-AVG YoY view'!AG14,'AVAST ALL FORECASTS'!$G$201:$BE$201,0)),0)),SUM(IFERROR(INDEX('AVAST ALL FORECASTS'!$G$299:$BE$390,MATCH('Avast-AVG YoY view'!$O$2,'AVAST ALL FORECASTS'!$BT$299:$BT$390,0),MATCH('Avast-AVG YoY view'!AG14,'AVAST ALL FORECASTS'!$G$298:$BE$298,0)),0),IFERROR(INDEX('AVAST ALL FORECASTS'!$G$299:$BE$390,MATCH('Avast-AVG YoY view'!$O$3,'AVAST ALL FORECASTS'!$BT$299:$BT$390,0),MATCH('Avast-AVG YoY view'!AG14,'AVAST ALL FORECASTS'!$G$298:$BE$298,0)),0)))</f>
        <v>17209</v>
      </c>
      <c r="D14" s="819"/>
      <c r="E14" s="818">
        <f>IF(SUM(IFERROR(INDEX('AVAST ALL FORECASTS'!$G$299:$BE$390,MATCH('Avast-AVG YoY view'!$O$2,'AVAST ALL FORECASTS'!$BT$299:$BT$390,0),MATCH('Avast-AVG YoY view'!AH14,'AVAST ALL FORECASTS'!$G$298:$BE$298,0)),0),IFERROR(INDEX('AVAST ALL FORECASTS'!$G$299:$BE$390,MATCH('Avast-AVG YoY view'!$O$3,'AVAST ALL FORECASTS'!$BT$299:$BT$390,0),MATCH('Avast-AVG YoY view'!AH14,'AVAST ALL FORECASTS'!$G$298:$BE$298,0)),0))=0,SUM(IFERROR(INDEX('AVAST ALL FORECASTS'!$G$202:$BE$294,MATCH('Avast-AVG YoY view'!$O$2,'AVAST ALL FORECASTS'!$BT$202:$BT$294,0),MATCH('Avast-AVG YoY view'!AH14,'AVAST ALL FORECASTS'!$G$201:$BE$201,0)),0),IFERROR(INDEX('AVAST ALL FORECASTS'!$G$202:$BE$294,MATCH('Avast-AVG YoY view'!$O$3,'AVAST ALL FORECASTS'!$BT$202:$BT$294,0),MATCH('Avast-AVG YoY view'!AH14,'AVAST ALL FORECASTS'!$G$201:$BE$201,0)),0)),SUM(IFERROR(INDEX('AVAST ALL FORECASTS'!$G$299:$BE$390,MATCH('Avast-AVG YoY view'!$O$2,'AVAST ALL FORECASTS'!$BT$299:$BT$390,0),MATCH('Avast-AVG YoY view'!AH14,'AVAST ALL FORECASTS'!$G$298:$BE$298,0)),0),IFERROR(INDEX('AVAST ALL FORECASTS'!$G$299:$BE$390,MATCH('Avast-AVG YoY view'!$O$3,'AVAST ALL FORECASTS'!$BT$299:$BT$390,0),MATCH('Avast-AVG YoY view'!AH14,'AVAST ALL FORECASTS'!$G$298:$BE$298,0)),0)))</f>
        <v>15227</v>
      </c>
      <c r="F14" s="820">
        <f t="shared" si="3"/>
        <v>-0.11517229356731939</v>
      </c>
      <c r="G14" s="2868">
        <f>IF(SUM(IFERROR(INDEX('AVAST ALL FORECASTS'!$G$299:$BE$390,MATCH('Avast-AVG YoY view'!$O$2,'AVAST ALL FORECASTS'!$BT$299:$BT$390,0),MATCH('Avast-AVG YoY view'!AI14,'AVAST ALL FORECASTS'!$G$298:$BE$298,0)),0),IFERROR(INDEX('AVAST ALL FORECASTS'!$G$299:$BE$390,MATCH('Avast-AVG YoY view'!$O$3,'AVAST ALL FORECASTS'!$BT$299:$BT$390,0),MATCH('Avast-AVG YoY view'!AI14,'AVAST ALL FORECASTS'!$G$298:$BE$298,0)),0))=0,SUM(IFERROR(INDEX('AVAST ALL FORECASTS'!$G$202:$BE$294,MATCH('Avast-AVG YoY view'!$O$2,'AVAST ALL FORECASTS'!$BT$202:$BT$294,0),MATCH('Avast-AVG YoY view'!AI14,'AVAST ALL FORECASTS'!$G$201:$BE$201,0)),0),IFERROR(INDEX('AVAST ALL FORECASTS'!$G$202:$BE$294,MATCH('Avast-AVG YoY view'!$O$3,'AVAST ALL FORECASTS'!$BT$202:$BT$294,0),MATCH('Avast-AVG YoY view'!AI14,'AVAST ALL FORECASTS'!$G$201:$BE$201,0)),0)),SUM(IFERROR(INDEX('AVAST ALL FORECASTS'!$G$299:$BE$390,MATCH('Avast-AVG YoY view'!$O$2,'AVAST ALL FORECASTS'!$BT$299:$BT$390,0),MATCH('Avast-AVG YoY view'!AI14,'AVAST ALL FORECASTS'!$G$298:$BE$298,0)),0),IFERROR(INDEX('AVAST ALL FORECASTS'!$G$299:$BE$390,MATCH('Avast-AVG YoY view'!$O$3,'AVAST ALL FORECASTS'!$BT$299:$BT$390,0),MATCH('Avast-AVG YoY view'!AI14,'AVAST ALL FORECASTS'!$G$298:$BE$298,0)),0)))</f>
        <v>26876</v>
      </c>
      <c r="H14" s="2867">
        <f t="shared" si="0"/>
        <v>0.76502265712221718</v>
      </c>
      <c r="I14" s="2438">
        <f>IF(SUM(IFERROR(INDEX('AVAST ALL FORECASTS'!$G$299:$BE$390,MATCH('Avast-AVG YoY view'!$O$2,'AVAST ALL FORECASTS'!$BT$299:$BT$390,0),MATCH('Avast-AVG YoY view'!AJ14,'AVAST ALL FORECASTS'!$G$298:$BE$298,0)),0),IFERROR(INDEX('AVAST ALL FORECASTS'!$G$299:$BE$390,MATCH('Avast-AVG YoY view'!$O$3,'AVAST ALL FORECASTS'!$BT$299:$BT$390,0),MATCH('Avast-AVG YoY view'!AJ14,'AVAST ALL FORECASTS'!$G$298:$BE$298,0)),0))=0,SUM(IFERROR(INDEX('AVAST ALL FORECASTS'!$G$202:$BE$294,MATCH('Avast-AVG YoY view'!$O$2,'AVAST ALL FORECASTS'!$BT$202:$BT$294,0),MATCH('Avast-AVG YoY view'!AJ14,'AVAST ALL FORECASTS'!$G$201:$BE$201,0)),0),IFERROR(INDEX('AVAST ALL FORECASTS'!$G$202:$BE$294,MATCH('Avast-AVG YoY view'!$O$3,'AVAST ALL FORECASTS'!$BT$202:$BT$294,0),MATCH('Avast-AVG YoY view'!AJ14,'AVAST ALL FORECASTS'!$G$201:$BE$201,0)),0)),SUM(IFERROR(INDEX('AVAST ALL FORECASTS'!$G$299:$BE$390,MATCH('Avast-AVG YoY view'!$O$2,'AVAST ALL FORECASTS'!$BT$299:$BT$390,0),MATCH('Avast-AVG YoY view'!AJ14,'AVAST ALL FORECASTS'!$G$298:$BE$298,0)),0),IFERROR(INDEX('AVAST ALL FORECASTS'!$G$299:$BE$390,MATCH('Avast-AVG YoY view'!$O$3,'AVAST ALL FORECASTS'!$BT$299:$BT$390,0),MATCH('Avast-AVG YoY view'!AJ14,'AVAST ALL FORECASTS'!$G$298:$BE$298,0)),0)))</f>
        <v>16823</v>
      </c>
      <c r="J14" s="2311">
        <f t="shared" si="1"/>
        <v>-0.37405119809495457</v>
      </c>
      <c r="K14" s="821">
        <f>IF(SUM(IFERROR(INDEX('AVAST ALL FORECASTS'!$G$299:$BQ$390,MATCH('Avast-AVG YoY view'!$O$2,'AVAST ALL FORECASTS'!$BT$299:$BT$390,0),MATCH('Avast-AVG YoY view'!AK14,'AVAST ALL FORECASTS'!$G$298:$BQ$298,0)),0),IFERROR(INDEX('AVAST ALL FORECASTS'!$G$299:$BQ$390,MATCH('Avast-AVG YoY view'!$O$3,'AVAST ALL FORECASTS'!$BT$299:$BT$390,0),MATCH('Avast-AVG YoY view'!AK14,'AVAST ALL FORECASTS'!$G$298:$BQ$298,0)),0))=0,SUM(IFERROR(INDEX('AVAST ALL FORECASTS'!$G$202:$BQ$294,MATCH('Avast-AVG YoY view'!$O$2,'AVAST ALL FORECASTS'!$BT$202:$BT$294,0),MATCH('Avast-AVG YoY view'!AK14,'AVAST ALL FORECASTS'!$G$201:$BQ$201,0)),0),IFERROR(INDEX('AVAST ALL FORECASTS'!$G$202:$BQ$294,MATCH('Avast-AVG YoY view'!$O$3,'AVAST ALL FORECASTS'!$BT$202:$BT$294,0),MATCH('Avast-AVG YoY view'!AK14,'AVAST ALL FORECASTS'!$G$201:$BQ$201,0)),0)),SUM(IFERROR(INDEX('AVAST ALL FORECASTS'!$G$299:$BQ$390,MATCH('Avast-AVG YoY view'!$O$2,'AVAST ALL FORECASTS'!$BT$299:$BT$390,0),MATCH('Avast-AVG YoY view'!AK14,'AVAST ALL FORECASTS'!$G$298:$BQ$298,0)),0),IFERROR(INDEX('AVAST ALL FORECASTS'!$G$299:$BQ$390,MATCH('Avast-AVG YoY view'!$O$3,'AVAST ALL FORECASTS'!$BT$299:$BT$390,0),MATCH('Avast-AVG YoY view'!AK14,'AVAST ALL FORECASTS'!$G$298:$BQ$298,0)),0)))</f>
        <v>21800</v>
      </c>
      <c r="L14" s="822">
        <f t="shared" si="2"/>
        <v>0.29584497414254285</v>
      </c>
      <c r="M14" s="2171">
        <f t="shared" si="5"/>
        <v>19770.666666666668</v>
      </c>
      <c r="N14" s="30"/>
      <c r="AD14" s="21"/>
      <c r="AE14" s="21"/>
      <c r="AG14" s="2455">
        <v>44593</v>
      </c>
      <c r="AH14" s="2456">
        <v>44958</v>
      </c>
      <c r="AI14" s="2456">
        <v>45323</v>
      </c>
      <c r="AJ14" s="2456">
        <v>45689</v>
      </c>
      <c r="AK14" s="2457">
        <v>46054</v>
      </c>
      <c r="AM14" s="826" t="s">
        <v>877</v>
      </c>
      <c r="AN14" s="868"/>
      <c r="AP14" s="868"/>
    </row>
    <row r="15" spans="2:42">
      <c r="B15" s="828" t="s">
        <v>799</v>
      </c>
      <c r="C15" s="829">
        <f>IF(SUM(IFERROR(INDEX('AVAST ALL FORECASTS'!$G$299:$BE$390,MATCH('Avast-AVG YoY view'!$O$2,'AVAST ALL FORECASTS'!$BT$299:$BT$390,0),MATCH('Avast-AVG YoY view'!AG15,'AVAST ALL FORECASTS'!$G$298:$BE$298,0)),0),IFERROR(INDEX('AVAST ALL FORECASTS'!$G$299:$BE$390,MATCH('Avast-AVG YoY view'!$O$3,'AVAST ALL FORECASTS'!$BT$299:$BT$390,0),MATCH('Avast-AVG YoY view'!AG15,'AVAST ALL FORECASTS'!$G$298:$BE$298,0)),0))=0,SUM(IFERROR(INDEX('AVAST ALL FORECASTS'!$G$202:$BE$294,MATCH('Avast-AVG YoY view'!$O$2,'AVAST ALL FORECASTS'!$BT$202:$BT$294,0),MATCH('Avast-AVG YoY view'!AG15,'AVAST ALL FORECASTS'!$G$201:$BE$201,0)),0),IFERROR(INDEX('AVAST ALL FORECASTS'!$G$202:$BE$294,MATCH('Avast-AVG YoY view'!$O$3,'AVAST ALL FORECASTS'!$BT$202:$BT$294,0),MATCH('Avast-AVG YoY view'!AG15,'AVAST ALL FORECASTS'!$G$201:$BE$201,0)),0)),SUM(IFERROR(INDEX('AVAST ALL FORECASTS'!$G$299:$BE$390,MATCH('Avast-AVG YoY view'!$O$2,'AVAST ALL FORECASTS'!$BT$299:$BT$390,0),MATCH('Avast-AVG YoY view'!AG15,'AVAST ALL FORECASTS'!$G$298:$BE$298,0)),0),IFERROR(INDEX('AVAST ALL FORECASTS'!$G$299:$BE$390,MATCH('Avast-AVG YoY view'!$O$3,'AVAST ALL FORECASTS'!$BT$299:$BT$390,0),MATCH('Avast-AVG YoY view'!AG15,'AVAST ALL FORECASTS'!$G$298:$BE$298,0)),0)))</f>
        <v>20762</v>
      </c>
      <c r="D15" s="830"/>
      <c r="E15" s="829">
        <f>IF(SUM(IFERROR(INDEX('AVAST ALL FORECASTS'!$G$299:$BE$390,MATCH('Avast-AVG YoY view'!$O$2,'AVAST ALL FORECASTS'!$BT$299:$BT$390,0),MATCH('Avast-AVG YoY view'!AH15,'AVAST ALL FORECASTS'!$G$298:$BE$298,0)),0),IFERROR(INDEX('AVAST ALL FORECASTS'!$G$299:$BE$390,MATCH('Avast-AVG YoY view'!$O$3,'AVAST ALL FORECASTS'!$BT$299:$BT$390,0),MATCH('Avast-AVG YoY view'!AH15,'AVAST ALL FORECASTS'!$G$298:$BE$298,0)),0))=0,SUM(IFERROR(INDEX('AVAST ALL FORECASTS'!$G$202:$BE$294,MATCH('Avast-AVG YoY view'!$O$2,'AVAST ALL FORECASTS'!$BT$202:$BT$294,0),MATCH('Avast-AVG YoY view'!AH15,'AVAST ALL FORECASTS'!$G$201:$BE$201,0)),0),IFERROR(INDEX('AVAST ALL FORECASTS'!$G$202:$BE$294,MATCH('Avast-AVG YoY view'!$O$3,'AVAST ALL FORECASTS'!$BT$202:$BT$294,0),MATCH('Avast-AVG YoY view'!AH15,'AVAST ALL FORECASTS'!$G$201:$BE$201,0)),0)),SUM(IFERROR(INDEX('AVAST ALL FORECASTS'!$G$299:$BE$390,MATCH('Avast-AVG YoY view'!$O$2,'AVAST ALL FORECASTS'!$BT$299:$BT$390,0),MATCH('Avast-AVG YoY view'!AH15,'AVAST ALL FORECASTS'!$G$298:$BE$298,0)),0),IFERROR(INDEX('AVAST ALL FORECASTS'!$G$299:$BE$390,MATCH('Avast-AVG YoY view'!$O$3,'AVAST ALL FORECASTS'!$BT$299:$BT$390,0),MATCH('Avast-AVG YoY view'!AH15,'AVAST ALL FORECASTS'!$G$298:$BE$298,0)),0)))</f>
        <v>18912.222222222223</v>
      </c>
      <c r="F15" s="831">
        <f t="shared" si="3"/>
        <v>-8.9094392533367595E-2</v>
      </c>
      <c r="G15" s="2870">
        <f>IF(SUM(IFERROR(INDEX('AVAST ALL FORECASTS'!$G$299:$BE$390,MATCH('Avast-AVG YoY view'!$O$2,'AVAST ALL FORECASTS'!$BT$299:$BT$390,0),MATCH('Avast-AVG YoY view'!AI15,'AVAST ALL FORECASTS'!$G$298:$BE$298,0)),0),IFERROR(INDEX('AVAST ALL FORECASTS'!$G$299:$BE$390,MATCH('Avast-AVG YoY view'!$O$3,'AVAST ALL FORECASTS'!$BT$299:$BT$390,0),MATCH('Avast-AVG YoY view'!AI15,'AVAST ALL FORECASTS'!$G$298:$BE$298,0)),0))=0,SUM(IFERROR(INDEX('AVAST ALL FORECASTS'!$G$202:$BE$294,MATCH('Avast-AVG YoY view'!$O$2,'AVAST ALL FORECASTS'!$BT$202:$BT$294,0),MATCH('Avast-AVG YoY view'!AI15,'AVAST ALL FORECASTS'!$G$201:$BE$201,0)),0),IFERROR(INDEX('AVAST ALL FORECASTS'!$G$202:$BE$294,MATCH('Avast-AVG YoY view'!$O$3,'AVAST ALL FORECASTS'!$BT$202:$BT$294,0),MATCH('Avast-AVG YoY view'!AI15,'AVAST ALL FORECASTS'!$G$201:$BE$201,0)),0)),SUM(IFERROR(INDEX('AVAST ALL FORECASTS'!$G$299:$BE$390,MATCH('Avast-AVG YoY view'!$O$2,'AVAST ALL FORECASTS'!$BT$299:$BT$390,0),MATCH('Avast-AVG YoY view'!AI15,'AVAST ALL FORECASTS'!$G$298:$BE$298,0)),0),IFERROR(INDEX('AVAST ALL FORECASTS'!$G$299:$BE$390,MATCH('Avast-AVG YoY view'!$O$3,'AVAST ALL FORECASTS'!$BT$299:$BT$390,0),MATCH('Avast-AVG YoY view'!AI15,'AVAST ALL FORECASTS'!$G$298:$BE$298,0)),0)))</f>
        <v>27419</v>
      </c>
      <c r="H15" s="2871">
        <f t="shared" si="0"/>
        <v>0.44980318430174493</v>
      </c>
      <c r="I15" s="834">
        <f>IF(SUM(IFERROR(INDEX('AVAST ALL FORECASTS'!$G$299:$BE$390,MATCH('Avast-AVG YoY view'!$O$2,'AVAST ALL FORECASTS'!$BT$299:$BT$390,0),MATCH('Avast-AVG YoY view'!AJ15,'AVAST ALL FORECASTS'!$G$298:$BE$298,0)),0),IFERROR(INDEX('AVAST ALL FORECASTS'!$G$299:$BE$390,MATCH('Avast-AVG YoY view'!$O$3,'AVAST ALL FORECASTS'!$BT$299:$BT$390,0),MATCH('Avast-AVG YoY view'!AJ15,'AVAST ALL FORECASTS'!$G$298:$BE$298,0)),0))=0,SUM(IFERROR(INDEX('AVAST ALL FORECASTS'!$G$202:$BE$294,MATCH('Avast-AVG YoY view'!$O$2,'AVAST ALL FORECASTS'!$BT$202:$BT$294,0),MATCH('Avast-AVG YoY view'!AJ15,'AVAST ALL FORECASTS'!$G$201:$BE$201,0)),0),IFERROR(INDEX('AVAST ALL FORECASTS'!$G$202:$BE$294,MATCH('Avast-AVG YoY view'!$O$3,'AVAST ALL FORECASTS'!$BT$202:$BT$294,0),MATCH('Avast-AVG YoY view'!AJ15,'AVAST ALL FORECASTS'!$G$201:$BE$201,0)),0)),SUM(IFERROR(INDEX('AVAST ALL FORECASTS'!$G$299:$BE$390,MATCH('Avast-AVG YoY view'!$O$2,'AVAST ALL FORECASTS'!$BT$299:$BT$390,0),MATCH('Avast-AVG YoY view'!AJ15,'AVAST ALL FORECASTS'!$G$298:$BE$298,0)),0),IFERROR(INDEX('AVAST ALL FORECASTS'!$G$299:$BE$390,MATCH('Avast-AVG YoY view'!$O$3,'AVAST ALL FORECASTS'!$BT$299:$BT$390,0),MATCH('Avast-AVG YoY view'!AJ15,'AVAST ALL FORECASTS'!$G$298:$BE$298,0)),0)))</f>
        <v>32845</v>
      </c>
      <c r="J15" s="833">
        <f t="shared" si="1"/>
        <v>0.19789197271964687</v>
      </c>
      <c r="K15" s="834">
        <f>IF(SUM(IFERROR(INDEX('AVAST ALL FORECASTS'!$G$299:$BQ$390,MATCH('Avast-AVG YoY view'!$O$2,'AVAST ALL FORECASTS'!$BT$299:$BT$390,0),MATCH('Avast-AVG YoY view'!AK15,'AVAST ALL FORECASTS'!$G$298:$BQ$298,0)),0),IFERROR(INDEX('AVAST ALL FORECASTS'!$G$299:$BQ$390,MATCH('Avast-AVG YoY view'!$O$3,'AVAST ALL FORECASTS'!$BT$299:$BT$390,0),MATCH('Avast-AVG YoY view'!AK15,'AVAST ALL FORECASTS'!$G$298:$BQ$298,0)),0))=0,SUM(IFERROR(INDEX('AVAST ALL FORECASTS'!$G$202:$BQ$294,MATCH('Avast-AVG YoY view'!$O$2,'AVAST ALL FORECASTS'!$BT$202:$BT$294,0),MATCH('Avast-AVG YoY view'!AK15,'AVAST ALL FORECASTS'!$G$201:$BQ$201,0)),0),IFERROR(INDEX('AVAST ALL FORECASTS'!$G$202:$BQ$294,MATCH('Avast-AVG YoY view'!$O$3,'AVAST ALL FORECASTS'!$BT$202:$BT$294,0),MATCH('Avast-AVG YoY view'!AK15,'AVAST ALL FORECASTS'!$G$201:$BQ$201,0)),0)),SUM(IFERROR(INDEX('AVAST ALL FORECASTS'!$G$299:$BQ$390,MATCH('Avast-AVG YoY view'!$O$2,'AVAST ALL FORECASTS'!$BT$299:$BT$390,0),MATCH('Avast-AVG YoY view'!AK15,'AVAST ALL FORECASTS'!$G$298:$BQ$298,0)),0),IFERROR(INDEX('AVAST ALL FORECASTS'!$G$299:$BQ$390,MATCH('Avast-AVG YoY view'!$O$3,'AVAST ALL FORECASTS'!$BT$299:$BT$390,0),MATCH('Avast-AVG YoY view'!AK15,'AVAST ALL FORECASTS'!$G$298:$BQ$298,0)),0)))</f>
        <v>22100</v>
      </c>
      <c r="L15" s="833">
        <f t="shared" si="2"/>
        <v>-0.32714263967118284</v>
      </c>
      <c r="M15" s="2172">
        <f t="shared" si="5"/>
        <v>22364.407407407405</v>
      </c>
      <c r="N15" s="30"/>
      <c r="AD15" s="21"/>
      <c r="AE15" s="21"/>
      <c r="AG15" s="2458">
        <v>44621</v>
      </c>
      <c r="AH15" s="2459">
        <v>44986</v>
      </c>
      <c r="AI15" s="2459">
        <v>45352</v>
      </c>
      <c r="AJ15" s="2459">
        <v>45717</v>
      </c>
      <c r="AK15" s="2460">
        <v>46082</v>
      </c>
      <c r="AM15" s="826" t="s">
        <v>878</v>
      </c>
      <c r="AN15" s="868"/>
      <c r="AP15" s="868"/>
    </row>
    <row r="16" spans="2:42">
      <c r="B16" s="2540" t="s">
        <v>598</v>
      </c>
      <c r="C16" s="21"/>
      <c r="D16" s="21"/>
      <c r="E16" s="21"/>
      <c r="F16" s="21"/>
      <c r="G16" s="21"/>
      <c r="H16" s="21"/>
      <c r="I16" s="2541">
        <f>AVERAGE(I4:I10)</f>
        <v>22500.571428571428</v>
      </c>
      <c r="J16" s="21"/>
      <c r="K16" s="2541">
        <f>AVERAGE(K4:K15)</f>
        <v>19700.877192982454</v>
      </c>
      <c r="L16" s="21"/>
      <c r="M16" s="21"/>
      <c r="N16" s="21"/>
      <c r="O16" s="21"/>
      <c r="P16" s="21"/>
      <c r="Q16" s="21"/>
      <c r="R16" s="21"/>
      <c r="S16" s="21"/>
      <c r="T16" s="21"/>
      <c r="U16" s="21"/>
      <c r="AC16" s="21"/>
      <c r="AD16" s="21"/>
      <c r="AE16" s="21"/>
      <c r="AM16" s="826" t="s">
        <v>879</v>
      </c>
      <c r="AN16" s="868"/>
      <c r="AP16" s="868"/>
    </row>
    <row r="17" spans="3:42">
      <c r="M17" s="21"/>
      <c r="N17" s="21"/>
      <c r="R17" s="21"/>
      <c r="S17" s="21"/>
      <c r="T17" s="21"/>
      <c r="U17" s="21"/>
      <c r="AC17" s="21"/>
      <c r="AD17" s="21"/>
      <c r="AE17" s="21"/>
      <c r="AM17" s="826" t="s">
        <v>863</v>
      </c>
      <c r="AN17" s="868"/>
      <c r="AP17" s="868"/>
    </row>
    <row r="18" spans="3:42" ht="16" thickBot="1">
      <c r="R18" s="21"/>
      <c r="S18" s="21"/>
      <c r="T18" s="21"/>
      <c r="U18" s="21"/>
      <c r="V18" s="21"/>
      <c r="W18" s="21"/>
      <c r="X18" s="21"/>
      <c r="Y18" s="21"/>
      <c r="Z18" s="21"/>
      <c r="AA18" s="21"/>
      <c r="AB18" s="21"/>
      <c r="AC18" s="21"/>
      <c r="AD18" s="21"/>
      <c r="AE18" s="21"/>
      <c r="AM18" s="826" t="s">
        <v>866</v>
      </c>
      <c r="AN18" s="868"/>
      <c r="AP18" s="868"/>
    </row>
    <row r="19" spans="3:42">
      <c r="R19" s="21"/>
      <c r="S19" s="21"/>
      <c r="T19" s="21"/>
      <c r="U19" s="3008" t="s">
        <v>860</v>
      </c>
      <c r="V19" s="3009"/>
      <c r="W19" s="3009"/>
      <c r="X19" s="3009"/>
      <c r="Y19" s="3009"/>
      <c r="Z19" s="3009"/>
      <c r="AA19" s="3009"/>
      <c r="AB19" s="3009"/>
      <c r="AC19" s="3009"/>
      <c r="AD19" s="3010"/>
      <c r="AE19" s="21"/>
      <c r="AM19" s="826" t="s">
        <v>880</v>
      </c>
      <c r="AN19" s="868"/>
      <c r="AP19" s="868"/>
    </row>
    <row r="20" spans="3:42">
      <c r="R20" s="21"/>
      <c r="S20" s="21"/>
      <c r="T20" s="21"/>
      <c r="U20" s="3011"/>
      <c r="V20" s="3012"/>
      <c r="W20" s="3012"/>
      <c r="X20" s="3012"/>
      <c r="Y20" s="3012"/>
      <c r="Z20" s="3012"/>
      <c r="AA20" s="3012"/>
      <c r="AB20" s="3012"/>
      <c r="AC20" s="3012"/>
      <c r="AD20" s="3013"/>
      <c r="AE20" s="21"/>
      <c r="AM20" s="826" t="s">
        <v>881</v>
      </c>
      <c r="AN20" s="868"/>
      <c r="AP20" s="868"/>
    </row>
    <row r="21" spans="3:42" ht="16" thickBot="1">
      <c r="R21" s="21"/>
      <c r="S21" s="21"/>
      <c r="T21" s="21"/>
      <c r="U21" s="3014"/>
      <c r="V21" s="3015"/>
      <c r="W21" s="3015"/>
      <c r="X21" s="3015"/>
      <c r="Y21" s="3015"/>
      <c r="Z21" s="3015"/>
      <c r="AA21" s="3015"/>
      <c r="AB21" s="3015"/>
      <c r="AC21" s="3015"/>
      <c r="AD21" s="3016"/>
      <c r="AE21" s="21"/>
      <c r="AM21" s="826" t="s">
        <v>882</v>
      </c>
      <c r="AN21" s="868"/>
      <c r="AP21" s="868"/>
    </row>
    <row r="22" spans="3:42">
      <c r="R22" s="21"/>
      <c r="S22" s="21"/>
      <c r="T22" s="21"/>
      <c r="U22" s="3017" t="str">
        <f>IF(VLOOKUP($O$2,'AVAST ALL FORECASTS'!$BT$201:$BV$294,3,FALSE)=0,"",VLOOKUP($O$2,'AVAST ALL FORECASTS'!$BT$201:$BV$294,3,FALSE))</f>
        <v>Retention LOB is undergoing a considerable changes in FY 25, mostly in connection to the PTS and Account Services queues, where we observed an increased amount of transfers. As further part of the flow optimization, we saw a volatile trends for chats and calls in SEP and OCT 24, we expect this to be reverted back to the FY25 trend.</v>
      </c>
      <c r="V22" s="3018"/>
      <c r="W22" s="3018"/>
      <c r="X22" s="3018"/>
      <c r="Y22" s="3018"/>
      <c r="Z22" s="3018"/>
      <c r="AA22" s="3018"/>
      <c r="AB22" s="3018"/>
      <c r="AC22" s="3018"/>
      <c r="AD22" s="3019"/>
      <c r="AE22" s="21"/>
      <c r="AM22" s="826" t="s">
        <v>883</v>
      </c>
      <c r="AN22" s="868"/>
      <c r="AP22" s="868"/>
    </row>
    <row r="23" spans="3:42">
      <c r="R23" s="21"/>
      <c r="S23" s="21"/>
      <c r="T23" s="21"/>
      <c r="U23" s="3020"/>
      <c r="V23" s="3021"/>
      <c r="W23" s="3021"/>
      <c r="X23" s="3021"/>
      <c r="Y23" s="3021"/>
      <c r="Z23" s="3021"/>
      <c r="AA23" s="3021"/>
      <c r="AB23" s="3021"/>
      <c r="AC23" s="3021"/>
      <c r="AD23" s="3022"/>
      <c r="AE23" s="21"/>
      <c r="AM23" s="826" t="s">
        <v>884</v>
      </c>
      <c r="AN23" s="868"/>
      <c r="AP23" s="868"/>
    </row>
    <row r="24" spans="3:42">
      <c r="C24" s="21"/>
      <c r="D24" s="21"/>
      <c r="E24" s="21"/>
      <c r="F24" s="21"/>
      <c r="G24" s="21"/>
      <c r="H24" s="21"/>
      <c r="I24" s="21"/>
      <c r="J24" s="21"/>
      <c r="K24" s="21"/>
      <c r="L24" s="21"/>
      <c r="M24" s="21"/>
      <c r="N24" s="21"/>
      <c r="O24" s="21"/>
      <c r="P24" s="21"/>
      <c r="Q24" s="21"/>
      <c r="R24" s="21"/>
      <c r="S24" s="21"/>
      <c r="T24" s="21"/>
      <c r="U24" s="3020"/>
      <c r="V24" s="3021"/>
      <c r="W24" s="3021"/>
      <c r="X24" s="3021"/>
      <c r="Y24" s="3021"/>
      <c r="Z24" s="3021"/>
      <c r="AA24" s="3021"/>
      <c r="AB24" s="3021"/>
      <c r="AC24" s="3021"/>
      <c r="AD24" s="3022"/>
      <c r="AE24" s="21"/>
      <c r="AM24" s="826" t="s">
        <v>885</v>
      </c>
      <c r="AN24" s="868"/>
      <c r="AP24" s="868"/>
    </row>
    <row r="25" spans="3:42">
      <c r="C25" s="21"/>
      <c r="D25" s="21"/>
      <c r="E25" s="21"/>
      <c r="F25" s="21"/>
      <c r="G25" s="21"/>
      <c r="H25" s="21"/>
      <c r="I25" s="21"/>
      <c r="J25" s="21"/>
      <c r="K25" s="21"/>
      <c r="L25" s="21"/>
      <c r="M25" s="21"/>
      <c r="N25" s="21"/>
      <c r="O25" s="21"/>
      <c r="P25" s="21"/>
      <c r="Q25" s="21"/>
      <c r="R25" s="21"/>
      <c r="S25" s="21"/>
      <c r="T25" s="21"/>
      <c r="U25" s="3020"/>
      <c r="V25" s="3021"/>
      <c r="W25" s="3021"/>
      <c r="X25" s="3021"/>
      <c r="Y25" s="3021"/>
      <c r="Z25" s="3021"/>
      <c r="AA25" s="3021"/>
      <c r="AB25" s="3021"/>
      <c r="AC25" s="3021"/>
      <c r="AD25" s="3022"/>
      <c r="AE25" s="21"/>
      <c r="AM25" s="826" t="s">
        <v>886</v>
      </c>
      <c r="AN25" s="868"/>
      <c r="AP25" s="868"/>
    </row>
    <row r="26" spans="3:42">
      <c r="C26" s="21"/>
      <c r="D26" s="21"/>
      <c r="E26" s="21"/>
      <c r="F26" s="21"/>
      <c r="G26" s="21"/>
      <c r="H26" s="21"/>
      <c r="I26" s="21"/>
      <c r="J26" s="21"/>
      <c r="K26" s="21"/>
      <c r="L26" s="21"/>
      <c r="M26" s="21"/>
      <c r="N26" s="21"/>
      <c r="O26" s="21"/>
      <c r="P26" s="21"/>
      <c r="Q26" s="21"/>
      <c r="R26" s="21"/>
      <c r="S26" s="21"/>
      <c r="T26" s="21"/>
      <c r="U26" s="3020"/>
      <c r="V26" s="3021"/>
      <c r="W26" s="3021"/>
      <c r="X26" s="3021"/>
      <c r="Y26" s="3021"/>
      <c r="Z26" s="3021"/>
      <c r="AA26" s="3021"/>
      <c r="AB26" s="3021"/>
      <c r="AC26" s="3021"/>
      <c r="AD26" s="3022"/>
      <c r="AE26" s="21"/>
      <c r="AM26" s="826" t="s">
        <v>887</v>
      </c>
      <c r="AN26" s="868"/>
      <c r="AP26" s="868"/>
    </row>
    <row r="27" spans="3:42">
      <c r="U27" s="3020"/>
      <c r="V27" s="3021"/>
      <c r="W27" s="3021"/>
      <c r="X27" s="3021"/>
      <c r="Y27" s="3021"/>
      <c r="Z27" s="3021"/>
      <c r="AA27" s="3021"/>
      <c r="AB27" s="3021"/>
      <c r="AC27" s="3021"/>
      <c r="AD27" s="3022"/>
      <c r="AM27" s="826" t="s">
        <v>888</v>
      </c>
      <c r="AN27" s="868"/>
      <c r="AP27" s="868"/>
    </row>
    <row r="28" spans="3:42">
      <c r="U28" s="3020"/>
      <c r="V28" s="3021"/>
      <c r="W28" s="3021"/>
      <c r="X28" s="3021"/>
      <c r="Y28" s="3021"/>
      <c r="Z28" s="3021"/>
      <c r="AA28" s="3021"/>
      <c r="AB28" s="3021"/>
      <c r="AC28" s="3021"/>
      <c r="AD28" s="3022"/>
      <c r="AM28" s="826" t="s">
        <v>889</v>
      </c>
      <c r="AN28" s="868"/>
      <c r="AP28" s="868"/>
    </row>
    <row r="29" spans="3:42">
      <c r="U29" s="3020"/>
      <c r="V29" s="3021"/>
      <c r="W29" s="3021"/>
      <c r="X29" s="3021"/>
      <c r="Y29" s="3021"/>
      <c r="Z29" s="3021"/>
      <c r="AA29" s="3021"/>
      <c r="AB29" s="3021"/>
      <c r="AC29" s="3021"/>
      <c r="AD29" s="3022"/>
      <c r="AM29" s="826" t="s">
        <v>890</v>
      </c>
      <c r="AN29" s="868"/>
      <c r="AP29" s="868"/>
    </row>
    <row r="30" spans="3:42">
      <c r="U30" s="3020"/>
      <c r="V30" s="3021"/>
      <c r="W30" s="3021"/>
      <c r="X30" s="3021"/>
      <c r="Y30" s="3021"/>
      <c r="Z30" s="3021"/>
      <c r="AA30" s="3021"/>
      <c r="AB30" s="3021"/>
      <c r="AC30" s="3021"/>
      <c r="AD30" s="3022"/>
      <c r="AM30" s="826" t="s">
        <v>891</v>
      </c>
      <c r="AN30" s="868"/>
      <c r="AP30" s="868"/>
    </row>
    <row r="31" spans="3:42">
      <c r="U31" s="3020"/>
      <c r="V31" s="3021"/>
      <c r="W31" s="3021"/>
      <c r="X31" s="3021"/>
      <c r="Y31" s="3021"/>
      <c r="Z31" s="3021"/>
      <c r="AA31" s="3021"/>
      <c r="AB31" s="3021"/>
      <c r="AC31" s="3021"/>
      <c r="AD31" s="3022"/>
      <c r="AM31" s="826" t="s">
        <v>892</v>
      </c>
      <c r="AN31" s="868"/>
      <c r="AP31" s="868"/>
    </row>
    <row r="32" spans="3:42">
      <c r="U32" s="3020"/>
      <c r="V32" s="3021"/>
      <c r="W32" s="3021"/>
      <c r="X32" s="3021"/>
      <c r="Y32" s="3021"/>
      <c r="Z32" s="3021"/>
      <c r="AA32" s="3021"/>
      <c r="AB32" s="3021"/>
      <c r="AC32" s="3021"/>
      <c r="AD32" s="3022"/>
      <c r="AM32" s="826" t="s">
        <v>893</v>
      </c>
      <c r="AN32" s="868"/>
      <c r="AP32" s="868"/>
    </row>
    <row r="33" spans="3:42">
      <c r="U33" s="3020"/>
      <c r="V33" s="3021"/>
      <c r="W33" s="3021"/>
      <c r="X33" s="3021"/>
      <c r="Y33" s="3021"/>
      <c r="Z33" s="3021"/>
      <c r="AA33" s="3021"/>
      <c r="AB33" s="3021"/>
      <c r="AC33" s="3021"/>
      <c r="AD33" s="3022"/>
      <c r="AM33" s="826" t="s">
        <v>894</v>
      </c>
      <c r="AN33" s="868"/>
      <c r="AP33" s="868"/>
    </row>
    <row r="34" spans="3:42">
      <c r="U34" s="3020"/>
      <c r="V34" s="3021"/>
      <c r="W34" s="3021"/>
      <c r="X34" s="3021"/>
      <c r="Y34" s="3021"/>
      <c r="Z34" s="3021"/>
      <c r="AA34" s="3021"/>
      <c r="AB34" s="3021"/>
      <c r="AC34" s="3021"/>
      <c r="AD34" s="3022"/>
      <c r="AM34" s="826" t="s">
        <v>895</v>
      </c>
      <c r="AN34" s="868"/>
      <c r="AP34" s="868"/>
    </row>
    <row r="35" spans="3:42">
      <c r="U35" s="3020"/>
      <c r="V35" s="3021"/>
      <c r="W35" s="3021"/>
      <c r="X35" s="3021"/>
      <c r="Y35" s="3021"/>
      <c r="Z35" s="3021"/>
      <c r="AA35" s="3021"/>
      <c r="AB35" s="3021"/>
      <c r="AC35" s="3021"/>
      <c r="AD35" s="3022"/>
      <c r="AM35" s="826" t="s">
        <v>896</v>
      </c>
      <c r="AN35" s="868"/>
      <c r="AP35" s="868"/>
    </row>
    <row r="36" spans="3:42">
      <c r="U36" s="3020"/>
      <c r="V36" s="3021"/>
      <c r="W36" s="3021"/>
      <c r="X36" s="3021"/>
      <c r="Y36" s="3021"/>
      <c r="Z36" s="3021"/>
      <c r="AA36" s="3021"/>
      <c r="AB36" s="3021"/>
      <c r="AC36" s="3021"/>
      <c r="AD36" s="3022"/>
      <c r="AM36" s="826" t="s">
        <v>897</v>
      </c>
      <c r="AN36" s="868"/>
      <c r="AP36" s="868"/>
    </row>
    <row r="37" spans="3:42">
      <c r="U37" s="3020"/>
      <c r="V37" s="3021"/>
      <c r="W37" s="3021"/>
      <c r="X37" s="3021"/>
      <c r="Y37" s="3021"/>
      <c r="Z37" s="3021"/>
      <c r="AA37" s="3021"/>
      <c r="AB37" s="3021"/>
      <c r="AC37" s="3021"/>
      <c r="AD37" s="3022"/>
      <c r="AM37" s="826" t="s">
        <v>898</v>
      </c>
      <c r="AN37" s="868"/>
      <c r="AP37" s="868"/>
    </row>
    <row r="38" spans="3:42">
      <c r="U38" s="3020"/>
      <c r="V38" s="3021"/>
      <c r="W38" s="3021"/>
      <c r="X38" s="3021"/>
      <c r="Y38" s="3021"/>
      <c r="Z38" s="3021"/>
      <c r="AA38" s="3021"/>
      <c r="AB38" s="3021"/>
      <c r="AC38" s="3021"/>
      <c r="AD38" s="3022"/>
      <c r="AM38" s="826" t="s">
        <v>899</v>
      </c>
      <c r="AN38" s="868"/>
      <c r="AP38" s="868"/>
    </row>
    <row r="39" spans="3:42">
      <c r="U39" s="3020"/>
      <c r="V39" s="3021"/>
      <c r="W39" s="3021"/>
      <c r="X39" s="3021"/>
      <c r="Y39" s="3021"/>
      <c r="Z39" s="3021"/>
      <c r="AA39" s="3021"/>
      <c r="AB39" s="3021"/>
      <c r="AC39" s="3021"/>
      <c r="AD39" s="3022"/>
      <c r="AM39" s="826" t="s">
        <v>900</v>
      </c>
      <c r="AN39" s="868"/>
      <c r="AP39" s="868"/>
    </row>
    <row r="40" spans="3:42">
      <c r="U40" s="3020"/>
      <c r="V40" s="3021"/>
      <c r="W40" s="3021"/>
      <c r="X40" s="3021"/>
      <c r="Y40" s="3021"/>
      <c r="Z40" s="3021"/>
      <c r="AA40" s="3021"/>
      <c r="AB40" s="3021"/>
      <c r="AC40" s="3021"/>
      <c r="AD40" s="3022"/>
      <c r="AM40" s="826" t="s">
        <v>901</v>
      </c>
      <c r="AN40" s="868"/>
      <c r="AP40" s="868"/>
    </row>
    <row r="41" spans="3:42" ht="16" thickBot="1">
      <c r="U41" s="3023"/>
      <c r="V41" s="3024"/>
      <c r="W41" s="3024"/>
      <c r="X41" s="3024"/>
      <c r="Y41" s="3024"/>
      <c r="Z41" s="3024"/>
      <c r="AA41" s="3024"/>
      <c r="AB41" s="3024"/>
      <c r="AC41" s="3024"/>
      <c r="AD41" s="3025"/>
      <c r="AM41" s="826" t="s">
        <v>902</v>
      </c>
      <c r="AN41" s="868"/>
      <c r="AP41" s="868"/>
    </row>
    <row r="42" spans="3:42">
      <c r="AM42" s="826" t="s">
        <v>903</v>
      </c>
      <c r="AN42" s="868"/>
      <c r="AP42" s="868"/>
    </row>
    <row r="43" spans="3:42">
      <c r="C43" s="869"/>
      <c r="D43" s="869"/>
      <c r="E43" s="869"/>
      <c r="AM43" s="826" t="s">
        <v>904</v>
      </c>
      <c r="AN43" s="868"/>
      <c r="AP43" s="868"/>
    </row>
    <row r="44" spans="3:42">
      <c r="C44" s="869"/>
      <c r="D44" s="869"/>
      <c r="E44" s="869"/>
      <c r="AM44" s="826" t="s">
        <v>905</v>
      </c>
      <c r="AN44" s="868"/>
      <c r="AP44" s="868"/>
    </row>
    <row r="45" spans="3:42">
      <c r="C45" s="869"/>
      <c r="D45" s="869"/>
      <c r="E45" s="869"/>
      <c r="AM45" s="826" t="s">
        <v>906</v>
      </c>
      <c r="AN45" s="868"/>
      <c r="AP45" s="868"/>
    </row>
    <row r="46" spans="3:42">
      <c r="C46" s="869"/>
      <c r="D46" s="869"/>
      <c r="E46" s="869"/>
      <c r="AM46" s="826" t="s">
        <v>907</v>
      </c>
      <c r="AN46" s="868"/>
      <c r="AP46" s="868"/>
    </row>
    <row r="47" spans="3:42">
      <c r="C47" s="869"/>
      <c r="D47" s="869"/>
      <c r="E47" s="869"/>
      <c r="AM47" s="826" t="s">
        <v>908</v>
      </c>
      <c r="AN47" s="868"/>
      <c r="AP47" s="868"/>
    </row>
    <row r="48" spans="3:42">
      <c r="C48" s="869"/>
      <c r="D48" s="869"/>
      <c r="E48" s="869"/>
      <c r="AM48" s="826" t="s">
        <v>909</v>
      </c>
      <c r="AN48" s="868"/>
      <c r="AP48" s="868"/>
    </row>
    <row r="49" spans="2:42">
      <c r="B49" s="869"/>
      <c r="C49" s="869"/>
      <c r="D49" s="869"/>
      <c r="E49" s="869"/>
      <c r="AM49" s="826" t="s">
        <v>910</v>
      </c>
      <c r="AN49" s="868"/>
      <c r="AP49" s="868"/>
    </row>
    <row r="50" spans="2:42">
      <c r="B50" s="869"/>
      <c r="C50" s="869"/>
      <c r="D50" s="869"/>
      <c r="E50" s="869"/>
      <c r="AM50" s="826" t="s">
        <v>911</v>
      </c>
      <c r="AN50" s="868"/>
      <c r="AP50" s="868"/>
    </row>
    <row r="51" spans="2:42">
      <c r="B51" s="869"/>
      <c r="C51" s="869"/>
      <c r="D51" s="869"/>
      <c r="E51" s="869"/>
      <c r="AM51" s="826" t="s">
        <v>912</v>
      </c>
      <c r="AN51" s="868"/>
      <c r="AP51" s="868"/>
    </row>
    <row r="52" spans="2:42">
      <c r="B52" s="869"/>
      <c r="C52" s="869"/>
      <c r="D52" s="869"/>
      <c r="E52" s="869"/>
      <c r="AM52" s="826" t="s">
        <v>913</v>
      </c>
      <c r="AN52" s="868"/>
      <c r="AP52" s="868"/>
    </row>
    <row r="53" spans="2:42">
      <c r="B53" s="869"/>
      <c r="C53" s="869"/>
      <c r="D53" s="869"/>
      <c r="E53" s="869"/>
      <c r="AM53" s="826" t="s">
        <v>914</v>
      </c>
      <c r="AN53" s="868"/>
      <c r="AP53" s="868"/>
    </row>
    <row r="54" spans="2:42">
      <c r="B54" s="869"/>
      <c r="C54" s="869"/>
      <c r="D54" s="869"/>
      <c r="E54" s="869"/>
      <c r="AM54" s="826" t="s">
        <v>915</v>
      </c>
      <c r="AN54" s="869"/>
      <c r="AP54" s="869"/>
    </row>
    <row r="55" spans="2:42">
      <c r="B55" s="869"/>
      <c r="C55" s="869"/>
      <c r="D55" s="869"/>
      <c r="E55" s="869"/>
      <c r="AM55" s="826" t="s">
        <v>916</v>
      </c>
      <c r="AN55" s="869"/>
    </row>
    <row r="56" spans="2:42">
      <c r="B56" s="869"/>
      <c r="C56" s="869"/>
      <c r="D56" s="869"/>
      <c r="E56" s="869"/>
      <c r="AM56" s="826" t="s">
        <v>917</v>
      </c>
      <c r="AN56" s="869"/>
    </row>
    <row r="57" spans="2:42">
      <c r="B57" s="869"/>
      <c r="C57" s="869"/>
      <c r="D57" s="869"/>
      <c r="E57" s="869"/>
      <c r="AM57" s="826" t="s">
        <v>918</v>
      </c>
      <c r="AN57" s="869"/>
    </row>
    <row r="58" spans="2:42">
      <c r="B58" s="869"/>
      <c r="C58" s="869"/>
      <c r="D58" s="869"/>
      <c r="E58" s="869"/>
      <c r="AM58" s="826" t="s">
        <v>919</v>
      </c>
      <c r="AN58" s="869"/>
    </row>
    <row r="59" spans="2:42">
      <c r="B59" s="869"/>
      <c r="C59" s="869"/>
      <c r="D59" s="869"/>
      <c r="E59" s="869"/>
      <c r="AM59" s="826" t="s">
        <v>920</v>
      </c>
      <c r="AN59" s="869"/>
    </row>
    <row r="60" spans="2:42">
      <c r="B60" s="865" t="s">
        <v>921</v>
      </c>
      <c r="C60" s="869"/>
      <c r="D60" s="869"/>
      <c r="E60" s="869"/>
      <c r="AM60" s="826" t="s">
        <v>922</v>
      </c>
      <c r="AN60" s="869"/>
    </row>
    <row r="61" spans="2:42">
      <c r="B61" s="869" t="s">
        <v>923</v>
      </c>
      <c r="AM61" s="826" t="s">
        <v>924</v>
      </c>
      <c r="AN61" s="869"/>
    </row>
    <row r="62" spans="2:42">
      <c r="B62" s="869" t="s">
        <v>925</v>
      </c>
      <c r="AM62" s="826" t="s">
        <v>926</v>
      </c>
      <c r="AN62" s="869"/>
    </row>
    <row r="63" spans="2:42">
      <c r="B63" s="869" t="s">
        <v>927</v>
      </c>
      <c r="AM63" s="826" t="s">
        <v>928</v>
      </c>
      <c r="AN63" s="869"/>
    </row>
    <row r="64" spans="2:42">
      <c r="B64" s="869" t="s">
        <v>929</v>
      </c>
      <c r="AM64" s="826" t="s">
        <v>930</v>
      </c>
      <c r="AN64" s="869"/>
    </row>
    <row r="65" spans="2:40">
      <c r="B65" s="869" t="s">
        <v>931</v>
      </c>
      <c r="AM65" s="826" t="s">
        <v>932</v>
      </c>
      <c r="AN65" s="869"/>
    </row>
    <row r="66" spans="2:40">
      <c r="B66" s="869" t="s">
        <v>933</v>
      </c>
      <c r="AM66" s="826" t="s">
        <v>934</v>
      </c>
      <c r="AN66" s="869"/>
    </row>
    <row r="67" spans="2:40">
      <c r="AM67" s="826" t="s">
        <v>935</v>
      </c>
      <c r="AN67" s="869"/>
    </row>
    <row r="68" spans="2:40">
      <c r="AM68" s="826" t="s">
        <v>936</v>
      </c>
      <c r="AN68" s="869"/>
    </row>
    <row r="69" spans="2:40">
      <c r="AM69" s="826" t="s">
        <v>937</v>
      </c>
      <c r="AN69" s="869"/>
    </row>
    <row r="70" spans="2:40">
      <c r="AM70" s="826" t="s">
        <v>938</v>
      </c>
      <c r="AN70" s="869"/>
    </row>
    <row r="71" spans="2:40">
      <c r="AM71" s="826" t="s">
        <v>939</v>
      </c>
      <c r="AN71" s="869"/>
    </row>
    <row r="72" spans="2:40">
      <c r="AM72" s="826" t="s">
        <v>940</v>
      </c>
      <c r="AN72" s="869"/>
    </row>
    <row r="73" spans="2:40">
      <c r="AM73" s="826" t="s">
        <v>941</v>
      </c>
      <c r="AN73" s="869"/>
    </row>
    <row r="74" spans="2:40">
      <c r="AM74" s="826" t="s">
        <v>942</v>
      </c>
      <c r="AN74" s="869"/>
    </row>
    <row r="75" spans="2:40">
      <c r="AM75" s="826" t="s">
        <v>943</v>
      </c>
    </row>
    <row r="76" spans="2:40">
      <c r="AM76" s="826" t="s">
        <v>944</v>
      </c>
    </row>
    <row r="77" spans="2:40">
      <c r="AM77" s="826" t="s">
        <v>945</v>
      </c>
    </row>
    <row r="78" spans="2:40">
      <c r="AM78" s="826" t="s">
        <v>946</v>
      </c>
    </row>
    <row r="79" spans="2:40">
      <c r="AM79" s="826" t="s">
        <v>947</v>
      </c>
    </row>
    <row r="80" spans="2:40">
      <c r="AM80" s="826" t="s">
        <v>948</v>
      </c>
    </row>
    <row r="81" spans="39:39">
      <c r="AM81" s="826" t="s">
        <v>949</v>
      </c>
    </row>
    <row r="82" spans="39:39">
      <c r="AM82" s="826" t="s">
        <v>950</v>
      </c>
    </row>
    <row r="83" spans="39:39">
      <c r="AM83" s="826" t="s">
        <v>951</v>
      </c>
    </row>
    <row r="84" spans="39:39">
      <c r="AM84" s="826" t="s">
        <v>952</v>
      </c>
    </row>
    <row r="85" spans="39:39">
      <c r="AM85" s="826" t="s">
        <v>953</v>
      </c>
    </row>
    <row r="86" spans="39:39">
      <c r="AM86" s="826" t="s">
        <v>954</v>
      </c>
    </row>
    <row r="87" spans="39:39">
      <c r="AM87" s="826" t="s">
        <v>955</v>
      </c>
    </row>
    <row r="88" spans="39:39">
      <c r="AM88" s="826" t="s">
        <v>956</v>
      </c>
    </row>
    <row r="89" spans="39:39">
      <c r="AM89" s="826" t="s">
        <v>957</v>
      </c>
    </row>
    <row r="90" spans="39:39">
      <c r="AM90" s="826" t="s">
        <v>958</v>
      </c>
    </row>
    <row r="91" spans="39:39">
      <c r="AM91" s="826" t="s">
        <v>959</v>
      </c>
    </row>
    <row r="92" spans="39:39">
      <c r="AM92" s="826" t="s">
        <v>960</v>
      </c>
    </row>
    <row r="93" spans="39:39">
      <c r="AM93" s="826" t="s">
        <v>961</v>
      </c>
    </row>
  </sheetData>
  <sheetProtection algorithmName="SHA-512" hashValue="iU7LK9Wxleqa5wzbDp0sSp4nMHUBtX4UU50EJ/smWIiuNB6xEJ9ZlC319iJ2ilej4D2jm3nrNFHsuJDmWw4w3w==" saltValue="KxbzD+2mQeCq+As1XfECtg==" spinCount="100000" sheet="1" objects="1" scenarios="1"/>
  <mergeCells count="12">
    <mergeCell ref="U19:AD21"/>
    <mergeCell ref="U22:AD41"/>
    <mergeCell ref="C3:D3"/>
    <mergeCell ref="AG1:AM1"/>
    <mergeCell ref="I3:J3"/>
    <mergeCell ref="G3:H3"/>
    <mergeCell ref="E3:F3"/>
    <mergeCell ref="O2:T2"/>
    <mergeCell ref="O1:T1"/>
    <mergeCell ref="O3:T3"/>
    <mergeCell ref="K3:L3"/>
    <mergeCell ref="AG3:AK3"/>
  </mergeCells>
  <phoneticPr fontId="32" type="noConversion"/>
  <dataValidations count="2">
    <dataValidation type="list" allowBlank="1" showInputMessage="1" showErrorMessage="1" sqref="O3:T3" xr:uid="{41EE061D-19A0-45A2-9F5B-CD364E64352E}">
      <formula1>$AM$4:$AM$77</formula1>
    </dataValidation>
    <dataValidation type="list" allowBlank="1" showInputMessage="1" showErrorMessage="1" sqref="O2:T2" xr:uid="{493E88F3-B17D-47B2-A0FB-9C71C7FC5061}">
      <formula1>$AM$4:$AM$105</formula1>
    </dataValidation>
  </dataValidations>
  <pageMargins left="0.7" right="0.7" top="0.75" bottom="0.75" header="0.3" footer="0.3"/>
  <pageSetup orientation="portrait" r:id="rId1"/>
  <ignoredErrors>
    <ignoredError sqref="J5 J6:J15 J4 F5 F6:F15 F4 D5 D6:D15 D4 H4 H6:H15 H5 G4 G6:G15 G5 I5 I6:I15 I4 K4:K15" 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CEF1D-6FD8-4412-98A1-4268589CED3F}">
  <sheetPr>
    <tabColor rgb="FF92D050"/>
  </sheetPr>
  <dimension ref="A1:U47"/>
  <sheetViews>
    <sheetView showGridLines="0" workbookViewId="0">
      <selection activeCell="N23" sqref="N23:Q23"/>
    </sheetView>
  </sheetViews>
  <sheetFormatPr baseColWidth="10" defaultColWidth="8.83203125" defaultRowHeight="15"/>
  <cols>
    <col min="1" max="1" width="12.1640625" customWidth="1"/>
    <col min="2" max="2" width="58.5" bestFit="1" customWidth="1"/>
    <col min="3" max="3" width="16" customWidth="1"/>
    <col min="5" max="5" width="129" customWidth="1"/>
    <col min="6" max="6" width="11.83203125" customWidth="1"/>
  </cols>
  <sheetData>
    <row r="1" spans="1:21">
      <c r="A1" s="2817" t="s">
        <v>962</v>
      </c>
      <c r="B1" s="2505"/>
      <c r="C1" s="2505"/>
      <c r="D1" s="2505"/>
      <c r="E1" s="2505"/>
      <c r="F1" s="2505"/>
      <c r="G1" s="2505"/>
      <c r="H1" s="2505"/>
      <c r="I1" s="2505"/>
      <c r="J1" s="2505"/>
      <c r="K1" s="2505"/>
      <c r="L1" s="2505"/>
      <c r="M1" s="2505"/>
      <c r="N1" s="2505"/>
      <c r="O1" s="2505"/>
      <c r="P1" s="2505"/>
      <c r="Q1" s="2505"/>
      <c r="R1" s="2505"/>
      <c r="S1" s="2505"/>
      <c r="T1" s="2505"/>
      <c r="U1" s="2505"/>
    </row>
    <row r="2" spans="1:21">
      <c r="A2" t="s">
        <v>963</v>
      </c>
    </row>
    <row r="3" spans="1:21">
      <c r="A3" s="402"/>
    </row>
    <row r="4" spans="1:21">
      <c r="A4" s="2821"/>
      <c r="B4" s="2822" t="s">
        <v>964</v>
      </c>
      <c r="C4" s="2822" t="s">
        <v>965</v>
      </c>
      <c r="D4" s="2823" t="s">
        <v>966</v>
      </c>
      <c r="E4" s="2822" t="s">
        <v>839</v>
      </c>
      <c r="F4" s="2822" t="s">
        <v>967</v>
      </c>
      <c r="G4" s="2822"/>
    </row>
    <row r="5" spans="1:21">
      <c r="A5" s="402">
        <v>1</v>
      </c>
      <c r="B5" t="s">
        <v>968</v>
      </c>
      <c r="C5" s="2430" t="s">
        <v>969</v>
      </c>
      <c r="D5" s="52">
        <v>45778</v>
      </c>
      <c r="E5" t="s">
        <v>970</v>
      </c>
      <c r="F5" t="s">
        <v>971</v>
      </c>
    </row>
    <row r="6" spans="1:21" ht="16">
      <c r="A6" s="402">
        <v>2</v>
      </c>
      <c r="B6" t="s">
        <v>972</v>
      </c>
      <c r="C6" s="2819" t="s">
        <v>973</v>
      </c>
      <c r="D6" s="21" t="s">
        <v>974</v>
      </c>
      <c r="E6" t="s">
        <v>975</v>
      </c>
      <c r="F6" t="s">
        <v>976</v>
      </c>
    </row>
    <row r="7" spans="1:21">
      <c r="A7" s="402">
        <v>3</v>
      </c>
      <c r="B7" t="s">
        <v>977</v>
      </c>
      <c r="C7" s="2430" t="s">
        <v>978</v>
      </c>
      <c r="D7" s="21" t="s">
        <v>979</v>
      </c>
      <c r="E7" t="s">
        <v>980</v>
      </c>
      <c r="F7" t="s">
        <v>981</v>
      </c>
    </row>
    <row r="8" spans="1:21">
      <c r="A8" s="402">
        <v>4</v>
      </c>
      <c r="B8" t="s">
        <v>982</v>
      </c>
      <c r="C8" s="2820" t="s">
        <v>983</v>
      </c>
      <c r="D8" s="21" t="s">
        <v>984</v>
      </c>
      <c r="E8" t="s">
        <v>985</v>
      </c>
      <c r="F8" t="s">
        <v>986</v>
      </c>
    </row>
    <row r="9" spans="1:21">
      <c r="A9" s="402">
        <v>5</v>
      </c>
      <c r="B9" t="s">
        <v>987</v>
      </c>
      <c r="C9" s="2430" t="s">
        <v>988</v>
      </c>
      <c r="D9" s="52">
        <v>45717</v>
      </c>
      <c r="E9" t="s">
        <v>989</v>
      </c>
      <c r="F9" t="s">
        <v>990</v>
      </c>
    </row>
    <row r="10" spans="1:21">
      <c r="A10" s="402">
        <v>6</v>
      </c>
      <c r="B10" t="s">
        <v>991</v>
      </c>
      <c r="C10" t="s">
        <v>992</v>
      </c>
      <c r="D10" s="52">
        <v>45717</v>
      </c>
      <c r="E10" t="s">
        <v>993</v>
      </c>
      <c r="F10" t="s">
        <v>994</v>
      </c>
    </row>
    <row r="11" spans="1:21">
      <c r="A11" s="402"/>
    </row>
    <row r="12" spans="1:21">
      <c r="A12" s="402" t="s">
        <v>995</v>
      </c>
    </row>
    <row r="13" spans="1:21">
      <c r="A13" s="402"/>
    </row>
    <row r="14" spans="1:21">
      <c r="A14" s="2818" t="s">
        <v>996</v>
      </c>
      <c r="B14" s="2505"/>
      <c r="C14" s="2505"/>
      <c r="D14" s="2505"/>
      <c r="E14" s="2505"/>
      <c r="F14" s="2505"/>
      <c r="G14" s="2505"/>
      <c r="H14" s="2505"/>
      <c r="I14" s="2505"/>
      <c r="J14" s="2505"/>
      <c r="K14" s="2505"/>
      <c r="L14" s="2505"/>
      <c r="M14" s="2505"/>
      <c r="N14" s="2505"/>
      <c r="O14" s="2505"/>
      <c r="P14" s="2505"/>
      <c r="Q14" s="2505"/>
      <c r="R14" s="2505"/>
      <c r="S14" s="2505"/>
      <c r="T14" s="2505"/>
      <c r="U14" s="2505"/>
    </row>
    <row r="15" spans="1:21">
      <c r="A15" s="402"/>
    </row>
    <row r="16" spans="1:21">
      <c r="A16" s="402" t="s">
        <v>997</v>
      </c>
    </row>
    <row r="17" spans="1:1">
      <c r="A17" s="402" t="s">
        <v>55</v>
      </c>
    </row>
    <row r="18" spans="1:1">
      <c r="A18" s="402" t="s">
        <v>998</v>
      </c>
    </row>
    <row r="19" spans="1:1">
      <c r="A19" s="402" t="s">
        <v>55</v>
      </c>
    </row>
    <row r="20" spans="1:1">
      <c r="A20" s="402" t="s">
        <v>999</v>
      </c>
    </row>
    <row r="21" spans="1:1">
      <c r="A21" s="399" t="s">
        <v>55</v>
      </c>
    </row>
    <row r="22" spans="1:1">
      <c r="A22" s="402" t="s">
        <v>1000</v>
      </c>
    </row>
    <row r="23" spans="1:1">
      <c r="A23" s="402" t="s">
        <v>55</v>
      </c>
    </row>
    <row r="24" spans="1:1">
      <c r="A24" s="402" t="s">
        <v>1001</v>
      </c>
    </row>
    <row r="25" spans="1:1">
      <c r="A25" s="402" t="s">
        <v>55</v>
      </c>
    </row>
    <row r="26" spans="1:1">
      <c r="A26" s="402" t="s">
        <v>55</v>
      </c>
    </row>
    <row r="27" spans="1:1">
      <c r="A27" s="402" t="s">
        <v>1002</v>
      </c>
    </row>
    <row r="28" spans="1:1">
      <c r="A28" s="402" t="s">
        <v>1003</v>
      </c>
    </row>
    <row r="29" spans="1:1">
      <c r="A29" s="402" t="s">
        <v>1004</v>
      </c>
    </row>
    <row r="30" spans="1:1">
      <c r="A30" s="402" t="s">
        <v>1005</v>
      </c>
    </row>
    <row r="31" spans="1:1">
      <c r="A31" s="399" t="s">
        <v>1006</v>
      </c>
    </row>
    <row r="32" spans="1:1">
      <c r="A32" s="402" t="s">
        <v>1007</v>
      </c>
    </row>
    <row r="33" spans="1:4">
      <c r="A33" s="402" t="s">
        <v>55</v>
      </c>
    </row>
    <row r="34" spans="1:4">
      <c r="A34" s="402" t="s">
        <v>317</v>
      </c>
    </row>
    <row r="35" spans="1:4">
      <c r="A35" t="s">
        <v>1008</v>
      </c>
    </row>
    <row r="36" spans="1:4">
      <c r="A36" t="s">
        <v>1009</v>
      </c>
    </row>
    <row r="37" spans="1:4">
      <c r="A37" s="865" t="s">
        <v>1010</v>
      </c>
      <c r="B37" s="21"/>
      <c r="C37" s="21"/>
    </row>
    <row r="38" spans="1:4">
      <c r="A38" s="2811" t="s">
        <v>1011</v>
      </c>
      <c r="B38" s="2814"/>
      <c r="C38" s="2812"/>
      <c r="D38" s="2811"/>
    </row>
    <row r="39" spans="1:4">
      <c r="A39" s="2811" t="s">
        <v>55</v>
      </c>
      <c r="B39" s="2816"/>
      <c r="C39" s="51"/>
      <c r="D39" s="2811"/>
    </row>
    <row r="40" spans="1:4">
      <c r="A40" s="2815" t="s">
        <v>1012</v>
      </c>
      <c r="B40" s="2814"/>
      <c r="C40" s="51"/>
      <c r="D40" s="2811"/>
    </row>
    <row r="41" spans="1:4">
      <c r="A41" s="2811" t="s">
        <v>1013</v>
      </c>
      <c r="B41" s="2814"/>
      <c r="C41" s="51"/>
      <c r="D41" s="2811"/>
    </row>
    <row r="42" spans="1:4">
      <c r="A42" s="2811" t="s">
        <v>1014</v>
      </c>
      <c r="B42" s="2814"/>
      <c r="C42" s="2812"/>
      <c r="D42" s="2811"/>
    </row>
    <row r="43" spans="1:4">
      <c r="A43" s="2813" t="s">
        <v>55</v>
      </c>
      <c r="B43" s="51"/>
      <c r="C43" s="2812"/>
      <c r="D43" s="2811"/>
    </row>
    <row r="44" spans="1:4">
      <c r="A44" t="s">
        <v>168</v>
      </c>
      <c r="B44" s="21"/>
      <c r="C44" s="21"/>
    </row>
    <row r="45" spans="1:4">
      <c r="A45" t="s">
        <v>1015</v>
      </c>
      <c r="B45" s="21"/>
    </row>
    <row r="46" spans="1:4">
      <c r="A46" t="s">
        <v>1016</v>
      </c>
      <c r="B46" s="21"/>
    </row>
    <row r="47" spans="1:4">
      <c r="A47" t="s">
        <v>55</v>
      </c>
    </row>
  </sheetData>
  <sheetProtection algorithmName="SHA-512" hashValue="wEWWKbFksV/ZdQ1OE4HbXRDCUPmc4ExpBfeW6nPCI52lQTS8WMacdmXxZpYHjDGm3z5RkfWcISf4tDOHECcLSA==" saltValue="ZgrJ8kRBDomSr/aVkoUQMQ==" spinCount="100000" sheet="1" objects="1" scenarios="1"/>
  <hyperlinks>
    <hyperlink ref="B38" r:id="rId1" display="https://jira.corp.nortonlifelock.com/browse/END-10642" xr:uid="{282977D0-A816-45A7-B432-754CFFFC9B17}"/>
    <hyperlink ref="B39" r:id="rId2" display="https://jira.corp.nortonlifelock.com/browse/END-10751" xr:uid="{1F5E4D1C-389F-4E15-94C5-65D96E65C90F}"/>
    <hyperlink ref="B40" r:id="rId3" display="https://jira.corp.nortonlifelock.com/browse/END-9065" xr:uid="{276A4091-3D29-48AD-851C-6DF0B76A6B57}"/>
    <hyperlink ref="B41" r:id="rId4" tooltip="https://jira.corp.nortonlifelock.com/browse/END-10812" display="https://jira.corp.nortonlifelock.com/browse/END-10812" xr:uid="{C0793996-036A-4296-8726-38111CF0EBAA}"/>
    <hyperlink ref="B42" r:id="rId5" display="https://jira.corp.nortonlifelock.com/browse/END-10811" xr:uid="{C743FF36-7E05-4FE2-9F04-89FA9C4DE463}"/>
    <hyperlink ref="C5" r:id="rId6" xr:uid="{580819E8-C0D5-4A0F-98C0-B3AE693E7A6C}"/>
    <hyperlink ref="C9" r:id="rId7" xr:uid="{3899590A-64D5-45A7-9F6C-0CA23F6503F4}"/>
    <hyperlink ref="C6" r:id="rId8" xr:uid="{A2337B90-2607-4D2F-9D96-A7826213AD61}"/>
    <hyperlink ref="C8" r:id="rId9" tooltip="https://jira.corp.nortonlifelock.com/browse/END-10812" xr:uid="{3CE3078B-4615-4A04-9C4F-B3D10FBE7D44}"/>
    <hyperlink ref="C7" r:id="rId10" xr:uid="{F41B0B60-CD61-42BE-96B1-240CF71E5753}"/>
  </hyperlinks>
  <pageMargins left="0.7" right="0.7" top="0.75" bottom="0.75" header="0.3" footer="0.3"/>
  <ignoredErrors>
    <ignoredError sqref="F5:F10"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57C29-DAB1-4D69-9292-7BA9E82237DB}">
  <sheetPr codeName="Sheet18">
    <tabColor theme="4"/>
  </sheetPr>
  <dimension ref="B1:AN70"/>
  <sheetViews>
    <sheetView showGridLines="0" zoomScale="115" zoomScaleNormal="115" workbookViewId="0">
      <selection activeCell="BH231" sqref="BH231"/>
    </sheetView>
  </sheetViews>
  <sheetFormatPr baseColWidth="10" defaultColWidth="9.1640625" defaultRowHeight="15"/>
  <cols>
    <col min="1" max="1" width="5.83203125" customWidth="1"/>
    <col min="2" max="2" width="11.1640625" bestFit="1" customWidth="1"/>
    <col min="3" max="11" width="10.33203125" bestFit="1" customWidth="1"/>
    <col min="12" max="12" width="10.33203125" customWidth="1"/>
    <col min="13" max="15" width="10.33203125" bestFit="1" customWidth="1"/>
    <col min="16" max="16" width="11.5" bestFit="1" customWidth="1"/>
    <col min="17" max="17" width="7.5" bestFit="1" customWidth="1"/>
    <col min="30" max="30" width="0" hidden="1" customWidth="1"/>
    <col min="31" max="35" width="8.6640625" hidden="1" customWidth="1"/>
    <col min="36" max="36" width="13" hidden="1" customWidth="1"/>
    <col min="37" max="37" width="54.33203125" hidden="1" customWidth="1"/>
    <col min="38" max="38" width="31" hidden="1" customWidth="1"/>
    <col min="39" max="39" width="4.5" hidden="1" customWidth="1"/>
    <col min="40" max="40" width="1.6640625" hidden="1" customWidth="1"/>
    <col min="41" max="42" width="0" hidden="1" customWidth="1"/>
  </cols>
  <sheetData>
    <row r="1" spans="2:39" ht="19">
      <c r="C1" s="21"/>
      <c r="D1" s="21"/>
      <c r="E1" s="21"/>
      <c r="F1" s="21"/>
      <c r="G1" s="21"/>
      <c r="H1" s="21"/>
      <c r="I1" s="21"/>
      <c r="J1" s="21"/>
      <c r="M1" s="3026" t="s">
        <v>849</v>
      </c>
      <c r="N1" s="3027"/>
      <c r="O1" s="3027"/>
      <c r="P1" s="3027"/>
      <c r="Q1" s="3027"/>
      <c r="R1" s="3028"/>
      <c r="S1" s="21"/>
      <c r="T1" s="21"/>
      <c r="U1" s="21"/>
      <c r="V1" s="21"/>
      <c r="W1" s="21"/>
      <c r="X1" s="21"/>
      <c r="Y1" s="21"/>
      <c r="Z1" s="21"/>
      <c r="AA1" s="21"/>
      <c r="AB1" s="21"/>
      <c r="AC1" s="21"/>
      <c r="AE1" s="3029" t="s">
        <v>850</v>
      </c>
      <c r="AF1" s="3029"/>
      <c r="AG1" s="3029"/>
      <c r="AH1" s="3029"/>
      <c r="AI1" s="3029"/>
      <c r="AJ1" s="3029"/>
      <c r="AK1" s="3029"/>
    </row>
    <row r="2" spans="2:39" ht="19.5" customHeight="1" thickBot="1">
      <c r="B2" s="21"/>
      <c r="C2" s="21"/>
      <c r="D2" s="21"/>
      <c r="E2" s="21"/>
      <c r="F2" s="21"/>
      <c r="G2" s="21"/>
      <c r="H2" s="21"/>
      <c r="I2" s="21"/>
      <c r="J2" s="21"/>
      <c r="K2" s="21"/>
      <c r="L2" s="21"/>
      <c r="M2" s="3030" t="s">
        <v>1017</v>
      </c>
      <c r="N2" s="3031"/>
      <c r="O2" s="3031"/>
      <c r="P2" s="3031"/>
      <c r="Q2" s="3031"/>
      <c r="R2" s="3032"/>
      <c r="S2" s="21"/>
      <c r="T2" s="21"/>
      <c r="U2" s="21"/>
      <c r="V2" s="21"/>
      <c r="W2" s="21"/>
      <c r="X2" s="21"/>
      <c r="Y2" s="21"/>
      <c r="Z2" s="21"/>
      <c r="AA2" s="21"/>
      <c r="AB2" s="21"/>
      <c r="AC2" s="21"/>
    </row>
    <row r="3" spans="2:39">
      <c r="C3" s="21" t="s">
        <v>862</v>
      </c>
      <c r="L3" s="21"/>
      <c r="M3" s="21"/>
      <c r="N3" s="21"/>
      <c r="O3" s="21"/>
      <c r="P3" s="21"/>
      <c r="Q3" s="21"/>
      <c r="R3" s="21"/>
      <c r="S3" s="21"/>
      <c r="T3" s="21"/>
      <c r="U3" s="21"/>
      <c r="V3" s="21"/>
      <c r="W3" s="21"/>
      <c r="X3" s="21"/>
      <c r="Y3" s="21"/>
      <c r="Z3" s="21"/>
      <c r="AA3" s="21"/>
      <c r="AB3" s="21"/>
      <c r="AC3" s="21"/>
      <c r="AE3" s="3036" t="s">
        <v>854</v>
      </c>
      <c r="AF3" s="3037"/>
      <c r="AG3" s="3037"/>
      <c r="AH3" s="3037"/>
      <c r="AI3" s="3038"/>
      <c r="AK3" s="806" t="s">
        <v>855</v>
      </c>
      <c r="AL3" t="s">
        <v>1018</v>
      </c>
      <c r="AM3" s="865" t="s">
        <v>1019</v>
      </c>
    </row>
    <row r="4" spans="2:39">
      <c r="C4" s="2561" t="s">
        <v>864</v>
      </c>
      <c r="D4" s="3033" t="s">
        <v>852</v>
      </c>
      <c r="E4" s="3034"/>
      <c r="F4" s="3033" t="s">
        <v>853</v>
      </c>
      <c r="G4" s="3035"/>
      <c r="H4" s="3033" t="s">
        <v>716</v>
      </c>
      <c r="I4" s="3035"/>
      <c r="J4" s="3034" t="s">
        <v>717</v>
      </c>
      <c r="K4" s="3035"/>
      <c r="L4" s="3034" t="s">
        <v>782</v>
      </c>
      <c r="M4" s="3035"/>
      <c r="N4" s="2169" t="s">
        <v>1020</v>
      </c>
      <c r="O4" s="21"/>
      <c r="P4" s="21"/>
      <c r="Q4" s="21"/>
      <c r="T4" s="21"/>
      <c r="U4" s="21"/>
      <c r="V4" s="21"/>
      <c r="W4" s="21"/>
      <c r="X4" s="21"/>
      <c r="Y4" s="21"/>
      <c r="Z4" s="21"/>
      <c r="AA4" s="21"/>
      <c r="AB4" s="21"/>
      <c r="AC4" s="21"/>
      <c r="AE4" s="813">
        <v>44287</v>
      </c>
      <c r="AF4" s="814">
        <v>44652</v>
      </c>
      <c r="AG4" s="814">
        <v>45017</v>
      </c>
      <c r="AH4" s="814">
        <v>45383</v>
      </c>
      <c r="AI4" s="815">
        <v>45748</v>
      </c>
      <c r="AK4" s="816" t="s">
        <v>1021</v>
      </c>
      <c r="AL4" s="2542" t="s">
        <v>1022</v>
      </c>
      <c r="AM4" s="2505" t="s">
        <v>1023</v>
      </c>
    </row>
    <row r="5" spans="2:39">
      <c r="C5" s="807" t="s">
        <v>788</v>
      </c>
      <c r="D5" s="808" t="str">
        <f>IF(IFERROR(IF(INDEX('NLOK ALL FORECASTS'!$G$221:$BQ$292,MATCH('NLOK YoY view'!$M$2,'NLOK ALL FORECASTS'!$BU$221:$BU$292,0),MATCH('NLOK YoY view'!AE4,'NLOK ALL FORECASTS'!$G$220:$BQ$220,0))=0,INDEX('NLOK ALL FORECASTS'!$G$147:$BQ$216,MATCH('NLOK YoY view'!$M$2,'NLOK ALL FORECASTS'!$BU$147:$BU$216,0),MATCH('NLOK YoY view'!AE4,'NLOK ALL FORECASTS'!E146:BL146,0)),INDEX('NLOK ALL FORECASTS'!$G$221:$BQ$292,MATCH('NLOK YoY view'!$M$2,'NLOK ALL FORECASTS'!$BU$221:$BU$292,0),MATCH('NLOK YoY view'!AE4,'NLOK ALL FORECASTS'!$G$220:$BQ$220,0))),"")=0,"",IFERROR(IF(INDEX('NLOK ALL FORECASTS'!$G$221:$BQ$292,MATCH('NLOK YoY view'!$M$2,'NLOK ALL FORECASTS'!$BU$221:$BU$292,0),MATCH('NLOK YoY view'!AE4,'NLOK ALL FORECASTS'!$G$220:$BQ$220,0))=0,INDEX('NLOK ALL FORECASTS'!$G$147:$BQ$216,MATCH('NLOK YoY view'!$M$2,'NLOK ALL FORECASTS'!$BU$147:$BU$216,0),MATCH('NLOK YoY view'!AE4,'NLOK ALL FORECASTS'!E146:BL146,0)),INDEX('NLOK ALL FORECASTS'!$G$221:$BQ$292,MATCH('NLOK YoY view'!$M$2,'NLOK ALL FORECASTS'!$BU$221:$BU$292,0),MATCH('NLOK YoY view'!AE4,'NLOK ALL FORECASTS'!$G$220:$BQ$220,0))),""))</f>
        <v/>
      </c>
      <c r="E5" s="809"/>
      <c r="F5" s="808">
        <f>IF(IFERROR(IF(INDEX('NLOK ALL FORECASTS'!$G$221:$BQ$292,MATCH('NLOK YoY view'!$M$2,'NLOK ALL FORECASTS'!$BU$221:$BU$292,0),MATCH('NLOK YoY view'!AF4,'NLOK ALL FORECASTS'!$G$220:$BQ$220,0))=0,INDEX('NLOK ALL FORECASTS'!$G$147:$BQ$216,MATCH('NLOK YoY view'!$M$2,'NLOK ALL FORECASTS'!$BU$147:$BU$216,0),MATCH('NLOK YoY view'!AF4,'NLOK ALL FORECASTS'!G146:BQ146,0)),INDEX('NLOK ALL FORECASTS'!$G$221:$BQ$292,MATCH('NLOK YoY view'!$M$2,'NLOK ALL FORECASTS'!$BU$221:$BU$292,0),MATCH('NLOK YoY view'!AF4,'NLOK ALL FORECASTS'!$G$220:$BQ$220,0))),"")=0,"",IFERROR(IF(INDEX('NLOK ALL FORECASTS'!$G$221:$BQ$292,MATCH('NLOK YoY view'!$M$2,'NLOK ALL FORECASTS'!$BU$221:$BU$292,0),MATCH('NLOK YoY view'!AF4,'NLOK ALL FORECASTS'!$G$220:$BQ$220,0))=0,INDEX('NLOK ALL FORECASTS'!$G$147:$BQ$216,MATCH('NLOK YoY view'!$M$2,'NLOK ALL FORECASTS'!$BU$147:$BU$216,0),MATCH('NLOK YoY view'!AF4,'NLOK ALL FORECASTS'!G146:BQ146,0)),INDEX('NLOK ALL FORECASTS'!$G$221:$BQ$292,MATCH('NLOK YoY view'!$M$2,'NLOK ALL FORECASTS'!$BU$221:$BU$292,0),MATCH('NLOK YoY view'!AF4,'NLOK ALL FORECASTS'!$G$220:$BQ$220,0))),""))</f>
        <v>1315</v>
      </c>
      <c r="G5" s="810" t="str">
        <f>IF(IFERROR((F5/D5)-1,"x")=-1,"x",IFERROR((F5/D5)-1,"x"))</f>
        <v>x</v>
      </c>
      <c r="H5" s="808">
        <f>IF(INDEX('NLOK ALL FORECASTS'!$G$221:$BQ$292,MATCH('NLOK YoY view'!$M$2,'NLOK ALL FORECASTS'!$BU$221:$BU$292,0),MATCH('NLOK YoY view'!AG4,'NLOK ALL FORECASTS'!$G$220:$BQ$220,0))=0,INDEX('NLOK ALL FORECASTS'!$G$147:$BQ$216,MATCH('NLOK YoY view'!$M$2,'NLOK ALL FORECASTS'!$BU$147:$BU$216,0),MATCH('NLOK YoY view'!AG4,'NLOK ALL FORECASTS'!$G$146:$BQ$146,0)),INDEX('NLOK ALL FORECASTS'!$G$221:$BQ$292,MATCH('NLOK YoY view'!$M$2,'NLOK ALL FORECASTS'!$BU$221:$BU$292,0),MATCH('NLOK YoY view'!AG4,'NLOK ALL FORECASTS'!$G$220:$BQ$220,0)))</f>
        <v>1238</v>
      </c>
      <c r="I5" s="810">
        <f t="shared" ref="I5:I16" si="0">IF(IFERROR((H5/F5)-1,"x")=-1,"x",IFERROR((H5/F5)-1,"x"))</f>
        <v>-5.8555133079847943E-2</v>
      </c>
      <c r="J5" s="2300">
        <f>IF(INDEX('NLOK ALL FORECASTS'!$G$221:$BQ$292,MATCH('NLOK YoY view'!$M$2,'NLOK ALL FORECASTS'!$BU$221:$BU$292,0),MATCH('NLOK YoY view'!AH4,'NLOK ALL FORECASTS'!$G$220:$BQ$220,0))=0,INDEX('NLOK ALL FORECASTS'!$G$147:$BQ$216,MATCH('NLOK YoY view'!$M$2,'NLOK ALL FORECASTS'!$BU$147:$BU$216,0),MATCH('NLOK YoY view'!AH4,'NLOK ALL FORECASTS'!$G$146:$BQ$146,0)),INDEX('NLOK ALL FORECASTS'!$G$221:$BQ$292,MATCH('NLOK YoY view'!$M$2,'NLOK ALL FORECASTS'!$BU$221:$BU$292,0),MATCH('NLOK YoY view'!AH4,'NLOK ALL FORECASTS'!$G$220:$BQ$220,0)))</f>
        <v>1629</v>
      </c>
      <c r="K5" s="2301">
        <f>IF(IFERROR((J5/H5)-1,"x")=-1,"x",IFERROR((J5/H5)-1,"x"))</f>
        <v>0.31583198707592897</v>
      </c>
      <c r="L5" s="811">
        <f>IF(INDEX('NLOK ALL FORECASTS'!$G$221:$BQ$292,MATCH('NLOK YoY view'!$M$2,'NLOK ALL FORECASTS'!$BU$221:$BU$292,0),MATCH('NLOK YoY view'!AI4,'NLOK ALL FORECASTS'!$G$220:$BQ$220,0))=0,INDEX('NLOK ALL FORECASTS'!$G$147:$BQ$216,MATCH('NLOK YoY view'!$M$2,'NLOK ALL FORECASTS'!$BU$147:$BU$216,0),MATCH('NLOK YoY view'!AI4,'NLOK ALL FORECASTS'!$G$146:$BQ$146,0)),INDEX('NLOK ALL FORECASTS'!$G$221:$BQ$292,MATCH('NLOK YoY view'!$M$2,'NLOK ALL FORECASTS'!$BU$221:$BU$292,0),MATCH('NLOK YoY view'!AI4,'NLOK ALL FORECASTS'!$G$220:$BQ$220,0)))</f>
        <v>2250</v>
      </c>
      <c r="M5" s="812">
        <f t="shared" ref="M5:M16" si="1">IF(IFERROR((L5/J5)-1,"x")=-1,"x",IFERROR((L5/J5)-1,"x"))</f>
        <v>0.38121546961325969</v>
      </c>
      <c r="N5" s="2170">
        <f t="shared" ref="N5:N16" si="2">AVERAGE(D5,F5,H5,J5)</f>
        <v>1394</v>
      </c>
      <c r="O5" s="21"/>
      <c r="P5" s="2561"/>
      <c r="Q5" s="21"/>
      <c r="T5" s="21"/>
      <c r="U5" s="21"/>
      <c r="V5" s="21"/>
      <c r="W5" s="21"/>
      <c r="X5" s="21"/>
      <c r="Y5" s="21"/>
      <c r="Z5" s="21"/>
      <c r="AA5" s="21"/>
      <c r="AB5" s="21"/>
      <c r="AC5" s="21"/>
      <c r="AE5" s="823">
        <v>44317</v>
      </c>
      <c r="AF5" s="824">
        <v>44682</v>
      </c>
      <c r="AG5" s="824">
        <v>45047</v>
      </c>
      <c r="AH5" s="824">
        <v>45413</v>
      </c>
      <c r="AI5" s="825">
        <v>45778</v>
      </c>
      <c r="AK5" s="826" t="s">
        <v>1024</v>
      </c>
      <c r="AL5" s="2542" t="s">
        <v>1022</v>
      </c>
      <c r="AM5" s="2505" t="s">
        <v>1025</v>
      </c>
    </row>
    <row r="6" spans="2:39">
      <c r="C6" s="817" t="s">
        <v>789</v>
      </c>
      <c r="D6" s="818" t="str">
        <f>IFERROR(IF(INDEX('NLOK ALL FORECASTS'!$G$221:$BQ$292,MATCH('NLOK YoY view'!$M$2,'NLOK ALL FORECASTS'!$BU$221:$BU$292,0),MATCH('NLOK YoY view'!AE5,'NLOK ALL FORECASTS'!$G$220:$BQ$220,0))=0,INDEX('NLOK ALL FORECASTS'!$G$147:$BQ$216,MATCH('NLOK YoY view'!$M$2,'NLOK ALL FORECASTS'!$BU$147:$BU$216,0),MATCH('NLOK YoY view'!AE5,'NLOK ALL FORECASTS'!E147:BL147,0)),INDEX('NLOK ALL FORECASTS'!$G$221:$BQ$292,MATCH('NLOK YoY view'!$M$2,'NLOK ALL FORECASTS'!$BU$221:$BU$292,0),MATCH('NLOK YoY view'!AE5,'NLOK ALL FORECASTS'!$G$220:$BQ$220,0))),"")</f>
        <v/>
      </c>
      <c r="E6" s="819"/>
      <c r="F6" s="818">
        <f>IFERROR(IF(INDEX('NLOK ALL FORECASTS'!$G$221:$BQ$292,MATCH('NLOK YoY view'!$M$2,'NLOK ALL FORECASTS'!$BU$221:$BU$292,0),MATCH('NLOK YoY view'!AF5,'NLOK ALL FORECASTS'!$G$220:$BQ$220,0))=0,INDEX('NLOK ALL FORECASTS'!$G$147:$BQ$216,MATCH('NLOK YoY view'!$M$2,'NLOK ALL FORECASTS'!$BU$147:$BU$216,0),MATCH('NLOK YoY view'!AF5,'NLOK ALL FORECASTS'!G147:BQ147,0)),INDEX('NLOK ALL FORECASTS'!$G$221:$BQ$292,MATCH('NLOK YoY view'!$M$2,'NLOK ALL FORECASTS'!$BU$221:$BU$292,0),MATCH('NLOK YoY view'!AF5,'NLOK ALL FORECASTS'!$G$220:$BQ$220,0))),"")</f>
        <v>1297</v>
      </c>
      <c r="G6" s="820" t="str">
        <f t="shared" ref="G6:G16" si="3">IF(IFERROR((F6/D6)-1,"x")=-1,"x",IFERROR((F6/D6)-1,"x"))</f>
        <v>x</v>
      </c>
      <c r="H6" s="818">
        <f>IF(INDEX('NLOK ALL FORECASTS'!$G$221:$BQ$292,MATCH('NLOK YoY view'!$M$2,'NLOK ALL FORECASTS'!$BU$221:$BU$292,0),MATCH('NLOK YoY view'!AG5,'NLOK ALL FORECASTS'!$G$220:$BQ$220,0))=0,INDEX('NLOK ALL FORECASTS'!$G$147:$BQ$216,MATCH('NLOK YoY view'!$M$2,'NLOK ALL FORECASTS'!$BU$147:$BU$216,0),MATCH('NLOK YoY view'!AG5,'NLOK ALL FORECASTS'!$G$146:$BQ$146,0)),INDEX('NLOK ALL FORECASTS'!$G$221:$BQ$292,MATCH('NLOK YoY view'!$M$2,'NLOK ALL FORECASTS'!$BU$221:$BU$292,0),MATCH('NLOK YoY view'!AG5,'NLOK ALL FORECASTS'!$G$220:$BQ$220,0)))</f>
        <v>1445</v>
      </c>
      <c r="I6" s="820">
        <f t="shared" si="0"/>
        <v>0.11410948342328453</v>
      </c>
      <c r="J6" s="818">
        <f>IF(INDEX('NLOK ALL FORECASTS'!$G$221:$BQ$292,MATCH('NLOK YoY view'!$M$2,'NLOK ALL FORECASTS'!$BU$221:$BU$292,0),MATCH('NLOK YoY view'!AH5,'NLOK ALL FORECASTS'!$G$220:$BQ$220,0))=0,INDEX('NLOK ALL FORECASTS'!$G$147:$BQ$216,MATCH('NLOK YoY view'!$M$2,'NLOK ALL FORECASTS'!$BU$147:$BU$216,0),MATCH('NLOK YoY view'!AH5,'NLOK ALL FORECASTS'!$G$146:$BQ$146,0)),INDEX('NLOK ALL FORECASTS'!$G$221:$BQ$292,MATCH('NLOK YoY view'!$M$2,'NLOK ALL FORECASTS'!$BU$221:$BU$292,0),MATCH('NLOK YoY view'!AH5,'NLOK ALL FORECASTS'!$G$220:$BQ$220,0)))</f>
        <v>1277</v>
      </c>
      <c r="K6" s="2311">
        <f t="shared" ref="K6:K16" si="4">IF(IFERROR((J6/H6)-1,"x")=-1,"x",IFERROR((J6/H6)-1,"x"))</f>
        <v>-0.11626297577854672</v>
      </c>
      <c r="L6" s="821">
        <f>IF(INDEX('NLOK ALL FORECASTS'!$G$221:$BQ$292,MATCH('NLOK YoY view'!$M$2,'NLOK ALL FORECASTS'!$BU$221:$BU$292,0),MATCH('NLOK YoY view'!AI5,'NLOK ALL FORECASTS'!$G$220:$BQ$220,0))=0,INDEX('NLOK ALL FORECASTS'!$G$147:$BQ$216,MATCH('NLOK YoY view'!$M$2,'NLOK ALL FORECASTS'!$BU$147:$BU$216,0),MATCH('NLOK YoY view'!AI5,'NLOK ALL FORECASTS'!$G$146:$BQ$146,0)),INDEX('NLOK ALL FORECASTS'!$G$221:$BQ$292,MATCH('NLOK YoY view'!$M$2,'NLOK ALL FORECASTS'!$BU$221:$BU$292,0),MATCH('NLOK YoY view'!AI5,'NLOK ALL FORECASTS'!$G$220:$BQ$220,0)))</f>
        <v>2200</v>
      </c>
      <c r="M6" s="822">
        <f t="shared" si="1"/>
        <v>0.72278778386844156</v>
      </c>
      <c r="N6" s="2171">
        <f t="shared" si="2"/>
        <v>1339.6666666666667</v>
      </c>
      <c r="O6" s="21"/>
      <c r="P6" s="21"/>
      <c r="X6" s="21"/>
      <c r="AC6" s="21"/>
      <c r="AE6" s="823">
        <v>44348</v>
      </c>
      <c r="AF6" s="824">
        <v>44713</v>
      </c>
      <c r="AG6" s="824">
        <v>45078</v>
      </c>
      <c r="AH6" s="824">
        <v>45444</v>
      </c>
      <c r="AI6" s="825">
        <v>45809</v>
      </c>
      <c r="AK6" s="826" t="s">
        <v>1026</v>
      </c>
      <c r="AL6" s="2542" t="s">
        <v>1022</v>
      </c>
      <c r="AM6" s="2505" t="s">
        <v>1025</v>
      </c>
    </row>
    <row r="7" spans="2:39">
      <c r="C7" s="817" t="s">
        <v>790</v>
      </c>
      <c r="D7" s="818" t="str">
        <f>IFERROR(IF(INDEX('NLOK ALL FORECASTS'!$G$221:$BQ$292,MATCH('NLOK YoY view'!$M$2,'NLOK ALL FORECASTS'!$BU$221:$BU$292,0),MATCH('NLOK YoY view'!AE6,'NLOK ALL FORECASTS'!$G$220:$BQ$220,0))=0,INDEX('NLOK ALL FORECASTS'!$G$147:$BQ$216,MATCH('NLOK YoY view'!$M$2,'NLOK ALL FORECASTS'!$BU$147:$BU$216,0),MATCH('NLOK YoY view'!AE6,'NLOK ALL FORECASTS'!E148:BL148,0)),INDEX('NLOK ALL FORECASTS'!$G$221:$BQ$292,MATCH('NLOK YoY view'!$M$2,'NLOK ALL FORECASTS'!$BU$221:$BU$292,0),MATCH('NLOK YoY view'!AE6,'NLOK ALL FORECASTS'!$G$220:$BQ$220,0))),"")</f>
        <v/>
      </c>
      <c r="E7" s="819"/>
      <c r="F7" s="818">
        <f>IFERROR(IF(INDEX('NLOK ALL FORECASTS'!$G$221:$BQ$292,MATCH('NLOK YoY view'!$M$2,'NLOK ALL FORECASTS'!$BU$221:$BU$292,0),MATCH('NLOK YoY view'!AF6,'NLOK ALL FORECASTS'!$G$220:$BQ$220,0))=0,INDEX('NLOK ALL FORECASTS'!$G$147:$BQ$216,MATCH('NLOK YoY view'!$M$2,'NLOK ALL FORECASTS'!$BU$147:$BU$216,0),MATCH('NLOK YoY view'!AF6,'NLOK ALL FORECASTS'!G148:BQ148,0)),INDEX('NLOK ALL FORECASTS'!$G$221:$BQ$292,MATCH('NLOK YoY view'!$M$2,'NLOK ALL FORECASTS'!$BU$221:$BU$292,0),MATCH('NLOK YoY view'!AF6,'NLOK ALL FORECASTS'!$G$220:$BQ$220,0))),"")</f>
        <v>1253</v>
      </c>
      <c r="G7" s="820" t="str">
        <f t="shared" si="3"/>
        <v>x</v>
      </c>
      <c r="H7" s="818">
        <f>IF(INDEX('NLOK ALL FORECASTS'!$G$221:$BQ$292,MATCH('NLOK YoY view'!$M$2,'NLOK ALL FORECASTS'!$BU$221:$BU$292,0),MATCH('NLOK YoY view'!AG6,'NLOK ALL FORECASTS'!$G$220:$BQ$220,0))=0,INDEX('NLOK ALL FORECASTS'!$G$147:$BQ$216,MATCH('NLOK YoY view'!$M$2,'NLOK ALL FORECASTS'!$BU$147:$BU$216,0),MATCH('NLOK YoY view'!AG6,'NLOK ALL FORECASTS'!$G$146:$BQ$146,0)),INDEX('NLOK ALL FORECASTS'!$G$221:$BQ$292,MATCH('NLOK YoY view'!$M$2,'NLOK ALL FORECASTS'!$BU$221:$BU$292,0),MATCH('NLOK YoY view'!AG6,'NLOK ALL FORECASTS'!$G$220:$BQ$220,0)))</f>
        <v>2142</v>
      </c>
      <c r="I7" s="820">
        <f t="shared" si="0"/>
        <v>0.7094972067039107</v>
      </c>
      <c r="J7" s="818">
        <f>IF(INDEX('NLOK ALL FORECASTS'!$G$221:$BQ$292,MATCH('NLOK YoY view'!$M$2,'NLOK ALL FORECASTS'!$BU$221:$BU$292,0),MATCH('NLOK YoY view'!AH6,'NLOK ALL FORECASTS'!$G$220:$BQ$220,0))=0,INDEX('NLOK ALL FORECASTS'!$G$147:$BQ$216,MATCH('NLOK YoY view'!$M$2,'NLOK ALL FORECASTS'!$BU$147:$BU$216,0),MATCH('NLOK YoY view'!AH6,'NLOK ALL FORECASTS'!$G$146:$BQ$146,0)),INDEX('NLOK ALL FORECASTS'!$G$221:$BQ$292,MATCH('NLOK YoY view'!$M$2,'NLOK ALL FORECASTS'!$BU$221:$BU$292,0),MATCH('NLOK YoY view'!AH6,'NLOK ALL FORECASTS'!$G$220:$BQ$220,0)))</f>
        <v>1288</v>
      </c>
      <c r="K7" s="2311">
        <f t="shared" si="4"/>
        <v>-0.39869281045751637</v>
      </c>
      <c r="L7" s="821">
        <f>IF(INDEX('NLOK ALL FORECASTS'!$G$221:$BQ$292,MATCH('NLOK YoY view'!$M$2,'NLOK ALL FORECASTS'!$BU$221:$BU$292,0),MATCH('NLOK YoY view'!AI6,'NLOK ALL FORECASTS'!$G$220:$BQ$220,0))=0,INDEX('NLOK ALL FORECASTS'!$G$147:$BQ$216,MATCH('NLOK YoY view'!$M$2,'NLOK ALL FORECASTS'!$BU$147:$BU$216,0),MATCH('NLOK YoY view'!AI6,'NLOK ALL FORECASTS'!$G$146:$BQ$146,0)),INDEX('NLOK ALL FORECASTS'!$G$221:$BQ$292,MATCH('NLOK YoY view'!$M$2,'NLOK ALL FORECASTS'!$BU$221:$BU$292,0),MATCH('NLOK YoY view'!AI6,'NLOK ALL FORECASTS'!$G$220:$BQ$220,0)))</f>
        <v>2200</v>
      </c>
      <c r="M7" s="822">
        <f t="shared" si="1"/>
        <v>0.70807453416149069</v>
      </c>
      <c r="N7" s="2171">
        <f t="shared" si="2"/>
        <v>1561</v>
      </c>
      <c r="O7" s="21"/>
      <c r="P7" s="21"/>
      <c r="X7" s="21"/>
      <c r="AC7" s="21"/>
      <c r="AE7" s="823">
        <v>44378</v>
      </c>
      <c r="AF7" s="824">
        <v>44743</v>
      </c>
      <c r="AG7" s="824">
        <v>45108</v>
      </c>
      <c r="AH7" s="824">
        <v>45474</v>
      </c>
      <c r="AI7" s="825">
        <v>45839</v>
      </c>
      <c r="AK7" s="826" t="s">
        <v>1027</v>
      </c>
      <c r="AL7" s="2542" t="s">
        <v>1022</v>
      </c>
      <c r="AM7" s="2505" t="s">
        <v>1025</v>
      </c>
    </row>
    <row r="8" spans="2:39">
      <c r="C8" s="817" t="s">
        <v>791</v>
      </c>
      <c r="D8" s="818" t="str">
        <f>IFERROR(IF(INDEX('NLOK ALL FORECASTS'!$G$221:$BQ$292,MATCH('NLOK YoY view'!$M$2,'NLOK ALL FORECASTS'!$BU$221:$BU$292,0),MATCH('NLOK YoY view'!AE7,'NLOK ALL FORECASTS'!$G$220:$BQ$220,0))=0,INDEX('NLOK ALL FORECASTS'!$G$147:$BQ$216,MATCH('NLOK YoY view'!$M$2,'NLOK ALL FORECASTS'!$BU$147:$BU$216,0),MATCH('NLOK YoY view'!AE7,'NLOK ALL FORECASTS'!E149:BL149,0)),INDEX('NLOK ALL FORECASTS'!$G$221:$BQ$292,MATCH('NLOK YoY view'!$M$2,'NLOK ALL FORECASTS'!$BU$221:$BU$292,0),MATCH('NLOK YoY view'!AE7,'NLOK ALL FORECASTS'!$G$220:$BQ$220,0))),"")</f>
        <v/>
      </c>
      <c r="E8" s="819"/>
      <c r="F8" s="818">
        <f>IFERROR(IF(INDEX('NLOK ALL FORECASTS'!$G$221:$BQ$292,MATCH('NLOK YoY view'!$M$2,'NLOK ALL FORECASTS'!$BU$221:$BU$292,0),MATCH('NLOK YoY view'!AF7,'NLOK ALL FORECASTS'!$G$220:$BQ$220,0))=0,INDEX('NLOK ALL FORECASTS'!$G$147:$BQ$216,MATCH('NLOK YoY view'!$M$2,'NLOK ALL FORECASTS'!$BU$147:$BU$216,0),MATCH('NLOK YoY view'!AF7,'NLOK ALL FORECASTS'!G149:BQ149,0)),INDEX('NLOK ALL FORECASTS'!$G$221:$BQ$292,MATCH('NLOK YoY view'!$M$2,'NLOK ALL FORECASTS'!$BU$221:$BU$292,0),MATCH('NLOK YoY view'!AF7,'NLOK ALL FORECASTS'!$G$220:$BQ$220,0))),"")</f>
        <v>1148</v>
      </c>
      <c r="G8" s="820" t="str">
        <f t="shared" si="3"/>
        <v>x</v>
      </c>
      <c r="H8" s="818">
        <f>IF(INDEX('NLOK ALL FORECASTS'!$G$221:$BQ$292,MATCH('NLOK YoY view'!$M$2,'NLOK ALL FORECASTS'!$BU$221:$BU$292,0),MATCH('NLOK YoY view'!AG7,'NLOK ALL FORECASTS'!$G$220:$BQ$220,0))=0,INDEX('NLOK ALL FORECASTS'!$G$147:$BQ$216,MATCH('NLOK YoY view'!$M$2,'NLOK ALL FORECASTS'!$BU$147:$BU$216,0),MATCH('NLOK YoY view'!AG7,'NLOK ALL FORECASTS'!$G$146:$BQ$146,0)),INDEX('NLOK ALL FORECASTS'!$G$221:$BQ$292,MATCH('NLOK YoY view'!$M$2,'NLOK ALL FORECASTS'!$BU$221:$BU$292,0),MATCH('NLOK YoY view'!AG7,'NLOK ALL FORECASTS'!$G$220:$BQ$220,0)))</f>
        <v>1260</v>
      </c>
      <c r="I8" s="820">
        <f t="shared" si="0"/>
        <v>9.7560975609756184E-2</v>
      </c>
      <c r="J8" s="818">
        <f>IF(INDEX('NLOK ALL FORECASTS'!$G$221:$BQ$292,MATCH('NLOK YoY view'!$M$2,'NLOK ALL FORECASTS'!$BU$221:$BU$292,0),MATCH('NLOK YoY view'!AH7,'NLOK ALL FORECASTS'!$G$220:$BQ$220,0))=0,INDEX('NLOK ALL FORECASTS'!$G$147:$BQ$216,MATCH('NLOK YoY view'!$M$2,'NLOK ALL FORECASTS'!$BU$147:$BU$216,0),MATCH('NLOK YoY view'!AH7,'NLOK ALL FORECASTS'!$G$146:$BQ$146,0)),INDEX('NLOK ALL FORECASTS'!$G$221:$BQ$292,MATCH('NLOK YoY view'!$M$2,'NLOK ALL FORECASTS'!$BU$221:$BU$292,0),MATCH('NLOK YoY view'!AH7,'NLOK ALL FORECASTS'!$G$220:$BQ$220,0)))</f>
        <v>1441</v>
      </c>
      <c r="K8" s="2311">
        <f t="shared" si="4"/>
        <v>0.14365079365079358</v>
      </c>
      <c r="L8" s="821">
        <f>IF(INDEX('NLOK ALL FORECASTS'!$G$221:$BQ$292,MATCH('NLOK YoY view'!$M$2,'NLOK ALL FORECASTS'!$BU$221:$BU$292,0),MATCH('NLOK YoY view'!AI7,'NLOK ALL FORECASTS'!$G$220:$BQ$220,0))=0,INDEX('NLOK ALL FORECASTS'!$G$147:$BQ$216,MATCH('NLOK YoY view'!$M$2,'NLOK ALL FORECASTS'!$BU$147:$BU$216,0),MATCH('NLOK YoY view'!AI7,'NLOK ALL FORECASTS'!$G$146:$BQ$146,0)),INDEX('NLOK ALL FORECASTS'!$G$221:$BQ$292,MATCH('NLOK YoY view'!$M$2,'NLOK ALL FORECASTS'!$BU$221:$BU$292,0),MATCH('NLOK YoY view'!AI7,'NLOK ALL FORECASTS'!$G$220:$BQ$220,0)))</f>
        <v>2300</v>
      </c>
      <c r="M8" s="822">
        <f t="shared" si="1"/>
        <v>0.59611380985426776</v>
      </c>
      <c r="N8" s="2171">
        <f t="shared" si="2"/>
        <v>1283</v>
      </c>
      <c r="O8" s="21"/>
      <c r="P8" s="21"/>
      <c r="Q8" s="21"/>
      <c r="T8" s="21"/>
      <c r="U8" s="21"/>
      <c r="V8" s="21"/>
      <c r="W8" s="21"/>
      <c r="Y8" s="21"/>
      <c r="Z8" s="21"/>
      <c r="AA8" s="21"/>
      <c r="AB8" s="21"/>
      <c r="AC8" s="21"/>
      <c r="AE8" s="823">
        <v>44409</v>
      </c>
      <c r="AF8" s="824">
        <v>44774</v>
      </c>
      <c r="AG8" s="824">
        <v>45139</v>
      </c>
      <c r="AH8" s="824">
        <v>45505</v>
      </c>
      <c r="AI8" s="825">
        <v>45870</v>
      </c>
      <c r="AK8" s="826" t="s">
        <v>1028</v>
      </c>
      <c r="AL8" s="2542" t="s">
        <v>1022</v>
      </c>
      <c r="AM8" s="2505" t="s">
        <v>1025</v>
      </c>
    </row>
    <row r="9" spans="2:39">
      <c r="C9" s="817" t="s">
        <v>792</v>
      </c>
      <c r="D9" s="818" t="str">
        <f>IFERROR(IF(INDEX('NLOK ALL FORECASTS'!$G$221:$BQ$292,MATCH('NLOK YoY view'!$M$2,'NLOK ALL FORECASTS'!$BU$221:$BU$292,0),MATCH('NLOK YoY view'!AE8,'NLOK ALL FORECASTS'!$G$220:$BQ$220,0))=0,INDEX('NLOK ALL FORECASTS'!$G$147:$BQ$216,MATCH('NLOK YoY view'!$M$2,'NLOK ALL FORECASTS'!$BU$147:$BU$216,0),MATCH('NLOK YoY view'!AE8,'NLOK ALL FORECASTS'!E150:BL150,0)),INDEX('NLOK ALL FORECASTS'!$G$221:$BQ$292,MATCH('NLOK YoY view'!$M$2,'NLOK ALL FORECASTS'!$BU$221:$BU$292,0),MATCH('NLOK YoY view'!AE8,'NLOK ALL FORECASTS'!$G$220:$BQ$220,0))),"")</f>
        <v/>
      </c>
      <c r="E9" s="819"/>
      <c r="F9" s="818">
        <f>IFERROR(IF(INDEX('NLOK ALL FORECASTS'!$G$221:$BQ$292,MATCH('NLOK YoY view'!$M$2,'NLOK ALL FORECASTS'!$BU$221:$BU$292,0),MATCH('NLOK YoY view'!AF8,'NLOK ALL FORECASTS'!$G$220:$BQ$220,0))=0,INDEX('NLOK ALL FORECASTS'!$G$147:$BQ$216,MATCH('NLOK YoY view'!$M$2,'NLOK ALL FORECASTS'!$BU$147:$BU$216,0),MATCH('NLOK YoY view'!AF8,'NLOK ALL FORECASTS'!G150:BQ150,0)),INDEX('NLOK ALL FORECASTS'!$G$221:$BQ$292,MATCH('NLOK YoY view'!$M$2,'NLOK ALL FORECASTS'!$BU$221:$BU$292,0),MATCH('NLOK YoY view'!AF8,'NLOK ALL FORECASTS'!$G$220:$BQ$220,0))),"")</f>
        <v>1056</v>
      </c>
      <c r="G9" s="820" t="str">
        <f t="shared" si="3"/>
        <v>x</v>
      </c>
      <c r="H9" s="818">
        <f>IF(INDEX('NLOK ALL FORECASTS'!$G$221:$BQ$292,MATCH('NLOK YoY view'!$M$2,'NLOK ALL FORECASTS'!$BU$221:$BU$292,0),MATCH('NLOK YoY view'!AG8,'NLOK ALL FORECASTS'!$G$220:$BQ$220,0))=0,INDEX('NLOK ALL FORECASTS'!$G$147:$BQ$216,MATCH('NLOK YoY view'!$M$2,'NLOK ALL FORECASTS'!$BU$147:$BU$216,0),MATCH('NLOK YoY view'!AG8,'NLOK ALL FORECASTS'!$G$146:$BQ$146,0)),INDEX('NLOK ALL FORECASTS'!$G$221:$BQ$292,MATCH('NLOK YoY view'!$M$2,'NLOK ALL FORECASTS'!$BU$221:$BU$292,0),MATCH('NLOK YoY view'!AG8,'NLOK ALL FORECASTS'!$G$220:$BQ$220,0)))</f>
        <v>1033</v>
      </c>
      <c r="I9" s="820">
        <f t="shared" si="0"/>
        <v>-2.1780303030302983E-2</v>
      </c>
      <c r="J9" s="818">
        <f>IF(INDEX('NLOK ALL FORECASTS'!$G$221:$BQ$292,MATCH('NLOK YoY view'!$M$2,'NLOK ALL FORECASTS'!$BU$221:$BU$292,0),MATCH('NLOK YoY view'!AH8,'NLOK ALL FORECASTS'!$G$220:$BQ$220,0))=0,INDEX('NLOK ALL FORECASTS'!$G$147:$BQ$216,MATCH('NLOK YoY view'!$M$2,'NLOK ALL FORECASTS'!$BU$147:$BU$216,0),MATCH('NLOK YoY view'!AH8,'NLOK ALL FORECASTS'!$G$146:$BQ$146,0)),INDEX('NLOK ALL FORECASTS'!$G$221:$BQ$292,MATCH('NLOK YoY view'!$M$2,'NLOK ALL FORECASTS'!$BU$221:$BU$292,0),MATCH('NLOK YoY view'!AH8,'NLOK ALL FORECASTS'!$G$220:$BQ$220,0)))</f>
        <v>1349</v>
      </c>
      <c r="K9" s="2311">
        <f t="shared" si="4"/>
        <v>0.30590513068731839</v>
      </c>
      <c r="L9" s="821">
        <f>IF(INDEX('NLOK ALL FORECASTS'!$G$221:$BQ$292,MATCH('NLOK YoY view'!$M$2,'NLOK ALL FORECASTS'!$BU$221:$BU$292,0),MATCH('NLOK YoY view'!AI8,'NLOK ALL FORECASTS'!$G$220:$BQ$220,0))=0,INDEX('NLOK ALL FORECASTS'!$G$147:$BQ$216,MATCH('NLOK YoY view'!$M$2,'NLOK ALL FORECASTS'!$BU$147:$BU$216,0),MATCH('NLOK YoY view'!AI8,'NLOK ALL FORECASTS'!$G$146:$BQ$146,0)),INDEX('NLOK ALL FORECASTS'!$G$221:$BQ$292,MATCH('NLOK YoY view'!$M$2,'NLOK ALL FORECASTS'!$BU$221:$BU$292,0),MATCH('NLOK YoY view'!AI8,'NLOK ALL FORECASTS'!$G$220:$BQ$220,0)))</f>
        <v>2200</v>
      </c>
      <c r="M9" s="822">
        <f t="shared" si="1"/>
        <v>0.63083765752409193</v>
      </c>
      <c r="N9" s="2171">
        <f t="shared" si="2"/>
        <v>1146</v>
      </c>
      <c r="O9" s="21"/>
      <c r="P9" s="21"/>
      <c r="Q9" s="21"/>
      <c r="T9" s="21"/>
      <c r="U9" s="21"/>
      <c r="V9" s="21"/>
      <c r="W9" s="21"/>
      <c r="X9" s="21"/>
      <c r="Y9" s="21"/>
      <c r="Z9" s="21"/>
      <c r="AA9" s="21"/>
      <c r="AB9" s="21"/>
      <c r="AC9" s="21"/>
      <c r="AE9" s="823">
        <v>44440</v>
      </c>
      <c r="AF9" s="824">
        <v>44805</v>
      </c>
      <c r="AG9" s="824">
        <v>45170</v>
      </c>
      <c r="AH9" s="824">
        <v>45536</v>
      </c>
      <c r="AI9" s="825">
        <v>45901</v>
      </c>
      <c r="AK9" s="826" t="s">
        <v>1029</v>
      </c>
      <c r="AL9" s="2542" t="s">
        <v>1022</v>
      </c>
      <c r="AM9" s="2505" t="s">
        <v>1030</v>
      </c>
    </row>
    <row r="10" spans="2:39">
      <c r="C10" s="817" t="s">
        <v>793</v>
      </c>
      <c r="D10" s="818" t="str">
        <f>IFERROR(IF(INDEX('NLOK ALL FORECASTS'!$G$221:$BQ$292,MATCH('NLOK YoY view'!$M$2,'NLOK ALL FORECASTS'!$BU$221:$BU$292,0),MATCH('NLOK YoY view'!AE9,'NLOK ALL FORECASTS'!$G$220:$BQ$220,0))=0,INDEX('NLOK ALL FORECASTS'!$G$147:$BQ$216,MATCH('NLOK YoY view'!$M$2,'NLOK ALL FORECASTS'!$BU$147:$BU$216,0),MATCH('NLOK YoY view'!AE9,'NLOK ALL FORECASTS'!E151:BL151,0)),INDEX('NLOK ALL FORECASTS'!$G$221:$BQ$292,MATCH('NLOK YoY view'!$M$2,'NLOK ALL FORECASTS'!$BU$221:$BU$292,0),MATCH('NLOK YoY view'!AE9,'NLOK ALL FORECASTS'!$G$220:$BQ$220,0))),"")</f>
        <v/>
      </c>
      <c r="E10" s="819"/>
      <c r="F10" s="818">
        <f>IFERROR(IF(INDEX('NLOK ALL FORECASTS'!$G$221:$BQ$292,MATCH('NLOK YoY view'!$M$2,'NLOK ALL FORECASTS'!$BU$221:$BU$292,0),MATCH('NLOK YoY view'!AF9,'NLOK ALL FORECASTS'!$G$220:$BQ$220,0))=0,INDEX('NLOK ALL FORECASTS'!$G$147:$BQ$216,MATCH('NLOK YoY view'!$M$2,'NLOK ALL FORECASTS'!$BU$147:$BU$216,0),MATCH('NLOK YoY view'!AF9,'NLOK ALL FORECASTS'!G151:BQ151,0)),INDEX('NLOK ALL FORECASTS'!$G$221:$BQ$292,MATCH('NLOK YoY view'!$M$2,'NLOK ALL FORECASTS'!$BU$221:$BU$292,0),MATCH('NLOK YoY view'!AF9,'NLOK ALL FORECASTS'!$G$220:$BQ$220,0))),"")</f>
        <v>1047</v>
      </c>
      <c r="G10" s="820" t="str">
        <f t="shared" si="3"/>
        <v>x</v>
      </c>
      <c r="H10" s="2310">
        <f>IF(INDEX('NLOK ALL FORECASTS'!$G$221:$BQ$292,MATCH('NLOK YoY view'!$M$2,'NLOK ALL FORECASTS'!$BU$221:$BU$292,0),MATCH('NLOK YoY view'!AG9,'NLOK ALL FORECASTS'!$G$220:$BQ$220,0))=0,INDEX('NLOK ALL FORECASTS'!$G$147:$BQ$216,MATCH('NLOK YoY view'!$M$2,'NLOK ALL FORECASTS'!$BU$147:$BU$216,0),MATCH('NLOK YoY view'!AG9,'NLOK ALL FORECASTS'!$G$146:$BQ$146,0)),INDEX('NLOK ALL FORECASTS'!$G$221:$BQ$292,MATCH('NLOK YoY view'!$M$2,'NLOK ALL FORECASTS'!$BU$221:$BU$292,0),MATCH('NLOK YoY view'!AG9,'NLOK ALL FORECASTS'!$G$220:$BQ$220,0)))</f>
        <v>905</v>
      </c>
      <c r="I10" s="2311">
        <f t="shared" si="0"/>
        <v>-0.13562559694364851</v>
      </c>
      <c r="J10" s="2310">
        <f>IF(INDEX('NLOK ALL FORECASTS'!$G$221:$BQ$292,MATCH('NLOK YoY view'!$M$2,'NLOK ALL FORECASTS'!$BU$221:$BU$292,0),MATCH('NLOK YoY view'!AH9,'NLOK ALL FORECASTS'!$G$220:$BQ$220,0))=0,INDEX('NLOK ALL FORECASTS'!$G$147:$BQ$216,MATCH('NLOK YoY view'!$M$2,'NLOK ALL FORECASTS'!$BU$147:$BU$216,0),MATCH('NLOK YoY view'!AH9,'NLOK ALL FORECASTS'!$G$146:$BQ$146,0)),INDEX('NLOK ALL FORECASTS'!$G$221:$BQ$292,MATCH('NLOK YoY view'!$M$2,'NLOK ALL FORECASTS'!$BU$221:$BU$292,0),MATCH('NLOK YoY view'!AH9,'NLOK ALL FORECASTS'!$G$220:$BQ$220,0)))</f>
        <v>1416</v>
      </c>
      <c r="K10" s="2311">
        <f t="shared" si="4"/>
        <v>0.56464088397790047</v>
      </c>
      <c r="L10" s="821">
        <f>IF(INDEX('NLOK ALL FORECASTS'!$G$221:$BQ$292,MATCH('NLOK YoY view'!$M$2,'NLOK ALL FORECASTS'!$BU$221:$BU$292,0),MATCH('NLOK YoY view'!AI9,'NLOK ALL FORECASTS'!$G$220:$BQ$220,0))=0,INDEX('NLOK ALL FORECASTS'!$G$147:$BQ$216,MATCH('NLOK YoY view'!$M$2,'NLOK ALL FORECASTS'!$BU$147:$BU$216,0),MATCH('NLOK YoY view'!AI9,'NLOK ALL FORECASTS'!$G$146:$BQ$146,0)),INDEX('NLOK ALL FORECASTS'!$G$221:$BQ$292,MATCH('NLOK YoY view'!$M$2,'NLOK ALL FORECASTS'!$BU$221:$BU$292,0),MATCH('NLOK YoY view'!AI9,'NLOK ALL FORECASTS'!$G$220:$BQ$220,0)))</f>
        <v>2300</v>
      </c>
      <c r="M10" s="822">
        <f t="shared" si="1"/>
        <v>0.62429378531073443</v>
      </c>
      <c r="N10" s="2171">
        <f t="shared" si="2"/>
        <v>1122.6666666666667</v>
      </c>
      <c r="O10" s="21"/>
      <c r="P10" s="21"/>
      <c r="Q10" s="21"/>
      <c r="T10" s="21"/>
      <c r="U10" s="21"/>
      <c r="V10" s="21"/>
      <c r="W10" s="21"/>
      <c r="X10" s="21"/>
      <c r="Y10" s="21"/>
      <c r="Z10" s="21"/>
      <c r="AA10" s="21"/>
      <c r="AB10" s="21"/>
      <c r="AC10" s="21"/>
      <c r="AE10" s="823">
        <v>44470</v>
      </c>
      <c r="AF10" s="824">
        <v>44835</v>
      </c>
      <c r="AG10" s="824">
        <v>45200</v>
      </c>
      <c r="AH10" s="824">
        <v>45566</v>
      </c>
      <c r="AI10" s="825">
        <v>45931</v>
      </c>
      <c r="AK10" s="826" t="s">
        <v>1031</v>
      </c>
      <c r="AL10" s="2542" t="s">
        <v>1022</v>
      </c>
      <c r="AM10" s="2505" t="s">
        <v>1025</v>
      </c>
    </row>
    <row r="11" spans="2:39">
      <c r="C11" s="817" t="s">
        <v>794</v>
      </c>
      <c r="D11" s="818" t="str">
        <f>IFERROR(IF(INDEX('NLOK ALL FORECASTS'!$G$221:$BQ$292,MATCH('NLOK YoY view'!$M$2,'NLOK ALL FORECASTS'!$BU$221:$BU$292,0),MATCH('NLOK YoY view'!AE10,'NLOK ALL FORECASTS'!$G$220:$BQ$220,0))=0,INDEX('NLOK ALL FORECASTS'!$G$147:$BQ$216,MATCH('NLOK YoY view'!$M$2,'NLOK ALL FORECASTS'!$BU$147:$BU$216,0),MATCH('NLOK YoY view'!AE10,'NLOK ALL FORECASTS'!E152:BL152,0)),INDEX('NLOK ALL FORECASTS'!$G$221:$BQ$292,MATCH('NLOK YoY view'!$M$2,'NLOK ALL FORECASTS'!$BU$221:$BU$292,0),MATCH('NLOK YoY view'!AE10,'NLOK ALL FORECASTS'!$G$220:$BQ$220,0))),"")</f>
        <v/>
      </c>
      <c r="E11" s="819"/>
      <c r="F11" s="818">
        <f>IFERROR(IF(INDEX('NLOK ALL FORECASTS'!$G$221:$BQ$292,MATCH('NLOK YoY view'!$M$2,'NLOK ALL FORECASTS'!$BU$221:$BU$292,0),MATCH('NLOK YoY view'!AF10,'NLOK ALL FORECASTS'!$G$220:$BQ$220,0))=0,INDEX('NLOK ALL FORECASTS'!$G$147:$BQ$216,MATCH('NLOK YoY view'!$M$2,'NLOK ALL FORECASTS'!$BU$147:$BU$216,0),MATCH('NLOK YoY view'!AF10,'NLOK ALL FORECASTS'!G152:BQ152,0)),INDEX('NLOK ALL FORECASTS'!$G$221:$BQ$292,MATCH('NLOK YoY view'!$M$2,'NLOK ALL FORECASTS'!$BU$221:$BU$292,0),MATCH('NLOK YoY view'!AF10,'NLOK ALL FORECASTS'!$G$220:$BQ$220,0))),"")</f>
        <v>1186</v>
      </c>
      <c r="G11" s="820" t="str">
        <f t="shared" si="3"/>
        <v>x</v>
      </c>
      <c r="H11" s="2310">
        <f>IF(INDEX('NLOK ALL FORECASTS'!$G$221:$BQ$292,MATCH('NLOK YoY view'!$M$2,'NLOK ALL FORECASTS'!$BU$221:$BU$292,0),MATCH('NLOK YoY view'!AG10,'NLOK ALL FORECASTS'!$G$220:$BQ$220,0))=0,INDEX('NLOK ALL FORECASTS'!$G$147:$BQ$216,MATCH('NLOK YoY view'!$M$2,'NLOK ALL FORECASTS'!$BU$147:$BU$216,0),MATCH('NLOK YoY view'!AG10,'NLOK ALL FORECASTS'!$G$146:$BQ$146,0)),INDEX('NLOK ALL FORECASTS'!$G$221:$BQ$292,MATCH('NLOK YoY view'!$M$2,'NLOK ALL FORECASTS'!$BU$221:$BU$292,0),MATCH('NLOK YoY view'!AG10,'NLOK ALL FORECASTS'!$G$220:$BQ$220,0)))</f>
        <v>1042</v>
      </c>
      <c r="I11" s="2311">
        <f t="shared" si="0"/>
        <v>-0.12141652613827991</v>
      </c>
      <c r="J11" s="2310">
        <f>IF(INDEX('NLOK ALL FORECASTS'!$G$221:$BQ$292,MATCH('NLOK YoY view'!$M$2,'NLOK ALL FORECASTS'!$BU$221:$BU$292,0),MATCH('NLOK YoY view'!AH10,'NLOK ALL FORECASTS'!$G$220:$BQ$220,0))=0,INDEX('NLOK ALL FORECASTS'!$G$147:$BQ$216,MATCH('NLOK YoY view'!$M$2,'NLOK ALL FORECASTS'!$BU$147:$BU$216,0),MATCH('NLOK YoY view'!AH10,'NLOK ALL FORECASTS'!$G$146:$BQ$146,0)),INDEX('NLOK ALL FORECASTS'!$G$221:$BQ$292,MATCH('NLOK YoY view'!$M$2,'NLOK ALL FORECASTS'!$BU$221:$BU$292,0),MATCH('NLOK YoY view'!AH10,'NLOK ALL FORECASTS'!$G$220:$BQ$220,0)))</f>
        <v>1262</v>
      </c>
      <c r="K11" s="2311">
        <f t="shared" si="4"/>
        <v>0.2111324376199617</v>
      </c>
      <c r="L11" s="821">
        <f>IF(INDEX('NLOK ALL FORECASTS'!$G$221:$BQ$292,MATCH('NLOK YoY view'!$M$2,'NLOK ALL FORECASTS'!$BU$221:$BU$292,0),MATCH('NLOK YoY view'!AI10,'NLOK ALL FORECASTS'!$G$220:$BQ$220,0))=0,INDEX('NLOK ALL FORECASTS'!$G$147:$BQ$216,MATCH('NLOK YoY view'!$M$2,'NLOK ALL FORECASTS'!$BU$147:$BU$216,0),MATCH('NLOK YoY view'!AI10,'NLOK ALL FORECASTS'!$G$146:$BQ$146,0)),INDEX('NLOK ALL FORECASTS'!$G$221:$BQ$292,MATCH('NLOK YoY view'!$M$2,'NLOK ALL FORECASTS'!$BU$221:$BU$292,0),MATCH('NLOK YoY view'!AI10,'NLOK ALL FORECASTS'!$G$220:$BQ$220,0)))</f>
        <v>2100</v>
      </c>
      <c r="M11" s="822">
        <f t="shared" si="1"/>
        <v>0.66402535657686212</v>
      </c>
      <c r="N11" s="2171">
        <f t="shared" si="2"/>
        <v>1163.3333333333333</v>
      </c>
      <c r="O11" s="21"/>
      <c r="P11" s="21"/>
      <c r="Q11" s="21"/>
      <c r="T11" s="21"/>
      <c r="U11" s="21"/>
      <c r="V11" s="21"/>
      <c r="W11" s="21"/>
      <c r="X11" s="21"/>
      <c r="Y11" s="21"/>
      <c r="Z11" s="21"/>
      <c r="AA11" s="21"/>
      <c r="AB11" s="21"/>
      <c r="AC11" s="21"/>
      <c r="AE11" s="823">
        <v>44501</v>
      </c>
      <c r="AF11" s="824">
        <v>44866</v>
      </c>
      <c r="AG11" s="824">
        <v>45231</v>
      </c>
      <c r="AH11" s="824">
        <v>45597</v>
      </c>
      <c r="AI11" s="825">
        <v>45962</v>
      </c>
      <c r="AK11" s="826" t="s">
        <v>1032</v>
      </c>
      <c r="AL11" s="2542" t="s">
        <v>1022</v>
      </c>
      <c r="AM11" s="2505" t="s">
        <v>1025</v>
      </c>
    </row>
    <row r="12" spans="2:39">
      <c r="C12" s="817" t="s">
        <v>795</v>
      </c>
      <c r="D12" s="818" t="str">
        <f>IFERROR(IF(INDEX('NLOK ALL FORECASTS'!$G$221:$BQ$292,MATCH('NLOK YoY view'!$M$2,'NLOK ALL FORECASTS'!$BU$221:$BU$292,0),MATCH('NLOK YoY view'!AE11,'NLOK ALL FORECASTS'!$G$220:$BQ$220,0))=0,INDEX('NLOK ALL FORECASTS'!$G$147:$BQ$216,MATCH('NLOK YoY view'!$M$2,'NLOK ALL FORECASTS'!$BU$147:$BU$216,0),MATCH('NLOK YoY view'!AE11,'NLOK ALL FORECASTS'!E153:BL153,0)),INDEX('NLOK ALL FORECASTS'!$G$221:$BQ$292,MATCH('NLOK YoY view'!$M$2,'NLOK ALL FORECASTS'!$BU$221:$BU$292,0),MATCH('NLOK YoY view'!AE11,'NLOK ALL FORECASTS'!$G$220:$BQ$220,0))),"")</f>
        <v/>
      </c>
      <c r="E12" s="819"/>
      <c r="F12" s="818">
        <f>IFERROR(IF(INDEX('NLOK ALL FORECASTS'!$G$221:$BQ$292,MATCH('NLOK YoY view'!$M$2,'NLOK ALL FORECASTS'!$BU$221:$BU$292,0),MATCH('NLOK YoY view'!AF11,'NLOK ALL FORECASTS'!$G$220:$BQ$220,0))=0,INDEX('NLOK ALL FORECASTS'!$G$147:$BQ$216,MATCH('NLOK YoY view'!$M$2,'NLOK ALL FORECASTS'!$BU$147:$BU$216,0),MATCH('NLOK YoY view'!AF11,'NLOK ALL FORECASTS'!G153:BQ153,0)),INDEX('NLOK ALL FORECASTS'!$G$221:$BQ$292,MATCH('NLOK YoY view'!$M$2,'NLOK ALL FORECASTS'!$BU$221:$BU$292,0),MATCH('NLOK YoY view'!AF11,'NLOK ALL FORECASTS'!$G$220:$BQ$220,0))),"")</f>
        <v>1167</v>
      </c>
      <c r="G12" s="820" t="str">
        <f t="shared" si="3"/>
        <v>x</v>
      </c>
      <c r="H12" s="2310">
        <f>IF(INDEX('NLOK ALL FORECASTS'!$G$221:$BQ$292,MATCH('NLOK YoY view'!$M$2,'NLOK ALL FORECASTS'!$BU$221:$BU$292,0),MATCH('NLOK YoY view'!AG11,'NLOK ALL FORECASTS'!$G$220:$BQ$220,0))=0,INDEX('NLOK ALL FORECASTS'!$G$147:$BQ$216,MATCH('NLOK YoY view'!$M$2,'NLOK ALL FORECASTS'!$BU$147:$BU$216,0),MATCH('NLOK YoY view'!AG11,'NLOK ALL FORECASTS'!$G$146:$BQ$146,0)),INDEX('NLOK ALL FORECASTS'!$G$221:$BQ$292,MATCH('NLOK YoY view'!$M$2,'NLOK ALL FORECASTS'!$BU$221:$BU$292,0),MATCH('NLOK YoY view'!AG11,'NLOK ALL FORECASTS'!$G$220:$BQ$220,0)))</f>
        <v>1027</v>
      </c>
      <c r="I12" s="2311">
        <f t="shared" si="0"/>
        <v>-0.11996572407883466</v>
      </c>
      <c r="J12" s="2310">
        <f>IF(INDEX('NLOK ALL FORECASTS'!$G$221:$BQ$292,MATCH('NLOK YoY view'!$M$2,'NLOK ALL FORECASTS'!$BU$221:$BU$292,0),MATCH('NLOK YoY view'!AH11,'NLOK ALL FORECASTS'!$G$220:$BQ$220,0))=0,INDEX('NLOK ALL FORECASTS'!$G$147:$BQ$216,MATCH('NLOK YoY view'!$M$2,'NLOK ALL FORECASTS'!$BU$147:$BU$216,0),MATCH('NLOK YoY view'!AH11,'NLOK ALL FORECASTS'!$G$146:$BQ$146,0)),INDEX('NLOK ALL FORECASTS'!$G$221:$BQ$292,MATCH('NLOK YoY view'!$M$2,'NLOK ALL FORECASTS'!$BU$221:$BU$292,0),MATCH('NLOK YoY view'!AH11,'NLOK ALL FORECASTS'!$G$220:$BQ$220,0)))</f>
        <v>1192</v>
      </c>
      <c r="K12" s="2311">
        <f t="shared" si="4"/>
        <v>0.16066212268743918</v>
      </c>
      <c r="L12" s="821">
        <f>IF(INDEX('NLOK ALL FORECASTS'!$G$221:$BQ$292,MATCH('NLOK YoY view'!$M$2,'NLOK ALL FORECASTS'!$BU$221:$BU$292,0),MATCH('NLOK YoY view'!AI11,'NLOK ALL FORECASTS'!$G$220:$BQ$220,0))=0,INDEX('NLOK ALL FORECASTS'!$G$147:$BQ$216,MATCH('NLOK YoY view'!$M$2,'NLOK ALL FORECASTS'!$BU$147:$BU$216,0),MATCH('NLOK YoY view'!AI11,'NLOK ALL FORECASTS'!$G$146:$BQ$146,0)),INDEX('NLOK ALL FORECASTS'!$G$221:$BQ$292,MATCH('NLOK YoY view'!$M$2,'NLOK ALL FORECASTS'!$BU$221:$BU$292,0),MATCH('NLOK YoY view'!AI11,'NLOK ALL FORECASTS'!$G$220:$BQ$220,0)))</f>
        <v>2300</v>
      </c>
      <c r="M12" s="822">
        <f t="shared" si="1"/>
        <v>0.92953020134228193</v>
      </c>
      <c r="N12" s="2171">
        <f t="shared" si="2"/>
        <v>1128.6666666666667</v>
      </c>
      <c r="O12" s="21"/>
      <c r="P12" s="21"/>
      <c r="Q12" s="21"/>
      <c r="T12" s="21"/>
      <c r="U12" s="21"/>
      <c r="V12" s="21"/>
      <c r="W12" s="21"/>
      <c r="X12" s="21"/>
      <c r="Y12" s="21"/>
      <c r="Z12" s="21"/>
      <c r="AA12" s="21"/>
      <c r="AB12" s="21"/>
      <c r="AC12" s="21"/>
      <c r="AE12" s="823">
        <v>44531</v>
      </c>
      <c r="AF12" s="824">
        <v>44896</v>
      </c>
      <c r="AG12" s="824">
        <v>45261</v>
      </c>
      <c r="AH12" s="824">
        <v>45627</v>
      </c>
      <c r="AI12" s="825">
        <v>45992</v>
      </c>
      <c r="AK12" s="826" t="s">
        <v>1033</v>
      </c>
      <c r="AL12" s="2542" t="s">
        <v>1034</v>
      </c>
      <c r="AM12" s="2505" t="s">
        <v>1035</v>
      </c>
    </row>
    <row r="13" spans="2:39">
      <c r="C13" s="817" t="s">
        <v>796</v>
      </c>
      <c r="D13" s="818" t="str">
        <f>IFERROR(IF(INDEX('NLOK ALL FORECASTS'!$G$221:$BQ$292,MATCH('NLOK YoY view'!$M$2,'NLOK ALL FORECASTS'!$BU$221:$BU$292,0),MATCH('NLOK YoY view'!AE12,'NLOK ALL FORECASTS'!$G$220:$BQ$220,0))=0,INDEX('NLOK ALL FORECASTS'!$G$147:$BQ$216,MATCH('NLOK YoY view'!$M$2,'NLOK ALL FORECASTS'!$BU$147:$BU$216,0),MATCH('NLOK YoY view'!AE12,'NLOK ALL FORECASTS'!E154:BL154,0)),INDEX('NLOK ALL FORECASTS'!$G$221:$BQ$292,MATCH('NLOK YoY view'!$M$2,'NLOK ALL FORECASTS'!$BU$221:$BU$292,0),MATCH('NLOK YoY view'!AE12,'NLOK ALL FORECASTS'!$G$220:$BQ$220,0))),"")</f>
        <v/>
      </c>
      <c r="E13" s="819"/>
      <c r="F13" s="818">
        <f>IFERROR(IF(INDEX('NLOK ALL FORECASTS'!$G$221:$BQ$292,MATCH('NLOK YoY view'!$M$2,'NLOK ALL FORECASTS'!$BU$221:$BU$292,0),MATCH('NLOK YoY view'!AF12,'NLOK ALL FORECASTS'!$G$220:$BQ$220,0))=0,INDEX('NLOK ALL FORECASTS'!$G$147:$BQ$216,MATCH('NLOK YoY view'!$M$2,'NLOK ALL FORECASTS'!$BU$147:$BU$216,0),MATCH('NLOK YoY view'!AF12,'NLOK ALL FORECASTS'!G154:BQ154,0)),INDEX('NLOK ALL FORECASTS'!$G$221:$BQ$292,MATCH('NLOK YoY view'!$M$2,'NLOK ALL FORECASTS'!$BU$221:$BU$292,0),MATCH('NLOK YoY view'!AF12,'NLOK ALL FORECASTS'!$G$220:$BQ$220,0))),"")</f>
        <v>965</v>
      </c>
      <c r="G13" s="820" t="str">
        <f t="shared" si="3"/>
        <v>x</v>
      </c>
      <c r="H13" s="2310">
        <f>IF(INDEX('NLOK ALL FORECASTS'!$G$221:$BQ$292,MATCH('NLOK YoY view'!$M$2,'NLOK ALL FORECASTS'!$BU$221:$BU$292,0),MATCH('NLOK YoY view'!AG12,'NLOK ALL FORECASTS'!$G$220:$BQ$220,0))=0,INDEX('NLOK ALL FORECASTS'!$G$147:$BQ$216,MATCH('NLOK YoY view'!$M$2,'NLOK ALL FORECASTS'!$BU$147:$BU$216,0),MATCH('NLOK YoY view'!AG12,'NLOK ALL FORECASTS'!$G$146:$BQ$146,0)),INDEX('NLOK ALL FORECASTS'!$G$221:$BQ$292,MATCH('NLOK YoY view'!$M$2,'NLOK ALL FORECASTS'!$BU$221:$BU$292,0),MATCH('NLOK YoY view'!AG12,'NLOK ALL FORECASTS'!$G$220:$BQ$220,0)))</f>
        <v>925</v>
      </c>
      <c r="I13" s="2311">
        <f t="shared" si="0"/>
        <v>-4.1450777202072575E-2</v>
      </c>
      <c r="J13" s="2310">
        <f>IF(INDEX('NLOK ALL FORECASTS'!$G$221:$BQ$292,MATCH('NLOK YoY view'!$M$2,'NLOK ALL FORECASTS'!$BU$221:$BU$292,0),MATCH('NLOK YoY view'!AH12,'NLOK ALL FORECASTS'!$G$220:$BQ$220,0))=0,INDEX('NLOK ALL FORECASTS'!$G$147:$BQ$216,MATCH('NLOK YoY view'!$M$2,'NLOK ALL FORECASTS'!$BU$147:$BU$216,0),MATCH('NLOK YoY view'!AH12,'NLOK ALL FORECASTS'!$G$146:$BQ$146,0)),INDEX('NLOK ALL FORECASTS'!$G$221:$BQ$292,MATCH('NLOK YoY view'!$M$2,'NLOK ALL FORECASTS'!$BU$221:$BU$292,0),MATCH('NLOK YoY view'!AH12,'NLOK ALL FORECASTS'!$G$220:$BQ$220,0)))</f>
        <v>1222</v>
      </c>
      <c r="K13" s="2311">
        <f t="shared" si="4"/>
        <v>0.32108108108108113</v>
      </c>
      <c r="L13" s="821">
        <f>IF(INDEX('NLOK ALL FORECASTS'!$G$221:$BQ$292,MATCH('NLOK YoY view'!$M$2,'NLOK ALL FORECASTS'!$BU$221:$BU$292,0),MATCH('NLOK YoY view'!AI12,'NLOK ALL FORECASTS'!$G$220:$BQ$220,0))=0,INDEX('NLOK ALL FORECASTS'!$G$147:$BQ$216,MATCH('NLOK YoY view'!$M$2,'NLOK ALL FORECASTS'!$BU$147:$BU$216,0),MATCH('NLOK YoY view'!AI12,'NLOK ALL FORECASTS'!$G$146:$BQ$146,0)),INDEX('NLOK ALL FORECASTS'!$G$221:$BQ$292,MATCH('NLOK YoY view'!$M$2,'NLOK ALL FORECASTS'!$BU$221:$BU$292,0),MATCH('NLOK YoY view'!AI12,'NLOK ALL FORECASTS'!$G$220:$BQ$220,0)))</f>
        <v>2300</v>
      </c>
      <c r="M13" s="822">
        <f t="shared" si="1"/>
        <v>0.88216039279869074</v>
      </c>
      <c r="N13" s="2171">
        <f t="shared" si="2"/>
        <v>1037.3333333333333</v>
      </c>
      <c r="O13" s="21"/>
      <c r="P13" s="21"/>
      <c r="Q13" s="21"/>
      <c r="T13" s="21"/>
      <c r="U13" s="21"/>
      <c r="V13" s="21"/>
      <c r="W13" s="21"/>
      <c r="X13" s="21"/>
      <c r="Y13" s="21"/>
      <c r="Z13" s="21"/>
      <c r="AA13" s="21"/>
      <c r="AB13" s="21"/>
      <c r="AC13" s="21"/>
      <c r="AE13" s="823">
        <v>44562</v>
      </c>
      <c r="AF13" s="824">
        <v>44927</v>
      </c>
      <c r="AG13" s="824">
        <v>45292</v>
      </c>
      <c r="AH13" s="824">
        <v>45658</v>
      </c>
      <c r="AI13" s="825">
        <v>46023</v>
      </c>
      <c r="AK13" s="826" t="s">
        <v>1036</v>
      </c>
      <c r="AL13" s="2542" t="s">
        <v>1034</v>
      </c>
      <c r="AM13" s="2505" t="s">
        <v>1035</v>
      </c>
    </row>
    <row r="14" spans="2:39">
      <c r="C14" s="817" t="s">
        <v>797</v>
      </c>
      <c r="D14" s="818">
        <f>IFERROR(IF(INDEX('NLOK ALL FORECASTS'!$G$221:$BQ$292,MATCH('NLOK YoY view'!$M$2,'NLOK ALL FORECASTS'!$BU$221:$BU$292,0),MATCH('NLOK YoY view'!AE13,'NLOK ALL FORECASTS'!$G$220:$BQ$220,0))=0,INDEX('NLOK ALL FORECASTS'!$G$147:$BQ$216,MATCH('NLOK YoY view'!$M$2,'NLOK ALL FORECASTS'!$BU$147:$BU$216,0),MATCH('NLOK YoY view'!AE13,'NLOK ALL FORECASTS'!E155:BL155,0)),INDEX('NLOK ALL FORECASTS'!$G$221:$BQ$292,MATCH('NLOK YoY view'!$M$2,'NLOK ALL FORECASTS'!$BU$221:$BU$292,0),MATCH('NLOK YoY view'!AE13,'NLOK ALL FORECASTS'!$G$220:$BQ$220,0))),"")</f>
        <v>1319</v>
      </c>
      <c r="E14" s="819"/>
      <c r="F14" s="818">
        <f>IFERROR(IF(INDEX('NLOK ALL FORECASTS'!$G$221:$BQ$292,MATCH('NLOK YoY view'!$M$2,'NLOK ALL FORECASTS'!$BU$221:$BU$292,0),MATCH('NLOK YoY view'!AF13,'NLOK ALL FORECASTS'!$G$220:$BQ$220,0))=0,INDEX('NLOK ALL FORECASTS'!$G$147:$BQ$216,MATCH('NLOK YoY view'!$M$2,'NLOK ALL FORECASTS'!$BU$147:$BU$216,0),MATCH('NLOK YoY view'!AF13,'NLOK ALL FORECASTS'!G155:BQ155,0)),INDEX('NLOK ALL FORECASTS'!$G$221:$BQ$292,MATCH('NLOK YoY view'!$M$2,'NLOK ALL FORECASTS'!$BU$221:$BU$292,0),MATCH('NLOK YoY view'!AF13,'NLOK ALL FORECASTS'!$G$220:$BQ$220,0))),"")</f>
        <v>1120</v>
      </c>
      <c r="G14" s="820">
        <f t="shared" si="3"/>
        <v>-0.15087187263078095</v>
      </c>
      <c r="H14" s="2310">
        <f>IF(INDEX('NLOK ALL FORECASTS'!$G$221:$BQ$292,MATCH('NLOK YoY view'!$M$2,'NLOK ALL FORECASTS'!$BU$221:$BU$292,0),MATCH('NLOK YoY view'!AG13,'NLOK ALL FORECASTS'!$G$220:$BQ$220,0))=0,INDEX('NLOK ALL FORECASTS'!$G$147:$BQ$216,MATCH('NLOK YoY view'!$M$2,'NLOK ALL FORECASTS'!$BU$147:$BU$216,0),MATCH('NLOK YoY view'!AG13,'NLOK ALL FORECASTS'!$G$146:$BQ$146,0)),INDEX('NLOK ALL FORECASTS'!$G$221:$BQ$292,MATCH('NLOK YoY view'!$M$2,'NLOK ALL FORECASTS'!$BU$221:$BU$292,0),MATCH('NLOK YoY view'!AG13,'NLOK ALL FORECASTS'!$G$220:$BQ$220,0)))</f>
        <v>1107</v>
      </c>
      <c r="I14" s="2311">
        <f t="shared" si="0"/>
        <v>-1.1607142857142816E-2</v>
      </c>
      <c r="J14" s="2310">
        <f>IF(INDEX('NLOK ALL FORECASTS'!$G$221:$BQ$292,MATCH('NLOK YoY view'!$M$2,'NLOK ALL FORECASTS'!$BU$221:$BU$292,0),MATCH('NLOK YoY view'!AH13,'NLOK ALL FORECASTS'!$G$220:$BQ$220,0))=0,INDEX('NLOK ALL FORECASTS'!$G$147:$BQ$216,MATCH('NLOK YoY view'!$M$2,'NLOK ALL FORECASTS'!$BU$147:$BU$216,0),MATCH('NLOK YoY view'!AH13,'NLOK ALL FORECASTS'!$G$146:$BQ$146,0)),INDEX('NLOK ALL FORECASTS'!$G$221:$BQ$292,MATCH('NLOK YoY view'!$M$2,'NLOK ALL FORECASTS'!$BU$221:$BU$292,0),MATCH('NLOK YoY view'!AH13,'NLOK ALL FORECASTS'!$G$220:$BQ$220,0)))</f>
        <v>1364</v>
      </c>
      <c r="K14" s="2311">
        <f t="shared" si="4"/>
        <v>0.23215898825654913</v>
      </c>
      <c r="L14" s="821">
        <f>IF(INDEX('NLOK ALL FORECASTS'!$G$221:$BQ$292,MATCH('NLOK YoY view'!$M$2,'NLOK ALL FORECASTS'!$BU$221:$BU$292,0),MATCH('NLOK YoY view'!AI13,'NLOK ALL FORECASTS'!$G$220:$BQ$220,0))=0,INDEX('NLOK ALL FORECASTS'!$G$147:$BQ$216,MATCH('NLOK YoY view'!$M$2,'NLOK ALL FORECASTS'!$BU$147:$BU$216,0),MATCH('NLOK YoY view'!AI13,'NLOK ALL FORECASTS'!$G$146:$BQ$146,0)),INDEX('NLOK ALL FORECASTS'!$G$221:$BQ$292,MATCH('NLOK YoY view'!$M$2,'NLOK ALL FORECASTS'!$BU$221:$BU$292,0),MATCH('NLOK YoY view'!AI13,'NLOK ALL FORECASTS'!$G$220:$BQ$220,0)))</f>
        <v>2400</v>
      </c>
      <c r="M14" s="822">
        <f t="shared" si="1"/>
        <v>0.7595307917888563</v>
      </c>
      <c r="N14" s="2171">
        <f t="shared" si="2"/>
        <v>1227.5</v>
      </c>
      <c r="O14" s="21"/>
      <c r="P14" s="21"/>
      <c r="Q14" s="21"/>
      <c r="T14" s="21"/>
      <c r="U14" s="21"/>
      <c r="V14" s="21"/>
      <c r="W14" s="21"/>
      <c r="X14" s="21"/>
      <c r="Y14" s="21"/>
      <c r="Z14" s="21"/>
      <c r="AA14" s="21"/>
      <c r="AB14" s="21"/>
      <c r="AC14" s="21"/>
      <c r="AE14" s="823">
        <v>44593</v>
      </c>
      <c r="AF14" s="824">
        <v>44958</v>
      </c>
      <c r="AG14" s="824">
        <v>45323</v>
      </c>
      <c r="AH14" s="824">
        <v>45689</v>
      </c>
      <c r="AI14" s="825">
        <v>46054</v>
      </c>
      <c r="AK14" s="826" t="s">
        <v>1017</v>
      </c>
      <c r="AL14" s="2542" t="s">
        <v>1034</v>
      </c>
      <c r="AM14" s="2505" t="s">
        <v>1035</v>
      </c>
    </row>
    <row r="15" spans="2:39">
      <c r="C15" s="817" t="s">
        <v>798</v>
      </c>
      <c r="D15" s="818">
        <f>IFERROR(IF(INDEX('NLOK ALL FORECASTS'!$G$221:$BQ$292,MATCH('NLOK YoY view'!$M$2,'NLOK ALL FORECASTS'!$BU$221:$BU$292,0),MATCH('NLOK YoY view'!AE14,'NLOK ALL FORECASTS'!$G$220:$BQ$220,0))=0,INDEX('NLOK ALL FORECASTS'!$G$147:$BQ$216,MATCH('NLOK YoY view'!$M$2,'NLOK ALL FORECASTS'!$BU$147:$BU$216,0),MATCH('NLOK YoY view'!AE14,'NLOK ALL FORECASTS'!E156:BL156,0)),INDEX('NLOK ALL FORECASTS'!$G$221:$BQ$292,MATCH('NLOK YoY view'!$M$2,'NLOK ALL FORECASTS'!$BU$221:$BU$292,0),MATCH('NLOK YoY view'!AE14,'NLOK ALL FORECASTS'!$G$220:$BQ$220,0))),"")</f>
        <v>1216</v>
      </c>
      <c r="E15" s="819"/>
      <c r="F15" s="818">
        <f>IFERROR(IF(INDEX('NLOK ALL FORECASTS'!$G$221:$BQ$292,MATCH('NLOK YoY view'!$M$2,'NLOK ALL FORECASTS'!$BU$221:$BU$292,0),MATCH('NLOK YoY view'!AF14,'NLOK ALL FORECASTS'!$G$220:$BQ$220,0))=0,INDEX('NLOK ALL FORECASTS'!$G$147:$BQ$216,MATCH('NLOK YoY view'!$M$2,'NLOK ALL FORECASTS'!$BU$147:$BU$216,0),MATCH('NLOK YoY view'!AF14,'NLOK ALL FORECASTS'!G156:BQ156,0)),INDEX('NLOK ALL FORECASTS'!$G$221:$BQ$292,MATCH('NLOK YoY view'!$M$2,'NLOK ALL FORECASTS'!$BU$221:$BU$292,0),MATCH('NLOK YoY view'!AF14,'NLOK ALL FORECASTS'!$G$220:$BQ$220,0))),"")</f>
        <v>1091</v>
      </c>
      <c r="G15" s="820">
        <f t="shared" si="3"/>
        <v>-0.10279605263157898</v>
      </c>
      <c r="H15" s="2310">
        <f>IF(INDEX('NLOK ALL FORECASTS'!$G$221:$BQ$292,MATCH('NLOK YoY view'!$M$2,'NLOK ALL FORECASTS'!$BU$221:$BU$292,0),MATCH('NLOK YoY view'!AG14,'NLOK ALL FORECASTS'!$G$220:$BQ$220,0))=0,INDEX('NLOK ALL FORECASTS'!$G$147:$BQ$216,MATCH('NLOK YoY view'!$M$2,'NLOK ALL FORECASTS'!$BU$147:$BU$216,0),MATCH('NLOK YoY view'!AG14,'NLOK ALL FORECASTS'!$G$146:$BQ$146,0)),INDEX('NLOK ALL FORECASTS'!$G$221:$BQ$292,MATCH('NLOK YoY view'!$M$2,'NLOK ALL FORECASTS'!$BU$221:$BU$292,0),MATCH('NLOK YoY view'!AG14,'NLOK ALL FORECASTS'!$G$220:$BQ$220,0)))</f>
        <v>725</v>
      </c>
      <c r="I15" s="2311">
        <f t="shared" si="0"/>
        <v>-0.33547204399633368</v>
      </c>
      <c r="J15" s="821">
        <f>IF(INDEX('NLOK ALL FORECASTS'!$G$221:$BQ$292,MATCH('NLOK YoY view'!$M$2,'NLOK ALL FORECASTS'!$BU$221:$BU$292,0),MATCH('NLOK YoY view'!AH14,'NLOK ALL FORECASTS'!$G$220:$BQ$220,0))=0,INDEX('NLOK ALL FORECASTS'!$G$147:$BQ$216,MATCH('NLOK YoY view'!$M$2,'NLOK ALL FORECASTS'!$BU$147:$BU$216,0),MATCH('NLOK YoY view'!AH14,'NLOK ALL FORECASTS'!$G$146:$BQ$146,0)),INDEX('NLOK ALL FORECASTS'!$G$221:$BQ$292,MATCH('NLOK YoY view'!$M$2,'NLOK ALL FORECASTS'!$BU$221:$BU$292,0),MATCH('NLOK YoY view'!AH14,'NLOK ALL FORECASTS'!$G$220:$BQ$220,0)))</f>
        <v>1300</v>
      </c>
      <c r="K15" s="822">
        <f t="shared" si="4"/>
        <v>0.7931034482758621</v>
      </c>
      <c r="L15" s="821">
        <f>IF(INDEX('NLOK ALL FORECASTS'!$G$221:$BQ$292,MATCH('NLOK YoY view'!$M$2,'NLOK ALL FORECASTS'!$BU$221:$BU$292,0),MATCH('NLOK YoY view'!AI14,'NLOK ALL FORECASTS'!$G$220:$BQ$220,0))=0,INDEX('NLOK ALL FORECASTS'!$G$147:$BQ$216,MATCH('NLOK YoY view'!$M$2,'NLOK ALL FORECASTS'!$BU$147:$BU$216,0),MATCH('NLOK YoY view'!AI14,'NLOK ALL FORECASTS'!$G$146:$BQ$146,0)),INDEX('NLOK ALL FORECASTS'!$G$221:$BQ$292,MATCH('NLOK YoY view'!$M$2,'NLOK ALL FORECASTS'!$BU$221:$BU$292,0),MATCH('NLOK YoY view'!AI14,'NLOK ALL FORECASTS'!$G$220:$BQ$220,0)))</f>
        <v>2200</v>
      </c>
      <c r="M15" s="822">
        <f t="shared" si="1"/>
        <v>0.69230769230769229</v>
      </c>
      <c r="N15" s="2171">
        <f t="shared" si="2"/>
        <v>1083</v>
      </c>
      <c r="O15" s="21"/>
      <c r="P15" s="21"/>
      <c r="Q15" s="21"/>
      <c r="T15" s="21"/>
      <c r="U15" s="21"/>
      <c r="V15" s="21"/>
      <c r="W15" s="21"/>
      <c r="X15" s="21"/>
      <c r="Y15" s="21"/>
      <c r="Z15" s="21"/>
      <c r="AA15" s="21"/>
      <c r="AB15" s="21"/>
      <c r="AC15" s="21"/>
      <c r="AE15" s="835">
        <v>44621</v>
      </c>
      <c r="AF15" s="836">
        <v>44986</v>
      </c>
      <c r="AG15" s="836">
        <v>45352</v>
      </c>
      <c r="AH15" s="836">
        <v>45717</v>
      </c>
      <c r="AI15" s="837">
        <v>46082</v>
      </c>
      <c r="AK15" s="826" t="s">
        <v>1037</v>
      </c>
      <c r="AL15" s="2542" t="s">
        <v>1034</v>
      </c>
      <c r="AM15" s="2505" t="s">
        <v>1035</v>
      </c>
    </row>
    <row r="16" spans="2:39">
      <c r="C16" s="828" t="s">
        <v>799</v>
      </c>
      <c r="D16" s="829">
        <f>IFERROR(IF(INDEX('NLOK ALL FORECASTS'!$G$221:$BQ$292,MATCH('NLOK YoY view'!$M$2,'NLOK ALL FORECASTS'!$BU$221:$BU$292,0),MATCH('NLOK YoY view'!AE15,'NLOK ALL FORECASTS'!$G$220:$BQ$220,0))=0,INDEX('NLOK ALL FORECASTS'!$G$147:$BQ$216,MATCH('NLOK YoY view'!$M$2,'NLOK ALL FORECASTS'!$BU$147:$BU$216,0),MATCH('NLOK YoY view'!AE15,'NLOK ALL FORECASTS'!E157:BL157,0)),INDEX('NLOK ALL FORECASTS'!$G$221:$BQ$292,MATCH('NLOK YoY view'!$M$2,'NLOK ALL FORECASTS'!$BU$221:$BU$292,0),MATCH('NLOK YoY view'!AE15,'NLOK ALL FORECASTS'!$G$220:$BQ$220,0))),"")</f>
        <v>1367</v>
      </c>
      <c r="E16" s="830"/>
      <c r="F16" s="829">
        <f>IFERROR(IF(INDEX('NLOK ALL FORECASTS'!$G$221:$BQ$292,MATCH('NLOK YoY view'!$M$2,'NLOK ALL FORECASTS'!$BU$221:$BU$292,0),MATCH('NLOK YoY view'!AF15,'NLOK ALL FORECASTS'!$G$220:$BQ$220,0))=0,INDEX('NLOK ALL FORECASTS'!$G$147:$BQ$216,MATCH('NLOK YoY view'!$M$2,'NLOK ALL FORECASTS'!$BU$147:$BU$216,0),MATCH('NLOK YoY view'!AF15,'NLOK ALL FORECASTS'!G157:BQ157,0)),INDEX('NLOK ALL FORECASTS'!$G$221:$BQ$292,MATCH('NLOK YoY view'!$M$2,'NLOK ALL FORECASTS'!$BU$221:$BU$292,0),MATCH('NLOK YoY view'!AF15,'NLOK ALL FORECASTS'!$G$220:$BQ$220,0))),"")</f>
        <v>1150</v>
      </c>
      <c r="G16" s="831">
        <f t="shared" si="3"/>
        <v>-0.15874177029992687</v>
      </c>
      <c r="H16" s="2312">
        <f>IF(INDEX('NLOK ALL FORECASTS'!$G$221:$BQ$292,MATCH('NLOK YoY view'!$M$2,'NLOK ALL FORECASTS'!$BU$221:$BU$292,0),MATCH('NLOK YoY view'!AG15,'NLOK ALL FORECASTS'!$G$220:$BQ$220,0))=0,INDEX('NLOK ALL FORECASTS'!$G$147:$BQ$216,MATCH('NLOK YoY view'!$M$2,'NLOK ALL FORECASTS'!$BU$147:$BU$216,0),MATCH('NLOK YoY view'!AG15,'NLOK ALL FORECASTS'!$G$146:$BQ$146,0)),INDEX('NLOK ALL FORECASTS'!$G$221:$BQ$292,MATCH('NLOK YoY view'!$M$2,'NLOK ALL FORECASTS'!$BU$221:$BU$292,0),MATCH('NLOK YoY view'!AG15,'NLOK ALL FORECASTS'!$G$220:$BQ$220,0)))</f>
        <v>733</v>
      </c>
      <c r="I16" s="2313">
        <f t="shared" si="0"/>
        <v>-0.36260869565217391</v>
      </c>
      <c r="J16" s="834">
        <f>IF(INDEX('NLOK ALL FORECASTS'!$G$221:$BQ$292,MATCH('NLOK YoY view'!$M$2,'NLOK ALL FORECASTS'!$BU$221:$BU$292,0),MATCH('NLOK YoY view'!AH15,'NLOK ALL FORECASTS'!$G$220:$BQ$220,0))=0,INDEX('NLOK ALL FORECASTS'!$G$147:$BQ$216,MATCH('NLOK YoY view'!$M$2,'NLOK ALL FORECASTS'!$BU$147:$BU$216,0),MATCH('NLOK YoY view'!AH15,'NLOK ALL FORECASTS'!$G$146:$BQ$146,0)),INDEX('NLOK ALL FORECASTS'!$G$221:$BQ$292,MATCH('NLOK YoY view'!$M$2,'NLOK ALL FORECASTS'!$BU$221:$BU$292,0),MATCH('NLOK YoY view'!AH15,'NLOK ALL FORECASTS'!$G$220:$BQ$220,0)))</f>
        <v>1093</v>
      </c>
      <c r="K16" s="833">
        <f t="shared" si="4"/>
        <v>0.49113233287858127</v>
      </c>
      <c r="L16" s="834">
        <f>IF(INDEX('NLOK ALL FORECASTS'!$G$221:$BQ$292,MATCH('NLOK YoY view'!$M$2,'NLOK ALL FORECASTS'!$BU$221:$BU$292,0),MATCH('NLOK YoY view'!AI15,'NLOK ALL FORECASTS'!$G$220:$BQ$220,0))=0,INDEX('NLOK ALL FORECASTS'!$G$147:$BQ$216,MATCH('NLOK YoY view'!$M$2,'NLOK ALL FORECASTS'!$BU$147:$BU$216,0),MATCH('NLOK YoY view'!AI15,'NLOK ALL FORECASTS'!$G$146:$BQ$146,0)),INDEX('NLOK ALL FORECASTS'!$G$221:$BQ$292,MATCH('NLOK YoY view'!$M$2,'NLOK ALL FORECASTS'!$BU$221:$BU$292,0),MATCH('NLOK YoY view'!AI15,'NLOK ALL FORECASTS'!$G$220:$BQ$220,0)))</f>
        <v>2300</v>
      </c>
      <c r="M16" s="833">
        <f t="shared" si="1"/>
        <v>1.1043000914913081</v>
      </c>
      <c r="N16" s="2172">
        <f t="shared" si="2"/>
        <v>1085.75</v>
      </c>
      <c r="O16" s="21"/>
      <c r="P16" s="21"/>
      <c r="Q16" s="21"/>
      <c r="R16" s="21"/>
      <c r="S16" s="21"/>
      <c r="T16" s="21"/>
      <c r="U16" s="21"/>
      <c r="V16" s="21"/>
      <c r="W16" s="21"/>
      <c r="X16" s="21"/>
      <c r="Y16" s="21"/>
      <c r="Z16" s="21"/>
      <c r="AA16" s="21"/>
      <c r="AB16" s="21"/>
      <c r="AC16" s="21"/>
      <c r="AK16" s="826" t="s">
        <v>1038</v>
      </c>
      <c r="AL16" s="2542" t="s">
        <v>1039</v>
      </c>
      <c r="AM16" s="2505" t="s">
        <v>1040</v>
      </c>
    </row>
    <row r="17" spans="2:39">
      <c r="K17" s="21"/>
      <c r="O17" s="21"/>
      <c r="P17" s="21"/>
      <c r="Q17" s="21"/>
      <c r="R17" s="21"/>
      <c r="S17" s="21"/>
      <c r="T17" s="21"/>
      <c r="U17" s="21"/>
      <c r="V17" s="21"/>
      <c r="W17" s="21"/>
      <c r="X17" s="21"/>
      <c r="Y17" s="21"/>
      <c r="Z17" s="21"/>
      <c r="AA17" s="21"/>
      <c r="AB17" s="21"/>
      <c r="AK17" s="826" t="s">
        <v>1041</v>
      </c>
      <c r="AL17" s="2542" t="s">
        <v>1042</v>
      </c>
      <c r="AM17" s="2505" t="s">
        <v>1043</v>
      </c>
    </row>
    <row r="18" spans="2:39">
      <c r="B18" s="838" t="str">
        <f>M2</f>
        <v>English GE Services DL Chat Chat</v>
      </c>
      <c r="C18" s="839"/>
      <c r="D18" s="839"/>
      <c r="E18" s="840"/>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K18" s="826" t="s">
        <v>1044</v>
      </c>
      <c r="AL18" s="2542" t="s">
        <v>1045</v>
      </c>
      <c r="AM18" s="2505" t="s">
        <v>1040</v>
      </c>
    </row>
    <row r="19" spans="2:39">
      <c r="B19" s="841"/>
      <c r="C19" s="842" t="s">
        <v>788</v>
      </c>
      <c r="D19" s="843" t="s">
        <v>789</v>
      </c>
      <c r="E19" s="843" t="s">
        <v>790</v>
      </c>
      <c r="F19" s="844" t="s">
        <v>791</v>
      </c>
      <c r="G19" s="844" t="s">
        <v>792</v>
      </c>
      <c r="H19" s="844" t="s">
        <v>793</v>
      </c>
      <c r="I19" s="844" t="s">
        <v>794</v>
      </c>
      <c r="J19" s="844" t="s">
        <v>795</v>
      </c>
      <c r="K19" s="844" t="s">
        <v>796</v>
      </c>
      <c r="L19" s="844" t="s">
        <v>797</v>
      </c>
      <c r="M19" s="844" t="s">
        <v>798</v>
      </c>
      <c r="N19" s="845" t="s">
        <v>799</v>
      </c>
      <c r="O19" s="846" t="s">
        <v>45</v>
      </c>
      <c r="P19" s="847" t="s">
        <v>859</v>
      </c>
      <c r="Q19" s="21"/>
      <c r="R19" s="21"/>
      <c r="S19" s="21"/>
      <c r="T19" s="21"/>
      <c r="U19" s="21"/>
      <c r="V19" s="21"/>
      <c r="W19" s="21"/>
      <c r="X19" s="21"/>
      <c r="Y19" s="21"/>
      <c r="Z19" s="21"/>
      <c r="AA19" s="21"/>
      <c r="AB19" s="21"/>
      <c r="AC19" s="21"/>
      <c r="AD19" s="21"/>
      <c r="AE19" s="21"/>
      <c r="AF19" s="21"/>
      <c r="AG19" s="21"/>
      <c r="AK19" s="826" t="s">
        <v>1046</v>
      </c>
      <c r="AL19" s="2542" t="s">
        <v>1045</v>
      </c>
      <c r="AM19" s="2505" t="s">
        <v>1040</v>
      </c>
    </row>
    <row r="20" spans="2:39">
      <c r="B20" s="2461" t="s">
        <v>852</v>
      </c>
      <c r="C20" s="808" t="str">
        <f>D5</f>
        <v/>
      </c>
      <c r="D20" s="849" t="str">
        <f>D6</f>
        <v/>
      </c>
      <c r="E20" s="849" t="str">
        <f>D7</f>
        <v/>
      </c>
      <c r="F20" s="849" t="str">
        <f>D8</f>
        <v/>
      </c>
      <c r="G20" s="849" t="str">
        <f>D9</f>
        <v/>
      </c>
      <c r="H20" s="849" t="str">
        <f>D10</f>
        <v/>
      </c>
      <c r="I20" s="849" t="str">
        <f>D11</f>
        <v/>
      </c>
      <c r="J20" s="849" t="str">
        <f>D12</f>
        <v/>
      </c>
      <c r="K20" s="849" t="str">
        <f>D13</f>
        <v/>
      </c>
      <c r="L20" s="849">
        <f>D14</f>
        <v>1319</v>
      </c>
      <c r="M20" s="849">
        <f>D15</f>
        <v>1216</v>
      </c>
      <c r="N20" s="850">
        <f>D16</f>
        <v>1367</v>
      </c>
      <c r="O20" s="851">
        <f>SUM(C20:N20)</f>
        <v>3902</v>
      </c>
      <c r="P20" s="852"/>
      <c r="Q20" s="21"/>
      <c r="R20" s="21"/>
      <c r="S20" s="21"/>
      <c r="T20" s="21"/>
      <c r="U20" s="21"/>
      <c r="V20" s="21"/>
      <c r="W20" s="21"/>
      <c r="X20" s="21"/>
      <c r="Y20" s="21"/>
      <c r="Z20" s="21"/>
      <c r="AA20" s="21"/>
      <c r="AB20" s="21"/>
      <c r="AK20" s="826" t="s">
        <v>1047</v>
      </c>
      <c r="AL20" s="2542" t="s">
        <v>1045</v>
      </c>
      <c r="AM20" s="2505" t="s">
        <v>1040</v>
      </c>
    </row>
    <row r="21" spans="2:39">
      <c r="B21" s="853" t="s">
        <v>853</v>
      </c>
      <c r="C21" s="818">
        <f>F5</f>
        <v>1315</v>
      </c>
      <c r="D21" s="854">
        <f>F6</f>
        <v>1297</v>
      </c>
      <c r="E21" s="854">
        <f>F7</f>
        <v>1253</v>
      </c>
      <c r="F21" s="854">
        <f>F8</f>
        <v>1148</v>
      </c>
      <c r="G21" s="854">
        <f>F9</f>
        <v>1056</v>
      </c>
      <c r="H21" s="854">
        <f>F10</f>
        <v>1047</v>
      </c>
      <c r="I21" s="854">
        <f>F11</f>
        <v>1186</v>
      </c>
      <c r="J21" s="854">
        <f>F12</f>
        <v>1167</v>
      </c>
      <c r="K21" s="854">
        <f>F13</f>
        <v>965</v>
      </c>
      <c r="L21" s="854">
        <f>F14</f>
        <v>1120</v>
      </c>
      <c r="M21" s="854">
        <f>F15</f>
        <v>1091</v>
      </c>
      <c r="N21" s="855">
        <f>F16</f>
        <v>1150</v>
      </c>
      <c r="O21" s="856">
        <f>SUM(C21:N21)</f>
        <v>13795</v>
      </c>
      <c r="P21" s="857">
        <f>IFERROR(O21/O20-1,"")</f>
        <v>2.5353664787288568</v>
      </c>
      <c r="Q21" s="21"/>
      <c r="R21" s="21"/>
      <c r="S21" s="21"/>
      <c r="T21" s="21"/>
      <c r="U21" s="21"/>
      <c r="V21" s="21"/>
      <c r="W21" s="21"/>
      <c r="X21" s="21"/>
      <c r="Y21" s="21"/>
      <c r="Z21" s="21"/>
      <c r="AA21" s="21"/>
      <c r="AB21" s="21"/>
      <c r="AK21" s="826" t="s">
        <v>1048</v>
      </c>
      <c r="AL21" s="2542" t="s">
        <v>1045</v>
      </c>
      <c r="AM21" s="2505" t="s">
        <v>1040</v>
      </c>
    </row>
    <row r="22" spans="2:39">
      <c r="B22" s="853" t="s">
        <v>716</v>
      </c>
      <c r="C22" s="818">
        <f>H5</f>
        <v>1238</v>
      </c>
      <c r="D22" s="854">
        <f>H6</f>
        <v>1445</v>
      </c>
      <c r="E22" s="854">
        <f>H7</f>
        <v>2142</v>
      </c>
      <c r="F22" s="854">
        <f>H8</f>
        <v>1260</v>
      </c>
      <c r="G22" s="2161">
        <f>H9</f>
        <v>1033</v>
      </c>
      <c r="H22" s="2161">
        <f>H10</f>
        <v>905</v>
      </c>
      <c r="I22" s="2161">
        <f>H11</f>
        <v>1042</v>
      </c>
      <c r="J22" s="2161">
        <f>H12</f>
        <v>1027</v>
      </c>
      <c r="K22" s="2161">
        <f>H13</f>
        <v>925</v>
      </c>
      <c r="L22" s="2161">
        <f>H14</f>
        <v>1107</v>
      </c>
      <c r="M22" s="2161">
        <f>H15</f>
        <v>725</v>
      </c>
      <c r="N22" s="2162">
        <f>H16</f>
        <v>733</v>
      </c>
      <c r="O22" s="856">
        <f>SUM(C22:N22)</f>
        <v>13582</v>
      </c>
      <c r="P22" s="857">
        <f>IFERROR(O22/O21-1,"")</f>
        <v>-1.5440376948169576E-2</v>
      </c>
      <c r="Q22" s="21"/>
      <c r="R22" s="21"/>
      <c r="S22" s="21"/>
      <c r="T22" s="21"/>
      <c r="U22" s="21"/>
      <c r="V22" s="21"/>
      <c r="W22" s="21"/>
      <c r="X22" s="21"/>
      <c r="Y22" s="21"/>
      <c r="Z22" s="21"/>
      <c r="AA22" s="21"/>
      <c r="AB22" s="21"/>
      <c r="AK22" s="826" t="s">
        <v>1049</v>
      </c>
      <c r="AL22" s="2542" t="s">
        <v>1050</v>
      </c>
      <c r="AM22" s="2505" t="s">
        <v>1040</v>
      </c>
    </row>
    <row r="23" spans="2:39">
      <c r="B23" s="853" t="s">
        <v>717</v>
      </c>
      <c r="C23" s="2310">
        <f>J5</f>
        <v>1629</v>
      </c>
      <c r="D23" s="854">
        <f>J6</f>
        <v>1277</v>
      </c>
      <c r="E23" s="854">
        <f>J7</f>
        <v>1288</v>
      </c>
      <c r="F23" s="854">
        <f>J8</f>
        <v>1441</v>
      </c>
      <c r="G23" s="2161">
        <f>J9</f>
        <v>1349</v>
      </c>
      <c r="H23" s="2161">
        <f>J10</f>
        <v>1416</v>
      </c>
      <c r="I23" s="2161">
        <f>J11</f>
        <v>1262</v>
      </c>
      <c r="J23" s="2161">
        <f>J12</f>
        <v>1192</v>
      </c>
      <c r="K23" s="2161">
        <f>J13</f>
        <v>1222</v>
      </c>
      <c r="L23" s="2161">
        <f>J14</f>
        <v>1364</v>
      </c>
      <c r="M23" s="858">
        <f>J15</f>
        <v>1300</v>
      </c>
      <c r="N23" s="859">
        <f>J16</f>
        <v>1093</v>
      </c>
      <c r="O23" s="856">
        <f>SUM(C23:N23)</f>
        <v>15833</v>
      </c>
      <c r="P23" s="857">
        <f>IFERROR(O23/O22-1,"")</f>
        <v>0.16573405978500966</v>
      </c>
      <c r="Q23" s="21"/>
      <c r="R23" s="21"/>
      <c r="S23" s="21"/>
      <c r="T23" s="21"/>
      <c r="U23" s="21"/>
      <c r="V23" s="21"/>
      <c r="W23" s="21"/>
      <c r="X23" s="21"/>
      <c r="Y23" s="21"/>
      <c r="Z23" s="21"/>
      <c r="AA23" s="21"/>
      <c r="AB23" s="21"/>
      <c r="AK23" s="826" t="s">
        <v>1051</v>
      </c>
      <c r="AL23" s="2542" t="s">
        <v>1045</v>
      </c>
      <c r="AM23" s="2505" t="s">
        <v>1040</v>
      </c>
    </row>
    <row r="24" spans="2:39" ht="16" thickBot="1">
      <c r="B24" s="860" t="s">
        <v>782</v>
      </c>
      <c r="C24" s="861">
        <f>L5</f>
        <v>2250</v>
      </c>
      <c r="D24" s="861">
        <f>L6</f>
        <v>2200</v>
      </c>
      <c r="E24" s="861">
        <f>L7</f>
        <v>2200</v>
      </c>
      <c r="F24" s="861">
        <f>L8</f>
        <v>2300</v>
      </c>
      <c r="G24" s="861">
        <f>L9</f>
        <v>2200</v>
      </c>
      <c r="H24" s="861">
        <f>L10</f>
        <v>2300</v>
      </c>
      <c r="I24" s="861">
        <f>L11</f>
        <v>2100</v>
      </c>
      <c r="J24" s="861">
        <f>L12</f>
        <v>2300</v>
      </c>
      <c r="K24" s="861">
        <f>L13</f>
        <v>2300</v>
      </c>
      <c r="L24" s="861">
        <f>L14</f>
        <v>2400</v>
      </c>
      <c r="M24" s="861">
        <f>L15</f>
        <v>2200</v>
      </c>
      <c r="N24" s="862">
        <f>L16</f>
        <v>2300</v>
      </c>
      <c r="O24" s="863">
        <f>SUM(C24:N24)</f>
        <v>27050</v>
      </c>
      <c r="P24" s="864">
        <f>IFERROR(O24/O23-1,"")</f>
        <v>0.70845702014779266</v>
      </c>
      <c r="Q24" s="21"/>
      <c r="R24" s="21"/>
      <c r="S24" s="21"/>
      <c r="T24" s="21"/>
      <c r="U24" s="21"/>
      <c r="V24" s="21"/>
      <c r="W24" s="21"/>
      <c r="X24" s="21"/>
      <c r="Y24" s="21"/>
      <c r="Z24" s="21"/>
      <c r="AA24" s="21"/>
      <c r="AB24" s="21"/>
      <c r="AC24" s="21"/>
      <c r="AK24" s="826" t="s">
        <v>1052</v>
      </c>
      <c r="AL24" s="2542" t="s">
        <v>1045</v>
      </c>
      <c r="AM24" s="2505" t="s">
        <v>1040</v>
      </c>
    </row>
    <row r="25" spans="2:39">
      <c r="S25" s="3008" t="s">
        <v>860</v>
      </c>
      <c r="T25" s="3009"/>
      <c r="U25" s="3009"/>
      <c r="V25" s="3009"/>
      <c r="W25" s="3009"/>
      <c r="X25" s="3009"/>
      <c r="Y25" s="3009"/>
      <c r="Z25" s="3009"/>
      <c r="AA25" s="3009"/>
      <c r="AB25" s="3010"/>
      <c r="AK25" s="826" t="s">
        <v>1053</v>
      </c>
      <c r="AL25" s="2542" t="s">
        <v>1054</v>
      </c>
      <c r="AM25" s="2505" t="s">
        <v>1040</v>
      </c>
    </row>
    <row r="26" spans="2:39">
      <c r="S26" s="3011"/>
      <c r="T26" s="3012"/>
      <c r="U26" s="3012"/>
      <c r="V26" s="3012"/>
      <c r="W26" s="3012"/>
      <c r="X26" s="3012"/>
      <c r="Y26" s="3012"/>
      <c r="Z26" s="3012"/>
      <c r="AA26" s="3012"/>
      <c r="AB26" s="3013"/>
      <c r="AK26" s="826" t="s">
        <v>1055</v>
      </c>
      <c r="AL26" s="2542" t="s">
        <v>1045</v>
      </c>
      <c r="AM26" s="2505" t="s">
        <v>1040</v>
      </c>
    </row>
    <row r="27" spans="2:39" ht="16" thickBot="1">
      <c r="S27" s="3014"/>
      <c r="T27" s="3015"/>
      <c r="U27" s="3015"/>
      <c r="V27" s="3015"/>
      <c r="W27" s="3015"/>
      <c r="X27" s="3015"/>
      <c r="Y27" s="3015"/>
      <c r="Z27" s="3015"/>
      <c r="AA27" s="3015"/>
      <c r="AB27" s="3016"/>
      <c r="AK27" s="826" t="s">
        <v>1056</v>
      </c>
      <c r="AL27" s="2542" t="s">
        <v>1045</v>
      </c>
      <c r="AM27" s="2505" t="s">
        <v>1057</v>
      </c>
    </row>
    <row r="28" spans="2:39">
      <c r="S28" s="3017" t="str">
        <f>IF(VLOOKUP($M$2,$AK$4:$AM$70,3,FALSE)=0,"",VLOOKUP($M$2,$AK$4:$AM$70,3,FALSE))</f>
        <v>Services queue was a growth area, given a number of plrs are already in place for FY26 we're expecting this trend to continue and increase further</v>
      </c>
      <c r="T28" s="3018"/>
      <c r="U28" s="3018"/>
      <c r="V28" s="3018"/>
      <c r="W28" s="3018"/>
      <c r="X28" s="3018"/>
      <c r="Y28" s="3018"/>
      <c r="Z28" s="3018"/>
      <c r="AA28" s="3018"/>
      <c r="AB28" s="3019"/>
      <c r="AK28" s="826" t="s">
        <v>1058</v>
      </c>
      <c r="AL28" s="2542" t="s">
        <v>1059</v>
      </c>
      <c r="AM28" s="2505" t="s">
        <v>1060</v>
      </c>
    </row>
    <row r="29" spans="2:39">
      <c r="S29" s="3020"/>
      <c r="T29" s="3021"/>
      <c r="U29" s="3021"/>
      <c r="V29" s="3021"/>
      <c r="W29" s="3021"/>
      <c r="X29" s="3021"/>
      <c r="Y29" s="3021"/>
      <c r="Z29" s="3021"/>
      <c r="AA29" s="3021"/>
      <c r="AB29" s="3022"/>
      <c r="AK29" s="826" t="s">
        <v>1061</v>
      </c>
      <c r="AL29" s="2542" t="s">
        <v>1062</v>
      </c>
      <c r="AM29" s="2505" t="s">
        <v>1063</v>
      </c>
    </row>
    <row r="30" spans="2:39">
      <c r="C30" s="21"/>
      <c r="D30" s="21"/>
      <c r="E30" s="21"/>
      <c r="F30" s="21"/>
      <c r="G30" s="21"/>
      <c r="H30" s="21"/>
      <c r="I30" s="21"/>
      <c r="J30" s="21"/>
      <c r="K30" s="21"/>
      <c r="L30" s="21"/>
      <c r="M30" s="21"/>
      <c r="N30" s="21"/>
      <c r="O30" s="21"/>
      <c r="S30" s="3020"/>
      <c r="T30" s="3021"/>
      <c r="U30" s="3021"/>
      <c r="V30" s="3021"/>
      <c r="W30" s="3021"/>
      <c r="X30" s="3021"/>
      <c r="Y30" s="3021"/>
      <c r="Z30" s="3021"/>
      <c r="AA30" s="3021"/>
      <c r="AB30" s="3022"/>
      <c r="AK30" s="826" t="s">
        <v>1064</v>
      </c>
      <c r="AL30" s="2542" t="s">
        <v>1065</v>
      </c>
      <c r="AM30" s="2505" t="s">
        <v>1066</v>
      </c>
    </row>
    <row r="31" spans="2:39">
      <c r="C31" s="21"/>
      <c r="D31" s="21"/>
      <c r="E31" s="21"/>
      <c r="F31" s="21"/>
      <c r="G31" s="21"/>
      <c r="H31" s="21"/>
      <c r="I31" s="21"/>
      <c r="J31" s="21"/>
      <c r="K31" s="21"/>
      <c r="L31" s="21"/>
      <c r="M31" s="21"/>
      <c r="N31" s="21"/>
      <c r="O31" s="21"/>
      <c r="S31" s="3020"/>
      <c r="T31" s="3021"/>
      <c r="U31" s="3021"/>
      <c r="V31" s="3021"/>
      <c r="W31" s="3021"/>
      <c r="X31" s="3021"/>
      <c r="Y31" s="3021"/>
      <c r="Z31" s="3021"/>
      <c r="AA31" s="3021"/>
      <c r="AB31" s="3022"/>
      <c r="AK31" s="826" t="s">
        <v>1067</v>
      </c>
      <c r="AL31" s="2542"/>
      <c r="AM31" s="2505" t="s">
        <v>1066</v>
      </c>
    </row>
    <row r="32" spans="2:39">
      <c r="C32" s="21"/>
      <c r="D32" s="21"/>
      <c r="E32" s="21"/>
      <c r="F32" s="21"/>
      <c r="G32" s="21"/>
      <c r="H32" s="21"/>
      <c r="I32" s="21"/>
      <c r="J32" s="21"/>
      <c r="K32" s="21"/>
      <c r="L32" s="21"/>
      <c r="M32" s="21"/>
      <c r="N32" s="21"/>
      <c r="O32" s="21"/>
      <c r="S32" s="3020"/>
      <c r="T32" s="3021"/>
      <c r="U32" s="3021"/>
      <c r="V32" s="3021"/>
      <c r="W32" s="3021"/>
      <c r="X32" s="3021"/>
      <c r="Y32" s="3021"/>
      <c r="Z32" s="3021"/>
      <c r="AA32" s="3021"/>
      <c r="AB32" s="3022"/>
      <c r="AK32" s="826" t="s">
        <v>1068</v>
      </c>
      <c r="AL32" s="2542" t="s">
        <v>1069</v>
      </c>
      <c r="AM32" s="2505" t="s">
        <v>1070</v>
      </c>
    </row>
    <row r="33" spans="19:39">
      <c r="S33" s="3020"/>
      <c r="T33" s="3021"/>
      <c r="U33" s="3021"/>
      <c r="V33" s="3021"/>
      <c r="W33" s="3021"/>
      <c r="X33" s="3021"/>
      <c r="Y33" s="3021"/>
      <c r="Z33" s="3021"/>
      <c r="AA33" s="3021"/>
      <c r="AB33" s="3022"/>
      <c r="AK33" s="826" t="s">
        <v>1071</v>
      </c>
      <c r="AL33" s="2542" t="s">
        <v>1072</v>
      </c>
      <c r="AM33" s="2505" t="s">
        <v>1070</v>
      </c>
    </row>
    <row r="34" spans="19:39">
      <c r="S34" s="3020"/>
      <c r="T34" s="3021"/>
      <c r="U34" s="3021"/>
      <c r="V34" s="3021"/>
      <c r="W34" s="3021"/>
      <c r="X34" s="3021"/>
      <c r="Y34" s="3021"/>
      <c r="Z34" s="3021"/>
      <c r="AA34" s="3021"/>
      <c r="AB34" s="3022"/>
      <c r="AK34" s="826" t="s">
        <v>1073</v>
      </c>
      <c r="AL34" s="2542" t="s">
        <v>1074</v>
      </c>
      <c r="AM34" s="2505" t="s">
        <v>1075</v>
      </c>
    </row>
    <row r="35" spans="19:39">
      <c r="S35" s="3020"/>
      <c r="T35" s="3021"/>
      <c r="U35" s="3021"/>
      <c r="V35" s="3021"/>
      <c r="W35" s="3021"/>
      <c r="X35" s="3021"/>
      <c r="Y35" s="3021"/>
      <c r="Z35" s="3021"/>
      <c r="AA35" s="3021"/>
      <c r="AB35" s="3022"/>
      <c r="AK35" s="826" t="s">
        <v>1076</v>
      </c>
      <c r="AL35" s="2542"/>
      <c r="AM35" s="2505" t="s">
        <v>1077</v>
      </c>
    </row>
    <row r="36" spans="19:39">
      <c r="S36" s="3020"/>
      <c r="T36" s="3021"/>
      <c r="U36" s="3021"/>
      <c r="V36" s="3021"/>
      <c r="W36" s="3021"/>
      <c r="X36" s="3021"/>
      <c r="Y36" s="3021"/>
      <c r="Z36" s="3021"/>
      <c r="AA36" s="3021"/>
      <c r="AB36" s="3022"/>
      <c r="AK36" s="826" t="s">
        <v>1078</v>
      </c>
      <c r="AL36" s="2542"/>
      <c r="AM36" s="2505" t="s">
        <v>1079</v>
      </c>
    </row>
    <row r="37" spans="19:39">
      <c r="S37" s="3020"/>
      <c r="T37" s="3021"/>
      <c r="U37" s="3021"/>
      <c r="V37" s="3021"/>
      <c r="W37" s="3021"/>
      <c r="X37" s="3021"/>
      <c r="Y37" s="3021"/>
      <c r="Z37" s="3021"/>
      <c r="AA37" s="3021"/>
      <c r="AB37" s="3022"/>
      <c r="AK37" s="826" t="s">
        <v>1080</v>
      </c>
      <c r="AL37" s="2542"/>
      <c r="AM37" s="2505" t="s">
        <v>1079</v>
      </c>
    </row>
    <row r="38" spans="19:39">
      <c r="S38" s="3020"/>
      <c r="T38" s="3021"/>
      <c r="U38" s="3021"/>
      <c r="V38" s="3021"/>
      <c r="W38" s="3021"/>
      <c r="X38" s="3021"/>
      <c r="Y38" s="3021"/>
      <c r="Z38" s="3021"/>
      <c r="AA38" s="3021"/>
      <c r="AB38" s="3022"/>
      <c r="AK38" s="826" t="s">
        <v>1081</v>
      </c>
      <c r="AL38" s="2542"/>
      <c r="AM38" s="2505" t="s">
        <v>1082</v>
      </c>
    </row>
    <row r="39" spans="19:39">
      <c r="S39" s="3020"/>
      <c r="T39" s="3021"/>
      <c r="U39" s="3021"/>
      <c r="V39" s="3021"/>
      <c r="W39" s="3021"/>
      <c r="X39" s="3021"/>
      <c r="Y39" s="3021"/>
      <c r="Z39" s="3021"/>
      <c r="AA39" s="3021"/>
      <c r="AB39" s="3022"/>
      <c r="AK39" s="826" t="s">
        <v>1083</v>
      </c>
      <c r="AL39" s="2542"/>
      <c r="AM39" s="2505" t="s">
        <v>1084</v>
      </c>
    </row>
    <row r="40" spans="19:39">
      <c r="S40" s="3020"/>
      <c r="T40" s="3021"/>
      <c r="U40" s="3021"/>
      <c r="V40" s="3021"/>
      <c r="W40" s="3021"/>
      <c r="X40" s="3021"/>
      <c r="Y40" s="3021"/>
      <c r="Z40" s="3021"/>
      <c r="AA40" s="3021"/>
      <c r="AB40" s="3022"/>
      <c r="AK40" s="826" t="s">
        <v>1085</v>
      </c>
      <c r="AL40" s="2542" t="s">
        <v>1086</v>
      </c>
      <c r="AM40" s="2505" t="s">
        <v>1075</v>
      </c>
    </row>
    <row r="41" spans="19:39">
      <c r="S41" s="3020"/>
      <c r="T41" s="3021"/>
      <c r="U41" s="3021"/>
      <c r="V41" s="3021"/>
      <c r="W41" s="3021"/>
      <c r="X41" s="3021"/>
      <c r="Y41" s="3021"/>
      <c r="Z41" s="3021"/>
      <c r="AA41" s="3021"/>
      <c r="AB41" s="3022"/>
      <c r="AK41" s="826" t="s">
        <v>1087</v>
      </c>
      <c r="AL41" s="2542"/>
      <c r="AM41" s="2505" t="s">
        <v>1075</v>
      </c>
    </row>
    <row r="42" spans="19:39">
      <c r="S42" s="3020"/>
      <c r="T42" s="3021"/>
      <c r="U42" s="3021"/>
      <c r="V42" s="3021"/>
      <c r="W42" s="3021"/>
      <c r="X42" s="3021"/>
      <c r="Y42" s="3021"/>
      <c r="Z42" s="3021"/>
      <c r="AA42" s="3021"/>
      <c r="AB42" s="3022"/>
      <c r="AK42" s="826" t="s">
        <v>1088</v>
      </c>
      <c r="AL42" s="2542"/>
      <c r="AM42" s="2505" t="s">
        <v>1075</v>
      </c>
    </row>
    <row r="43" spans="19:39">
      <c r="S43" s="3020"/>
      <c r="T43" s="3021"/>
      <c r="U43" s="3021"/>
      <c r="V43" s="3021"/>
      <c r="W43" s="3021"/>
      <c r="X43" s="3021"/>
      <c r="Y43" s="3021"/>
      <c r="Z43" s="3021"/>
      <c r="AA43" s="3021"/>
      <c r="AB43" s="3022"/>
      <c r="AK43" s="826" t="s">
        <v>1089</v>
      </c>
      <c r="AL43" s="2542"/>
      <c r="AM43" s="2505" t="s">
        <v>1075</v>
      </c>
    </row>
    <row r="44" spans="19:39">
      <c r="S44" s="3020"/>
      <c r="T44" s="3021"/>
      <c r="U44" s="3021"/>
      <c r="V44" s="3021"/>
      <c r="W44" s="3021"/>
      <c r="X44" s="3021"/>
      <c r="Y44" s="3021"/>
      <c r="Z44" s="3021"/>
      <c r="AA44" s="3021"/>
      <c r="AB44" s="3022"/>
      <c r="AK44" s="826" t="s">
        <v>1090</v>
      </c>
      <c r="AL44" s="2542"/>
      <c r="AM44" s="2505" t="s">
        <v>1075</v>
      </c>
    </row>
    <row r="45" spans="19:39">
      <c r="S45" s="3020"/>
      <c r="T45" s="3021"/>
      <c r="U45" s="3021"/>
      <c r="V45" s="3021"/>
      <c r="W45" s="3021"/>
      <c r="X45" s="3021"/>
      <c r="Y45" s="3021"/>
      <c r="Z45" s="3021"/>
      <c r="AA45" s="3021"/>
      <c r="AB45" s="3022"/>
      <c r="AK45" s="826"/>
      <c r="AL45" s="2542"/>
      <c r="AM45" s="2505"/>
    </row>
    <row r="46" spans="19:39">
      <c r="S46" s="3020"/>
      <c r="T46" s="3021"/>
      <c r="U46" s="3021"/>
      <c r="V46" s="3021"/>
      <c r="W46" s="3021"/>
      <c r="X46" s="3021"/>
      <c r="Y46" s="3021"/>
      <c r="Z46" s="3021"/>
      <c r="AA46" s="3021"/>
      <c r="AB46" s="3022"/>
      <c r="AK46" s="826" t="s">
        <v>1091</v>
      </c>
      <c r="AL46" s="2542"/>
      <c r="AM46" s="2505" t="s">
        <v>1092</v>
      </c>
    </row>
    <row r="47" spans="19:39" ht="16" thickBot="1">
      <c r="S47" s="3023"/>
      <c r="T47" s="3024"/>
      <c r="U47" s="3024"/>
      <c r="V47" s="3024"/>
      <c r="W47" s="3024"/>
      <c r="X47" s="3024"/>
      <c r="Y47" s="3024"/>
      <c r="Z47" s="3024"/>
      <c r="AA47" s="3024"/>
      <c r="AB47" s="3025"/>
      <c r="AK47" s="826" t="s">
        <v>1093</v>
      </c>
      <c r="AL47" s="2542"/>
      <c r="AM47" s="2505" t="s">
        <v>1092</v>
      </c>
    </row>
    <row r="48" spans="19:39">
      <c r="AK48" s="826" t="s">
        <v>1094</v>
      </c>
      <c r="AL48" s="2542"/>
      <c r="AM48" s="2505" t="s">
        <v>1095</v>
      </c>
    </row>
    <row r="49" spans="2:39">
      <c r="AK49" s="826"/>
      <c r="AL49" s="2542"/>
      <c r="AM49" s="2505"/>
    </row>
    <row r="50" spans="2:39">
      <c r="AK50" s="826" t="s">
        <v>1096</v>
      </c>
      <c r="AL50" s="2542"/>
      <c r="AM50" s="2505"/>
    </row>
    <row r="51" spans="2:39">
      <c r="AK51" s="826" t="s">
        <v>1097</v>
      </c>
      <c r="AL51" s="2542"/>
      <c r="AM51" s="2505"/>
    </row>
    <row r="52" spans="2:39">
      <c r="AK52" s="826" t="s">
        <v>1098</v>
      </c>
      <c r="AL52" s="2542"/>
      <c r="AM52" s="2505"/>
    </row>
    <row r="53" spans="2:39">
      <c r="AK53" s="826" t="s">
        <v>1099</v>
      </c>
      <c r="AL53" s="2542"/>
      <c r="AM53" s="2505"/>
    </row>
    <row r="54" spans="2:39">
      <c r="AK54" s="826" t="s">
        <v>1100</v>
      </c>
      <c r="AL54" s="2542"/>
      <c r="AM54" s="2505"/>
    </row>
    <row r="55" spans="2:39">
      <c r="AK55" s="826" t="s">
        <v>1101</v>
      </c>
      <c r="AL55" s="2542"/>
      <c r="AM55" s="2505"/>
    </row>
    <row r="56" spans="2:39">
      <c r="AK56" s="826" t="s">
        <v>1102</v>
      </c>
      <c r="AL56" s="2542"/>
      <c r="AM56" s="2505"/>
    </row>
    <row r="57" spans="2:39">
      <c r="AK57" s="826" t="s">
        <v>1103</v>
      </c>
      <c r="AL57" s="2542"/>
      <c r="AM57" s="2505"/>
    </row>
    <row r="58" spans="2:39">
      <c r="AK58" s="826" t="s">
        <v>1104</v>
      </c>
      <c r="AL58" s="2542"/>
      <c r="AM58" s="2505"/>
    </row>
    <row r="59" spans="2:39">
      <c r="AK59" s="826" t="s">
        <v>1105</v>
      </c>
      <c r="AL59" s="2542"/>
      <c r="AM59" s="2505"/>
    </row>
    <row r="60" spans="2:39">
      <c r="AK60" s="826" t="s">
        <v>1106</v>
      </c>
      <c r="AL60" s="2542"/>
      <c r="AM60" s="2505"/>
    </row>
    <row r="61" spans="2:39">
      <c r="B61" s="865"/>
      <c r="AK61" s="826"/>
      <c r="AL61" s="2542"/>
      <c r="AM61" s="2505"/>
    </row>
    <row r="62" spans="2:39">
      <c r="AK62" s="826"/>
      <c r="AL62" s="2542"/>
      <c r="AM62" s="2505"/>
    </row>
    <row r="63" spans="2:39">
      <c r="AK63" s="826"/>
      <c r="AL63" s="2542"/>
      <c r="AM63" s="2505"/>
    </row>
    <row r="64" spans="2:39">
      <c r="AK64" s="826"/>
      <c r="AL64" s="2542"/>
      <c r="AM64" s="2505"/>
    </row>
    <row r="65" spans="37:39">
      <c r="AK65" s="826"/>
      <c r="AL65" s="2542"/>
      <c r="AM65" s="2505"/>
    </row>
    <row r="66" spans="37:39">
      <c r="AK66" s="826"/>
      <c r="AL66" s="2542"/>
      <c r="AM66" s="2505"/>
    </row>
    <row r="67" spans="37:39">
      <c r="AK67" s="826"/>
      <c r="AL67" s="2542"/>
      <c r="AM67" s="2505"/>
    </row>
    <row r="68" spans="37:39">
      <c r="AK68" s="826"/>
      <c r="AL68" s="2542"/>
      <c r="AM68" s="2505"/>
    </row>
    <row r="69" spans="37:39">
      <c r="AK69" s="826"/>
      <c r="AL69" s="2542"/>
      <c r="AM69" s="2505"/>
    </row>
    <row r="70" spans="37:39">
      <c r="AK70" s="826"/>
      <c r="AL70" s="2542"/>
      <c r="AM70" s="2505"/>
    </row>
  </sheetData>
  <sheetProtection algorithmName="SHA-512" hashValue="iUr/sIx+cYWFcEzd7KaL3UcX+VWXy374+cBAOeg6tuaz2y6fiQoCc5hS7WaRSevhOiMSNNBi9b3PpT7iQU130w==" saltValue="HSqjirTeYw4TsE+yzvjvGg==" spinCount="100000" sheet="1" objects="1" scenarios="1"/>
  <mergeCells count="11">
    <mergeCell ref="S28:AB47"/>
    <mergeCell ref="M1:R1"/>
    <mergeCell ref="AE1:AK1"/>
    <mergeCell ref="M2:R2"/>
    <mergeCell ref="L4:M4"/>
    <mergeCell ref="AE3:AI3"/>
    <mergeCell ref="D4:E4"/>
    <mergeCell ref="F4:G4"/>
    <mergeCell ref="H4:I4"/>
    <mergeCell ref="J4:K4"/>
    <mergeCell ref="S25:AB27"/>
  </mergeCells>
  <phoneticPr fontId="32" type="noConversion"/>
  <dataValidations count="1">
    <dataValidation type="list" allowBlank="1" showInputMessage="1" showErrorMessage="1" sqref="M2:R2" xr:uid="{AE0B68DB-CA00-4430-8DB9-BB58E5230A59}">
      <formula1>$AK$4:$AK$81</formula1>
    </dataValidation>
  </dataValidations>
  <pageMargins left="0.7" right="0.7" top="0.75" bottom="0.75" header="0.3" footer="0.3"/>
  <pageSetup orientation="portrait" r:id="rId1"/>
  <ignoredErrors>
    <ignoredError sqref="G5:L16" formula="1"/>
  </ignoredError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A8471-3542-4539-B19B-592295C6A841}">
  <sheetPr>
    <tabColor rgb="FF92D050"/>
  </sheetPr>
  <dimension ref="B1:AJ158"/>
  <sheetViews>
    <sheetView showGridLines="0" topLeftCell="A114" zoomScale="115" zoomScaleNormal="115" workbookViewId="0">
      <selection activeCell="BH231" sqref="BH231"/>
    </sheetView>
  </sheetViews>
  <sheetFormatPr baseColWidth="10" defaultColWidth="8.83203125" defaultRowHeight="15" outlineLevelRow="1"/>
  <cols>
    <col min="2" max="2" width="10.83203125" customWidth="1"/>
    <col min="3" max="6" width="9.83203125" customWidth="1"/>
    <col min="7" max="7" width="10.5" customWidth="1"/>
    <col min="8" max="9" width="9.83203125" customWidth="1"/>
    <col min="10" max="10" width="10.1640625" customWidth="1"/>
    <col min="11" max="12" width="9.83203125" hidden="1" customWidth="1"/>
    <col min="13" max="13" width="9.1640625" customWidth="1"/>
    <col min="14" max="24" width="9.83203125" customWidth="1"/>
    <col min="25" max="25" width="12.83203125" customWidth="1"/>
    <col min="26" max="29" width="9.83203125" customWidth="1"/>
    <col min="30" max="30" width="9.1640625" customWidth="1"/>
    <col min="31" max="33" width="16.6640625" hidden="1" customWidth="1"/>
    <col min="34" max="34" width="19.1640625" customWidth="1"/>
  </cols>
  <sheetData>
    <row r="1" spans="2:30" ht="16" thickBot="1"/>
    <row r="2" spans="2:30">
      <c r="B2" s="904"/>
      <c r="C2" s="2998" t="s">
        <v>808</v>
      </c>
      <c r="D2" s="2999"/>
      <c r="E2" s="2999"/>
      <c r="F2" s="2999"/>
      <c r="G2" s="2999"/>
      <c r="H2" s="2999"/>
      <c r="I2" s="2999"/>
      <c r="J2" s="2999"/>
      <c r="K2" s="2999"/>
      <c r="L2" s="2999"/>
      <c r="M2" s="2999"/>
      <c r="N2" s="2999"/>
      <c r="O2" s="2999"/>
      <c r="P2" s="2999"/>
      <c r="Q2" s="2999"/>
      <c r="R2" s="2999"/>
      <c r="S2" s="2999"/>
      <c r="T2" s="2999"/>
      <c r="U2" s="2999"/>
      <c r="V2" s="2999"/>
      <c r="W2" s="2999"/>
      <c r="X2" s="2999"/>
      <c r="Y2" s="2999"/>
      <c r="Z2" s="2999"/>
      <c r="AA2" s="2999"/>
      <c r="AB2" s="2999"/>
      <c r="AC2" s="3000"/>
      <c r="AD2" s="1072"/>
    </row>
    <row r="3" spans="2:30" ht="16" thickBot="1">
      <c r="B3" s="905"/>
      <c r="C3" s="3001"/>
      <c r="D3" s="3002"/>
      <c r="E3" s="3002"/>
      <c r="F3" s="3002"/>
      <c r="G3" s="3003"/>
      <c r="H3" s="3003"/>
      <c r="I3" s="3003"/>
      <c r="J3" s="3003"/>
      <c r="K3" s="3003"/>
      <c r="L3" s="3003"/>
      <c r="M3" s="3003"/>
      <c r="N3" s="3002"/>
      <c r="O3" s="3002"/>
      <c r="P3" s="3002"/>
      <c r="Q3" s="3002"/>
      <c r="R3" s="3002"/>
      <c r="S3" s="3002"/>
      <c r="T3" s="3002"/>
      <c r="U3" s="3002"/>
      <c r="V3" s="3002"/>
      <c r="W3" s="3002"/>
      <c r="X3" s="3002"/>
      <c r="Y3" s="3003"/>
      <c r="Z3" s="3003"/>
      <c r="AA3" s="3003"/>
      <c r="AB3" s="3003"/>
      <c r="AC3" s="3004"/>
      <c r="AD3" s="1072"/>
    </row>
    <row r="4" spans="2:30" ht="17" thickBot="1">
      <c r="B4" s="906"/>
      <c r="C4" s="2995" t="s">
        <v>811</v>
      </c>
      <c r="D4" s="2996"/>
      <c r="E4" s="2996"/>
      <c r="F4" s="2997"/>
      <c r="G4" s="2979" t="s">
        <v>317</v>
      </c>
      <c r="H4" s="2979"/>
      <c r="I4" s="2979"/>
      <c r="J4" s="2979"/>
      <c r="K4" s="2979"/>
      <c r="L4" s="2979"/>
      <c r="M4" s="2979"/>
      <c r="N4" s="2975" t="s">
        <v>153</v>
      </c>
      <c r="O4" s="2976"/>
      <c r="P4" s="2976"/>
      <c r="Q4" s="2980"/>
      <c r="R4" s="2975" t="s">
        <v>155</v>
      </c>
      <c r="S4" s="2980"/>
      <c r="T4" s="879" t="s">
        <v>154</v>
      </c>
      <c r="U4" s="2982" t="s">
        <v>168</v>
      </c>
      <c r="V4" s="2982"/>
      <c r="W4" s="2982"/>
      <c r="X4" s="2983"/>
      <c r="Y4" s="2976" t="s">
        <v>812</v>
      </c>
      <c r="Z4" s="2976"/>
      <c r="AA4" s="2976"/>
      <c r="AB4" s="2976"/>
      <c r="AC4" s="2977"/>
    </row>
    <row r="5" spans="2:30" ht="17" thickBot="1">
      <c r="B5" s="907"/>
      <c r="C5" s="897" t="s">
        <v>127</v>
      </c>
      <c r="D5" s="870" t="s">
        <v>22</v>
      </c>
      <c r="E5" s="870" t="s">
        <v>52</v>
      </c>
      <c r="F5" s="898" t="s">
        <v>171</v>
      </c>
      <c r="G5" s="871" t="s">
        <v>127</v>
      </c>
      <c r="H5" s="871" t="s">
        <v>22</v>
      </c>
      <c r="I5" s="871" t="s">
        <v>171</v>
      </c>
      <c r="J5" s="871" t="s">
        <v>52</v>
      </c>
      <c r="K5" s="2028" t="s">
        <v>215</v>
      </c>
      <c r="L5" s="2028" t="s">
        <v>605</v>
      </c>
      <c r="M5" s="871" t="s">
        <v>84</v>
      </c>
      <c r="N5" s="873" t="s">
        <v>22</v>
      </c>
      <c r="O5" s="872" t="s">
        <v>171</v>
      </c>
      <c r="P5" s="872" t="s">
        <v>52</v>
      </c>
      <c r="Q5" s="872" t="s">
        <v>84</v>
      </c>
      <c r="R5" s="873" t="s">
        <v>22</v>
      </c>
      <c r="S5" s="875" t="s">
        <v>52</v>
      </c>
      <c r="T5" s="875" t="s">
        <v>52</v>
      </c>
      <c r="U5" s="872" t="s">
        <v>127</v>
      </c>
      <c r="V5" s="872" t="s">
        <v>22</v>
      </c>
      <c r="W5" s="872" t="s">
        <v>171</v>
      </c>
      <c r="X5" s="875" t="s">
        <v>52</v>
      </c>
      <c r="Y5" s="872" t="s">
        <v>127</v>
      </c>
      <c r="Z5" s="872" t="s">
        <v>22</v>
      </c>
      <c r="AA5" s="872" t="s">
        <v>171</v>
      </c>
      <c r="AB5" s="872" t="s">
        <v>52</v>
      </c>
      <c r="AC5" s="875" t="s">
        <v>84</v>
      </c>
    </row>
    <row r="6" spans="2:30">
      <c r="B6" s="908" t="s">
        <v>813</v>
      </c>
      <c r="C6" s="909">
        <v>609967</v>
      </c>
      <c r="D6" s="910">
        <v>120072</v>
      </c>
      <c r="E6" s="910"/>
      <c r="F6" s="911">
        <v>489895</v>
      </c>
      <c r="G6" s="958">
        <v>256804.24373856615</v>
      </c>
      <c r="H6" s="959">
        <v>75000</v>
      </c>
      <c r="I6" s="959">
        <v>53025</v>
      </c>
      <c r="J6" s="959">
        <v>119729.24373856615</v>
      </c>
      <c r="K6" s="2029">
        <v>39800</v>
      </c>
      <c r="L6" s="2029">
        <v>79929.243738566147</v>
      </c>
      <c r="M6" s="960">
        <v>9050</v>
      </c>
      <c r="N6" s="913">
        <v>679</v>
      </c>
      <c r="O6" s="912">
        <v>764</v>
      </c>
      <c r="P6" s="912">
        <v>4963</v>
      </c>
      <c r="Q6" s="912">
        <v>262</v>
      </c>
      <c r="R6" s="913">
        <v>516.33333333333337</v>
      </c>
      <c r="S6" s="914">
        <v>16863.58568329718</v>
      </c>
      <c r="T6" s="914">
        <v>6775</v>
      </c>
      <c r="U6" s="915">
        <v>18992</v>
      </c>
      <c r="V6" s="915">
        <v>1954</v>
      </c>
      <c r="W6" s="915">
        <v>1705</v>
      </c>
      <c r="X6" s="916">
        <v>15333</v>
      </c>
      <c r="Y6" s="1073">
        <v>916586.16275519668</v>
      </c>
      <c r="Z6" s="910">
        <v>198221.33333333334</v>
      </c>
      <c r="AA6" s="910">
        <v>545389</v>
      </c>
      <c r="AB6" s="910">
        <v>163663.82942186334</v>
      </c>
      <c r="AC6" s="1074">
        <v>9312</v>
      </c>
    </row>
    <row r="7" spans="2:30">
      <c r="B7" s="908" t="s">
        <v>814</v>
      </c>
      <c r="C7" s="917">
        <v>585228</v>
      </c>
      <c r="D7" s="912">
        <v>121654</v>
      </c>
      <c r="E7" s="912"/>
      <c r="F7" s="918">
        <v>463574</v>
      </c>
      <c r="G7" s="958">
        <v>243834.60910579946</v>
      </c>
      <c r="H7" s="959">
        <v>73725</v>
      </c>
      <c r="I7" s="959">
        <v>54425</v>
      </c>
      <c r="J7" s="959">
        <v>103234.60910579946</v>
      </c>
      <c r="K7" s="2029">
        <v>34200</v>
      </c>
      <c r="L7" s="2029">
        <v>69034.609105799464</v>
      </c>
      <c r="M7" s="960">
        <v>12450</v>
      </c>
      <c r="N7" s="913">
        <v>666</v>
      </c>
      <c r="O7" s="912">
        <v>786</v>
      </c>
      <c r="P7" s="912">
        <v>5034</v>
      </c>
      <c r="Q7" s="912">
        <v>188</v>
      </c>
      <c r="R7" s="913">
        <v>551.66666666666663</v>
      </c>
      <c r="S7" s="914">
        <v>16595.7352221642</v>
      </c>
      <c r="T7" s="914">
        <v>6485</v>
      </c>
      <c r="U7" s="915">
        <v>21315</v>
      </c>
      <c r="V7" s="912">
        <v>2134</v>
      </c>
      <c r="W7" s="912">
        <v>1893</v>
      </c>
      <c r="X7" s="916">
        <v>17288</v>
      </c>
      <c r="Y7" s="913">
        <v>880684.0109946304</v>
      </c>
      <c r="Z7" s="912">
        <v>198730.66666666669</v>
      </c>
      <c r="AA7" s="912">
        <v>520678</v>
      </c>
      <c r="AB7" s="912">
        <v>148637.34432796366</v>
      </c>
      <c r="AC7" s="914">
        <v>12638</v>
      </c>
    </row>
    <row r="8" spans="2:30">
      <c r="B8" s="908" t="s">
        <v>815</v>
      </c>
      <c r="C8" s="917">
        <v>559361</v>
      </c>
      <c r="D8" s="912">
        <v>108081</v>
      </c>
      <c r="E8" s="912"/>
      <c r="F8" s="918">
        <v>451280</v>
      </c>
      <c r="G8" s="958">
        <v>238309.38171408614</v>
      </c>
      <c r="H8" s="959">
        <v>73225</v>
      </c>
      <c r="I8" s="959">
        <v>53225</v>
      </c>
      <c r="J8" s="959">
        <v>99659.381714086136</v>
      </c>
      <c r="K8" s="2029">
        <v>33375</v>
      </c>
      <c r="L8" s="2029">
        <v>66284.381714086136</v>
      </c>
      <c r="M8" s="960">
        <v>12200</v>
      </c>
      <c r="N8" s="913">
        <v>781</v>
      </c>
      <c r="O8" s="912">
        <v>918</v>
      </c>
      <c r="P8" s="912">
        <v>4896</v>
      </c>
      <c r="Q8" s="912">
        <v>292</v>
      </c>
      <c r="R8" s="913">
        <v>545.22222222222217</v>
      </c>
      <c r="S8" s="914">
        <v>21931.158294499321</v>
      </c>
      <c r="T8" s="914">
        <v>6061</v>
      </c>
      <c r="U8" s="915">
        <v>19867</v>
      </c>
      <c r="V8" s="912">
        <v>2063</v>
      </c>
      <c r="W8" s="912">
        <v>1938</v>
      </c>
      <c r="X8" s="916">
        <v>15867</v>
      </c>
      <c r="Y8" s="913">
        <v>852962.76223080768</v>
      </c>
      <c r="Z8" s="912">
        <v>184695.22222222222</v>
      </c>
      <c r="AA8" s="912">
        <v>507361</v>
      </c>
      <c r="AB8" s="912">
        <v>148414.54000858546</v>
      </c>
      <c r="AC8" s="914">
        <v>12492</v>
      </c>
    </row>
    <row r="9" spans="2:30">
      <c r="B9" s="908" t="s">
        <v>816</v>
      </c>
      <c r="C9" s="917">
        <v>542443</v>
      </c>
      <c r="D9" s="912">
        <v>102192</v>
      </c>
      <c r="E9" s="912"/>
      <c r="F9" s="918">
        <v>440251</v>
      </c>
      <c r="G9" s="913">
        <v>235008.78350608039</v>
      </c>
      <c r="H9" s="912">
        <v>72350</v>
      </c>
      <c r="I9" s="912">
        <v>52200</v>
      </c>
      <c r="J9" s="912">
        <v>98408.783506080392</v>
      </c>
      <c r="K9" s="2029">
        <v>32960</v>
      </c>
      <c r="L9" s="2029">
        <v>65448.783506080392</v>
      </c>
      <c r="M9" s="914">
        <v>12050</v>
      </c>
      <c r="N9" s="913">
        <v>643</v>
      </c>
      <c r="O9" s="912">
        <v>718</v>
      </c>
      <c r="P9" s="912">
        <v>4398</v>
      </c>
      <c r="Q9" s="912">
        <v>234</v>
      </c>
      <c r="R9" s="913">
        <v>556.29629629629619</v>
      </c>
      <c r="S9" s="914">
        <v>18530.728729306451</v>
      </c>
      <c r="T9" s="914">
        <v>5957</v>
      </c>
      <c r="U9" s="915">
        <v>18921</v>
      </c>
      <c r="V9" s="912">
        <v>1818</v>
      </c>
      <c r="W9" s="912">
        <v>2110</v>
      </c>
      <c r="X9" s="916">
        <v>14994</v>
      </c>
      <c r="Y9" s="913">
        <v>827410.80853168317</v>
      </c>
      <c r="Z9" s="912">
        <v>177559.29629629629</v>
      </c>
      <c r="AA9" s="912">
        <v>495279</v>
      </c>
      <c r="AB9" s="912">
        <v>142288.51223538685</v>
      </c>
      <c r="AC9" s="914">
        <v>12284</v>
      </c>
    </row>
    <row r="10" spans="2:30">
      <c r="B10" s="908" t="s">
        <v>817</v>
      </c>
      <c r="C10" s="917">
        <v>564257</v>
      </c>
      <c r="D10" s="912">
        <v>106244</v>
      </c>
      <c r="E10" s="912"/>
      <c r="F10" s="918">
        <v>458014</v>
      </c>
      <c r="G10" s="913">
        <v>236708.41689672245</v>
      </c>
      <c r="H10" s="912">
        <v>74575</v>
      </c>
      <c r="I10" s="912">
        <v>53700</v>
      </c>
      <c r="J10" s="912">
        <v>96283.416896722454</v>
      </c>
      <c r="K10" s="2029">
        <v>32410</v>
      </c>
      <c r="L10" s="2029">
        <v>63873.416896722447</v>
      </c>
      <c r="M10" s="914">
        <v>12150</v>
      </c>
      <c r="N10" s="913">
        <v>678</v>
      </c>
      <c r="O10" s="912">
        <v>867</v>
      </c>
      <c r="P10" s="912">
        <v>5102</v>
      </c>
      <c r="Q10" s="912">
        <v>238</v>
      </c>
      <c r="R10" s="913">
        <v>551.06172839506155</v>
      </c>
      <c r="S10" s="914">
        <v>18693.563468144304</v>
      </c>
      <c r="T10" s="914">
        <v>6595</v>
      </c>
      <c r="U10" s="915">
        <v>21409</v>
      </c>
      <c r="V10" s="912">
        <v>1694</v>
      </c>
      <c r="W10" s="912">
        <v>2408</v>
      </c>
      <c r="X10" s="916">
        <v>17307</v>
      </c>
      <c r="Y10" s="913">
        <v>855100.04209326184</v>
      </c>
      <c r="Z10" s="912">
        <v>183742.06172839506</v>
      </c>
      <c r="AA10" s="912">
        <v>514989</v>
      </c>
      <c r="AB10" s="912">
        <v>143980.98036486676</v>
      </c>
      <c r="AC10" s="914">
        <v>12388</v>
      </c>
    </row>
    <row r="11" spans="2:30">
      <c r="B11" s="908" t="s">
        <v>818</v>
      </c>
      <c r="C11" s="917">
        <v>546787</v>
      </c>
      <c r="D11" s="912">
        <v>102077</v>
      </c>
      <c r="E11" s="912"/>
      <c r="F11" s="918">
        <v>444711</v>
      </c>
      <c r="G11" s="913">
        <v>245157.19874626698</v>
      </c>
      <c r="H11" s="912">
        <v>78875</v>
      </c>
      <c r="I11" s="912">
        <v>56425</v>
      </c>
      <c r="J11" s="912">
        <v>97607.198746266979</v>
      </c>
      <c r="K11" s="2029">
        <v>32510</v>
      </c>
      <c r="L11" s="2029">
        <v>65097.198746266971</v>
      </c>
      <c r="M11" s="914">
        <v>12250</v>
      </c>
      <c r="N11" s="913">
        <v>731</v>
      </c>
      <c r="O11" s="912">
        <v>865</v>
      </c>
      <c r="P11" s="912">
        <v>5947</v>
      </c>
      <c r="Q11" s="912">
        <v>225</v>
      </c>
      <c r="R11" s="913">
        <v>578.61481481481462</v>
      </c>
      <c r="S11" s="914">
        <v>19290.078171543235</v>
      </c>
      <c r="T11" s="914">
        <v>5480</v>
      </c>
      <c r="U11" s="915">
        <v>19951</v>
      </c>
      <c r="V11" s="912">
        <v>1928</v>
      </c>
      <c r="W11" s="912">
        <v>2146</v>
      </c>
      <c r="X11" s="916">
        <v>15877</v>
      </c>
      <c r="Y11" s="913">
        <v>845012.89173262508</v>
      </c>
      <c r="Z11" s="912">
        <v>184189.61481481482</v>
      </c>
      <c r="AA11" s="912">
        <v>504147</v>
      </c>
      <c r="AB11" s="912">
        <v>144201.2769178102</v>
      </c>
      <c r="AC11" s="914">
        <v>12475</v>
      </c>
    </row>
    <row r="12" spans="2:30">
      <c r="B12" s="908" t="s">
        <v>819</v>
      </c>
      <c r="C12" s="917">
        <v>569033</v>
      </c>
      <c r="D12" s="912">
        <v>107533</v>
      </c>
      <c r="E12" s="912"/>
      <c r="F12" s="918">
        <v>461499</v>
      </c>
      <c r="G12" s="913">
        <v>248975.80569250265</v>
      </c>
      <c r="H12" s="912">
        <v>79175</v>
      </c>
      <c r="I12" s="912">
        <v>56975</v>
      </c>
      <c r="J12" s="912">
        <v>100475.80569250265</v>
      </c>
      <c r="K12" s="2029">
        <v>33585</v>
      </c>
      <c r="L12" s="2029">
        <v>66890.805692502647</v>
      </c>
      <c r="M12" s="914">
        <v>12350</v>
      </c>
      <c r="N12" s="913">
        <v>750</v>
      </c>
      <c r="O12" s="912">
        <v>900</v>
      </c>
      <c r="P12" s="912">
        <v>5150</v>
      </c>
      <c r="Q12" s="912">
        <v>280</v>
      </c>
      <c r="R12" s="913">
        <v>607.54555555555532</v>
      </c>
      <c r="S12" s="914">
        <v>19378.307219313287</v>
      </c>
      <c r="T12" s="914">
        <v>5500</v>
      </c>
      <c r="U12" s="915">
        <v>21870</v>
      </c>
      <c r="V12" s="912">
        <v>2193</v>
      </c>
      <c r="W12" s="912">
        <v>2350</v>
      </c>
      <c r="X12" s="916">
        <v>17326</v>
      </c>
      <c r="Y12" s="913">
        <v>872442.65846737148</v>
      </c>
      <c r="Z12" s="912">
        <v>190258.54555555555</v>
      </c>
      <c r="AA12" s="912">
        <v>521724</v>
      </c>
      <c r="AB12" s="912">
        <v>147830.11291181593</v>
      </c>
      <c r="AC12" s="914">
        <v>12630</v>
      </c>
    </row>
    <row r="13" spans="2:30">
      <c r="B13" s="908" t="s">
        <v>820</v>
      </c>
      <c r="C13" s="917">
        <v>583120</v>
      </c>
      <c r="D13" s="912">
        <v>111716</v>
      </c>
      <c r="E13" s="912"/>
      <c r="F13" s="918">
        <v>471404</v>
      </c>
      <c r="G13" s="913">
        <v>253640.03131813646</v>
      </c>
      <c r="H13" s="912">
        <v>80025</v>
      </c>
      <c r="I13" s="912">
        <v>57450</v>
      </c>
      <c r="J13" s="912">
        <v>103765.03131813646</v>
      </c>
      <c r="K13" s="2029">
        <v>34635.725432305844</v>
      </c>
      <c r="L13" s="2029">
        <v>69129.305885830603</v>
      </c>
      <c r="M13" s="914">
        <v>12400</v>
      </c>
      <c r="N13" s="913">
        <v>800</v>
      </c>
      <c r="O13" s="912">
        <v>950</v>
      </c>
      <c r="P13" s="912">
        <v>5650</v>
      </c>
      <c r="Q13" s="912">
        <v>280</v>
      </c>
      <c r="R13" s="913">
        <v>637.92283333333307</v>
      </c>
      <c r="S13" s="914">
        <v>20431.946147173869</v>
      </c>
      <c r="T13" s="914">
        <v>5500</v>
      </c>
      <c r="U13" s="915">
        <v>24971</v>
      </c>
      <c r="V13" s="912">
        <v>2215</v>
      </c>
      <c r="W13" s="912">
        <v>2266</v>
      </c>
      <c r="X13" s="916">
        <v>20490</v>
      </c>
      <c r="Y13" s="913">
        <v>895980.90029864362</v>
      </c>
      <c r="Z13" s="912">
        <v>195393.92283333332</v>
      </c>
      <c r="AA13" s="912">
        <v>532070</v>
      </c>
      <c r="AB13" s="912">
        <v>155836.97746531034</v>
      </c>
      <c r="AC13" s="914">
        <v>12680</v>
      </c>
    </row>
    <row r="14" spans="2:30">
      <c r="B14" s="908" t="s">
        <v>821</v>
      </c>
      <c r="C14" s="917">
        <v>566689</v>
      </c>
      <c r="D14" s="912">
        <v>112702</v>
      </c>
      <c r="E14" s="912"/>
      <c r="F14" s="918">
        <v>453987</v>
      </c>
      <c r="G14" s="913">
        <v>247708.47684441932</v>
      </c>
      <c r="H14" s="912">
        <v>78575</v>
      </c>
      <c r="I14" s="912">
        <v>55650</v>
      </c>
      <c r="J14" s="912">
        <v>102033.47684441933</v>
      </c>
      <c r="K14" s="2029">
        <v>34057.749937470093</v>
      </c>
      <c r="L14" s="2029">
        <v>67975.726906949218</v>
      </c>
      <c r="M14" s="914">
        <v>11450</v>
      </c>
      <c r="N14" s="913">
        <v>750</v>
      </c>
      <c r="O14" s="912">
        <v>900</v>
      </c>
      <c r="P14" s="912">
        <v>4750</v>
      </c>
      <c r="Q14" s="912">
        <v>280</v>
      </c>
      <c r="R14" s="913">
        <v>669.8189749999998</v>
      </c>
      <c r="S14" s="914">
        <v>19205.674022730072</v>
      </c>
      <c r="T14" s="914">
        <v>5000</v>
      </c>
      <c r="U14" s="915">
        <v>22506</v>
      </c>
      <c r="V14" s="912">
        <v>2115</v>
      </c>
      <c r="W14" s="912">
        <v>2005</v>
      </c>
      <c r="X14" s="916">
        <v>18386</v>
      </c>
      <c r="Y14" s="913">
        <v>868458.96984214941</v>
      </c>
      <c r="Z14" s="912">
        <v>194811.818975</v>
      </c>
      <c r="AA14" s="912">
        <v>512542</v>
      </c>
      <c r="AB14" s="912">
        <v>149375.15086714941</v>
      </c>
      <c r="AC14" s="914">
        <v>11730</v>
      </c>
    </row>
    <row r="15" spans="2:30">
      <c r="B15" s="908" t="s">
        <v>822</v>
      </c>
      <c r="C15" s="917">
        <v>639159</v>
      </c>
      <c r="D15" s="912">
        <v>123157</v>
      </c>
      <c r="E15" s="912"/>
      <c r="F15" s="918">
        <v>516002</v>
      </c>
      <c r="G15" s="913">
        <v>264520.32485866389</v>
      </c>
      <c r="H15" s="912">
        <v>77153</v>
      </c>
      <c r="I15" s="912">
        <v>58658.5</v>
      </c>
      <c r="J15" s="912">
        <v>116558.82485866389</v>
      </c>
      <c r="K15" s="2029">
        <v>38906.165239226291</v>
      </c>
      <c r="L15" s="2029">
        <v>77652.659619437589</v>
      </c>
      <c r="M15" s="914">
        <v>12150</v>
      </c>
      <c r="N15" s="913">
        <v>750</v>
      </c>
      <c r="O15" s="912">
        <v>950</v>
      </c>
      <c r="P15" s="912">
        <v>5500</v>
      </c>
      <c r="Q15" s="912">
        <v>250</v>
      </c>
      <c r="R15" s="913">
        <v>703.30992374999983</v>
      </c>
      <c r="S15" s="914">
        <v>19028.291603201302</v>
      </c>
      <c r="T15" s="914">
        <v>5500</v>
      </c>
      <c r="U15" s="915">
        <v>23188</v>
      </c>
      <c r="V15" s="912">
        <v>2073</v>
      </c>
      <c r="W15" s="912">
        <v>1890</v>
      </c>
      <c r="X15" s="916">
        <v>19226</v>
      </c>
      <c r="Y15" s="913">
        <v>959549.92638561525</v>
      </c>
      <c r="Z15" s="912">
        <v>203836.30992375</v>
      </c>
      <c r="AA15" s="912">
        <v>577500.5</v>
      </c>
      <c r="AB15" s="912">
        <v>165813.1164618652</v>
      </c>
      <c r="AC15" s="914">
        <v>12400</v>
      </c>
    </row>
    <row r="16" spans="2:30">
      <c r="B16" s="908" t="s">
        <v>823</v>
      </c>
      <c r="C16" s="917">
        <v>585209</v>
      </c>
      <c r="D16" s="912">
        <v>106469</v>
      </c>
      <c r="E16" s="912"/>
      <c r="F16" s="918">
        <v>478740</v>
      </c>
      <c r="G16" s="913">
        <v>243082.6605224463</v>
      </c>
      <c r="H16" s="912">
        <v>74853.5</v>
      </c>
      <c r="I16" s="912">
        <v>55323</v>
      </c>
      <c r="J16" s="912">
        <v>101631.1605224463</v>
      </c>
      <c r="K16" s="2029">
        <v>33923.460789307348</v>
      </c>
      <c r="L16" s="2029">
        <v>67707.699733138928</v>
      </c>
      <c r="M16" s="914">
        <v>11275</v>
      </c>
      <c r="N16" s="913">
        <v>750</v>
      </c>
      <c r="O16" s="912">
        <v>950</v>
      </c>
      <c r="P16" s="912">
        <v>5250</v>
      </c>
      <c r="Q16" s="912">
        <v>300</v>
      </c>
      <c r="R16" s="913">
        <v>738.47541993749985</v>
      </c>
      <c r="S16" s="914">
        <v>18015.370286167989</v>
      </c>
      <c r="T16" s="914">
        <v>5500</v>
      </c>
      <c r="U16" s="915">
        <v>18905</v>
      </c>
      <c r="V16" s="912">
        <v>2094</v>
      </c>
      <c r="W16" s="912">
        <v>1623</v>
      </c>
      <c r="X16" s="916">
        <v>15188</v>
      </c>
      <c r="Y16" s="913">
        <v>878700.50622855173</v>
      </c>
      <c r="Z16" s="912">
        <v>184904.97541993752</v>
      </c>
      <c r="AA16" s="912">
        <v>536636</v>
      </c>
      <c r="AB16" s="912">
        <v>145584.53080861428</v>
      </c>
      <c r="AC16" s="914">
        <v>11575</v>
      </c>
    </row>
    <row r="17" spans="2:29" ht="16" thickBot="1">
      <c r="B17" s="919" t="s">
        <v>824</v>
      </c>
      <c r="C17" s="920">
        <v>617556</v>
      </c>
      <c r="D17" s="921">
        <v>115566</v>
      </c>
      <c r="E17" s="921"/>
      <c r="F17" s="922">
        <v>501990</v>
      </c>
      <c r="G17" s="924">
        <v>245660.69745840513</v>
      </c>
      <c r="H17" s="923">
        <v>74575.73529411765</v>
      </c>
      <c r="I17" s="923">
        <v>56516</v>
      </c>
      <c r="J17" s="923">
        <v>103293.96216428748</v>
      </c>
      <c r="K17" s="2030">
        <v>34478.487279287627</v>
      </c>
      <c r="L17" s="2030">
        <v>68815.474884999843</v>
      </c>
      <c r="M17" s="925">
        <v>11275</v>
      </c>
      <c r="N17" s="924">
        <v>800</v>
      </c>
      <c r="O17" s="923">
        <v>1000</v>
      </c>
      <c r="P17" s="923">
        <v>5950</v>
      </c>
      <c r="Q17" s="923">
        <v>350</v>
      </c>
      <c r="R17" s="924">
        <v>775.39919093437493</v>
      </c>
      <c r="S17" s="925">
        <v>18661.79375919114</v>
      </c>
      <c r="T17" s="925">
        <v>6000</v>
      </c>
      <c r="U17" s="926">
        <v>22658</v>
      </c>
      <c r="V17" s="923">
        <v>2157</v>
      </c>
      <c r="W17" s="923">
        <v>1986</v>
      </c>
      <c r="X17" s="927">
        <v>18515</v>
      </c>
      <c r="Y17" s="924">
        <v>919411.8904085306</v>
      </c>
      <c r="Z17" s="923">
        <v>193874.13448505203</v>
      </c>
      <c r="AA17" s="923">
        <v>561492</v>
      </c>
      <c r="AB17" s="923">
        <v>152420.75592347863</v>
      </c>
      <c r="AC17" s="925">
        <v>11625</v>
      </c>
    </row>
    <row r="18" spans="2:29">
      <c r="B18" s="876"/>
      <c r="C18" s="912">
        <v>6968809</v>
      </c>
      <c r="D18" s="912">
        <v>1337463</v>
      </c>
      <c r="E18" s="912">
        <v>0</v>
      </c>
      <c r="F18" s="912">
        <v>5631347</v>
      </c>
      <c r="G18" s="912">
        <v>2959410.6304020956</v>
      </c>
      <c r="H18" s="912">
        <v>912107.23529411759</v>
      </c>
      <c r="I18" s="912">
        <v>663572.5</v>
      </c>
      <c r="J18" s="912">
        <v>1242680.8951079778</v>
      </c>
      <c r="K18" s="2029">
        <v>414841.58867759723</v>
      </c>
      <c r="L18" s="2029">
        <v>827839.30643038033</v>
      </c>
      <c r="M18" s="912">
        <v>141050</v>
      </c>
      <c r="N18" s="912">
        <v>8778</v>
      </c>
      <c r="O18" s="912">
        <v>10568</v>
      </c>
      <c r="P18" s="912">
        <v>62590</v>
      </c>
      <c r="Q18" s="912">
        <v>3179</v>
      </c>
      <c r="R18" s="912">
        <v>7431.6669602391585</v>
      </c>
      <c r="S18" s="912">
        <v>226626.23260673234</v>
      </c>
      <c r="T18" s="912">
        <v>70353</v>
      </c>
      <c r="U18" s="912">
        <v>254553</v>
      </c>
      <c r="V18" s="912">
        <v>24438</v>
      </c>
      <c r="W18" s="912">
        <v>24320</v>
      </c>
      <c r="X18" s="912">
        <v>205797</v>
      </c>
      <c r="Y18" s="912">
        <v>10572301.529969066</v>
      </c>
      <c r="Z18" s="912">
        <v>2290217.9022543565</v>
      </c>
      <c r="AA18" s="912">
        <v>6329807.5</v>
      </c>
      <c r="AB18" s="912">
        <v>1808047.1277147101</v>
      </c>
      <c r="AC18" s="912">
        <v>144229</v>
      </c>
    </row>
    <row r="19" spans="2:29">
      <c r="E19" s="1072"/>
      <c r="V19" s="877"/>
      <c r="W19" s="877"/>
      <c r="X19" s="1071"/>
    </row>
    <row r="20" spans="2:29" ht="16" thickBot="1">
      <c r="E20" s="1072"/>
      <c r="V20" s="877"/>
      <c r="W20" s="877"/>
      <c r="X20" s="1071"/>
    </row>
    <row r="21" spans="2:29">
      <c r="B21" s="904"/>
      <c r="C21" s="2988" t="s">
        <v>825</v>
      </c>
      <c r="D21" s="2989"/>
      <c r="E21" s="2989"/>
      <c r="F21" s="2989"/>
      <c r="G21" s="2989"/>
      <c r="H21" s="2989"/>
      <c r="I21" s="2989"/>
      <c r="J21" s="2989"/>
      <c r="K21" s="2989"/>
      <c r="L21" s="2989"/>
      <c r="M21" s="2989"/>
      <c r="N21" s="2989"/>
      <c r="O21" s="2989"/>
      <c r="P21" s="2989"/>
      <c r="Q21" s="2989"/>
      <c r="R21" s="2989"/>
      <c r="S21" s="2989"/>
      <c r="T21" s="2989"/>
      <c r="U21" s="2989"/>
      <c r="V21" s="2989"/>
      <c r="W21" s="2989"/>
      <c r="X21" s="2989"/>
      <c r="Y21" s="2989"/>
      <c r="Z21" s="2989"/>
      <c r="AA21" s="2989"/>
      <c r="AB21" s="2989"/>
      <c r="AC21" s="2990"/>
    </row>
    <row r="22" spans="2:29" ht="16" thickBot="1">
      <c r="B22" s="905"/>
      <c r="C22" s="2991"/>
      <c r="D22" s="2992"/>
      <c r="E22" s="2992"/>
      <c r="F22" s="2992"/>
      <c r="G22" s="2993"/>
      <c r="H22" s="2993"/>
      <c r="I22" s="2993"/>
      <c r="J22" s="2993"/>
      <c r="K22" s="2993"/>
      <c r="L22" s="2993"/>
      <c r="M22" s="2993"/>
      <c r="N22" s="2992"/>
      <c r="O22" s="2992"/>
      <c r="P22" s="2992"/>
      <c r="Q22" s="2992"/>
      <c r="R22" s="2992"/>
      <c r="S22" s="2992"/>
      <c r="T22" s="2992"/>
      <c r="U22" s="2992"/>
      <c r="V22" s="2992"/>
      <c r="W22" s="2992"/>
      <c r="X22" s="2992"/>
      <c r="Y22" s="2993"/>
      <c r="Z22" s="2993"/>
      <c r="AA22" s="2993"/>
      <c r="AB22" s="2993"/>
      <c r="AC22" s="2994"/>
    </row>
    <row r="23" spans="2:29" ht="15.75" customHeight="1" thickBot="1">
      <c r="B23" s="906"/>
      <c r="C23" s="2995" t="s">
        <v>811</v>
      </c>
      <c r="D23" s="2996"/>
      <c r="E23" s="2996"/>
      <c r="F23" s="2997"/>
      <c r="G23" s="2979" t="s">
        <v>317</v>
      </c>
      <c r="H23" s="2979"/>
      <c r="I23" s="2979"/>
      <c r="J23" s="2979"/>
      <c r="K23" s="2979"/>
      <c r="L23" s="2979"/>
      <c r="M23" s="2979"/>
      <c r="N23" s="2975" t="s">
        <v>153</v>
      </c>
      <c r="O23" s="2976"/>
      <c r="P23" s="2976"/>
      <c r="Q23" s="2980"/>
      <c r="R23" s="2975" t="s">
        <v>155</v>
      </c>
      <c r="S23" s="2980"/>
      <c r="T23" s="879" t="s">
        <v>154</v>
      </c>
      <c r="U23" s="2982" t="s">
        <v>168</v>
      </c>
      <c r="V23" s="2982"/>
      <c r="W23" s="2982"/>
      <c r="X23" s="2983"/>
      <c r="Y23" s="2976" t="s">
        <v>812</v>
      </c>
      <c r="Z23" s="2976"/>
      <c r="AA23" s="2976"/>
      <c r="AB23" s="2976"/>
      <c r="AC23" s="2977"/>
    </row>
    <row r="24" spans="2:29" ht="15.75" customHeight="1" thickBot="1">
      <c r="B24" s="907"/>
      <c r="C24" s="897" t="s">
        <v>127</v>
      </c>
      <c r="D24" s="870" t="s">
        <v>22</v>
      </c>
      <c r="E24" s="870" t="s">
        <v>52</v>
      </c>
      <c r="F24" s="898" t="s">
        <v>171</v>
      </c>
      <c r="G24" s="871" t="s">
        <v>127</v>
      </c>
      <c r="H24" s="871" t="s">
        <v>22</v>
      </c>
      <c r="I24" s="871" t="s">
        <v>171</v>
      </c>
      <c r="J24" s="871" t="s">
        <v>52</v>
      </c>
      <c r="K24" s="2028" t="s">
        <v>215</v>
      </c>
      <c r="L24" s="2028" t="s">
        <v>605</v>
      </c>
      <c r="M24" s="871" t="s">
        <v>84</v>
      </c>
      <c r="N24" s="873" t="s">
        <v>22</v>
      </c>
      <c r="O24" s="872" t="s">
        <v>171</v>
      </c>
      <c r="P24" s="872" t="s">
        <v>52</v>
      </c>
      <c r="Q24" s="872" t="s">
        <v>84</v>
      </c>
      <c r="R24" s="873" t="s">
        <v>22</v>
      </c>
      <c r="S24" s="875" t="s">
        <v>52</v>
      </c>
      <c r="T24" s="875" t="s">
        <v>52</v>
      </c>
      <c r="U24" s="872" t="s">
        <v>127</v>
      </c>
      <c r="V24" s="872" t="s">
        <v>22</v>
      </c>
      <c r="W24" s="872" t="s">
        <v>171</v>
      </c>
      <c r="X24" s="875" t="s">
        <v>52</v>
      </c>
      <c r="Y24" s="902" t="s">
        <v>127</v>
      </c>
      <c r="Z24" s="902" t="s">
        <v>22</v>
      </c>
      <c r="AA24" s="902" t="s">
        <v>171</v>
      </c>
      <c r="AB24" s="902" t="s">
        <v>52</v>
      </c>
      <c r="AC24" s="903" t="s">
        <v>84</v>
      </c>
    </row>
    <row r="25" spans="2:29">
      <c r="B25" s="908" t="s">
        <v>813</v>
      </c>
      <c r="C25" s="929">
        <v>534497.45485582447</v>
      </c>
      <c r="D25" s="910">
        <v>108752.07410191905</v>
      </c>
      <c r="E25" s="910">
        <v>900</v>
      </c>
      <c r="F25" s="911">
        <v>424845.3807539054</v>
      </c>
      <c r="G25" s="928">
        <f t="shared" ref="G25:G36" si="0">SUM(H25:J25,M25)</f>
        <v>278391.55688960885</v>
      </c>
      <c r="H25" s="912">
        <v>73864.149999999994</v>
      </c>
      <c r="I25" s="912">
        <v>62557.599999999999</v>
      </c>
      <c r="J25" s="912">
        <v>130263.80688960884</v>
      </c>
      <c r="K25" s="2029">
        <f t="shared" ref="K25:K36" si="1">J25*K$57/J$57</f>
        <v>47573.669416155557</v>
      </c>
      <c r="L25" s="2029">
        <f t="shared" ref="L25:L36" si="2">J25*L$57/J$57</f>
        <v>82690.137473453287</v>
      </c>
      <c r="M25" s="912">
        <v>11706</v>
      </c>
      <c r="N25" s="913">
        <v>645.04999999999995</v>
      </c>
      <c r="O25" s="912">
        <v>725.8</v>
      </c>
      <c r="P25" s="912">
        <v>4714.8499999999995</v>
      </c>
      <c r="Q25" s="912">
        <v>248.89999999999998</v>
      </c>
      <c r="R25" s="913">
        <v>490.51666666666665</v>
      </c>
      <c r="S25" s="914">
        <v>16020.40639913232</v>
      </c>
      <c r="T25" s="914">
        <v>6436.25</v>
      </c>
      <c r="U25" s="928">
        <v>14854.032708444023</v>
      </c>
      <c r="V25" s="912">
        <v>585.83147405983198</v>
      </c>
      <c r="W25" s="912">
        <v>1020.9683298489709</v>
      </c>
      <c r="X25" s="912">
        <v>13247.23290453522</v>
      </c>
      <c r="Y25" s="930">
        <v>857024.81751967629</v>
      </c>
      <c r="Z25" s="931">
        <v>184337.62224264554</v>
      </c>
      <c r="AA25" s="931">
        <v>489149.74908375432</v>
      </c>
      <c r="AB25" s="931">
        <v>171582.54619327636</v>
      </c>
      <c r="AC25" s="932">
        <v>11954.9</v>
      </c>
    </row>
    <row r="26" spans="2:29">
      <c r="B26" s="908" t="s">
        <v>814</v>
      </c>
      <c r="C26" s="933">
        <v>504946.63152792118</v>
      </c>
      <c r="D26" s="912">
        <v>104837.73854164411</v>
      </c>
      <c r="E26" s="912">
        <v>900</v>
      </c>
      <c r="F26" s="918">
        <v>399208.89298627706</v>
      </c>
      <c r="G26" s="928">
        <f t="shared" si="0"/>
        <v>269202.18627637048</v>
      </c>
      <c r="H26" s="912">
        <v>75336.399999999994</v>
      </c>
      <c r="I26" s="912">
        <v>61254.8</v>
      </c>
      <c r="J26" s="912">
        <v>122142.98627637047</v>
      </c>
      <c r="K26" s="2029">
        <f t="shared" si="1"/>
        <v>44607.862992507107</v>
      </c>
      <c r="L26" s="2029">
        <f t="shared" si="2"/>
        <v>77535.123283863373</v>
      </c>
      <c r="M26" s="912">
        <v>10468</v>
      </c>
      <c r="N26" s="913">
        <v>632.69999999999993</v>
      </c>
      <c r="O26" s="912">
        <v>746.69999999999993</v>
      </c>
      <c r="P26" s="912">
        <v>4782.3</v>
      </c>
      <c r="Q26" s="912">
        <v>178.6</v>
      </c>
      <c r="R26" s="913">
        <v>524.08333333333326</v>
      </c>
      <c r="S26" s="914">
        <v>15765.948461055988</v>
      </c>
      <c r="T26" s="914">
        <v>6160.75</v>
      </c>
      <c r="U26" s="928">
        <v>20194.742328959641</v>
      </c>
      <c r="V26" s="912">
        <v>468.66517924786558</v>
      </c>
      <c r="W26" s="912">
        <v>1187.7744947585857</v>
      </c>
      <c r="X26" s="912">
        <v>18538.30265495319</v>
      </c>
      <c r="Y26" s="917">
        <v>823134.64192764054</v>
      </c>
      <c r="Z26" s="912">
        <v>181799.5870542253</v>
      </c>
      <c r="AA26" s="912">
        <v>462398.16748103563</v>
      </c>
      <c r="AB26" s="912">
        <v>168290.28739237963</v>
      </c>
      <c r="AC26" s="918">
        <v>10646.6</v>
      </c>
    </row>
    <row r="27" spans="2:29">
      <c r="B27" s="908" t="s">
        <v>815</v>
      </c>
      <c r="C27" s="933">
        <v>504310.64210200578</v>
      </c>
      <c r="D27" s="912">
        <v>95654.270856145638</v>
      </c>
      <c r="E27" s="912">
        <v>900</v>
      </c>
      <c r="F27" s="918">
        <v>407756.37124586012</v>
      </c>
      <c r="G27" s="928">
        <f t="shared" si="0"/>
        <v>256397.27934548212</v>
      </c>
      <c r="H27" s="912">
        <v>70926.850000000006</v>
      </c>
      <c r="I27" s="912">
        <v>58713.65</v>
      </c>
      <c r="J27" s="912">
        <v>116684.77934548214</v>
      </c>
      <c r="K27" s="2029">
        <f t="shared" si="1"/>
        <v>42614.470212614651</v>
      </c>
      <c r="L27" s="2029">
        <f t="shared" si="2"/>
        <v>74070.309132867478</v>
      </c>
      <c r="M27" s="912">
        <v>10072</v>
      </c>
      <c r="N27" s="913">
        <v>741.94999999999993</v>
      </c>
      <c r="O27" s="912">
        <v>872.09999999999991</v>
      </c>
      <c r="P27" s="912">
        <v>4651.2</v>
      </c>
      <c r="Q27" s="912">
        <v>277.39999999999998</v>
      </c>
      <c r="R27" s="913">
        <v>517.96111111111099</v>
      </c>
      <c r="S27" s="914">
        <v>20834.600379774354</v>
      </c>
      <c r="T27" s="914">
        <v>5757.95</v>
      </c>
      <c r="U27" s="928">
        <v>21091.207607381337</v>
      </c>
      <c r="V27" s="912">
        <v>679.56450990940516</v>
      </c>
      <c r="W27" s="912">
        <v>1239.0915904572341</v>
      </c>
      <c r="X27" s="912">
        <v>19172.551507014698</v>
      </c>
      <c r="Y27" s="917">
        <v>815452.29054575472</v>
      </c>
      <c r="Z27" s="912">
        <v>168520.59647716614</v>
      </c>
      <c r="AA27" s="912">
        <v>468581.21283631737</v>
      </c>
      <c r="AB27" s="912">
        <v>168001.08123227122</v>
      </c>
      <c r="AC27" s="918">
        <v>10349.4</v>
      </c>
    </row>
    <row r="28" spans="2:29">
      <c r="B28" s="908" t="s">
        <v>816</v>
      </c>
      <c r="C28" s="933">
        <v>536256.29330194183</v>
      </c>
      <c r="D28" s="912">
        <v>96843.384295873955</v>
      </c>
      <c r="E28" s="912">
        <v>900</v>
      </c>
      <c r="F28" s="918">
        <v>438512.90900606784</v>
      </c>
      <c r="G28" s="928">
        <f t="shared" si="0"/>
        <v>251231.33131047574</v>
      </c>
      <c r="H28" s="912">
        <v>71542.350000000006</v>
      </c>
      <c r="I28" s="912">
        <v>57306.5</v>
      </c>
      <c r="J28" s="912">
        <v>112401.48131047573</v>
      </c>
      <c r="K28" s="2029">
        <f t="shared" si="1"/>
        <v>41050.166131582009</v>
      </c>
      <c r="L28" s="2029">
        <f t="shared" si="2"/>
        <v>71351.315178893725</v>
      </c>
      <c r="M28" s="912">
        <v>9981</v>
      </c>
      <c r="N28" s="913">
        <v>610.85</v>
      </c>
      <c r="O28" s="912">
        <v>682.1</v>
      </c>
      <c r="P28" s="912">
        <v>4178.0999999999995</v>
      </c>
      <c r="Q28" s="912">
        <v>222.29999999999998</v>
      </c>
      <c r="R28" s="913">
        <v>528.48148148148141</v>
      </c>
      <c r="S28" s="914">
        <v>17604.192292841126</v>
      </c>
      <c r="T28" s="914">
        <v>5659.15</v>
      </c>
      <c r="U28" s="928">
        <v>16260.23472293198</v>
      </c>
      <c r="V28" s="912">
        <v>475.69515693658366</v>
      </c>
      <c r="W28" s="912">
        <v>1194.406213640345</v>
      </c>
      <c r="X28" s="912">
        <v>14590.133352355051</v>
      </c>
      <c r="Y28" s="917">
        <v>833233.03310967213</v>
      </c>
      <c r="Z28" s="912">
        <v>170000.76093429205</v>
      </c>
      <c r="AA28" s="912">
        <v>497695.91521970817</v>
      </c>
      <c r="AB28" s="912">
        <v>155333.0569556719</v>
      </c>
      <c r="AC28" s="918">
        <v>10203.299999999999</v>
      </c>
    </row>
    <row r="29" spans="2:29">
      <c r="B29" s="908" t="s">
        <v>817</v>
      </c>
      <c r="C29" s="933">
        <v>549225.29608578735</v>
      </c>
      <c r="D29" s="912">
        <v>100286.00032953636</v>
      </c>
      <c r="E29" s="912">
        <v>900</v>
      </c>
      <c r="F29" s="918">
        <v>448039.29575625103</v>
      </c>
      <c r="G29" s="928">
        <f t="shared" si="0"/>
        <v>251500.11806122834</v>
      </c>
      <c r="H29" s="912">
        <v>74735.950000000012</v>
      </c>
      <c r="I29" s="912">
        <v>55928.85</v>
      </c>
      <c r="J29" s="912">
        <v>110210.31806122832</v>
      </c>
      <c r="K29" s="2029">
        <f t="shared" si="1"/>
        <v>40249.930989176995</v>
      </c>
      <c r="L29" s="2029">
        <f t="shared" si="2"/>
        <v>69960.387072051322</v>
      </c>
      <c r="M29" s="912">
        <v>10625</v>
      </c>
      <c r="N29" s="913">
        <v>644.1</v>
      </c>
      <c r="O29" s="912">
        <v>823.65</v>
      </c>
      <c r="P29" s="912">
        <v>4846.8999999999996</v>
      </c>
      <c r="Q29" s="912">
        <v>226.1</v>
      </c>
      <c r="R29" s="913">
        <v>523.50864197530848</v>
      </c>
      <c r="S29" s="914">
        <v>17758.885294737087</v>
      </c>
      <c r="T29" s="914">
        <v>6265.25</v>
      </c>
      <c r="U29" s="928">
        <v>20098.028470499892</v>
      </c>
      <c r="V29" s="912">
        <v>380.55612554926694</v>
      </c>
      <c r="W29" s="912">
        <v>1616.6518753567036</v>
      </c>
      <c r="X29" s="912">
        <v>18100.82046959392</v>
      </c>
      <c r="Y29" s="917">
        <v>851911.83655422798</v>
      </c>
      <c r="Z29" s="912">
        <v>176570.11509706097</v>
      </c>
      <c r="AA29" s="912">
        <v>506408.44763160771</v>
      </c>
      <c r="AB29" s="912">
        <v>158082.17382555932</v>
      </c>
      <c r="AC29" s="918">
        <v>10851.1</v>
      </c>
    </row>
    <row r="30" spans="2:29">
      <c r="B30" s="908" t="s">
        <v>818</v>
      </c>
      <c r="C30" s="933">
        <v>532402.81460310367</v>
      </c>
      <c r="D30" s="912">
        <v>100968.31163067566</v>
      </c>
      <c r="E30" s="912">
        <v>900</v>
      </c>
      <c r="F30" s="918">
        <v>430534.50297242799</v>
      </c>
      <c r="G30" s="928">
        <f t="shared" si="0"/>
        <v>257530.37327917761</v>
      </c>
      <c r="H30" s="912">
        <v>77907.199999999983</v>
      </c>
      <c r="I30" s="912">
        <v>57164</v>
      </c>
      <c r="J30" s="912">
        <v>111729.17327917763</v>
      </c>
      <c r="K30" s="2029">
        <f t="shared" si="1"/>
        <v>40804.632389013685</v>
      </c>
      <c r="L30" s="2029">
        <f t="shared" si="2"/>
        <v>70924.540890163931</v>
      </c>
      <c r="M30" s="912">
        <v>10730</v>
      </c>
      <c r="N30" s="913">
        <v>694.44999999999993</v>
      </c>
      <c r="O30" s="912">
        <v>821.75</v>
      </c>
      <c r="P30" s="912">
        <v>5649.65</v>
      </c>
      <c r="Q30" s="912">
        <v>213.75</v>
      </c>
      <c r="R30" s="913">
        <v>549.68407407407392</v>
      </c>
      <c r="S30" s="914">
        <v>18325.574262966071</v>
      </c>
      <c r="T30" s="914">
        <v>5206</v>
      </c>
      <c r="U30" s="928">
        <v>18863.960668024636</v>
      </c>
      <c r="V30" s="912">
        <v>513.75076949151037</v>
      </c>
      <c r="W30" s="912">
        <v>1620.5423313595661</v>
      </c>
      <c r="X30" s="912">
        <v>16729.667567173561</v>
      </c>
      <c r="Y30" s="917">
        <v>840258.00688734616</v>
      </c>
      <c r="Z30" s="912">
        <v>180633.39647424125</v>
      </c>
      <c r="AA30" s="912">
        <v>490140.79530378757</v>
      </c>
      <c r="AB30" s="912">
        <v>158540.06510931728</v>
      </c>
      <c r="AC30" s="918">
        <v>10943.75</v>
      </c>
    </row>
    <row r="31" spans="2:29">
      <c r="B31" s="908" t="s">
        <v>819</v>
      </c>
      <c r="C31" s="933">
        <v>548473.47693538212</v>
      </c>
      <c r="D31" s="912">
        <v>104111.36500389234</v>
      </c>
      <c r="E31" s="912">
        <v>900</v>
      </c>
      <c r="F31" s="918">
        <v>443462.11193148978</v>
      </c>
      <c r="G31" s="928">
        <f t="shared" si="0"/>
        <v>260619.45350351313</v>
      </c>
      <c r="H31" s="912">
        <v>78131.949999999983</v>
      </c>
      <c r="I31" s="912">
        <v>58376</v>
      </c>
      <c r="J31" s="912">
        <v>113076.50350351314</v>
      </c>
      <c r="K31" s="2029">
        <f t="shared" si="1"/>
        <v>41296.691113669658</v>
      </c>
      <c r="L31" s="2029">
        <f t="shared" si="2"/>
        <v>71779.812389843486</v>
      </c>
      <c r="M31" s="912">
        <v>11035</v>
      </c>
      <c r="N31" s="913">
        <v>712.5</v>
      </c>
      <c r="O31" s="912">
        <v>855</v>
      </c>
      <c r="P31" s="912">
        <v>4892.5</v>
      </c>
      <c r="Q31" s="912">
        <v>266</v>
      </c>
      <c r="R31" s="913">
        <v>577.16827777777758</v>
      </c>
      <c r="S31" s="914">
        <v>18409.391858347622</v>
      </c>
      <c r="T31" s="914">
        <v>5225</v>
      </c>
      <c r="U31" s="928">
        <v>21108.546067027812</v>
      </c>
      <c r="V31" s="912">
        <v>539.43830796608586</v>
      </c>
      <c r="W31" s="912">
        <v>1727.8912752079982</v>
      </c>
      <c r="X31" s="912">
        <v>18841.216483853728</v>
      </c>
      <c r="Y31" s="917">
        <v>861139.03664204851</v>
      </c>
      <c r="Z31" s="912">
        <v>184072.42158963619</v>
      </c>
      <c r="AA31" s="912">
        <v>504421.00320669776</v>
      </c>
      <c r="AB31" s="912">
        <v>161344.61184571451</v>
      </c>
      <c r="AC31" s="918">
        <v>11301</v>
      </c>
    </row>
    <row r="32" spans="2:29">
      <c r="B32" s="908" t="s">
        <v>820</v>
      </c>
      <c r="C32" s="933">
        <v>557025.77824746666</v>
      </c>
      <c r="D32" s="912">
        <v>104050.93198807936</v>
      </c>
      <c r="E32" s="912">
        <v>900</v>
      </c>
      <c r="F32" s="918">
        <v>452074.84625938733</v>
      </c>
      <c r="G32" s="928">
        <f t="shared" si="0"/>
        <v>265813.10342222487</v>
      </c>
      <c r="H32" s="912">
        <v>79788.2</v>
      </c>
      <c r="I32" s="912">
        <v>58708</v>
      </c>
      <c r="J32" s="912">
        <v>116028.90342222486</v>
      </c>
      <c r="K32" s="2029">
        <f t="shared" si="1"/>
        <v>42374.937643314726</v>
      </c>
      <c r="L32" s="2029">
        <f t="shared" si="2"/>
        <v>73653.965778910147</v>
      </c>
      <c r="M32" s="912">
        <v>11288</v>
      </c>
      <c r="N32" s="913">
        <v>760</v>
      </c>
      <c r="O32" s="912">
        <v>902.5</v>
      </c>
      <c r="P32" s="912">
        <v>5367.5</v>
      </c>
      <c r="Q32" s="912">
        <v>266</v>
      </c>
      <c r="R32" s="913">
        <v>606.02669166666635</v>
      </c>
      <c r="S32" s="914">
        <v>19410.348839815175</v>
      </c>
      <c r="T32" s="914">
        <v>5225</v>
      </c>
      <c r="U32" s="928">
        <v>23923.257260971663</v>
      </c>
      <c r="V32" s="912">
        <v>458.522561771173</v>
      </c>
      <c r="W32" s="912">
        <v>1692.015153436435</v>
      </c>
      <c r="X32" s="912">
        <v>21772.719545764056</v>
      </c>
      <c r="Y32" s="917">
        <v>879299.51446214505</v>
      </c>
      <c r="Z32" s="912">
        <v>185663.68124151719</v>
      </c>
      <c r="AA32" s="912">
        <v>513377.36141282378</v>
      </c>
      <c r="AB32" s="912">
        <v>168704.4718078041</v>
      </c>
      <c r="AC32" s="918">
        <v>11554</v>
      </c>
    </row>
    <row r="33" spans="2:36">
      <c r="B33" s="908" t="s">
        <v>821</v>
      </c>
      <c r="C33" s="933">
        <v>549544.90300902957</v>
      </c>
      <c r="D33" s="912">
        <v>108763.04933558474</v>
      </c>
      <c r="E33" s="912">
        <v>900</v>
      </c>
      <c r="F33" s="918">
        <v>439881.85367344483</v>
      </c>
      <c r="G33" s="928">
        <f t="shared" si="0"/>
        <v>263717.62711585208</v>
      </c>
      <c r="H33" s="912">
        <v>78585.949999999983</v>
      </c>
      <c r="I33" s="912">
        <v>57790.35</v>
      </c>
      <c r="J33" s="912">
        <v>116191.32711585209</v>
      </c>
      <c r="K33" s="2029">
        <f t="shared" si="1"/>
        <v>42434.256431015448</v>
      </c>
      <c r="L33" s="2029">
        <f t="shared" si="2"/>
        <v>73757.070684836654</v>
      </c>
      <c r="M33" s="912">
        <v>11150</v>
      </c>
      <c r="N33" s="913">
        <v>712.5</v>
      </c>
      <c r="O33" s="912">
        <v>855</v>
      </c>
      <c r="P33" s="912">
        <v>4512.5</v>
      </c>
      <c r="Q33" s="912">
        <v>266</v>
      </c>
      <c r="R33" s="913">
        <v>636.32802624999977</v>
      </c>
      <c r="S33" s="914">
        <v>18245.390321593568</v>
      </c>
      <c r="T33" s="914">
        <v>4750</v>
      </c>
      <c r="U33" s="928">
        <v>19453.83116871582</v>
      </c>
      <c r="V33" s="912">
        <v>449.35211053574955</v>
      </c>
      <c r="W33" s="912">
        <v>1377.3839331148499</v>
      </c>
      <c r="X33" s="912">
        <v>17627.095125065222</v>
      </c>
      <c r="Y33" s="917">
        <v>862694.079641441</v>
      </c>
      <c r="Z33" s="912">
        <v>189147.17947237048</v>
      </c>
      <c r="AA33" s="912">
        <v>499904.58760655968</v>
      </c>
      <c r="AB33" s="912">
        <v>162226.31256251087</v>
      </c>
      <c r="AC33" s="918">
        <v>11416</v>
      </c>
    </row>
    <row r="34" spans="2:36">
      <c r="B34" s="908" t="s">
        <v>822</v>
      </c>
      <c r="C34" s="933">
        <v>629835.24119852378</v>
      </c>
      <c r="D34" s="912">
        <v>118700.88677406241</v>
      </c>
      <c r="E34" s="912">
        <v>900</v>
      </c>
      <c r="F34" s="918">
        <v>510234.35442446137</v>
      </c>
      <c r="G34" s="928">
        <f t="shared" si="0"/>
        <v>281943.00487267581</v>
      </c>
      <c r="H34" s="912">
        <v>78098.5</v>
      </c>
      <c r="I34" s="912">
        <v>61224.25</v>
      </c>
      <c r="J34" s="912">
        <v>131027.25487267583</v>
      </c>
      <c r="K34" s="2029">
        <f t="shared" si="1"/>
        <v>47852.488397652385</v>
      </c>
      <c r="L34" s="2029">
        <f t="shared" si="2"/>
        <v>83174.766475023454</v>
      </c>
      <c r="M34" s="912">
        <v>11593</v>
      </c>
      <c r="N34" s="913">
        <v>712.5</v>
      </c>
      <c r="O34" s="912">
        <v>902.5</v>
      </c>
      <c r="P34" s="912">
        <v>5225</v>
      </c>
      <c r="Q34" s="912">
        <v>237.5</v>
      </c>
      <c r="R34" s="913">
        <v>668.1444275624998</v>
      </c>
      <c r="S34" s="914">
        <v>18076.877023041237</v>
      </c>
      <c r="T34" s="914">
        <v>5225</v>
      </c>
      <c r="U34" s="928">
        <v>21197.441718042734</v>
      </c>
      <c r="V34" s="912">
        <v>471.81971606253705</v>
      </c>
      <c r="W34" s="912">
        <v>1695.6390548674096</v>
      </c>
      <c r="X34" s="912">
        <v>19029.982947112785</v>
      </c>
      <c r="Y34" s="917">
        <v>964023.20923984621</v>
      </c>
      <c r="Z34" s="912">
        <v>198651.85091768746</v>
      </c>
      <c r="AA34" s="912">
        <v>574056.74347932881</v>
      </c>
      <c r="AB34" s="912">
        <v>179484.11484282985</v>
      </c>
      <c r="AC34" s="918">
        <v>11830.5</v>
      </c>
    </row>
    <row r="35" spans="2:36">
      <c r="B35" s="908" t="s">
        <v>823</v>
      </c>
      <c r="C35" s="933">
        <v>571252.1958653786</v>
      </c>
      <c r="D35" s="912">
        <v>105232.18069346689</v>
      </c>
      <c r="E35" s="912">
        <v>900</v>
      </c>
      <c r="F35" s="918">
        <v>465120.01517191168</v>
      </c>
      <c r="G35" s="928">
        <f t="shared" si="0"/>
        <v>255736.25253774802</v>
      </c>
      <c r="H35" s="912">
        <v>74869.700000000012</v>
      </c>
      <c r="I35" s="912">
        <v>56628.1</v>
      </c>
      <c r="J35" s="912">
        <v>113344.452537748</v>
      </c>
      <c r="K35" s="2029">
        <f t="shared" si="1"/>
        <v>41394.548830862514</v>
      </c>
      <c r="L35" s="2029">
        <f t="shared" si="2"/>
        <v>71949.903706885496</v>
      </c>
      <c r="M35" s="912">
        <v>10894</v>
      </c>
      <c r="N35" s="913">
        <v>712.5</v>
      </c>
      <c r="O35" s="912">
        <v>902.5</v>
      </c>
      <c r="P35" s="912">
        <v>4987.5</v>
      </c>
      <c r="Q35" s="912">
        <v>285</v>
      </c>
      <c r="R35" s="913">
        <v>701.55164894062477</v>
      </c>
      <c r="S35" s="914">
        <v>17114.601771859587</v>
      </c>
      <c r="T35" s="914">
        <v>5225</v>
      </c>
      <c r="U35" s="928">
        <v>16296.399731375015</v>
      </c>
      <c r="V35" s="912">
        <v>703.01137693318014</v>
      </c>
      <c r="W35" s="912">
        <v>1439.3834426204482</v>
      </c>
      <c r="X35" s="912">
        <v>14154.004911821386</v>
      </c>
      <c r="Y35" s="917">
        <v>873213.50155530171</v>
      </c>
      <c r="Z35" s="912">
        <v>182218.94371934069</v>
      </c>
      <c r="AA35" s="912">
        <v>524089.99861453212</v>
      </c>
      <c r="AB35" s="912">
        <v>155725.55922142899</v>
      </c>
      <c r="AC35" s="918">
        <v>11179</v>
      </c>
    </row>
    <row r="36" spans="2:36" ht="16" thickBot="1">
      <c r="B36" s="919" t="s">
        <v>824</v>
      </c>
      <c r="C36" s="934">
        <v>583600.77768855344</v>
      </c>
      <c r="D36" s="921">
        <v>108463.38226823375</v>
      </c>
      <c r="E36" s="921">
        <v>900</v>
      </c>
      <c r="F36" s="922">
        <v>474237.39542031969</v>
      </c>
      <c r="G36" s="935">
        <f t="shared" si="0"/>
        <v>264881.89955670183</v>
      </c>
      <c r="H36" s="923">
        <v>75233.5</v>
      </c>
      <c r="I36" s="923">
        <v>57679.35</v>
      </c>
      <c r="J36" s="923">
        <v>121075.04955670182</v>
      </c>
      <c r="K36" s="2030">
        <f t="shared" si="1"/>
        <v>44217.841622243111</v>
      </c>
      <c r="L36" s="2030">
        <f t="shared" si="2"/>
        <v>76857.207934458711</v>
      </c>
      <c r="M36" s="923">
        <v>10894</v>
      </c>
      <c r="N36" s="924">
        <v>760</v>
      </c>
      <c r="O36" s="923">
        <v>950</v>
      </c>
      <c r="P36" s="923">
        <v>5652.5</v>
      </c>
      <c r="Q36" s="923">
        <v>332.5</v>
      </c>
      <c r="R36" s="924">
        <v>736.62923138765609</v>
      </c>
      <c r="S36" s="925">
        <v>17728.704071231583</v>
      </c>
      <c r="T36" s="925">
        <v>5700</v>
      </c>
      <c r="U36" s="935">
        <v>18641.874793112645</v>
      </c>
      <c r="V36" s="923">
        <v>843.6136523198162</v>
      </c>
      <c r="W36" s="923">
        <v>1677.1086706265717</v>
      </c>
      <c r="X36" s="923">
        <v>16121.152470166258</v>
      </c>
      <c r="Y36" s="920">
        <v>898984.88534098712</v>
      </c>
      <c r="Z36" s="921">
        <v>186037.12515194123</v>
      </c>
      <c r="AA36" s="921">
        <v>534543.85409094626</v>
      </c>
      <c r="AB36" s="921">
        <v>167177.40609809969</v>
      </c>
      <c r="AC36" s="922">
        <v>11226.5</v>
      </c>
    </row>
    <row r="37" spans="2:36">
      <c r="B37" s="878" t="s">
        <v>45</v>
      </c>
      <c r="C37" s="928">
        <f t="shared" ref="C37:AC37" si="3">SUM(C25:C36)</f>
        <v>6601371.5054209195</v>
      </c>
      <c r="D37" s="928">
        <f t="shared" si="3"/>
        <v>1256663.5758191142</v>
      </c>
      <c r="E37" s="928">
        <f t="shared" si="3"/>
        <v>10800</v>
      </c>
      <c r="F37" s="928">
        <f t="shared" si="3"/>
        <v>5333907.9296018044</v>
      </c>
      <c r="G37" s="928">
        <f t="shared" si="3"/>
        <v>3156964.1861710595</v>
      </c>
      <c r="H37" s="928">
        <f t="shared" si="3"/>
        <v>909020.7</v>
      </c>
      <c r="I37" s="928">
        <f t="shared" si="3"/>
        <v>703331.45</v>
      </c>
      <c r="J37" s="928">
        <f t="shared" si="3"/>
        <v>1414176.0361710591</v>
      </c>
      <c r="K37" s="2029">
        <f t="shared" si="3"/>
        <v>516471.49616980786</v>
      </c>
      <c r="L37" s="2029">
        <f t="shared" si="3"/>
        <v>897704.54000125115</v>
      </c>
      <c r="M37" s="928">
        <f t="shared" si="3"/>
        <v>130436</v>
      </c>
      <c r="N37" s="928">
        <f t="shared" si="3"/>
        <v>8339.0999999999985</v>
      </c>
      <c r="O37" s="928">
        <f t="shared" si="3"/>
        <v>10039.6</v>
      </c>
      <c r="P37" s="928">
        <f t="shared" si="3"/>
        <v>59460.5</v>
      </c>
      <c r="Q37" s="928">
        <f t="shared" si="3"/>
        <v>3020.05</v>
      </c>
      <c r="R37" s="928">
        <f t="shared" si="3"/>
        <v>7060.0836122271976</v>
      </c>
      <c r="S37" s="928">
        <f t="shared" si="3"/>
        <v>215294.92097639575</v>
      </c>
      <c r="T37" s="928">
        <f t="shared" si="3"/>
        <v>66835.350000000006</v>
      </c>
      <c r="U37" s="928">
        <f t="shared" si="3"/>
        <v>231983.5572454872</v>
      </c>
      <c r="V37" s="928">
        <f t="shared" si="3"/>
        <v>6569.8209407830054</v>
      </c>
      <c r="W37" s="928">
        <f t="shared" si="3"/>
        <v>17488.85636529512</v>
      </c>
      <c r="X37" s="928">
        <f t="shared" si="3"/>
        <v>207924.87993940909</v>
      </c>
      <c r="Y37" s="928">
        <f t="shared" si="3"/>
        <v>10360368.853426086</v>
      </c>
      <c r="Z37" s="928">
        <f t="shared" si="3"/>
        <v>2187653.2803721246</v>
      </c>
      <c r="AA37" s="928">
        <f t="shared" si="3"/>
        <v>6064767.8359670993</v>
      </c>
      <c r="AB37" s="928">
        <f t="shared" si="3"/>
        <v>1974491.6870868637</v>
      </c>
      <c r="AC37" s="928">
        <f t="shared" si="3"/>
        <v>133456.04999999999</v>
      </c>
    </row>
    <row r="38" spans="2:36">
      <c r="B38" s="882" t="s">
        <v>773</v>
      </c>
      <c r="C38" s="883">
        <v>6601371.5054209195</v>
      </c>
      <c r="G38" s="883">
        <v>3156964.1861710595</v>
      </c>
      <c r="N38" s="62">
        <v>370049.60458862293</v>
      </c>
      <c r="U38" s="883">
        <v>231983.55724548723</v>
      </c>
      <c r="Y38" s="884">
        <v>10360368.853426088</v>
      </c>
    </row>
    <row r="39" spans="2:36">
      <c r="N39" s="883">
        <v>370049.60458862281</v>
      </c>
    </row>
    <row r="40" spans="2:36">
      <c r="E40" s="1072"/>
      <c r="V40" s="877"/>
      <c r="W40" s="877"/>
      <c r="X40" s="1071"/>
    </row>
    <row r="41" spans="2:36" hidden="1">
      <c r="B41" s="904"/>
      <c r="C41" s="2988" t="s">
        <v>826</v>
      </c>
      <c r="D41" s="2989"/>
      <c r="E41" s="2989"/>
      <c r="F41" s="2989"/>
      <c r="G41" s="2989"/>
      <c r="H41" s="2989"/>
      <c r="I41" s="2989"/>
      <c r="J41" s="2989"/>
      <c r="K41" s="2989"/>
      <c r="L41" s="2989"/>
      <c r="M41" s="2989"/>
      <c r="N41" s="2989"/>
      <c r="O41" s="2989"/>
      <c r="P41" s="2989"/>
      <c r="Q41" s="2989"/>
      <c r="R41" s="2989"/>
      <c r="S41" s="2989"/>
      <c r="T41" s="2989"/>
      <c r="U41" s="2989"/>
      <c r="V41" s="2989"/>
      <c r="W41" s="2989"/>
      <c r="X41" s="2989"/>
      <c r="Y41" s="2989"/>
      <c r="Z41" s="2989"/>
      <c r="AA41" s="2989"/>
      <c r="AB41" s="2989"/>
      <c r="AC41" s="2990"/>
      <c r="AF41" s="2031"/>
    </row>
    <row r="42" spans="2:36" ht="16" hidden="1" thickBot="1">
      <c r="B42" s="905"/>
      <c r="C42" s="2991"/>
      <c r="D42" s="2992"/>
      <c r="E42" s="2992"/>
      <c r="F42" s="2992"/>
      <c r="G42" s="2993"/>
      <c r="H42" s="2993"/>
      <c r="I42" s="2993"/>
      <c r="J42" s="2993"/>
      <c r="K42" s="2993"/>
      <c r="L42" s="2993"/>
      <c r="M42" s="2993"/>
      <c r="N42" s="2992"/>
      <c r="O42" s="2992"/>
      <c r="P42" s="2992"/>
      <c r="Q42" s="2992"/>
      <c r="R42" s="2992"/>
      <c r="S42" s="2992"/>
      <c r="T42" s="2992"/>
      <c r="U42" s="2992"/>
      <c r="V42" s="2992"/>
      <c r="W42" s="2992"/>
      <c r="X42" s="2992"/>
      <c r="Y42" s="2993"/>
      <c r="Z42" s="2993"/>
      <c r="AA42" s="2993"/>
      <c r="AB42" s="2993"/>
      <c r="AC42" s="2994"/>
    </row>
    <row r="43" spans="2:36" ht="17" hidden="1" thickBot="1">
      <c r="B43" s="906"/>
      <c r="C43" s="2995" t="s">
        <v>811</v>
      </c>
      <c r="D43" s="2996"/>
      <c r="E43" s="2996"/>
      <c r="F43" s="2997"/>
      <c r="G43" s="2979" t="s">
        <v>317</v>
      </c>
      <c r="H43" s="2979"/>
      <c r="I43" s="2979"/>
      <c r="J43" s="2979"/>
      <c r="K43" s="2979"/>
      <c r="L43" s="2979"/>
      <c r="M43" s="2979"/>
      <c r="N43" s="2975" t="s">
        <v>153</v>
      </c>
      <c r="O43" s="2976"/>
      <c r="P43" s="2976"/>
      <c r="Q43" s="2980"/>
      <c r="R43" s="2975" t="s">
        <v>155</v>
      </c>
      <c r="S43" s="2980"/>
      <c r="T43" s="879" t="s">
        <v>154</v>
      </c>
      <c r="U43" s="2982" t="s">
        <v>168</v>
      </c>
      <c r="V43" s="2982"/>
      <c r="W43" s="2982"/>
      <c r="X43" s="2983"/>
      <c r="Y43" s="2976" t="s">
        <v>812</v>
      </c>
      <c r="Z43" s="2976"/>
      <c r="AA43" s="2976"/>
      <c r="AB43" s="2976"/>
      <c r="AC43" s="2977"/>
      <c r="AE43" s="2985" t="s">
        <v>827</v>
      </c>
      <c r="AF43" s="2986"/>
      <c r="AG43" s="2986"/>
      <c r="AH43" s="2987"/>
    </row>
    <row r="44" spans="2:36" ht="17" hidden="1" thickBot="1">
      <c r="B44" s="907"/>
      <c r="C44" s="897" t="s">
        <v>127</v>
      </c>
      <c r="D44" s="870" t="s">
        <v>22</v>
      </c>
      <c r="E44" s="870" t="s">
        <v>52</v>
      </c>
      <c r="F44" s="898" t="s">
        <v>171</v>
      </c>
      <c r="G44" s="871" t="s">
        <v>127</v>
      </c>
      <c r="H44" s="871" t="s">
        <v>22</v>
      </c>
      <c r="I44" s="871" t="s">
        <v>171</v>
      </c>
      <c r="J44" s="871" t="s">
        <v>52</v>
      </c>
      <c r="K44" s="2028" t="s">
        <v>215</v>
      </c>
      <c r="L44" s="2028" t="s">
        <v>605</v>
      </c>
      <c r="M44" s="871" t="s">
        <v>84</v>
      </c>
      <c r="N44" s="873" t="s">
        <v>22</v>
      </c>
      <c r="O44" s="872" t="s">
        <v>171</v>
      </c>
      <c r="P44" s="872" t="s">
        <v>603</v>
      </c>
      <c r="Q44" s="872" t="s">
        <v>84</v>
      </c>
      <c r="R44" s="873" t="s">
        <v>22</v>
      </c>
      <c r="S44" s="875" t="s">
        <v>603</v>
      </c>
      <c r="T44" s="875" t="s">
        <v>603</v>
      </c>
      <c r="U44" s="872" t="s">
        <v>127</v>
      </c>
      <c r="V44" s="872" t="s">
        <v>22</v>
      </c>
      <c r="W44" s="872" t="s">
        <v>171</v>
      </c>
      <c r="X44" s="875" t="s">
        <v>52</v>
      </c>
      <c r="Y44" s="902" t="s">
        <v>127</v>
      </c>
      <c r="Z44" s="902" t="s">
        <v>22</v>
      </c>
      <c r="AA44" s="902" t="s">
        <v>171</v>
      </c>
      <c r="AB44" s="902" t="s">
        <v>52</v>
      </c>
      <c r="AC44" s="903" t="s">
        <v>84</v>
      </c>
      <c r="AD44" s="21"/>
      <c r="AE44" s="874" t="s">
        <v>828</v>
      </c>
      <c r="AF44" s="871" t="s">
        <v>829</v>
      </c>
      <c r="AG44" s="2028" t="s">
        <v>830</v>
      </c>
      <c r="AH44" s="2032" t="s">
        <v>831</v>
      </c>
    </row>
    <row r="45" spans="2:36" hidden="1">
      <c r="B45" s="908" t="s">
        <v>813</v>
      </c>
      <c r="C45" s="929">
        <f>SUM(D45:F45)</f>
        <v>540450</v>
      </c>
      <c r="D45" s="910">
        <f>SUMIF('NLOK ALL FORECASTS'!$E$147:$E$202,'NLOK ALL FORECASTS'!BW$2,'NLOK ALL FORECASTS'!$AT$147:$AT$202)</f>
        <v>113200</v>
      </c>
      <c r="E45" s="910">
        <f>SUMIF('NLOK ALL FORECASTS'!$E$147:$E$202,E44,'NLOK ALL FORECASTS'!$AT$147:$AT$202)</f>
        <v>9750</v>
      </c>
      <c r="F45" s="911">
        <f>SUMIF('NLOK ALL FORECASTS'!$E$147:$E$202,'NLOK ALL FORECASTS'!BX$2,'NLOK ALL FORECASTS'!$AT$147:$AT$202)+SUMIF('NLOK ALL FORECASTS'!$E$147:$E$202,'NLOK ALL FORECASTS'!$E$202,'NLOK ALL FORECASTS'!$AT$147:$AT$202)</f>
        <v>417500</v>
      </c>
      <c r="G45" s="928">
        <f>SUM(H45:J45,M45)</f>
        <v>270173.34286987194</v>
      </c>
      <c r="H45" s="912">
        <f>SUMIF('AVAST ALL FORECASTS'!$E$202:$E$272,'AVAST ALL FORECASTS'!BW$18,'AVAST ALL FORECASTS'!$AT$202:$AT$272)</f>
        <v>70200</v>
      </c>
      <c r="I45" s="912">
        <f>SUMIF('AVAST ALL FORECASTS'!$E$202:$E$272,'AVAST ALL FORECASTS'!BX$18,'AVAST ALL FORECASTS'!$AT$202:$AT$272)</f>
        <v>65875</v>
      </c>
      <c r="J45" s="912">
        <f>SUMIF('AVAST ALL FORECASTS'!$E$202:$E$272,'AVAST ALL FORECASTS'!BY$17,'AVAST ALL FORECASTS'!$AT$202:$AT$272)+SUMIF('AVAST ALL FORECASTS'!$E$202:$E$272,'AVAST ALL FORECASTS'!BY$18,'AVAST ALL FORECASTS'!$AT$202:$AT$272)</f>
        <v>123298.34286987194</v>
      </c>
      <c r="K45" s="2029">
        <f>SUMIF('AVAST ALL FORECASTS'!$E$202:$E$272,'AVAST ALL FORECASTS'!BY$18,'AVAST ALL FORECASTS'!$AT$202:$AT$272)</f>
        <v>41600</v>
      </c>
      <c r="L45" s="2029">
        <f>SUMIF('AVAST ALL FORECASTS'!$E$202:$E$272,'AVAST ALL FORECASTS'!BY$17,'AVAST ALL FORECASTS'!$AT$202:$AT$272)</f>
        <v>81698.342869871936</v>
      </c>
      <c r="M45" s="912">
        <f>SUMIF('AVAST ALL FORECASTS'!$E$202:$E$272,'AVAST ALL FORECASTS'!BZ$18,'AVAST ALL FORECASTS'!$AT$202:$AT$272)</f>
        <v>10800</v>
      </c>
      <c r="N45" s="913">
        <f>SUMIF('AVAST ALL FORECASTS'!$E$273:$E$276,N$44,'AVAST ALL FORECASTS'!$AT$273:$AT$276)</f>
        <v>645.04999999999995</v>
      </c>
      <c r="O45" s="912">
        <f>SUMIF('AVAST ALL FORECASTS'!$E$273:$E$276,'AVAST ALL FORECASTS'!$E$273,'AVAST ALL FORECASTS'!$AT$273:$AT$276)</f>
        <v>750</v>
      </c>
      <c r="P45" s="912">
        <f>SUMIF('AVAST ALL FORECASTS'!$E$273:$E$276,P$44,'AVAST ALL FORECASTS'!$AT$273:$AT$276)</f>
        <v>4714.8499999999995</v>
      </c>
      <c r="Q45" s="912">
        <f>SUMIF('AVAST ALL FORECASTS'!$E$273:$E$276,Q$44,'AVAST ALL FORECASTS'!$AT$273:$AT$276)</f>
        <v>248.89999999999998</v>
      </c>
      <c r="R45" s="913">
        <f>SUMIF('AVAST ALL FORECASTS'!$E$278:$E$279,R$44,'AVAST ALL FORECASTS'!$AT$278:$AT$279)</f>
        <v>490.51666666666665</v>
      </c>
      <c r="S45" s="914">
        <f>SUMIF('AVAST ALL FORECASTS'!$E$278:$E$279,S$44,'AVAST ALL FORECASTS'!$AT$278:$AT$279)</f>
        <v>16020.40639913232</v>
      </c>
      <c r="T45" s="914">
        <f>SUMIF('AVAST ALL FORECASTS'!$E$277:$E$277,T$44,'AVAST ALL FORECASTS'!$AT$277:$AT$277)</f>
        <v>6436.25</v>
      </c>
      <c r="U45" s="928">
        <f t="shared" ref="U45:U56" si="4">SUM(V45:X45)</f>
        <v>13500</v>
      </c>
      <c r="V45" s="912">
        <f>SUMIF('NLOK ALL FORECASTS'!$E$147:$E$204,'NLOK ALL FORECASTS'!CD$23,'NLOK ALL FORECASTS'!$AT$147:$AT$204)</f>
        <v>700</v>
      </c>
      <c r="W45" s="912">
        <f>SUMIF('NLOK ALL FORECASTS'!$E$147:$E$204,'NLOK ALL FORECASTS'!CF$23,'NLOK ALL FORECASTS'!$AT$147:$AT$204)</f>
        <v>200</v>
      </c>
      <c r="X45" s="912">
        <f>SUMIF('NLOK ALL FORECASTS'!$E$147:$E$204,'NLOK ALL FORECASTS'!CE$23,'NLOK ALL FORECASTS'!$AT$147:$AT$204)</f>
        <v>12600</v>
      </c>
      <c r="Y45" s="930">
        <f>SUM(Z45:AC45)</f>
        <v>853429.31593567098</v>
      </c>
      <c r="Z45" s="931">
        <f>SUM(D45,H45,V45,N45,R45)</f>
        <v>185235.56666666665</v>
      </c>
      <c r="AA45" s="931">
        <f>SUM(F45,I45,W45,O45)</f>
        <v>484325</v>
      </c>
      <c r="AB45" s="931">
        <f>SUM(J45,X45,E45,P45,S45,T45)</f>
        <v>172819.84926900425</v>
      </c>
      <c r="AC45" s="932">
        <f>SUM(Q45,M45)</f>
        <v>11048.9</v>
      </c>
      <c r="AD45" s="21"/>
      <c r="AE45" s="2033">
        <v>950</v>
      </c>
      <c r="AF45" s="910">
        <v>95240</v>
      </c>
      <c r="AG45" s="2034">
        <v>31700</v>
      </c>
      <c r="AH45" s="2035">
        <v>63540</v>
      </c>
      <c r="AJ45" s="647"/>
    </row>
    <row r="46" spans="2:36" hidden="1">
      <c r="B46" s="908" t="s">
        <v>814</v>
      </c>
      <c r="C46" s="933">
        <f>SUM(D46:F46)</f>
        <v>535140</v>
      </c>
      <c r="D46" s="912">
        <f>SUMIF('NLOK ALL FORECASTS'!$E$147:$E$202,'NLOK ALL FORECASTS'!BW$2,'NLOK ALL FORECASTS'!$AU$147:$AU$202)</f>
        <v>112500</v>
      </c>
      <c r="E46" s="912">
        <f>SUMIF('NLOK ALL FORECASTS'!$E$147:$E$202,E44,'NLOK ALL FORECASTS'!$AU$147:$AU$202)</f>
        <v>12170</v>
      </c>
      <c r="F46" s="918">
        <f>SUMIF('NLOK ALL FORECASTS'!$E$147:$E$202,'NLOK ALL FORECASTS'!BX$2,'NLOK ALL FORECASTS'!$AU$147:$AU$202)+SUMIF('NLOK ALL FORECASTS'!$E$147:$E$202,'NLOK ALL FORECASTS'!$E$202,'NLOK ALL FORECASTS'!$AU$147:$AU$202)</f>
        <v>410470</v>
      </c>
      <c r="G46" s="928">
        <f t="shared" ref="G46:G57" si="5">SUM(H46:J46,M46)</f>
        <v>249636.42589328886</v>
      </c>
      <c r="H46" s="912">
        <f>SUMIF('AVAST ALL FORECASTS'!$E$202:$E$272,'AVAST ALL FORECASTS'!BW$18,'AVAST ALL FORECASTS'!$AU$202:$AU$272)</f>
        <v>68550</v>
      </c>
      <c r="I46" s="912">
        <f>SUMIF('AVAST ALL FORECASTS'!$E$202:$E$272,'AVAST ALL FORECASTS'!BX$18,'AVAST ALL FORECASTS'!$AU$202:$AU$272)</f>
        <v>68700</v>
      </c>
      <c r="J46" s="912">
        <f>SUMIF('AVAST ALL FORECASTS'!$E$202:$E$272,'AVAST ALL FORECASTS'!BY$17,'AVAST ALL FORECASTS'!$AU$202:$AU$272)+SUMIF('AVAST ALL FORECASTS'!$E$202:$E$272,'AVAST ALL FORECASTS'!BY$18,'AVAST ALL FORECASTS'!$AU$202:$AU$272)</f>
        <v>102086.42589328886</v>
      </c>
      <c r="K46" s="2029">
        <f>SUMIF('AVAST ALL FORECASTS'!$E$202:$E$272,'AVAST ALL FORECASTS'!BY$18,'AVAST ALL FORECASTS'!$AU$202:$AU$272)</f>
        <v>37750</v>
      </c>
      <c r="L46" s="2029">
        <f>SUMIF('AVAST ALL FORECASTS'!$E$202:$E$272,'AVAST ALL FORECASTS'!BY$17,'AVAST ALL FORECASTS'!$AU$202:$AU$272)</f>
        <v>64336.425893288855</v>
      </c>
      <c r="M46" s="912">
        <f>SUMIF('AVAST ALL FORECASTS'!$E$202:$E$272,'AVAST ALL FORECASTS'!BZ$18,'AVAST ALL FORECASTS'!$AU$202:$AU$272)</f>
        <v>10300</v>
      </c>
      <c r="N46" s="913">
        <f>SUMIF('AVAST ALL FORECASTS'!$E$273:$E$276,N$44,'AVAST ALL FORECASTS'!$AU$273:$AU$276)</f>
        <v>632.69999999999993</v>
      </c>
      <c r="O46" s="912">
        <f>SUMIF('AVAST ALL FORECASTS'!$E$273:$E$276,'AVAST ALL FORECASTS'!$E$273,'AVAST ALL FORECASTS'!$AU$273:$AU$276)</f>
        <v>750</v>
      </c>
      <c r="P46" s="912">
        <f>SUMIF('AVAST ALL FORECASTS'!$E$273:$E$276,P$44,'AVAST ALL FORECASTS'!$AU$273:$AU$276)</f>
        <v>4782.3</v>
      </c>
      <c r="Q46" s="912">
        <f>SUMIF('AVAST ALL FORECASTS'!$E$273:$E$276,Q$44,'AVAST ALL FORECASTS'!$AU$273:$AU$276)</f>
        <v>178.6</v>
      </c>
      <c r="R46" s="913">
        <f>SUMIF('AVAST ALL FORECASTS'!$E$278:$E$279,R$44,'AVAST ALL FORECASTS'!$AU$278:$AU$279)</f>
        <v>524.08333333333326</v>
      </c>
      <c r="S46" s="914">
        <f>SUMIF('AVAST ALL FORECASTS'!$E$278:$E$279,S$44,'AVAST ALL FORECASTS'!$AU$278:$AU$279)</f>
        <v>15765.948461055988</v>
      </c>
      <c r="T46" s="914">
        <f>SUMIF('AVAST ALL FORECASTS'!$E$277:$E$277,T$44,'AVAST ALL FORECASTS'!$AU$277:$AU$277)</f>
        <v>6160.75</v>
      </c>
      <c r="U46" s="928">
        <f t="shared" si="4"/>
        <v>18850</v>
      </c>
      <c r="V46" s="912">
        <f>SUMIF('NLOK ALL FORECASTS'!$E$147:$E$204,'NLOK ALL FORECASTS'!CD$23,'NLOK ALL FORECASTS'!$AU$147:$AU$204)</f>
        <v>500</v>
      </c>
      <c r="W46" s="912">
        <f>SUMIF('NLOK ALL FORECASTS'!$E$147:$E$204,'NLOK ALL FORECASTS'!CF$23,'NLOK ALL FORECASTS'!$AU$147:$AU$204)</f>
        <v>700</v>
      </c>
      <c r="X46" s="912">
        <f>SUMIF('NLOK ALL FORECASTS'!$E$147:$E$204,'NLOK ALL FORECASTS'!CE$23,'NLOK ALL FORECASTS'!$AU$147:$AU$204)</f>
        <v>17650</v>
      </c>
      <c r="Y46" s="917">
        <f t="shared" ref="Y46:Y56" si="6">SUM(Z46:AC46)</f>
        <v>832420.80768767814</v>
      </c>
      <c r="Z46" s="912">
        <f t="shared" ref="Z46:Z56" si="7">SUM(D46,H46,V46,N46,R46)</f>
        <v>182706.78333333335</v>
      </c>
      <c r="AA46" s="912">
        <f t="shared" ref="AA46:AA56" si="8">SUM(F46,I46,W46,O46)</f>
        <v>480620</v>
      </c>
      <c r="AB46" s="912">
        <f t="shared" ref="AB46:AB56" si="9">SUM(J46,X46,E46,P46,S46,T46)</f>
        <v>158615.42435434484</v>
      </c>
      <c r="AC46" s="918">
        <f t="shared" ref="AC46:AC56" si="10">SUM(Q46,M46)</f>
        <v>10478.6</v>
      </c>
      <c r="AD46" s="21"/>
      <c r="AE46" s="2036">
        <v>950</v>
      </c>
      <c r="AF46" s="912">
        <v>95652.5</v>
      </c>
      <c r="AG46" s="2029">
        <v>31475</v>
      </c>
      <c r="AH46" s="2037">
        <v>64177.5</v>
      </c>
      <c r="AJ46" s="647"/>
    </row>
    <row r="47" spans="2:36" hidden="1">
      <c r="B47" s="908" t="s">
        <v>815</v>
      </c>
      <c r="C47" s="933">
        <f>SUM(D47:F47)</f>
        <v>537890</v>
      </c>
      <c r="D47" s="912">
        <f>SUMIF('NLOK ALL FORECASTS'!$E$147:$E$202,'NLOK ALL FORECASTS'!BW$2,'NLOK ALL FORECASTS'!$AV$147:$AV$202)</f>
        <v>105550</v>
      </c>
      <c r="E47" s="912">
        <f>SUMIF('NLOK ALL FORECASTS'!$E$147:$E$202,E44,'NLOK ALL FORECASTS'!$AV$147:$AV$202)</f>
        <v>12140</v>
      </c>
      <c r="F47" s="918">
        <f>SUMIF('NLOK ALL FORECASTS'!$E$147:$E$202,'NLOK ALL FORECASTS'!BX$2,'NLOK ALL FORECASTS'!$AV$147:$AV$202)+SUMIF('NLOK ALL FORECASTS'!$E$147:$E$202,'NLOK ALL FORECASTS'!$E$202,'NLOK ALL FORECASTS'!$AV$147:$AV$202)</f>
        <v>420200</v>
      </c>
      <c r="G47" s="928">
        <f t="shared" si="5"/>
        <v>252451.24765662773</v>
      </c>
      <c r="H47" s="912">
        <f>SUMIF('AVAST ALL FORECASTS'!$E$202:$E$272,'AVAST ALL FORECASTS'!BW$18,'AVAST ALL FORECASTS'!$AV$202:$AV$272)</f>
        <v>65650</v>
      </c>
      <c r="I47" s="912">
        <f>SUMIF('AVAST ALL FORECASTS'!$E$202:$E$272,'AVAST ALL FORECASTS'!BX$18,'AVAST ALL FORECASTS'!$AV$202:$AV$272)</f>
        <v>67800</v>
      </c>
      <c r="J47" s="912">
        <f>SUMIF('AVAST ALL FORECASTS'!$E$202:$E$272,'AVAST ALL FORECASTS'!BY$17,'AVAST ALL FORECASTS'!$AV$202:$AV$272)+SUMIF('AVAST ALL FORECASTS'!$E$202:$E$272,'AVAST ALL FORECASTS'!BY$18,'AVAST ALL FORECASTS'!$AV$202:$AV$272)</f>
        <v>108951.24765662775</v>
      </c>
      <c r="K47" s="2029">
        <f>SUMIF('AVAST ALL FORECASTS'!$E$202:$E$272,'AVAST ALL FORECASTS'!BY$18,'AVAST ALL FORECASTS'!$AV$202:$AV$272)</f>
        <v>40300</v>
      </c>
      <c r="L47" s="2029">
        <f>SUMIF('AVAST ALL FORECASTS'!$E$202:$E$272,'AVAST ALL FORECASTS'!BY$17,'AVAST ALL FORECASTS'!$AV$202:$AV$272)</f>
        <v>68651.247656627747</v>
      </c>
      <c r="M47" s="912">
        <f>SUMIF('AVAST ALL FORECASTS'!$E$202:$E$272,'AVAST ALL FORECASTS'!BZ$18,'AVAST ALL FORECASTS'!$AV$202:$AV$272)</f>
        <v>10050</v>
      </c>
      <c r="N47" s="913">
        <f>SUMIF('AVAST ALL FORECASTS'!$E$273:$E$276,N$44,'AVAST ALL FORECASTS'!$AV$273:$AV$276)</f>
        <v>741.94999999999993</v>
      </c>
      <c r="O47" s="912">
        <f>SUMIF('AVAST ALL FORECASTS'!$E$273:$E$276,'AVAST ALL FORECASTS'!$E$273,'AVAST ALL FORECASTS'!$AV$273:$AV$276)</f>
        <v>700</v>
      </c>
      <c r="P47" s="912">
        <f>SUMIF('AVAST ALL FORECASTS'!$E$273:$E$276,P$44,'AVAST ALL FORECASTS'!$AV$273:$AV$276)</f>
        <v>4651.2</v>
      </c>
      <c r="Q47" s="912">
        <f>SUMIF('AVAST ALL FORECASTS'!$E$273:$E$276,Q$44,'AVAST ALL FORECASTS'!$AV$273:$AV$276)</f>
        <v>277.39999999999998</v>
      </c>
      <c r="R47" s="913">
        <f>SUMIF('AVAST ALL FORECASTS'!$E$278:$E$279,R$44,'AVAST ALL FORECASTS'!$AV$278:$AV$279)</f>
        <v>517.96111111111099</v>
      </c>
      <c r="S47" s="914">
        <f>SUMIF('AVAST ALL FORECASTS'!$E$278:$E$279,S$44,'AVAST ALL FORECASTS'!$AV$278:$AV$279)</f>
        <v>20834.600379774354</v>
      </c>
      <c r="T47" s="914">
        <f>SUMIF('AVAST ALL FORECASTS'!$E$277:$E$277,T$44,'AVAST ALL FORECASTS'!$AV$277:$AV$277)</f>
        <v>5757.95</v>
      </c>
      <c r="U47" s="928">
        <f t="shared" si="4"/>
        <v>18500</v>
      </c>
      <c r="V47" s="912">
        <f>SUMIF('NLOK ALL FORECASTS'!$E$147:$E$204,'NLOK ALL FORECASTS'!CD$23,'NLOK ALL FORECASTS'!$AV$147:$AV$204)</f>
        <v>500</v>
      </c>
      <c r="W47" s="912">
        <f>SUMIF('NLOK ALL FORECASTS'!$E$147:$E$204,'NLOK ALL FORECASTS'!CF$23,'NLOK ALL FORECASTS'!$AV$147:$AV$204)</f>
        <v>700</v>
      </c>
      <c r="X47" s="912">
        <f>SUMIF('NLOK ALL FORECASTS'!$E$147:$E$204,'NLOK ALL FORECASTS'!CE$23,'NLOK ALL FORECASTS'!$AV$147:$AV$204)</f>
        <v>17300</v>
      </c>
      <c r="Y47" s="917">
        <f t="shared" si="6"/>
        <v>842322.30914751312</v>
      </c>
      <c r="Z47" s="912">
        <f>SUM(D47,H47,V47,N47,R47)</f>
        <v>172959.91111111111</v>
      </c>
      <c r="AA47" s="912">
        <f>SUM(F47,I47,W47,O47)</f>
        <v>489400</v>
      </c>
      <c r="AB47" s="912">
        <f>SUM(J47,X47,E47,P47,S47,T47)</f>
        <v>169634.9980364021</v>
      </c>
      <c r="AC47" s="918">
        <f>SUM(Q47,M47)</f>
        <v>10327.4</v>
      </c>
      <c r="AD47" s="21"/>
      <c r="AE47" s="2038">
        <v>950</v>
      </c>
      <c r="AF47" s="912">
        <v>96680</v>
      </c>
      <c r="AG47" s="2029">
        <v>31700</v>
      </c>
      <c r="AH47" s="2037">
        <v>64980</v>
      </c>
      <c r="AJ47" s="647"/>
    </row>
    <row r="48" spans="2:36" hidden="1">
      <c r="B48" s="908" t="s">
        <v>816</v>
      </c>
      <c r="C48" s="933">
        <f t="shared" ref="C48:C56" si="11">SUM(D48:F48)</f>
        <v>566960</v>
      </c>
      <c r="D48" s="912">
        <f>SUMIF('NLOK ALL FORECASTS'!$E$147:$E$202,'NLOK ALL FORECASTS'!BW$2,'NLOK ALL FORECASTS'!$AW$147:$AW$202)</f>
        <v>114700</v>
      </c>
      <c r="E48" s="912">
        <f>SUMIF('NLOK ALL FORECASTS'!$E$147:$E$202,E44,'NLOK ALL FORECASTS'!$AW$147:$AW$202)</f>
        <v>12410</v>
      </c>
      <c r="F48" s="918">
        <f>SUMIF('NLOK ALL FORECASTS'!$E$147:$E$202,'NLOK ALL FORECASTS'!BX$2,'NLOK ALL FORECASTS'!$AW$147:$AW$202)+SUMIF('NLOK ALL FORECASTS'!$E$147:$E$202,'NLOK ALL FORECASTS'!$E$202,'NLOK ALL FORECASTS'!$AW$147:$AW$202)</f>
        <v>439850</v>
      </c>
      <c r="G48" s="928">
        <f t="shared" si="5"/>
        <v>244731.60412994996</v>
      </c>
      <c r="H48" s="912">
        <f>SUMIF('AVAST ALL FORECASTS'!$E$202:$E$272,'AVAST ALL FORECASTS'!BW$18,'AVAST ALL FORECASTS'!$AW$202:$AW$272)</f>
        <v>62650</v>
      </c>
      <c r="I48" s="912">
        <f>SUMIF('AVAST ALL FORECASTS'!$E$202:$E$272,'AVAST ALL FORECASTS'!BX$18,'AVAST ALL FORECASTS'!$AW$202:$AW$272)</f>
        <v>65925</v>
      </c>
      <c r="J48" s="912">
        <f>SUMIF('AVAST ALL FORECASTS'!$E$202:$E$272,'AVAST ALL FORECASTS'!BY$17,'AVAST ALL FORECASTS'!$AW$202:$AW$272)+SUMIF('AVAST ALL FORECASTS'!$E$202:$E$272,'AVAST ALL FORECASTS'!BY$18,'AVAST ALL FORECASTS'!$AW$202:$AW$272)</f>
        <v>106156.60412994996</v>
      </c>
      <c r="K48" s="2029">
        <f>SUMIF('AVAST ALL FORECASTS'!$E$202:$E$272,'AVAST ALL FORECASTS'!BY$18,'AVAST ALL FORECASTS'!$AW$202:$AW$272)</f>
        <v>39250</v>
      </c>
      <c r="L48" s="2029">
        <f>SUMIF('AVAST ALL FORECASTS'!$E$202:$E$272,'AVAST ALL FORECASTS'!BY$17,'AVAST ALL FORECASTS'!$AW$202:$AW$272)</f>
        <v>66906.604129949963</v>
      </c>
      <c r="M48" s="912">
        <f>SUMIF('AVAST ALL FORECASTS'!$E$202:$E$272,'AVAST ALL FORECASTS'!BZ$18,'AVAST ALL FORECASTS'!$AW$202:$AW$272)</f>
        <v>10000</v>
      </c>
      <c r="N48" s="913">
        <f>SUMIF('AVAST ALL FORECASTS'!$E$273:$E$276,N$44,'AVAST ALL FORECASTS'!$AW$273:$AW$276)</f>
        <v>610.85</v>
      </c>
      <c r="O48" s="912">
        <f>SUMIF('AVAST ALL FORECASTS'!$E$273:$E$276,'AVAST ALL FORECASTS'!$E$273,'AVAST ALL FORECASTS'!$AW$273:$AW$276)</f>
        <v>700</v>
      </c>
      <c r="P48" s="912">
        <f>SUMIF('AVAST ALL FORECASTS'!$E$273:$E$276,P$44,'AVAST ALL FORECASTS'!$AW$273:$AW$276)</f>
        <v>4178.0999999999995</v>
      </c>
      <c r="Q48" s="912">
        <f>SUMIF('AVAST ALL FORECASTS'!$E$273:$E$276,Q$44,'AVAST ALL FORECASTS'!$AW$273:$AW$276)</f>
        <v>222.29999999999998</v>
      </c>
      <c r="R48" s="913">
        <f>SUMIF('AVAST ALL FORECASTS'!$E$278:$E$279,R$44,'AVAST ALL FORECASTS'!$AW$278:$AW$279)</f>
        <v>528.48148148148141</v>
      </c>
      <c r="S48" s="914">
        <f>SUMIF('AVAST ALL FORECASTS'!$E$278:$E$279,S$44,'AVAST ALL FORECASTS'!$AW$278:$AW$279)</f>
        <v>17604.192292841126</v>
      </c>
      <c r="T48" s="914">
        <f>SUMIF('AVAST ALL FORECASTS'!$E$277:$E$277,T$44,'AVAST ALL FORECASTS'!$AW$277:$AW$277)</f>
        <v>5659.15</v>
      </c>
      <c r="U48" s="928">
        <f t="shared" si="4"/>
        <v>14800</v>
      </c>
      <c r="V48" s="912">
        <f>SUMIF('NLOK ALL FORECASTS'!$E$147:$E$204,'NLOK ALL FORECASTS'!CD$23,'NLOK ALL FORECASTS'!$AW$147:$AW$204)</f>
        <v>600</v>
      </c>
      <c r="W48" s="912">
        <f>SUMIF('NLOK ALL FORECASTS'!$E$147:$E$204,'NLOK ALL FORECASTS'!CF$23,'NLOK ALL FORECASTS'!$AW$147:$AW$204)</f>
        <v>700</v>
      </c>
      <c r="X48" s="912">
        <f>SUMIF('NLOK ALL FORECASTS'!$E$147:$E$204,'NLOK ALL FORECASTS'!CE$23,'NLOK ALL FORECASTS'!$AW$147:$AW$204)</f>
        <v>13500</v>
      </c>
      <c r="Y48" s="917">
        <f t="shared" si="6"/>
        <v>855994.67790427257</v>
      </c>
      <c r="Z48" s="912">
        <f t="shared" si="7"/>
        <v>179089.33148148149</v>
      </c>
      <c r="AA48" s="912">
        <f t="shared" si="8"/>
        <v>507175</v>
      </c>
      <c r="AB48" s="912">
        <f t="shared" si="9"/>
        <v>159508.04642279109</v>
      </c>
      <c r="AC48" s="918">
        <f t="shared" si="10"/>
        <v>10222.299999999999</v>
      </c>
      <c r="AD48" s="21"/>
      <c r="AE48" s="2038">
        <v>950</v>
      </c>
      <c r="AF48" s="912">
        <v>95060</v>
      </c>
      <c r="AG48" s="2029">
        <v>31100</v>
      </c>
      <c r="AH48" s="2037">
        <v>63960</v>
      </c>
      <c r="AJ48" s="647"/>
    </row>
    <row r="49" spans="2:36" hidden="1">
      <c r="B49" s="908" t="s">
        <v>817</v>
      </c>
      <c r="C49" s="933">
        <f t="shared" si="11"/>
        <v>552920</v>
      </c>
      <c r="D49" s="912">
        <f>SUMIF('NLOK ALL FORECASTS'!$E$147:$E$202,'NLOK ALL FORECASTS'!BW$2,'NLOK ALL FORECASTS'!$AX$147:$AX$202)</f>
        <v>109150</v>
      </c>
      <c r="E49" s="912">
        <f>SUMIF('NLOK ALL FORECASTS'!$E$147:$E$202,E44,'NLOK ALL FORECASTS'!$AX$147:$AX$202)</f>
        <v>13810</v>
      </c>
      <c r="F49" s="918">
        <f>SUMIF('NLOK ALL FORECASTS'!$E$147:$E$202,'NLOK ALL FORECASTS'!BX$2,'NLOK ALL FORECASTS'!$AX$147:$AX$202)+SUMIF('NLOK ALL FORECASTS'!$E$147:$E$202,'NLOK ALL FORECASTS'!$E$202,'NLOK ALL FORECASTS'!$AX$147:$AX$202)</f>
        <v>429960</v>
      </c>
      <c r="G49" s="928">
        <f t="shared" si="5"/>
        <v>217835.43264895017</v>
      </c>
      <c r="H49" s="912">
        <f>SUMIF('AVAST ALL FORECASTS'!$E$202:$E$272,'AVAST ALL FORECASTS'!BW$18,'AVAST ALL FORECASTS'!$AX$202:$AX$272)</f>
        <v>67089.029245682876</v>
      </c>
      <c r="I49" s="912">
        <f>SUMIF('AVAST ALL FORECASTS'!$E$202:$E$272,'AVAST ALL FORECASTS'!BX$18,'AVAST ALL FORECASTS'!$AX$202:$AX$272)</f>
        <v>64175</v>
      </c>
      <c r="J49" s="912">
        <f>SUMIF('AVAST ALL FORECASTS'!$E$202:$E$272,'AVAST ALL FORECASTS'!BY$17,'AVAST ALL FORECASTS'!$AX$202:$AX$272)+SUMIF('AVAST ALL FORECASTS'!$E$202:$E$272,'AVAST ALL FORECASTS'!BY$18,'AVAST ALL FORECASTS'!$AX$202:$AX$272)</f>
        <v>76371.403403267293</v>
      </c>
      <c r="K49" s="2029">
        <f>SUMIF('AVAST ALL FORECASTS'!$E$202:$E$272,'AVAST ALL FORECASTS'!BY$18,'AVAST ALL FORECASTS'!$AX$202:$AX$272)</f>
        <v>28210.970754317124</v>
      </c>
      <c r="L49" s="2029">
        <f>SUMIF('AVAST ALL FORECASTS'!$E$202:$E$272,'AVAST ALL FORECASTS'!BY$17,'AVAST ALL FORECASTS'!$AX$202:$AX$272)</f>
        <v>48160.432648950169</v>
      </c>
      <c r="M49" s="912">
        <f>SUMIF('AVAST ALL FORECASTS'!$E$202:$E$272,'AVAST ALL FORECASTS'!BZ$18,'AVAST ALL FORECASTS'!$AX$202:$AX$272)</f>
        <v>10200</v>
      </c>
      <c r="N49" s="913">
        <f>SUMIF('AVAST ALL FORECASTS'!$E$273:$E$276,N$44,'AVAST ALL FORECASTS'!$AX$273:$AX$276)</f>
        <v>644.1</v>
      </c>
      <c r="O49" s="912">
        <f>SUMIF('AVAST ALL FORECASTS'!$E$273:$E$276,'AVAST ALL FORECASTS'!$E$273,'AVAST ALL FORECASTS'!$AX$273:$AX$276)</f>
        <v>750</v>
      </c>
      <c r="P49" s="912">
        <f>SUMIF('AVAST ALL FORECASTS'!$E$273:$E$276,P$44,'AVAST ALL FORECASTS'!$AX$273:$AX$276)</f>
        <v>4846.8999999999996</v>
      </c>
      <c r="Q49" s="912">
        <f>SUMIF('AVAST ALL FORECASTS'!$E$273:$E$276,Q$44,'AVAST ALL FORECASTS'!$AX$273:$AX$276)</f>
        <v>226.1</v>
      </c>
      <c r="R49" s="913">
        <f>SUMIF('AVAST ALL FORECASTS'!$E$278:$E$279,R$44,'AVAST ALL FORECASTS'!$AX$278:$AX$279)</f>
        <v>523.50864197530848</v>
      </c>
      <c r="S49" s="914">
        <f>SUMIF('AVAST ALL FORECASTS'!$E$278:$E$279,S$44,'AVAST ALL FORECASTS'!$AX$278:$AX$279)</f>
        <v>17758.885294737087</v>
      </c>
      <c r="T49" s="914">
        <f>SUMIF('AVAST ALL FORECASTS'!$E$277:$E$277,T$44,'AVAST ALL FORECASTS'!$AX$277:$AX$277)</f>
        <v>6265.25</v>
      </c>
      <c r="U49" s="928">
        <f t="shared" si="4"/>
        <v>14800</v>
      </c>
      <c r="V49" s="912">
        <f>SUMIF('NLOK ALL FORECASTS'!$E$147:$E$204,'NLOK ALL FORECASTS'!CD$23,'NLOK ALL FORECASTS'!$AX$147:$AX$204)</f>
        <v>850</v>
      </c>
      <c r="W49" s="912">
        <f>SUMIF('NLOK ALL FORECASTS'!$E$147:$E$204,'NLOK ALL FORECASTS'!CF$23,'NLOK ALL FORECASTS'!$AX$147:$AX$204)</f>
        <v>700</v>
      </c>
      <c r="X49" s="912">
        <f>SUMIF('NLOK ALL FORECASTS'!$E$147:$E$204,'NLOK ALL FORECASTS'!CE$23,'NLOK ALL FORECASTS'!$AX$147:$AX$204)</f>
        <v>13250</v>
      </c>
      <c r="Y49" s="917">
        <f t="shared" si="6"/>
        <v>816570.17658566253</v>
      </c>
      <c r="Z49" s="912">
        <f t="shared" si="7"/>
        <v>178256.6378876582</v>
      </c>
      <c r="AA49" s="912">
        <f t="shared" si="8"/>
        <v>495585</v>
      </c>
      <c r="AB49" s="912">
        <f t="shared" si="9"/>
        <v>132302.43869800438</v>
      </c>
      <c r="AC49" s="918">
        <f t="shared" si="10"/>
        <v>10426.1</v>
      </c>
      <c r="AD49" s="21"/>
      <c r="AE49" s="2038">
        <v>950</v>
      </c>
      <c r="AF49" s="912">
        <v>95227.5</v>
      </c>
      <c r="AG49" s="2029">
        <v>31225</v>
      </c>
      <c r="AH49" s="2037">
        <v>64002.5</v>
      </c>
      <c r="AJ49" s="647"/>
    </row>
    <row r="50" spans="2:36" hidden="1">
      <c r="B50" s="908" t="s">
        <v>818</v>
      </c>
      <c r="C50" s="933">
        <f t="shared" si="11"/>
        <v>520670</v>
      </c>
      <c r="D50" s="912">
        <f>SUMIF('NLOK ALL FORECASTS'!$E$147:$E$202,'NLOK ALL FORECASTS'!BW$2,'NLOK ALL FORECASTS'!$AY$147:$AY$202)</f>
        <v>108550</v>
      </c>
      <c r="E50" s="912">
        <f>SUMIF('NLOK ALL FORECASTS'!$E$147:$E$202,E44,'NLOK ALL FORECASTS'!$AY$147:$AY$202)</f>
        <v>13610</v>
      </c>
      <c r="F50" s="918">
        <f>SUMIF('NLOK ALL FORECASTS'!$E$147:$E$202,'NLOK ALL FORECASTS'!BX$2,'NLOK ALL FORECASTS'!$AY$147:$AY$202)+SUMIF('NLOK ALL FORECASTS'!$E$147:$E$202,'NLOK ALL FORECASTS'!$E$202,'NLOK ALL FORECASTS'!$AY$147:$AY$202)</f>
        <v>398510</v>
      </c>
      <c r="G50" s="928">
        <f t="shared" si="5"/>
        <v>209852.46924116125</v>
      </c>
      <c r="H50" s="912">
        <f>SUMIF('AVAST ALL FORECASTS'!$E$202:$E$272,'AVAST ALL FORECASTS'!BW$18,'AVAST ALL FORECASTS'!$AY$202:$AY$272)</f>
        <v>62445.66516316717</v>
      </c>
      <c r="I50" s="912">
        <f>SUMIF('AVAST ALL FORECASTS'!$E$202:$E$272,'AVAST ALL FORECASTS'!BX$18,'AVAST ALL FORECASTS'!$AY$202:$AY$272)</f>
        <v>61800</v>
      </c>
      <c r="J50" s="912">
        <f>SUMIF('AVAST ALL FORECASTS'!$E$202:$E$272,'AVAST ALL FORECASTS'!BY$17,'AVAST ALL FORECASTS'!$AY$202:$AY$272)+SUMIF('AVAST ALL FORECASTS'!$E$202:$E$272,'AVAST ALL FORECASTS'!BY$18,'AVAST ALL FORECASTS'!$AY$202:$AY$272)</f>
        <v>75306.804077994093</v>
      </c>
      <c r="K50" s="2029">
        <f>SUMIF('AVAST ALL FORECASTS'!$E$202:$E$272,'AVAST ALL FORECASTS'!BY$18,'AVAST ALL FORECASTS'!$AY$202:$AY$272)</f>
        <v>27824.148128905239</v>
      </c>
      <c r="L50" s="2029">
        <f>SUMIF('AVAST ALL FORECASTS'!$E$202:$E$272,'AVAST ALL FORECASTS'!BY$17,'AVAST ALL FORECASTS'!$AY$202:$AY$272)</f>
        <v>47482.655949088854</v>
      </c>
      <c r="M50" s="912">
        <f>SUMIF('AVAST ALL FORECASTS'!$E$202:$E$272,'AVAST ALL FORECASTS'!BZ$18,'AVAST ALL FORECASTS'!$AY$202:$AY$272)</f>
        <v>10300</v>
      </c>
      <c r="N50" s="913">
        <f>SUMIF('AVAST ALL FORECASTS'!$E$273:$E$276,N$44,'AVAST ALL FORECASTS'!$AY$273:$AY$276)</f>
        <v>694.44999999999993</v>
      </c>
      <c r="O50" s="912">
        <f>SUMIF('AVAST ALL FORECASTS'!$E$273:$E$276,'AVAST ALL FORECASTS'!$E$273,'AVAST ALL FORECASTS'!$AY$273:$AY$276)</f>
        <v>800</v>
      </c>
      <c r="P50" s="912">
        <f>SUMIF('AVAST ALL FORECASTS'!$E$273:$E$276,P$44,'AVAST ALL FORECASTS'!$AY$273:$AY$276)</f>
        <v>5649.65</v>
      </c>
      <c r="Q50" s="912">
        <f>SUMIF('AVAST ALL FORECASTS'!$E$273:$E$276,Q$44,'AVAST ALL FORECASTS'!$AY$273:$AY$276)</f>
        <v>213.75</v>
      </c>
      <c r="R50" s="913">
        <f>SUMIF('AVAST ALL FORECASTS'!$E$278:$E$279,R$44,'AVAST ALL FORECASTS'!$AY$278:$AY$279)</f>
        <v>549.68407407407392</v>
      </c>
      <c r="S50" s="914">
        <f>SUMIF('AVAST ALL FORECASTS'!$E$278:$E$279,S$44,'AVAST ALL FORECASTS'!$AY$278:$AY$279)</f>
        <v>18325.574262966071</v>
      </c>
      <c r="T50" s="914">
        <f>SUMIF('AVAST ALL FORECASTS'!$E$277:$E$277,T$44,'AVAST ALL FORECASTS'!$AY$277:$AY$277)</f>
        <v>5206</v>
      </c>
      <c r="U50" s="928">
        <f t="shared" si="4"/>
        <v>15050</v>
      </c>
      <c r="V50" s="912">
        <f>SUMIF('NLOK ALL FORECASTS'!$E$147:$E$204,'NLOK ALL FORECASTS'!CD$23,'NLOK ALL FORECASTS'!$AY$147:$AY$204)</f>
        <v>750</v>
      </c>
      <c r="W50" s="912">
        <f>SUMIF('NLOK ALL FORECASTS'!$E$147:$E$204,'NLOK ALL FORECASTS'!CF$23,'NLOK ALL FORECASTS'!$AY$147:$AY$204)</f>
        <v>800</v>
      </c>
      <c r="X50" s="912">
        <f>SUMIF('NLOK ALL FORECASTS'!$E$147:$E$204,'NLOK ALL FORECASTS'!CE$23,'NLOK ALL FORECASTS'!$AY$147:$AY$204)</f>
        <v>13500</v>
      </c>
      <c r="Y50" s="917">
        <f t="shared" si="6"/>
        <v>777011.57757820142</v>
      </c>
      <c r="Z50" s="912">
        <f t="shared" si="7"/>
        <v>172989.79923724127</v>
      </c>
      <c r="AA50" s="912">
        <f t="shared" si="8"/>
        <v>461910</v>
      </c>
      <c r="AB50" s="912">
        <f t="shared" si="9"/>
        <v>131598.02834096015</v>
      </c>
      <c r="AC50" s="918">
        <f t="shared" si="10"/>
        <v>10513.75</v>
      </c>
      <c r="AD50" s="21"/>
      <c r="AE50" s="2038">
        <v>950</v>
      </c>
      <c r="AF50" s="912">
        <v>92932.5</v>
      </c>
      <c r="AG50" s="2029">
        <v>30625</v>
      </c>
      <c r="AH50" s="2037">
        <v>62307.5</v>
      </c>
      <c r="AJ50" s="647"/>
    </row>
    <row r="51" spans="2:36" hidden="1">
      <c r="B51" s="908" t="s">
        <v>819</v>
      </c>
      <c r="C51" s="933">
        <f t="shared" si="11"/>
        <v>536060</v>
      </c>
      <c r="D51" s="912">
        <f>SUMIF('NLOK ALL FORECASTS'!$E$147:$E$202,'NLOK ALL FORECASTS'!BW$2,'NLOK ALL FORECASTS'!$AZ$147:$AZ$202)</f>
        <v>113200</v>
      </c>
      <c r="E51" s="912">
        <f>SUMIF('NLOK ALL FORECASTS'!$E$147:$E$202,E44,'NLOK ALL FORECASTS'!$AZ$147:$AZ$202)</f>
        <v>13910</v>
      </c>
      <c r="F51" s="918">
        <f>SUMIF('NLOK ALL FORECASTS'!$E$147:$E$202,'NLOK ALL FORECASTS'!BX$2,'NLOK ALL FORECASTS'!$AZ$147:$AZ$202)+SUMIF('NLOK ALL FORECASTS'!$E$147:$E$202,'NLOK ALL FORECASTS'!$E$202,'NLOK ALL FORECASTS'!$AZ$147:$AZ$202)</f>
        <v>408950</v>
      </c>
      <c r="G51" s="928">
        <f t="shared" si="5"/>
        <v>194911.68779186555</v>
      </c>
      <c r="H51" s="912">
        <f>SUMIF('AVAST ALL FORECASTS'!$E$202:$E$272,'AVAST ALL FORECASTS'!BW$18,'AVAST ALL FORECASTS'!$AZ$202:$AZ$272)</f>
        <v>54400</v>
      </c>
      <c r="I51" s="912">
        <f>SUMIF('AVAST ALL FORECASTS'!$E$202:$E$272,'AVAST ALL FORECASTS'!BX$18,'AVAST ALL FORECASTS'!$AZ$202:$AZ$272)</f>
        <v>59150</v>
      </c>
      <c r="J51" s="912">
        <f>SUMIF('AVAST ALL FORECASTS'!$E$202:$E$272,'AVAST ALL FORECASTS'!BY$17,'AVAST ALL FORECASTS'!$AZ$202:$AZ$272)+SUMIF('AVAST ALL FORECASTS'!$E$202:$E$272,'AVAST ALL FORECASTS'!BY$18,'AVAST ALL FORECASTS'!$AZ$202:$AZ$272)</f>
        <v>70861.687791865537</v>
      </c>
      <c r="K51" s="2029">
        <f>SUMIF('AVAST ALL FORECASTS'!$E$202:$E$272,'AVAST ALL FORECASTS'!BY$18,'AVAST ALL FORECASTS'!$AZ$202:$AZ$272)</f>
        <v>26411.208110583957</v>
      </c>
      <c r="L51" s="2029">
        <f>SUMIF('AVAST ALL FORECASTS'!$E$202:$E$272,'AVAST ALL FORECASTS'!BY$17,'AVAST ALL FORECASTS'!$AZ$202:$AZ$272)</f>
        <v>44450.479681281584</v>
      </c>
      <c r="M51" s="912">
        <f>SUMIF('AVAST ALL FORECASTS'!$E$202:$E$272,'AVAST ALL FORECASTS'!BZ$18,'AVAST ALL FORECASTS'!$AZ$202:$AZ$272)</f>
        <v>10500</v>
      </c>
      <c r="N51" s="913">
        <f>SUMIF('AVAST ALL FORECASTS'!$E$273:$E$276,N$44,'AVAST ALL FORECASTS'!$AZ$273:$AZ$276)</f>
        <v>712.5</v>
      </c>
      <c r="O51" s="912">
        <f>SUMIF('AVAST ALL FORECASTS'!$E$273:$E$276,'AVAST ALL FORECASTS'!$E$273,'AVAST ALL FORECASTS'!$AZ$273:$AZ$276)</f>
        <v>850</v>
      </c>
      <c r="P51" s="912">
        <f>SUMIF('AVAST ALL FORECASTS'!$E$273:$E$276,P$44,'AVAST ALL FORECASTS'!$AZ$273:$AZ$276)</f>
        <v>4892.5</v>
      </c>
      <c r="Q51" s="912">
        <f>SUMIF('AVAST ALL FORECASTS'!$E$273:$E$276,Q$44,'AVAST ALL FORECASTS'!$AZ$273:$AZ$276)</f>
        <v>266</v>
      </c>
      <c r="R51" s="913">
        <f>SUMIF('AVAST ALL FORECASTS'!$E$278:$E$279,R$44,'AVAST ALL FORECASTS'!$AZ$278:$AZ$279)</f>
        <v>577.16827777777758</v>
      </c>
      <c r="S51" s="914">
        <f>SUMIF('AVAST ALL FORECASTS'!$E$278:$E$279,S$44,'AVAST ALL FORECASTS'!$AZ$278:$AZ$279)</f>
        <v>18409.391858347622</v>
      </c>
      <c r="T51" s="914">
        <f>SUMIF('AVAST ALL FORECASTS'!$E$277:$E$277,T$44,'AVAST ALL FORECASTS'!$AZ$277:$AZ$277)</f>
        <v>5225</v>
      </c>
      <c r="U51" s="928">
        <f t="shared" si="4"/>
        <v>15500</v>
      </c>
      <c r="V51" s="912">
        <f>SUMIF('NLOK ALL FORECASTS'!$E$147:$E$204,'NLOK ALL FORECASTS'!CD$23,'NLOK ALL FORECASTS'!$AZ$147:$AZ$204)</f>
        <v>700</v>
      </c>
      <c r="W51" s="912">
        <f>SUMIF('NLOK ALL FORECASTS'!$E$147:$E$204,'NLOK ALL FORECASTS'!CF$23,'NLOK ALL FORECASTS'!$AZ$147:$AZ$204)</f>
        <v>800</v>
      </c>
      <c r="X51" s="912">
        <f>SUMIF('NLOK ALL FORECASTS'!$E$147:$E$204,'NLOK ALL FORECASTS'!CE$23,'NLOK ALL FORECASTS'!$AZ$147:$AZ$204)</f>
        <v>14000</v>
      </c>
      <c r="Y51" s="917">
        <f t="shared" si="6"/>
        <v>777404.24792799086</v>
      </c>
      <c r="Z51" s="912">
        <f t="shared" si="7"/>
        <v>169589.66827777779</v>
      </c>
      <c r="AA51" s="912">
        <f t="shared" si="8"/>
        <v>469750</v>
      </c>
      <c r="AB51" s="912">
        <f t="shared" si="9"/>
        <v>127298.57965021316</v>
      </c>
      <c r="AC51" s="918">
        <f t="shared" si="10"/>
        <v>10766</v>
      </c>
      <c r="AD51" s="21"/>
      <c r="AE51" s="2038">
        <v>950</v>
      </c>
      <c r="AF51" s="912">
        <v>92420</v>
      </c>
      <c r="AG51" s="2029">
        <v>30750</v>
      </c>
      <c r="AH51" s="2037">
        <v>61670</v>
      </c>
      <c r="AJ51" s="647"/>
    </row>
    <row r="52" spans="2:36" hidden="1">
      <c r="B52" s="908" t="s">
        <v>820</v>
      </c>
      <c r="C52" s="933">
        <f t="shared" si="11"/>
        <v>556437.85723893368</v>
      </c>
      <c r="D52" s="912">
        <f>SUMIF('NLOK ALL FORECASTS'!$E$147:$E$202,'NLOK ALL FORECASTS'!BW$2,'NLOK ALL FORECASTS'!$BA$147:$BA$202)</f>
        <v>123200</v>
      </c>
      <c r="E52" s="912">
        <f>SUMIF('NLOK ALL FORECASTS'!$E$147:$E$202,E44,'NLOK ALL FORECASTS'!$BA$147:$BA$202)</f>
        <v>15040</v>
      </c>
      <c r="F52" s="918">
        <f>SUMIF('NLOK ALL FORECASTS'!$E$147:$E$202,'NLOK ALL FORECASTS'!BX$2,'NLOK ALL FORECASTS'!$BA$147:$BA$202)+SUMIF('NLOK ALL FORECASTS'!$E$147:$E$202,'NLOK ALL FORECASTS'!$E$202,'NLOK ALL FORECASTS'!$BA$147:$BA$202)</f>
        <v>418197.85723893374</v>
      </c>
      <c r="G52" s="928">
        <f t="shared" si="5"/>
        <v>194270.43473297189</v>
      </c>
      <c r="H52" s="912">
        <f>SUMIF('AVAST ALL FORECASTS'!$E$202:$E$272,'AVAST ALL FORECASTS'!BW$18,'AVAST ALL FORECASTS'!$BA$202:$BA$272)</f>
        <v>61600</v>
      </c>
      <c r="I52" s="912">
        <f>SUMIF('AVAST ALL FORECASTS'!$E$202:$E$272,'AVAST ALL FORECASTS'!BX$18,'AVAST ALL FORECASTS'!$BA$202:$BA$272)</f>
        <v>58950</v>
      </c>
      <c r="J52" s="912">
        <f>SUMIF('AVAST ALL FORECASTS'!$E$202:$E$272,'AVAST ALL FORECASTS'!BY$17,'AVAST ALL FORECASTS'!$BA$202:$BA$272)+SUMIF('AVAST ALL FORECASTS'!$E$202:$E$272,'AVAST ALL FORECASTS'!BY$18,'AVAST ALL FORECASTS'!$BA$202:$BA$272)</f>
        <v>65120.434732971895</v>
      </c>
      <c r="K52" s="2029">
        <f>SUMIF('AVAST ALL FORECASTS'!$E$202:$E$272,'AVAST ALL FORECASTS'!BY$18,'AVAST ALL FORECASTS'!$BA$202:$BA$272)</f>
        <v>24362.562859760183</v>
      </c>
      <c r="L52" s="2029">
        <f>SUMIF('AVAST ALL FORECASTS'!$E$202:$E$272,'AVAST ALL FORECASTS'!BY$17,'AVAST ALL FORECASTS'!$BA$202:$BA$272)</f>
        <v>40757.871873211712</v>
      </c>
      <c r="M52" s="912">
        <f>SUMIF('AVAST ALL FORECASTS'!$E$202:$E$272,'AVAST ALL FORECASTS'!BZ$18,'AVAST ALL FORECASTS'!$BA$202:$BA$272)</f>
        <v>8600</v>
      </c>
      <c r="N52" s="913">
        <f>SUMIF('AVAST ALL FORECASTS'!$E$273:$E$276,N$44,'AVAST ALL FORECASTS'!$BA$273:$BA$276)</f>
        <v>760</v>
      </c>
      <c r="O52" s="912">
        <f>SUMIF('AVAST ALL FORECASTS'!$E$273:$E$276,'AVAST ALL FORECASTS'!$E$273,'AVAST ALL FORECASTS'!$BA$273:$BA$276)</f>
        <v>900</v>
      </c>
      <c r="P52" s="912">
        <f>SUMIF('AVAST ALL FORECASTS'!$E$273:$E$276,P$44,'AVAST ALL FORECASTS'!$BA$273:$BA$276)</f>
        <v>5367.5</v>
      </c>
      <c r="Q52" s="912">
        <f>SUMIF('AVAST ALL FORECASTS'!$E$273:$E$276,Q$44,'AVAST ALL FORECASTS'!$BA$273:$BA$276)</f>
        <v>266</v>
      </c>
      <c r="R52" s="913">
        <f>SUMIF('AVAST ALL FORECASTS'!$E$278:$E$279,R$44,'AVAST ALL FORECASTS'!$BA$278:$BA$279)</f>
        <v>606.02669166666635</v>
      </c>
      <c r="S52" s="914">
        <f>SUMIF('AVAST ALL FORECASTS'!$E$278:$E$279,S$44,'AVAST ALL FORECASTS'!$BA$278:$BA$279)</f>
        <v>19410.348839815175</v>
      </c>
      <c r="T52" s="914">
        <f>SUMIF('AVAST ALL FORECASTS'!$E$277:$E$277,T$44,'AVAST ALL FORECASTS'!$BA$277:$BA$277)</f>
        <v>5225</v>
      </c>
      <c r="U52" s="928">
        <f t="shared" si="4"/>
        <v>19800</v>
      </c>
      <c r="V52" s="912">
        <f>SUMIF('NLOK ALL FORECASTS'!$E$147:$E$204,'NLOK ALL FORECASTS'!CD$23,'NLOK ALL FORECASTS'!$BA$147:$BA$204)</f>
        <v>700</v>
      </c>
      <c r="W52" s="912">
        <f>SUMIF('NLOK ALL FORECASTS'!$E$147:$E$204,'NLOK ALL FORECASTS'!CF$23,'NLOK ALL FORECASTS'!$BA$147:$BA$204)</f>
        <v>900</v>
      </c>
      <c r="X52" s="912">
        <f>SUMIF('NLOK ALL FORECASTS'!$E$147:$E$204,'NLOK ALL FORECASTS'!CE$23,'NLOK ALL FORECASTS'!$BA$147:$BA$204)</f>
        <v>18200</v>
      </c>
      <c r="Y52" s="917">
        <f t="shared" si="6"/>
        <v>803043.16750338743</v>
      </c>
      <c r="Z52" s="912">
        <f t="shared" si="7"/>
        <v>186866.02669166666</v>
      </c>
      <c r="AA52" s="912">
        <f t="shared" si="8"/>
        <v>478947.85723893374</v>
      </c>
      <c r="AB52" s="912">
        <f t="shared" si="9"/>
        <v>128363.28357278707</v>
      </c>
      <c r="AC52" s="918">
        <f t="shared" si="10"/>
        <v>8866</v>
      </c>
      <c r="AD52" s="21"/>
      <c r="AE52" s="2038">
        <v>950</v>
      </c>
      <c r="AF52" s="912">
        <v>94357.5</v>
      </c>
      <c r="AG52" s="2029">
        <v>31625</v>
      </c>
      <c r="AH52" s="2037">
        <v>62732.5</v>
      </c>
      <c r="AJ52" s="647"/>
    </row>
    <row r="53" spans="2:36" hidden="1">
      <c r="B53" s="908" t="s">
        <v>821</v>
      </c>
      <c r="C53" s="933">
        <f t="shared" si="11"/>
        <v>550226.52020354592</v>
      </c>
      <c r="D53" s="912">
        <f>SUMIF('NLOK ALL FORECASTS'!$E$147:$E$202,'NLOK ALL FORECASTS'!BW$2,'NLOK ALL FORECASTS'!$BB$147:$BB$202)</f>
        <v>118700</v>
      </c>
      <c r="E53" s="912">
        <f>SUMIF('NLOK ALL FORECASTS'!$E$147:$E$202,E44,'NLOK ALL FORECASTS'!$BB$147:$BB$202)</f>
        <v>15910</v>
      </c>
      <c r="F53" s="918">
        <f>SUMIF('NLOK ALL FORECASTS'!$E$147:$E$202,'NLOK ALL FORECASTS'!BX$2,'NLOK ALL FORECASTS'!$BB$147:$BB$202)+SUMIF('NLOK ALL FORECASTS'!$E$147:$E$202,'NLOK ALL FORECASTS'!$E$202,'NLOK ALL FORECASTS'!$BB$147:$BB$202)</f>
        <v>415616.52020354598</v>
      </c>
      <c r="G53" s="928">
        <f t="shared" si="5"/>
        <v>180942.84561464135</v>
      </c>
      <c r="H53" s="912">
        <f>SUMIF('AVAST ALL FORECASTS'!$E$202:$E$272,'AVAST ALL FORECASTS'!BW$18,'AVAST ALL FORECASTS'!$BB$202:$BB$272)</f>
        <v>61100</v>
      </c>
      <c r="I53" s="912">
        <f>SUMIF('AVAST ALL FORECASTS'!$E$202:$E$272,'AVAST ALL FORECASTS'!BX$18,'AVAST ALL FORECASTS'!$BB$202:$BB$272)</f>
        <v>57625</v>
      </c>
      <c r="J53" s="912">
        <f>SUMIF('AVAST ALL FORECASTS'!$E$202:$E$272,'AVAST ALL FORECASTS'!BY$17,'AVAST ALL FORECASTS'!$BB$202:$BB$272)+SUMIF('AVAST ALL FORECASTS'!$E$202:$E$272,'AVAST ALL FORECASTS'!BY$18,'AVAST ALL FORECASTS'!$BB$202:$BB$272)</f>
        <v>54017.845614641345</v>
      </c>
      <c r="K53" s="2029">
        <f>SUMIF('AVAST ALL FORECASTS'!$E$202:$E$272,'AVAST ALL FORECASTS'!BY$18,'AVAST ALL FORECASTS'!$BB$202:$BB$272)</f>
        <v>19387.562859760183</v>
      </c>
      <c r="L53" s="2029">
        <f>SUMIF('AVAST ALL FORECASTS'!$E$202:$E$272,'AVAST ALL FORECASTS'!BY$17,'AVAST ALL FORECASTS'!$BB$202:$BB$272)</f>
        <v>34630.282754881162</v>
      </c>
      <c r="M53" s="912">
        <f>SUMIF('AVAST ALL FORECASTS'!$E$202:$E$272,'AVAST ALL FORECASTS'!BZ$18,'AVAST ALL FORECASTS'!$BB$202:$BB$272)</f>
        <v>8200</v>
      </c>
      <c r="N53" s="913">
        <f>SUMIF('AVAST ALL FORECASTS'!$E$273:$E$276,N$44,'AVAST ALL FORECASTS'!$BB$273:$BB$276)</f>
        <v>712.5</v>
      </c>
      <c r="O53" s="912">
        <f>SUMIF('AVAST ALL FORECASTS'!$E$273:$E$276,'AVAST ALL FORECASTS'!$E$273,'AVAST ALL FORECASTS'!$BB$273:$BB$276)</f>
        <v>850</v>
      </c>
      <c r="P53" s="912">
        <f>SUMIF('AVAST ALL FORECASTS'!$E$273:$E$276,P$44,'AVAST ALL FORECASTS'!$BB$273:$BB$276)</f>
        <v>4512.5</v>
      </c>
      <c r="Q53" s="912">
        <f>SUMIF('AVAST ALL FORECASTS'!$E$273:$E$276,Q$44,'AVAST ALL FORECASTS'!$BB$273:$BB$276)</f>
        <v>250</v>
      </c>
      <c r="R53" s="913">
        <f>SUMIF('AVAST ALL FORECASTS'!$E$278:$E$279,R$44,'AVAST ALL FORECASTS'!$BB$278:$BB$279)</f>
        <v>350</v>
      </c>
      <c r="S53" s="914">
        <f>SUMIF('AVAST ALL FORECASTS'!$E$278:$E$279,S$44,'AVAST ALL FORECASTS'!$BB$278:$BB$279)</f>
        <v>18245.390321593568</v>
      </c>
      <c r="T53" s="914">
        <f>SUMIF('AVAST ALL FORECASTS'!$E$277:$E$277,T$44,'AVAST ALL FORECASTS'!$BB$277:$BB$277)</f>
        <v>5000</v>
      </c>
      <c r="U53" s="928">
        <f t="shared" si="4"/>
        <v>20284.28</v>
      </c>
      <c r="V53" s="912">
        <f>SUMIF('NLOK ALL FORECASTS'!$E$147:$E$204,'NLOK ALL FORECASTS'!CD$23,'NLOK ALL FORECASTS'!$BB$147:$BBY$204)</f>
        <v>1994.28</v>
      </c>
      <c r="W53" s="912">
        <f>SUMIF('NLOK ALL FORECASTS'!$E$147:$E$204,'NLOK ALL FORECASTS'!CF$23,'NLOK ALL FORECASTS'!$BB$147:$BBY$204)</f>
        <v>850</v>
      </c>
      <c r="X53" s="912">
        <f>SUMIF('NLOK ALL FORECASTS'!$E$147:$E$204,'NLOK ALL FORECASTS'!CE$23,'NLOK ALL FORECASTS'!$BB$147:$BBY$204)</f>
        <v>17440</v>
      </c>
      <c r="Y53" s="917">
        <f t="shared" si="6"/>
        <v>781374.03613978089</v>
      </c>
      <c r="Z53" s="912">
        <f t="shared" si="7"/>
        <v>182856.78</v>
      </c>
      <c r="AA53" s="912">
        <f t="shared" si="8"/>
        <v>474941.52020354598</v>
      </c>
      <c r="AB53" s="912">
        <f t="shared" si="9"/>
        <v>115125.73593623492</v>
      </c>
      <c r="AC53" s="918">
        <f t="shared" si="10"/>
        <v>8450</v>
      </c>
      <c r="AD53" s="21"/>
      <c r="AE53" s="2038">
        <v>950</v>
      </c>
      <c r="AF53" s="912">
        <v>92405</v>
      </c>
      <c r="AG53" s="2029">
        <v>31250</v>
      </c>
      <c r="AH53" s="2037">
        <v>61155</v>
      </c>
      <c r="AJ53" s="647"/>
    </row>
    <row r="54" spans="2:36" hidden="1">
      <c r="B54" s="908" t="s">
        <v>822</v>
      </c>
      <c r="C54" s="933">
        <f t="shared" si="11"/>
        <v>620403.85199529852</v>
      </c>
      <c r="D54" s="912">
        <f>SUMIF('NLOK ALL FORECASTS'!$E$147:$E$202,'NLOK ALL FORECASTS'!BW$2,'NLOK ALL FORECASTS'!$BC$147:$BC$202)</f>
        <v>139550</v>
      </c>
      <c r="E54" s="912">
        <f>SUMIF('NLOK ALL FORECASTS'!$E$147:$E$202,E44,'NLOK ALL FORECASTS'!$BC$147:$BC$202)</f>
        <v>16870</v>
      </c>
      <c r="F54" s="918">
        <f>SUMIF('NLOK ALL FORECASTS'!$E$147:$E$202,'NLOK ALL FORECASTS'!BX$2,'NLOK ALL FORECASTS'!$BC$147:$BC$202)+SUMIF('NLOK ALL FORECASTS'!$E$147:$E$202,'NLOK ALL FORECASTS'!$E$202,'NLOK ALL FORECASTS'!$BC$147:$BC$202)</f>
        <v>463983.85199529852</v>
      </c>
      <c r="G54" s="928">
        <f t="shared" si="5"/>
        <v>189131.03814740048</v>
      </c>
      <c r="H54" s="912">
        <f>SUMIF('AVAST ALL FORECASTS'!$E$202:$E$272,'AVAST ALL FORECASTS'!BW$18,'AVAST ALL FORECASTS'!$BC$202:$BC$272)</f>
        <v>62650</v>
      </c>
      <c r="I54" s="912">
        <f>SUMIF('AVAST ALL FORECASTS'!$E$202:$E$272,'AVAST ALL FORECASTS'!BX$18,'AVAST ALL FORECASTS'!$BC$202:$BC$272)</f>
        <v>60500</v>
      </c>
      <c r="J54" s="912">
        <f>SUMIF('AVAST ALL FORECASTS'!$E$202:$E$272,'AVAST ALL FORECASTS'!BY$17,'AVAST ALL FORECASTS'!$BC$202:$BC$272)+SUMIF('AVAST ALL FORECASTS'!$E$202:$E$272,'AVAST ALL FORECASTS'!BY$18,'AVAST ALL FORECASTS'!$BC$202:$BC$272)</f>
        <v>57081.038147400483</v>
      </c>
      <c r="K54" s="2029">
        <f>SUMIF('AVAST ALL FORECASTS'!$E$202:$E$272,'AVAST ALL FORECASTS'!BY$18,'AVAST ALL FORECASTS'!$BC$202:$BC$272)</f>
        <v>21058.917608936408</v>
      </c>
      <c r="L54" s="2029">
        <f>SUMIF('AVAST ALL FORECASTS'!$E$202:$E$272,'AVAST ALL FORECASTS'!BY$17,'AVAST ALL FORECASTS'!$BC$202:$BC$272)</f>
        <v>36022.120538464071</v>
      </c>
      <c r="M54" s="912">
        <f>SUMIF('AVAST ALL FORECASTS'!$E$202:$E$272,'AVAST ALL FORECASTS'!BZ$18,'AVAST ALL FORECASTS'!$BC$202:$BC$272)</f>
        <v>8900</v>
      </c>
      <c r="N54" s="913">
        <f>SUMIF('AVAST ALL FORECASTS'!$E$273:$E$276,N$44,'AVAST ALL FORECASTS'!$BC$273:$BC$276)</f>
        <v>712.5</v>
      </c>
      <c r="O54" s="912">
        <f>SUMIF('AVAST ALL FORECASTS'!$E$273:$E$276,'AVAST ALL FORECASTS'!$E$273,'AVAST ALL FORECASTS'!$BC$273:$BC$276)</f>
        <v>900</v>
      </c>
      <c r="P54" s="912">
        <f>SUMIF('AVAST ALL FORECASTS'!$E$273:$E$276,P$44,'AVAST ALL FORECASTS'!$BC$273:$BC$276)</f>
        <v>5225</v>
      </c>
      <c r="Q54" s="912">
        <f>SUMIF('AVAST ALL FORECASTS'!$E$273:$E$276,Q$44,'AVAST ALL FORECASTS'!$BC$273:$BC$276)</f>
        <v>300</v>
      </c>
      <c r="R54" s="913">
        <f>SUMIF('AVAST ALL FORECASTS'!$E$278:$E$279,R$44,'AVAST ALL FORECASTS'!$BC$278:$BC$279)</f>
        <v>400</v>
      </c>
      <c r="S54" s="914">
        <f>SUMIF('AVAST ALL FORECASTS'!$E$278:$E$279,S$44,'AVAST ALL FORECASTS'!$BC$278:$BC$279)</f>
        <v>18076.877023041237</v>
      </c>
      <c r="T54" s="914">
        <f>SUMIF('AVAST ALL FORECASTS'!$E$277:$E$277,T$44,'AVAST ALL FORECASTS'!$BC$277:$BC$277)</f>
        <v>6000</v>
      </c>
      <c r="U54" s="928">
        <f t="shared" si="4"/>
        <v>21534</v>
      </c>
      <c r="V54" s="912">
        <f>SUMIF('NLOK ALL FORECASTS'!$E$147:$E$204,'NLOK ALL FORECASTS'!CD$23,'NLOK ALL FORECASTS'!$BC$147:$BC$204)</f>
        <v>2094</v>
      </c>
      <c r="W54" s="912">
        <f>SUMIF('NLOK ALL FORECASTS'!$E$147:$E$204,'NLOK ALL FORECASTS'!CF$23,'NLOK ALL FORECASTS'!$BC$147:$BC$204)</f>
        <v>950</v>
      </c>
      <c r="X54" s="912">
        <f>SUMIF('NLOK ALL FORECASTS'!$E$147:$E$204,'NLOK ALL FORECASTS'!CE$23,'NLOK ALL FORECASTS'!$BC$147:$BC$204)</f>
        <v>18490</v>
      </c>
      <c r="Y54" s="917">
        <f t="shared" si="6"/>
        <v>862683.26716574025</v>
      </c>
      <c r="Z54" s="912">
        <f t="shared" si="7"/>
        <v>205406.5</v>
      </c>
      <c r="AA54" s="912">
        <f t="shared" si="8"/>
        <v>526333.85199529852</v>
      </c>
      <c r="AB54" s="912">
        <f t="shared" si="9"/>
        <v>121742.91517044172</v>
      </c>
      <c r="AC54" s="918">
        <f t="shared" si="10"/>
        <v>9200</v>
      </c>
      <c r="AD54" s="21"/>
      <c r="AE54" s="2038">
        <v>950</v>
      </c>
      <c r="AF54" s="912">
        <v>101820</v>
      </c>
      <c r="AG54" s="2029">
        <v>34100</v>
      </c>
      <c r="AH54" s="2037">
        <v>67720</v>
      </c>
      <c r="AJ54" s="647"/>
    </row>
    <row r="55" spans="2:36" hidden="1">
      <c r="B55" s="908" t="s">
        <v>823</v>
      </c>
      <c r="C55" s="933">
        <f t="shared" si="11"/>
        <v>571658.00822742772</v>
      </c>
      <c r="D55" s="912">
        <f>SUMIF('NLOK ALL FORECASTS'!$E$147:$E$202,'NLOK ALL FORECASTS'!BW$2,'NLOK ALL FORECASTS'!$BD$147:$BD$202)</f>
        <v>128500</v>
      </c>
      <c r="E55" s="912">
        <f>SUMIF('NLOK ALL FORECASTS'!$E$147:$E$202,E44,'NLOK ALL FORECASTS'!$BD$147:$BD$202)</f>
        <v>14570</v>
      </c>
      <c r="F55" s="918">
        <f>SUMIF('NLOK ALL FORECASTS'!$E$147:$E$202,'NLOK ALL FORECASTS'!BX$2,'NLOK ALL FORECASTS'!$BD$147:$BD$202)+SUMIF('NLOK ALL FORECASTS'!$E$147:$E$202,'NLOK ALL FORECASTS'!$E$202,'NLOK ALL FORECASTS'!$BD$147:$BD$202)</f>
        <v>428588.00822742778</v>
      </c>
      <c r="G55" s="928">
        <f t="shared" si="5"/>
        <v>174468.38032462465</v>
      </c>
      <c r="H55" s="912">
        <f>SUMIF('AVAST ALL FORECASTS'!$E$202:$E$272,'AVAST ALL FORECASTS'!BW$18,'AVAST ALL FORECASTS'!$BD$202:$BD$272)</f>
        <v>56825</v>
      </c>
      <c r="I55" s="912">
        <f>SUMIF('AVAST ALL FORECASTS'!$E$202:$E$272,'AVAST ALL FORECASTS'!BX$18,'AVAST ALL FORECASTS'!$BD$202:$BD$272)</f>
        <v>58575</v>
      </c>
      <c r="J55" s="912">
        <f>SUMIF('AVAST ALL FORECASTS'!$E$202:$E$272,'AVAST ALL FORECASTS'!BY$17,'AVAST ALL FORECASTS'!$BD$202:$BD$272)+SUMIF('AVAST ALL FORECASTS'!$E$202:$E$272,'AVAST ALL FORECASTS'!BY$18,'AVAST ALL FORECASTS'!$BD$202:$BD$272)</f>
        <v>50468.380324624668</v>
      </c>
      <c r="K55" s="2029">
        <f>SUMIF('AVAST ALL FORECASTS'!$E$202:$E$272,'AVAST ALL FORECASTS'!BY$18,'AVAST ALL FORECASTS'!$BD$202:$BD$272)</f>
        <v>18562.562859760183</v>
      </c>
      <c r="L55" s="2029">
        <f>SUMIF('AVAST ALL FORECASTS'!$E$202:$E$272,'AVAST ALL FORECASTS'!BY$17,'AVAST ALL FORECASTS'!$BD$202:$BD$272)</f>
        <v>31905.817464864485</v>
      </c>
      <c r="M55" s="912">
        <f>SUMIF('AVAST ALL FORECASTS'!$E$202:$E$272,'AVAST ALL FORECASTS'!BZ$18,'AVAST ALL FORECASTS'!$BD$202:$BD$272)</f>
        <v>8600</v>
      </c>
      <c r="N55" s="913">
        <f>SUMIF('AVAST ALL FORECASTS'!$E$273:$E$276,N$44,'AVAST ALL FORECASTS'!$BD$273:$BD$276)</f>
        <v>712.5</v>
      </c>
      <c r="O55" s="912">
        <f>SUMIF('AVAST ALL FORECASTS'!$E$273:$E$276,'AVAST ALL FORECASTS'!$E$273,'AVAST ALL FORECASTS'!$BD$273:$BD$276)</f>
        <v>800</v>
      </c>
      <c r="P55" s="912">
        <f>SUMIF('AVAST ALL FORECASTS'!$E$273:$E$276,P$44,'AVAST ALL FORECASTS'!$BD$273:$BD$276)</f>
        <v>4987.5</v>
      </c>
      <c r="Q55" s="912">
        <f>SUMIF('AVAST ALL FORECASTS'!$E$273:$E$276,Q$44,'AVAST ALL FORECASTS'!$BD$273:$BD$276)</f>
        <v>250</v>
      </c>
      <c r="R55" s="913">
        <f>SUMIF('AVAST ALL FORECASTS'!$E$278:$E$279,R$44,'AVAST ALL FORECASTS'!$BD$278:$BD$279)</f>
        <v>550</v>
      </c>
      <c r="S55" s="914">
        <f>SUMIF('AVAST ALL FORECASTS'!$E$278:$E$279,S$44,'AVAST ALL FORECASTS'!$BD$278:$BD$279)</f>
        <v>23500</v>
      </c>
      <c r="T55" s="914">
        <f>SUMIF('AVAST ALL FORECASTS'!$E$277:$E$277,T$44,'AVAST ALL FORECASTS'!$BD$277:$BD$277)</f>
        <v>5500</v>
      </c>
      <c r="U55" s="928">
        <f t="shared" si="4"/>
        <v>15640</v>
      </c>
      <c r="V55" s="912">
        <f>SUMIF('NLOK ALL FORECASTS'!$E$147:$E$204,'NLOK ALL FORECASTS'!CD$23,'NLOK ALL FORECASTS'!$BD$147:$BD$204)</f>
        <v>1200</v>
      </c>
      <c r="W55" s="912">
        <f>SUMIF('NLOK ALL FORECASTS'!$E$147:$E$204,'NLOK ALL FORECASTS'!CF$23,'NLOK ALL FORECASTS'!$BD$147:$BD$204)</f>
        <v>800</v>
      </c>
      <c r="X55" s="912">
        <f>SUMIF('NLOK ALL FORECASTS'!$E$147:$E$204,'NLOK ALL FORECASTS'!CE$23,'NLOK ALL FORECASTS'!$BD$147:$BD$204)</f>
        <v>13640</v>
      </c>
      <c r="Y55" s="917">
        <f t="shared" si="6"/>
        <v>798066.38855205243</v>
      </c>
      <c r="Z55" s="912">
        <f t="shared" si="7"/>
        <v>187787.5</v>
      </c>
      <c r="AA55" s="912">
        <f t="shared" si="8"/>
        <v>488763.00822742778</v>
      </c>
      <c r="AB55" s="912">
        <f t="shared" si="9"/>
        <v>112665.88032462467</v>
      </c>
      <c r="AC55" s="918">
        <f t="shared" si="10"/>
        <v>8850</v>
      </c>
      <c r="AD55" s="21"/>
      <c r="AE55" s="2038">
        <v>950</v>
      </c>
      <c r="AF55" s="912">
        <v>95775</v>
      </c>
      <c r="AG55" s="2029">
        <v>32150</v>
      </c>
      <c r="AH55" s="2037">
        <v>63625</v>
      </c>
      <c r="AJ55" s="647"/>
    </row>
    <row r="56" spans="2:36" ht="16" hidden="1" thickBot="1">
      <c r="B56" s="919" t="s">
        <v>824</v>
      </c>
      <c r="C56" s="934">
        <f t="shared" si="11"/>
        <v>590799.43360832729</v>
      </c>
      <c r="D56" s="921">
        <f>SUMIF('NLOK ALL FORECASTS'!$E$147:$E$202,'NLOK ALL FORECASTS'!BW$2,'NLOK ALL FORECASTS'!$BE$147:$BE$202)</f>
        <v>136350</v>
      </c>
      <c r="E56" s="921">
        <f>SUMIF('NLOK ALL FORECASTS'!$E$147:$E$202,E44,'NLOK ALL FORECASTS'!$BE$147:$BE$202)</f>
        <v>14750</v>
      </c>
      <c r="F56" s="922">
        <f>SUMIF('NLOK ALL FORECASTS'!$E$147:$E$202,'NLOK ALL FORECASTS'!BX$2,'NLOK ALL FORECASTS'!$BE$147:$BE$202)+SUMIF('NLOK ALL FORECASTS'!$E$147:$E$202,'NLOK ALL FORECASTS'!$E$202,'NLOK ALL FORECASTS'!$BE$147:$BE$202)</f>
        <v>439699.43360832729</v>
      </c>
      <c r="G56" s="935">
        <f>SUM(H56:J56,M56)</f>
        <v>181652.11296963302</v>
      </c>
      <c r="H56" s="923">
        <f>SUMIF('AVAST ALL FORECASTS'!$E$202:$E$272,'AVAST ALL FORECASTS'!BW$18,'AVAST ALL FORECASTS'!$BE$202:$BE$272)</f>
        <v>65000</v>
      </c>
      <c r="I56" s="923">
        <f>SUMIF('AVAST ALL FORECASTS'!$E$202:$E$272,'AVAST ALL FORECASTS'!BX$18,'AVAST ALL FORECASTS'!$BE$202:$BE$272)</f>
        <v>54600</v>
      </c>
      <c r="J56" s="923">
        <f>SUMIF('AVAST ALL FORECASTS'!$E$202:$E$272,'AVAST ALL FORECASTS'!BY$17,'AVAST ALL FORECASTS'!$BE$202:$BE$272)+SUMIF('AVAST ALL FORECASTS'!$E$202:$E$272,'AVAST ALL FORECASTS'!BY$18,'AVAST ALL FORECASTS'!$BE$202:$BE$272)</f>
        <v>52752.11296963301</v>
      </c>
      <c r="K56" s="2030">
        <f>SUMIF('AVAST ALL FORECASTS'!$E$202:$E$272,'AVAST ALL FORECASTS'!BY$18,'AVAST ALL FORECASTS'!$BE$202:$BE$272)</f>
        <v>19482.562859760183</v>
      </c>
      <c r="L56" s="2030">
        <f>SUMIF('AVAST ALL FORECASTS'!$E$202:$E$272,'AVAST ALL FORECASTS'!BY$17,'AVAST ALL FORECASTS'!$BE$202:$BE$272)</f>
        <v>33269.550109872827</v>
      </c>
      <c r="M56" s="923">
        <f>SUMIF('AVAST ALL FORECASTS'!$E$202:$E$272,'AVAST ALL FORECASTS'!BZ$18,'AVAST ALL FORECASTS'!$BE$202:$BE$272)</f>
        <v>9300</v>
      </c>
      <c r="N56" s="924">
        <f>SUMIF('AVAST ALL FORECASTS'!$E$273:$E$276,N$44,'AVAST ALL FORECASTS'!$BE$273:$BE$276)</f>
        <v>760</v>
      </c>
      <c r="O56" s="923">
        <f>SUMIF('AVAST ALL FORECASTS'!$E$273:$E$276,'AVAST ALL FORECASTS'!$E$273,'AVAST ALL FORECASTS'!$BE$273:$BE$276)</f>
        <v>800</v>
      </c>
      <c r="P56" s="923">
        <f>SUMIF('AVAST ALL FORECASTS'!$E$273:$E$276,P$44,'AVAST ALL FORECASTS'!$BE$273:$BE$276)</f>
        <v>5652.5</v>
      </c>
      <c r="Q56" s="923">
        <f>SUMIF('AVAST ALL FORECASTS'!$E$273:$E$276,Q$44,'AVAST ALL FORECASTS'!$BE$273:$BE$276)</f>
        <v>275</v>
      </c>
      <c r="R56" s="924">
        <f>SUMIF('AVAST ALL FORECASTS'!$E$278:$E$279,R$44,'AVAST ALL FORECASTS'!$BE$278:$BE$279)</f>
        <v>500</v>
      </c>
      <c r="S56" s="925">
        <f>SUMIF('AVAST ALL FORECASTS'!$E$278:$E$279,S$44,'AVAST ALL FORECASTS'!$BE$278:$BE$279)</f>
        <v>23000</v>
      </c>
      <c r="T56" s="925">
        <f>SUMIF('AVAST ALL FORECASTS'!$E$277:$E$277,T$44,'AVAST ALL FORECASTS'!$BE$277:$BE$277)</f>
        <v>6000</v>
      </c>
      <c r="U56" s="935">
        <f t="shared" si="4"/>
        <v>17490</v>
      </c>
      <c r="V56" s="923">
        <f>SUMIF('NLOK ALL FORECASTS'!$E$147:$E$204,'NLOK ALL FORECASTS'!CD$23,'NLOK ALL FORECASTS'!$BE$147:$BE$204)</f>
        <v>1300</v>
      </c>
      <c r="W56" s="923">
        <f>SUMIF('NLOK ALL FORECASTS'!$E$147:$E$204,'NLOK ALL FORECASTS'!CF$23,'NLOK ALL FORECASTS'!$BE$147:$BE$204)</f>
        <v>850</v>
      </c>
      <c r="X56" s="923">
        <f>SUMIF('NLOK ALL FORECASTS'!$E$147:$E$204,'NLOK ALL FORECASTS'!CE$23,'NLOK ALL FORECASTS'!$BE$147:$BE$204)</f>
        <v>15340</v>
      </c>
      <c r="Y56" s="920">
        <f t="shared" si="6"/>
        <v>826929.04657796025</v>
      </c>
      <c r="Z56" s="921">
        <f t="shared" si="7"/>
        <v>203910</v>
      </c>
      <c r="AA56" s="921">
        <f t="shared" si="8"/>
        <v>495949.43360832729</v>
      </c>
      <c r="AB56" s="921">
        <f t="shared" si="9"/>
        <v>117494.61296963302</v>
      </c>
      <c r="AC56" s="922">
        <f t="shared" si="10"/>
        <v>9575</v>
      </c>
      <c r="AD56" s="21"/>
      <c r="AE56" s="2039">
        <v>950</v>
      </c>
      <c r="AF56" s="923">
        <v>101162.5</v>
      </c>
      <c r="AG56" s="2030">
        <v>33675</v>
      </c>
      <c r="AH56" s="2040">
        <v>67487.5</v>
      </c>
      <c r="AJ56" s="647"/>
    </row>
    <row r="57" spans="2:36" ht="16" hidden="1" thickBot="1">
      <c r="B57" s="878" t="s">
        <v>45</v>
      </c>
      <c r="C57" s="928">
        <f t="shared" ref="C57:AC57" si="12">SUM(C45:C56)</f>
        <v>6679615.6712735323</v>
      </c>
      <c r="D57" s="928">
        <f t="shared" si="12"/>
        <v>1423150</v>
      </c>
      <c r="E57" s="928">
        <f>SUM(E45:E56)</f>
        <v>164940</v>
      </c>
      <c r="F57" s="928">
        <f t="shared" si="12"/>
        <v>5091525.6712735333</v>
      </c>
      <c r="G57" s="928">
        <f t="shared" si="5"/>
        <v>2560057.0220209868</v>
      </c>
      <c r="H57" s="928">
        <f t="shared" si="12"/>
        <v>758159.69440885005</v>
      </c>
      <c r="I57" s="928">
        <f t="shared" si="12"/>
        <v>743675</v>
      </c>
      <c r="J57" s="928">
        <f t="shared" si="12"/>
        <v>942472.32761213684</v>
      </c>
      <c r="K57" s="2029">
        <f>SUM(K45:K56)</f>
        <v>344200.49604178348</v>
      </c>
      <c r="L57" s="2029">
        <f>SUM(L45:L56)</f>
        <v>598271.83157035336</v>
      </c>
      <c r="M57" s="928">
        <f t="shared" si="12"/>
        <v>115750</v>
      </c>
      <c r="N57" s="928">
        <f>SUM(N45:N56)</f>
        <v>8339.0999999999985</v>
      </c>
      <c r="O57" s="928">
        <f t="shared" ref="O57:T57" si="13">SUM(O45:O56)</f>
        <v>9550</v>
      </c>
      <c r="P57" s="928">
        <f t="shared" si="13"/>
        <v>59460.5</v>
      </c>
      <c r="Q57" s="928">
        <f t="shared" si="13"/>
        <v>2974.05</v>
      </c>
      <c r="R57" s="928">
        <f t="shared" si="13"/>
        <v>6117.4302780864182</v>
      </c>
      <c r="S57" s="928">
        <f t="shared" si="13"/>
        <v>226951.61513330456</v>
      </c>
      <c r="T57" s="928">
        <f t="shared" si="13"/>
        <v>68435.350000000006</v>
      </c>
      <c r="U57" s="928">
        <f t="shared" si="12"/>
        <v>205748.28</v>
      </c>
      <c r="V57" s="928">
        <f t="shared" si="12"/>
        <v>11888.279999999999</v>
      </c>
      <c r="W57" s="928">
        <f t="shared" si="12"/>
        <v>8950</v>
      </c>
      <c r="X57" s="928">
        <f t="shared" si="12"/>
        <v>184910</v>
      </c>
      <c r="Y57" s="928">
        <f>SUM(Y45:Y56)</f>
        <v>9827249.0187059101</v>
      </c>
      <c r="Z57" s="928">
        <f>SUM(Z45:Z56)</f>
        <v>2207654.5046869363</v>
      </c>
      <c r="AA57" s="928">
        <f t="shared" si="12"/>
        <v>5853700.6712735333</v>
      </c>
      <c r="AB57" s="928">
        <f t="shared" si="12"/>
        <v>1647169.7927454412</v>
      </c>
      <c r="AC57" s="928">
        <f t="shared" si="12"/>
        <v>118724.04999999999</v>
      </c>
      <c r="AD57" s="21"/>
      <c r="AE57" s="2041">
        <v>11400</v>
      </c>
      <c r="AF57" s="2042">
        <v>1148732.5</v>
      </c>
      <c r="AG57" s="2043">
        <v>381375</v>
      </c>
      <c r="AH57" s="2044">
        <v>767357.5</v>
      </c>
    </row>
    <row r="58" spans="2:36" hidden="1">
      <c r="B58" s="751" t="s">
        <v>832</v>
      </c>
      <c r="C58" s="2045">
        <f>C57-C37</f>
        <v>78244.165852612816</v>
      </c>
      <c r="D58" s="2045">
        <f t="shared" ref="D58:AC58" si="14">D57-D37</f>
        <v>166486.42418088578</v>
      </c>
      <c r="E58" s="2045">
        <f t="shared" si="14"/>
        <v>154140</v>
      </c>
      <c r="F58" s="2045">
        <f t="shared" si="14"/>
        <v>-242382.2583282711</v>
      </c>
      <c r="G58" s="2045">
        <f t="shared" si="14"/>
        <v>-596907.16415007273</v>
      </c>
      <c r="H58" s="2045">
        <f t="shared" si="14"/>
        <v>-150861.00559114991</v>
      </c>
      <c r="I58" s="2045">
        <f t="shared" si="14"/>
        <v>40343.550000000047</v>
      </c>
      <c r="J58" s="2045">
        <f t="shared" si="14"/>
        <v>-471703.70855892228</v>
      </c>
      <c r="K58" s="2045">
        <f t="shared" si="14"/>
        <v>-172271.00012802437</v>
      </c>
      <c r="L58" s="2045">
        <f t="shared" si="14"/>
        <v>-299432.70843089779</v>
      </c>
      <c r="M58" s="2045">
        <f t="shared" si="14"/>
        <v>-14686</v>
      </c>
      <c r="N58" s="2045">
        <f t="shared" si="14"/>
        <v>0</v>
      </c>
      <c r="O58" s="2045">
        <f t="shared" si="14"/>
        <v>-489.60000000000036</v>
      </c>
      <c r="P58" s="2045">
        <f t="shared" si="14"/>
        <v>0</v>
      </c>
      <c r="Q58" s="2045">
        <f t="shared" si="14"/>
        <v>-46</v>
      </c>
      <c r="R58" s="2045">
        <f t="shared" si="14"/>
        <v>-942.65333414077941</v>
      </c>
      <c r="S58" s="2045">
        <f t="shared" si="14"/>
        <v>11656.694156908809</v>
      </c>
      <c r="T58" s="2045">
        <f t="shared" si="14"/>
        <v>1600</v>
      </c>
      <c r="U58" s="2045">
        <f t="shared" si="14"/>
        <v>-26235.277245487203</v>
      </c>
      <c r="V58" s="2045">
        <f t="shared" si="14"/>
        <v>5318.4590592169934</v>
      </c>
      <c r="W58" s="2045">
        <f t="shared" si="14"/>
        <v>-8538.8563652951198</v>
      </c>
      <c r="X58" s="2045">
        <f t="shared" si="14"/>
        <v>-23014.879939409089</v>
      </c>
      <c r="Y58" s="2045">
        <f t="shared" si="14"/>
        <v>-533119.83472017571</v>
      </c>
      <c r="Z58" s="2045">
        <f t="shared" si="14"/>
        <v>20001.224314811639</v>
      </c>
      <c r="AA58" s="2045">
        <f t="shared" si="14"/>
        <v>-211067.16469356604</v>
      </c>
      <c r="AB58" s="2045">
        <f t="shared" si="14"/>
        <v>-327321.89434142248</v>
      </c>
      <c r="AC58" s="2045">
        <f t="shared" si="14"/>
        <v>-14732</v>
      </c>
    </row>
    <row r="59" spans="2:36" hidden="1">
      <c r="B59" s="2553" t="s">
        <v>773</v>
      </c>
      <c r="C59" s="2554">
        <f>'NLOK ALL FORECASTS'!BR217</f>
        <v>6679215.6712735333</v>
      </c>
      <c r="D59" s="2553"/>
      <c r="E59" s="2553"/>
      <c r="F59" s="2553"/>
      <c r="G59" s="2554">
        <f>'AVAST ALL FORECASTS'!BR280</f>
        <v>2560057.0220209858</v>
      </c>
      <c r="H59" s="2553"/>
      <c r="I59" s="2553"/>
      <c r="J59" s="2553"/>
      <c r="K59" s="2553"/>
      <c r="L59" s="2553"/>
      <c r="M59" s="2553"/>
      <c r="N59" s="2553"/>
      <c r="O59" s="2553"/>
      <c r="P59" s="2553"/>
      <c r="Q59" s="2553"/>
      <c r="R59" s="2553"/>
      <c r="S59" s="2553"/>
      <c r="T59" s="2553"/>
      <c r="U59" s="2553"/>
      <c r="V59" s="2553"/>
      <c r="W59" s="2553"/>
      <c r="X59" s="2553"/>
      <c r="Y59" s="2553"/>
      <c r="Z59" s="2553"/>
      <c r="AA59" s="2553"/>
      <c r="AB59" s="2553"/>
      <c r="AC59" s="2553"/>
    </row>
    <row r="60" spans="2:36" ht="16" thickBot="1">
      <c r="C60" s="22"/>
    </row>
    <row r="61" spans="2:36">
      <c r="B61" s="904"/>
      <c r="C61" s="2988" t="s">
        <v>1107</v>
      </c>
      <c r="D61" s="2989"/>
      <c r="E61" s="2989"/>
      <c r="F61" s="2989"/>
      <c r="G61" s="2989"/>
      <c r="H61" s="2989"/>
      <c r="I61" s="2989"/>
      <c r="J61" s="2989"/>
      <c r="K61" s="2989"/>
      <c r="L61" s="2989"/>
      <c r="M61" s="2989"/>
      <c r="N61" s="2989"/>
      <c r="O61" s="2989"/>
      <c r="P61" s="2989"/>
      <c r="Q61" s="2989"/>
      <c r="R61" s="2989"/>
      <c r="S61" s="2989"/>
      <c r="T61" s="2989"/>
      <c r="U61" s="2989"/>
      <c r="V61" s="2989"/>
      <c r="W61" s="2989"/>
      <c r="X61" s="2989"/>
      <c r="Y61" s="2989"/>
      <c r="Z61" s="2989"/>
      <c r="AA61" s="2989"/>
      <c r="AB61" s="2989"/>
      <c r="AC61" s="2990"/>
      <c r="AH61" s="2560" t="s">
        <v>1108</v>
      </c>
    </row>
    <row r="62" spans="2:36" ht="16" thickBot="1">
      <c r="B62" s="905"/>
      <c r="C62" s="2991"/>
      <c r="D62" s="2992"/>
      <c r="E62" s="2992"/>
      <c r="F62" s="2992"/>
      <c r="G62" s="2993"/>
      <c r="H62" s="2993"/>
      <c r="I62" s="2993"/>
      <c r="J62" s="2993"/>
      <c r="K62" s="2993"/>
      <c r="L62" s="2993"/>
      <c r="M62" s="2993"/>
      <c r="N62" s="2992"/>
      <c r="O62" s="2992"/>
      <c r="P62" s="2992"/>
      <c r="Q62" s="2992"/>
      <c r="R62" s="2992"/>
      <c r="S62" s="2992"/>
      <c r="T62" s="2992"/>
      <c r="U62" s="2992"/>
      <c r="V62" s="2992"/>
      <c r="W62" s="2992"/>
      <c r="X62" s="2992"/>
      <c r="Y62" s="2993"/>
      <c r="Z62" s="2993"/>
      <c r="AA62" s="2993"/>
      <c r="AB62" s="2993"/>
      <c r="AC62" s="2994"/>
      <c r="AH62" t="s">
        <v>1109</v>
      </c>
    </row>
    <row r="63" spans="2:36" ht="17" thickBot="1">
      <c r="B63" s="906"/>
      <c r="C63" s="2995" t="s">
        <v>811</v>
      </c>
      <c r="D63" s="2996"/>
      <c r="E63" s="2996"/>
      <c r="F63" s="2997"/>
      <c r="G63" s="2979" t="s">
        <v>317</v>
      </c>
      <c r="H63" s="2979"/>
      <c r="I63" s="2979"/>
      <c r="J63" s="2979"/>
      <c r="K63" s="2979"/>
      <c r="L63" s="2979"/>
      <c r="M63" s="2979"/>
      <c r="N63" s="2975" t="s">
        <v>153</v>
      </c>
      <c r="O63" s="2976"/>
      <c r="P63" s="2976"/>
      <c r="Q63" s="2980"/>
      <c r="R63" s="2975" t="s">
        <v>155</v>
      </c>
      <c r="S63" s="2980"/>
      <c r="T63" s="879" t="s">
        <v>154</v>
      </c>
      <c r="U63" s="2982" t="s">
        <v>168</v>
      </c>
      <c r="V63" s="2982"/>
      <c r="W63" s="2982"/>
      <c r="X63" s="2983"/>
      <c r="Y63" s="2976" t="s">
        <v>812</v>
      </c>
      <c r="Z63" s="2976"/>
      <c r="AA63" s="2976"/>
      <c r="AB63" s="2976"/>
      <c r="AC63" s="2977"/>
      <c r="AH63" t="s">
        <v>1110</v>
      </c>
    </row>
    <row r="64" spans="2:36" ht="17" thickBot="1">
      <c r="B64" s="907"/>
      <c r="C64" s="897" t="s">
        <v>127</v>
      </c>
      <c r="D64" s="870" t="s">
        <v>22</v>
      </c>
      <c r="E64" s="870" t="s">
        <v>52</v>
      </c>
      <c r="F64" s="898" t="s">
        <v>171</v>
      </c>
      <c r="G64" s="871" t="s">
        <v>127</v>
      </c>
      <c r="H64" s="871" t="s">
        <v>22</v>
      </c>
      <c r="I64" s="871" t="s">
        <v>171</v>
      </c>
      <c r="J64" s="871" t="s">
        <v>52</v>
      </c>
      <c r="K64" s="2028" t="s">
        <v>215</v>
      </c>
      <c r="L64" s="2028" t="s">
        <v>605</v>
      </c>
      <c r="M64" s="871" t="s">
        <v>84</v>
      </c>
      <c r="N64" s="873" t="s">
        <v>22</v>
      </c>
      <c r="O64" s="872" t="s">
        <v>171</v>
      </c>
      <c r="P64" s="872" t="s">
        <v>603</v>
      </c>
      <c r="Q64" s="872" t="s">
        <v>84</v>
      </c>
      <c r="R64" s="873" t="s">
        <v>22</v>
      </c>
      <c r="S64" s="875" t="s">
        <v>603</v>
      </c>
      <c r="T64" s="875" t="s">
        <v>603</v>
      </c>
      <c r="U64" s="872" t="s">
        <v>127</v>
      </c>
      <c r="V64" s="872" t="s">
        <v>22</v>
      </c>
      <c r="W64" s="872" t="s">
        <v>171</v>
      </c>
      <c r="X64" s="875" t="s">
        <v>52</v>
      </c>
      <c r="Y64" s="902" t="s">
        <v>127</v>
      </c>
      <c r="Z64" s="902" t="s">
        <v>22</v>
      </c>
      <c r="AA64" s="902" t="s">
        <v>171</v>
      </c>
      <c r="AB64" s="902" t="s">
        <v>52</v>
      </c>
      <c r="AC64" s="903" t="s">
        <v>84</v>
      </c>
      <c r="AH64" t="s">
        <v>1111</v>
      </c>
    </row>
    <row r="65" spans="2:34">
      <c r="B65" s="908" t="s">
        <v>813</v>
      </c>
      <c r="C65" s="929">
        <v>537600</v>
      </c>
      <c r="D65" s="910">
        <v>113300</v>
      </c>
      <c r="E65" s="910">
        <v>10000</v>
      </c>
      <c r="F65" s="911">
        <v>414300</v>
      </c>
      <c r="G65" s="928">
        <v>143600</v>
      </c>
      <c r="H65" s="912">
        <v>61945</v>
      </c>
      <c r="I65" s="912">
        <v>61855</v>
      </c>
      <c r="J65" s="912">
        <v>10800</v>
      </c>
      <c r="K65" s="2029">
        <v>4000</v>
      </c>
      <c r="L65" s="2029">
        <v>6800</v>
      </c>
      <c r="M65" s="912">
        <v>9000</v>
      </c>
      <c r="N65" s="913">
        <v>650</v>
      </c>
      <c r="O65" s="912">
        <v>900</v>
      </c>
      <c r="P65" s="912">
        <v>4500</v>
      </c>
      <c r="Q65" s="912">
        <v>250</v>
      </c>
      <c r="R65" s="913">
        <v>500</v>
      </c>
      <c r="S65" s="914">
        <v>16500</v>
      </c>
      <c r="T65" s="914">
        <v>6000</v>
      </c>
      <c r="U65" s="928">
        <v>16600</v>
      </c>
      <c r="V65" s="912">
        <v>700</v>
      </c>
      <c r="W65" s="912">
        <v>1400</v>
      </c>
      <c r="X65" s="912">
        <v>14500</v>
      </c>
      <c r="Y65" s="930">
        <v>727100</v>
      </c>
      <c r="Z65" s="931">
        <v>177095</v>
      </c>
      <c r="AA65" s="931">
        <v>478455</v>
      </c>
      <c r="AB65" s="931">
        <v>62300</v>
      </c>
      <c r="AC65" s="932">
        <v>9250</v>
      </c>
      <c r="AH65" t="s">
        <v>1112</v>
      </c>
    </row>
    <row r="66" spans="2:34">
      <c r="B66" s="908" t="s">
        <v>814</v>
      </c>
      <c r="C66" s="933">
        <v>510450</v>
      </c>
      <c r="D66" s="912">
        <v>114700</v>
      </c>
      <c r="E66" s="912">
        <v>10100</v>
      </c>
      <c r="F66" s="918">
        <v>385650</v>
      </c>
      <c r="G66" s="928">
        <v>138000</v>
      </c>
      <c r="H66" s="912">
        <v>60085</v>
      </c>
      <c r="I66" s="912">
        <v>58415</v>
      </c>
      <c r="J66" s="912">
        <v>10800</v>
      </c>
      <c r="K66" s="2029">
        <v>4000</v>
      </c>
      <c r="L66" s="2029">
        <v>6800</v>
      </c>
      <c r="M66" s="912">
        <v>8700</v>
      </c>
      <c r="N66" s="913">
        <v>635</v>
      </c>
      <c r="O66" s="912">
        <v>850</v>
      </c>
      <c r="P66" s="912">
        <v>4500</v>
      </c>
      <c r="Q66" s="912">
        <v>200</v>
      </c>
      <c r="R66" s="913">
        <v>425</v>
      </c>
      <c r="S66" s="914">
        <v>15500</v>
      </c>
      <c r="T66" s="914">
        <v>5750</v>
      </c>
      <c r="U66" s="928">
        <v>16350</v>
      </c>
      <c r="V66" s="912">
        <v>550</v>
      </c>
      <c r="W66" s="912">
        <v>1300</v>
      </c>
      <c r="X66" s="912">
        <v>14500</v>
      </c>
      <c r="Y66" s="917">
        <v>692660</v>
      </c>
      <c r="Z66" s="912">
        <v>176395</v>
      </c>
      <c r="AA66" s="912">
        <v>446215</v>
      </c>
      <c r="AB66" s="912">
        <v>61150</v>
      </c>
      <c r="AC66" s="918">
        <v>8900</v>
      </c>
      <c r="AH66" t="s">
        <v>1113</v>
      </c>
    </row>
    <row r="67" spans="2:34">
      <c r="B67" s="908" t="s">
        <v>815</v>
      </c>
      <c r="C67" s="933">
        <v>503000</v>
      </c>
      <c r="D67" s="912">
        <v>114400</v>
      </c>
      <c r="E67" s="912">
        <v>9900</v>
      </c>
      <c r="F67" s="918">
        <v>378700</v>
      </c>
      <c r="G67" s="928">
        <v>124000</v>
      </c>
      <c r="H67" s="912">
        <v>57850</v>
      </c>
      <c r="I67" s="912">
        <v>57650</v>
      </c>
      <c r="J67" s="912">
        <v>0</v>
      </c>
      <c r="K67" s="2029">
        <v>0</v>
      </c>
      <c r="L67" s="2029">
        <v>0</v>
      </c>
      <c r="M67" s="912">
        <v>8500</v>
      </c>
      <c r="N67" s="913">
        <v>600</v>
      </c>
      <c r="O67" s="912">
        <v>850</v>
      </c>
      <c r="P67" s="912">
        <v>4250</v>
      </c>
      <c r="Q67" s="912">
        <v>275</v>
      </c>
      <c r="R67" s="913">
        <v>350</v>
      </c>
      <c r="S67" s="914">
        <v>16500</v>
      </c>
      <c r="T67" s="914">
        <v>5500</v>
      </c>
      <c r="U67" s="928">
        <v>15700</v>
      </c>
      <c r="V67" s="912">
        <v>500</v>
      </c>
      <c r="W67" s="912">
        <v>1200</v>
      </c>
      <c r="X67" s="912">
        <v>14000</v>
      </c>
      <c r="Y67" s="917">
        <v>671025</v>
      </c>
      <c r="Z67" s="912">
        <v>173700</v>
      </c>
      <c r="AA67" s="912">
        <v>438400</v>
      </c>
      <c r="AB67" s="912">
        <v>50150</v>
      </c>
      <c r="AC67" s="918">
        <v>8775</v>
      </c>
      <c r="AH67" t="s">
        <v>1114</v>
      </c>
    </row>
    <row r="68" spans="2:34">
      <c r="B68" s="908" t="s">
        <v>816</v>
      </c>
      <c r="C68" s="933">
        <v>517100</v>
      </c>
      <c r="D68" s="912">
        <v>114800</v>
      </c>
      <c r="E68" s="912">
        <v>10100</v>
      </c>
      <c r="F68" s="918">
        <v>392200</v>
      </c>
      <c r="G68" s="928">
        <v>125750</v>
      </c>
      <c r="H68" s="912">
        <v>59140</v>
      </c>
      <c r="I68" s="912">
        <v>58310</v>
      </c>
      <c r="J68" s="912">
        <v>0</v>
      </c>
      <c r="K68" s="2029">
        <v>0</v>
      </c>
      <c r="L68" s="2029">
        <v>0</v>
      </c>
      <c r="M68" s="912">
        <v>8300</v>
      </c>
      <c r="N68" s="913">
        <v>750</v>
      </c>
      <c r="O68" s="912">
        <v>800</v>
      </c>
      <c r="P68" s="912">
        <v>4000</v>
      </c>
      <c r="Q68" s="912">
        <v>225</v>
      </c>
      <c r="R68" s="913">
        <v>300</v>
      </c>
      <c r="S68" s="914">
        <v>16500</v>
      </c>
      <c r="T68" s="914">
        <v>5500</v>
      </c>
      <c r="U68" s="928">
        <v>15050</v>
      </c>
      <c r="V68" s="912">
        <v>450</v>
      </c>
      <c r="W68" s="912">
        <v>1100</v>
      </c>
      <c r="X68" s="912">
        <v>13500</v>
      </c>
      <c r="Y68" s="917">
        <v>685975</v>
      </c>
      <c r="Z68" s="912">
        <v>175440</v>
      </c>
      <c r="AA68" s="912">
        <v>452410</v>
      </c>
      <c r="AB68" s="912">
        <v>49600</v>
      </c>
      <c r="AC68" s="918">
        <v>8525</v>
      </c>
      <c r="AH68" t="s">
        <v>1115</v>
      </c>
    </row>
    <row r="69" spans="2:34">
      <c r="B69" s="908" t="s">
        <v>817</v>
      </c>
      <c r="C69" s="933">
        <v>522900</v>
      </c>
      <c r="D69" s="912">
        <v>115700</v>
      </c>
      <c r="E69" s="912">
        <v>10200</v>
      </c>
      <c r="F69" s="918">
        <v>397000</v>
      </c>
      <c r="G69" s="928">
        <v>128550</v>
      </c>
      <c r="H69" s="912">
        <v>61485</v>
      </c>
      <c r="I69" s="912">
        <v>58815</v>
      </c>
      <c r="J69" s="912">
        <v>0</v>
      </c>
      <c r="K69" s="2029">
        <v>0</v>
      </c>
      <c r="L69" s="2029">
        <v>0</v>
      </c>
      <c r="M69" s="912">
        <v>8250</v>
      </c>
      <c r="N69" s="913">
        <v>650</v>
      </c>
      <c r="O69" s="912">
        <v>800</v>
      </c>
      <c r="P69" s="912">
        <v>4500</v>
      </c>
      <c r="Q69" s="912">
        <v>225</v>
      </c>
      <c r="R69" s="913">
        <v>350</v>
      </c>
      <c r="S69" s="914">
        <v>17000</v>
      </c>
      <c r="T69" s="914">
        <v>6000</v>
      </c>
      <c r="U69" s="928">
        <v>15350</v>
      </c>
      <c r="V69" s="912">
        <v>450</v>
      </c>
      <c r="W69" s="912">
        <v>1100</v>
      </c>
      <c r="X69" s="912">
        <v>13800</v>
      </c>
      <c r="Y69" s="917">
        <v>696325</v>
      </c>
      <c r="Z69" s="912">
        <v>178635</v>
      </c>
      <c r="AA69" s="912">
        <v>457715</v>
      </c>
      <c r="AB69" s="912">
        <v>51500</v>
      </c>
      <c r="AC69" s="918">
        <v>8475</v>
      </c>
      <c r="AH69" t="s">
        <v>1116</v>
      </c>
    </row>
    <row r="70" spans="2:34">
      <c r="B70" s="908" t="s">
        <v>818</v>
      </c>
      <c r="C70" s="933">
        <v>523050</v>
      </c>
      <c r="D70" s="912">
        <v>117400</v>
      </c>
      <c r="E70" s="912">
        <v>10400</v>
      </c>
      <c r="F70" s="918">
        <v>395250</v>
      </c>
      <c r="G70" s="928">
        <v>131850</v>
      </c>
      <c r="H70" s="912">
        <v>63420</v>
      </c>
      <c r="I70" s="912">
        <v>60030</v>
      </c>
      <c r="J70" s="912">
        <v>0</v>
      </c>
      <c r="K70" s="2029">
        <v>0</v>
      </c>
      <c r="L70" s="2029">
        <v>0</v>
      </c>
      <c r="M70" s="912">
        <v>8400</v>
      </c>
      <c r="N70" s="913">
        <v>700</v>
      </c>
      <c r="O70" s="912">
        <v>800</v>
      </c>
      <c r="P70" s="912">
        <v>5000</v>
      </c>
      <c r="Q70" s="912">
        <v>225</v>
      </c>
      <c r="R70" s="913">
        <v>425</v>
      </c>
      <c r="S70" s="914">
        <v>18500</v>
      </c>
      <c r="T70" s="914">
        <v>5000</v>
      </c>
      <c r="U70" s="928">
        <v>15800</v>
      </c>
      <c r="V70" s="912">
        <v>600</v>
      </c>
      <c r="W70" s="912">
        <v>1200</v>
      </c>
      <c r="X70" s="912">
        <v>14000</v>
      </c>
      <c r="Y70" s="917">
        <v>701350</v>
      </c>
      <c r="Z70" s="912">
        <v>182545</v>
      </c>
      <c r="AA70" s="912">
        <v>457280</v>
      </c>
      <c r="AB70" s="912">
        <v>52900</v>
      </c>
      <c r="AC70" s="918">
        <v>8625</v>
      </c>
      <c r="AH70" t="s">
        <v>1117</v>
      </c>
    </row>
    <row r="71" spans="2:34">
      <c r="B71" s="908" t="s">
        <v>819</v>
      </c>
      <c r="C71" s="933">
        <v>528750</v>
      </c>
      <c r="D71" s="912">
        <v>119700</v>
      </c>
      <c r="E71" s="912">
        <v>9500</v>
      </c>
      <c r="F71" s="918">
        <v>399550</v>
      </c>
      <c r="G71" s="928">
        <v>134550</v>
      </c>
      <c r="H71" s="912">
        <v>64390</v>
      </c>
      <c r="I71" s="912">
        <v>61610</v>
      </c>
      <c r="J71" s="912">
        <v>0</v>
      </c>
      <c r="K71" s="2029">
        <v>0</v>
      </c>
      <c r="L71" s="2029">
        <v>0</v>
      </c>
      <c r="M71" s="912">
        <v>8550</v>
      </c>
      <c r="N71" s="913">
        <v>725</v>
      </c>
      <c r="O71" s="912">
        <v>850</v>
      </c>
      <c r="P71" s="912">
        <v>4500</v>
      </c>
      <c r="Q71" s="912">
        <v>250</v>
      </c>
      <c r="R71" s="913">
        <v>450</v>
      </c>
      <c r="S71" s="914">
        <v>22500</v>
      </c>
      <c r="T71" s="914">
        <v>5250</v>
      </c>
      <c r="U71" s="928">
        <v>16450</v>
      </c>
      <c r="V71" s="912">
        <v>650</v>
      </c>
      <c r="W71" s="912">
        <v>1300</v>
      </c>
      <c r="X71" s="912">
        <v>14500</v>
      </c>
      <c r="Y71" s="917">
        <v>714275</v>
      </c>
      <c r="Z71" s="912">
        <v>185915</v>
      </c>
      <c r="AA71" s="912">
        <v>463310</v>
      </c>
      <c r="AB71" s="912">
        <v>56250</v>
      </c>
      <c r="AC71" s="918">
        <v>8800</v>
      </c>
      <c r="AH71" t="s">
        <v>1118</v>
      </c>
    </row>
    <row r="72" spans="2:34">
      <c r="B72" s="908" t="s">
        <v>820</v>
      </c>
      <c r="C72" s="933">
        <v>556100</v>
      </c>
      <c r="D72" s="912">
        <v>124750</v>
      </c>
      <c r="E72" s="912">
        <v>9900</v>
      </c>
      <c r="F72" s="918">
        <v>421450</v>
      </c>
      <c r="G72" s="928">
        <v>137600</v>
      </c>
      <c r="H72" s="912">
        <v>65545</v>
      </c>
      <c r="I72" s="912">
        <v>63405</v>
      </c>
      <c r="J72" s="912">
        <v>0</v>
      </c>
      <c r="K72" s="2029">
        <v>0</v>
      </c>
      <c r="L72" s="2029">
        <v>0</v>
      </c>
      <c r="M72" s="912">
        <v>8650</v>
      </c>
      <c r="N72" s="913">
        <v>750</v>
      </c>
      <c r="O72" s="912">
        <v>850</v>
      </c>
      <c r="P72" s="912">
        <v>5000</v>
      </c>
      <c r="Q72" s="912">
        <v>250</v>
      </c>
      <c r="R72" s="913">
        <v>475</v>
      </c>
      <c r="S72" s="914">
        <v>23000</v>
      </c>
      <c r="T72" s="914">
        <v>5500</v>
      </c>
      <c r="U72" s="928">
        <v>17200</v>
      </c>
      <c r="V72" s="912">
        <v>750</v>
      </c>
      <c r="W72" s="912">
        <v>1450</v>
      </c>
      <c r="X72" s="912">
        <v>15000</v>
      </c>
      <c r="Y72" s="917">
        <v>746725</v>
      </c>
      <c r="Z72" s="912">
        <v>192270</v>
      </c>
      <c r="AA72" s="912">
        <v>487155</v>
      </c>
      <c r="AB72" s="912">
        <v>58400</v>
      </c>
      <c r="AC72" s="918">
        <v>8900</v>
      </c>
      <c r="AH72" t="s">
        <v>1119</v>
      </c>
    </row>
    <row r="73" spans="2:34">
      <c r="B73" s="908" t="s">
        <v>821</v>
      </c>
      <c r="C73" s="933">
        <v>550850</v>
      </c>
      <c r="D73" s="912">
        <v>122700</v>
      </c>
      <c r="E73" s="912">
        <v>9900</v>
      </c>
      <c r="F73" s="918">
        <v>418250</v>
      </c>
      <c r="G73" s="928">
        <v>133800</v>
      </c>
      <c r="H73" s="912">
        <v>63550</v>
      </c>
      <c r="I73" s="912">
        <v>62050</v>
      </c>
      <c r="J73" s="912">
        <v>0</v>
      </c>
      <c r="K73" s="2029">
        <v>0</v>
      </c>
      <c r="L73" s="2029">
        <v>0</v>
      </c>
      <c r="M73" s="912">
        <v>8200</v>
      </c>
      <c r="N73" s="913">
        <v>700</v>
      </c>
      <c r="O73" s="912">
        <v>800</v>
      </c>
      <c r="P73" s="912">
        <v>4500</v>
      </c>
      <c r="Q73" s="912">
        <v>225</v>
      </c>
      <c r="R73" s="913">
        <v>500</v>
      </c>
      <c r="S73" s="914">
        <v>18500</v>
      </c>
      <c r="T73" s="914">
        <v>5000</v>
      </c>
      <c r="U73" s="928">
        <v>16050</v>
      </c>
      <c r="V73" s="912">
        <v>700</v>
      </c>
      <c r="W73" s="912">
        <v>1350</v>
      </c>
      <c r="X73" s="912">
        <v>14000</v>
      </c>
      <c r="Y73" s="917">
        <v>730925</v>
      </c>
      <c r="Z73" s="912">
        <v>188150</v>
      </c>
      <c r="AA73" s="912">
        <v>482450</v>
      </c>
      <c r="AB73" s="912">
        <v>51900</v>
      </c>
      <c r="AC73" s="918">
        <v>8425</v>
      </c>
      <c r="AH73" t="s">
        <v>1120</v>
      </c>
    </row>
    <row r="74" spans="2:34">
      <c r="B74" s="908" t="s">
        <v>822</v>
      </c>
      <c r="C74" s="933">
        <v>614500</v>
      </c>
      <c r="D74" s="912">
        <v>140200</v>
      </c>
      <c r="E74" s="912">
        <v>10600</v>
      </c>
      <c r="F74" s="918">
        <v>463700</v>
      </c>
      <c r="G74" s="928">
        <v>145375</v>
      </c>
      <c r="H74" s="912">
        <v>69640</v>
      </c>
      <c r="I74" s="912">
        <v>66535</v>
      </c>
      <c r="J74" s="912">
        <v>0</v>
      </c>
      <c r="K74" s="2029">
        <v>0</v>
      </c>
      <c r="L74" s="2029">
        <v>0</v>
      </c>
      <c r="M74" s="912">
        <v>9200</v>
      </c>
      <c r="N74" s="913">
        <v>750</v>
      </c>
      <c r="O74" s="912">
        <v>900</v>
      </c>
      <c r="P74" s="912">
        <v>5000</v>
      </c>
      <c r="Q74" s="912">
        <v>250</v>
      </c>
      <c r="R74" s="913">
        <v>550</v>
      </c>
      <c r="S74" s="914">
        <v>18500</v>
      </c>
      <c r="T74" s="914">
        <v>5750</v>
      </c>
      <c r="U74" s="928">
        <v>18050</v>
      </c>
      <c r="V74" s="912">
        <v>950</v>
      </c>
      <c r="W74" s="912">
        <v>1600</v>
      </c>
      <c r="X74" s="912">
        <v>15500</v>
      </c>
      <c r="Y74" s="917">
        <v>809625</v>
      </c>
      <c r="Z74" s="912">
        <v>212090</v>
      </c>
      <c r="AA74" s="912">
        <v>532735</v>
      </c>
      <c r="AB74" s="912">
        <v>55350</v>
      </c>
      <c r="AC74" s="918">
        <v>9450</v>
      </c>
      <c r="AH74" t="s">
        <v>1013</v>
      </c>
    </row>
    <row r="75" spans="2:34">
      <c r="B75" s="908" t="s">
        <v>823</v>
      </c>
      <c r="C75" s="933">
        <v>568600</v>
      </c>
      <c r="D75" s="912">
        <v>136600</v>
      </c>
      <c r="E75" s="912">
        <v>10500</v>
      </c>
      <c r="F75" s="918">
        <v>421500</v>
      </c>
      <c r="G75" s="928">
        <v>136475</v>
      </c>
      <c r="H75" s="912">
        <v>65680</v>
      </c>
      <c r="I75" s="912">
        <v>62395</v>
      </c>
      <c r="J75" s="912">
        <v>0</v>
      </c>
      <c r="K75" s="2029">
        <v>0</v>
      </c>
      <c r="L75" s="2029">
        <v>0</v>
      </c>
      <c r="M75" s="912">
        <v>8400</v>
      </c>
      <c r="N75" s="913">
        <v>700</v>
      </c>
      <c r="O75" s="912">
        <v>800</v>
      </c>
      <c r="P75" s="912">
        <v>4750</v>
      </c>
      <c r="Q75" s="912">
        <v>225</v>
      </c>
      <c r="R75" s="913">
        <v>600</v>
      </c>
      <c r="S75" s="914">
        <v>22500</v>
      </c>
      <c r="T75" s="914">
        <v>5600</v>
      </c>
      <c r="U75" s="928">
        <v>16650</v>
      </c>
      <c r="V75" s="912">
        <v>750</v>
      </c>
      <c r="W75" s="912">
        <v>1400</v>
      </c>
      <c r="X75" s="912">
        <v>14500</v>
      </c>
      <c r="Y75" s="917">
        <v>756900</v>
      </c>
      <c r="Z75" s="912">
        <v>204330</v>
      </c>
      <c r="AA75" s="912">
        <v>486095</v>
      </c>
      <c r="AB75" s="912">
        <v>57850</v>
      </c>
      <c r="AC75" s="918">
        <v>8625</v>
      </c>
      <c r="AH75" t="s">
        <v>1121</v>
      </c>
    </row>
    <row r="76" spans="2:34" ht="16" thickBot="1">
      <c r="B76" s="919" t="s">
        <v>824</v>
      </c>
      <c r="C76" s="934">
        <v>566000</v>
      </c>
      <c r="D76" s="921">
        <v>129700</v>
      </c>
      <c r="E76" s="921">
        <v>10300</v>
      </c>
      <c r="F76" s="922">
        <v>426000</v>
      </c>
      <c r="G76" s="935">
        <v>139425</v>
      </c>
      <c r="H76" s="923">
        <v>65955</v>
      </c>
      <c r="I76" s="923">
        <v>64570</v>
      </c>
      <c r="J76" s="923">
        <v>0</v>
      </c>
      <c r="K76" s="2030">
        <v>0</v>
      </c>
      <c r="L76" s="2030">
        <v>0</v>
      </c>
      <c r="M76" s="923">
        <v>8900</v>
      </c>
      <c r="N76" s="924">
        <v>750</v>
      </c>
      <c r="O76" s="923">
        <v>850</v>
      </c>
      <c r="P76" s="923">
        <v>5500</v>
      </c>
      <c r="Q76" s="923">
        <v>250</v>
      </c>
      <c r="R76" s="924">
        <v>500</v>
      </c>
      <c r="S76" s="925">
        <v>18500</v>
      </c>
      <c r="T76" s="925">
        <v>5900</v>
      </c>
      <c r="U76" s="935">
        <v>17300</v>
      </c>
      <c r="V76" s="923">
        <v>800</v>
      </c>
      <c r="W76" s="923">
        <v>1500</v>
      </c>
      <c r="X76" s="923">
        <v>15000</v>
      </c>
      <c r="Y76" s="920">
        <v>754975</v>
      </c>
      <c r="Z76" s="921">
        <v>197705</v>
      </c>
      <c r="AA76" s="921">
        <v>492920</v>
      </c>
      <c r="AB76" s="921">
        <v>55200</v>
      </c>
      <c r="AC76" s="922">
        <v>9150</v>
      </c>
      <c r="AH76" t="s">
        <v>1122</v>
      </c>
    </row>
    <row r="77" spans="2:34">
      <c r="B77" s="878" t="s">
        <v>45</v>
      </c>
      <c r="C77" s="928">
        <v>6498900</v>
      </c>
      <c r="D77" s="928">
        <v>1463950</v>
      </c>
      <c r="E77" s="928">
        <v>121400</v>
      </c>
      <c r="F77" s="928">
        <v>4913550</v>
      </c>
      <c r="G77" s="928">
        <v>1618975</v>
      </c>
      <c r="H77" s="928">
        <v>758685</v>
      </c>
      <c r="I77" s="928">
        <v>735640</v>
      </c>
      <c r="J77" s="928">
        <v>21600</v>
      </c>
      <c r="K77" s="2029">
        <v>8000</v>
      </c>
      <c r="L77" s="2029">
        <v>13600</v>
      </c>
      <c r="M77" s="928">
        <v>103050</v>
      </c>
      <c r="N77" s="928">
        <v>8360</v>
      </c>
      <c r="O77" s="928">
        <v>10050</v>
      </c>
      <c r="P77" s="928">
        <v>56000</v>
      </c>
      <c r="Q77" s="928">
        <v>2850</v>
      </c>
      <c r="R77" s="928">
        <v>5425</v>
      </c>
      <c r="S77" s="928">
        <v>224000</v>
      </c>
      <c r="T77" s="928">
        <v>66750</v>
      </c>
      <c r="U77" s="928">
        <v>196550</v>
      </c>
      <c r="V77" s="928">
        <v>7850</v>
      </c>
      <c r="W77" s="928">
        <v>15900</v>
      </c>
      <c r="X77" s="928">
        <v>172800</v>
      </c>
      <c r="Y77" s="928">
        <v>8687860</v>
      </c>
      <c r="Z77" s="928">
        <v>2244270</v>
      </c>
      <c r="AA77" s="928">
        <v>5675140</v>
      </c>
      <c r="AB77" s="928">
        <v>662550</v>
      </c>
      <c r="AC77" s="928">
        <v>105900</v>
      </c>
    </row>
    <row r="78" spans="2:34">
      <c r="B78" s="2562" t="s">
        <v>1123</v>
      </c>
      <c r="C78" s="2563">
        <v>-102471.50542091951</v>
      </c>
      <c r="D78" s="2563">
        <v>207286.42418088578</v>
      </c>
      <c r="E78" s="2563">
        <v>110600</v>
      </c>
      <c r="F78" s="2563">
        <v>-420357.92960180435</v>
      </c>
      <c r="G78" s="2563">
        <v>-1537989.1861710595</v>
      </c>
      <c r="H78" s="2563">
        <v>-150335.69999999995</v>
      </c>
      <c r="I78" s="2563">
        <v>32308.550000000047</v>
      </c>
      <c r="J78" s="2563">
        <v>-1392576.0361710591</v>
      </c>
      <c r="K78" s="2563">
        <v>-508471.49616980786</v>
      </c>
      <c r="L78" s="2563">
        <v>-884104.54000125115</v>
      </c>
      <c r="M78" s="2563">
        <v>-27386</v>
      </c>
      <c r="N78" s="2563">
        <v>20.900000000001455</v>
      </c>
      <c r="O78" s="2563">
        <v>10.399999999999636</v>
      </c>
      <c r="P78" s="2563">
        <v>-3460.5</v>
      </c>
      <c r="Q78" s="2563">
        <v>-170.05000000000018</v>
      </c>
      <c r="R78" s="2563">
        <v>-1635.0836122271976</v>
      </c>
      <c r="S78" s="2563">
        <v>8705.0790236042521</v>
      </c>
      <c r="T78" s="2563">
        <v>-85.350000000005821</v>
      </c>
      <c r="U78" s="2563">
        <v>-35433.557245487202</v>
      </c>
      <c r="V78" s="2563">
        <v>1280.1790592169946</v>
      </c>
      <c r="W78" s="2563">
        <v>-1588.8563652951198</v>
      </c>
      <c r="X78" s="2563">
        <v>-35124.879939409089</v>
      </c>
      <c r="Y78" s="2563">
        <v>-1672508.8534260858</v>
      </c>
      <c r="Z78" s="2563">
        <v>56616.719627875369</v>
      </c>
      <c r="AA78" s="2563">
        <v>-389627.83596709929</v>
      </c>
      <c r="AB78" s="2563">
        <v>-1311941.6870868637</v>
      </c>
      <c r="AC78" s="2563">
        <v>-27556.049999999988</v>
      </c>
      <c r="AH78" t="s">
        <v>1124</v>
      </c>
    </row>
    <row r="79" spans="2:34">
      <c r="B79" s="2564" t="s">
        <v>773</v>
      </c>
      <c r="C79" s="2565">
        <v>6498900</v>
      </c>
      <c r="D79" s="2564"/>
      <c r="E79" s="2564"/>
      <c r="F79" s="2564"/>
      <c r="G79" s="2565">
        <v>1618975</v>
      </c>
      <c r="H79" s="2564"/>
      <c r="I79" s="2564"/>
      <c r="J79" s="2564"/>
      <c r="K79" s="2564"/>
      <c r="L79" s="2564"/>
      <c r="M79" s="2564"/>
      <c r="N79" s="2564"/>
      <c r="O79" s="2564"/>
      <c r="P79" s="2564"/>
      <c r="Q79" s="2564"/>
      <c r="R79" s="2564"/>
      <c r="S79" s="2564"/>
      <c r="T79" s="2564"/>
      <c r="U79" s="2564"/>
      <c r="V79" s="2564"/>
      <c r="W79" s="2564"/>
      <c r="X79" s="2564"/>
      <c r="Y79" s="2564"/>
      <c r="Z79" s="2564"/>
      <c r="AA79" s="2564"/>
      <c r="AB79" s="2564"/>
      <c r="AC79" s="2564"/>
    </row>
    <row r="80" spans="2:34" ht="16" thickBot="1">
      <c r="C80" s="22"/>
    </row>
    <row r="81" spans="2:30">
      <c r="B81" s="904"/>
      <c r="C81" s="2988" t="s">
        <v>1125</v>
      </c>
      <c r="D81" s="2989"/>
      <c r="E81" s="2989"/>
      <c r="F81" s="2989"/>
      <c r="G81" s="2989"/>
      <c r="H81" s="2989"/>
      <c r="I81" s="2989"/>
      <c r="J81" s="2989"/>
      <c r="K81" s="2989"/>
      <c r="L81" s="2989"/>
      <c r="M81" s="2989"/>
      <c r="N81" s="2989"/>
      <c r="O81" s="2989"/>
      <c r="P81" s="2989"/>
      <c r="Q81" s="2989"/>
      <c r="R81" s="2989"/>
      <c r="S81" s="2989"/>
      <c r="T81" s="2989"/>
      <c r="U81" s="2989"/>
      <c r="V81" s="2989"/>
      <c r="W81" s="2989"/>
      <c r="X81" s="2989"/>
      <c r="Y81" s="2989"/>
      <c r="Z81" s="2989"/>
      <c r="AA81" s="2989"/>
      <c r="AB81" s="2989"/>
      <c r="AC81" s="2990"/>
    </row>
    <row r="82" spans="2:30" ht="16" thickBot="1">
      <c r="B82" s="905"/>
      <c r="C82" s="2991"/>
      <c r="D82" s="2992"/>
      <c r="E82" s="2992"/>
      <c r="F82" s="2992"/>
      <c r="G82" s="2993"/>
      <c r="H82" s="2993"/>
      <c r="I82" s="2993"/>
      <c r="J82" s="2993"/>
      <c r="K82" s="2993"/>
      <c r="L82" s="2993"/>
      <c r="M82" s="2993"/>
      <c r="N82" s="2992"/>
      <c r="O82" s="2992"/>
      <c r="P82" s="2992"/>
      <c r="Q82" s="2992"/>
      <c r="R82" s="2992"/>
      <c r="S82" s="2992"/>
      <c r="T82" s="2992"/>
      <c r="U82" s="2992"/>
      <c r="V82" s="2992"/>
      <c r="W82" s="2992"/>
      <c r="X82" s="2992"/>
      <c r="Y82" s="2993"/>
      <c r="Z82" s="2993"/>
      <c r="AA82" s="2993"/>
      <c r="AB82" s="2993"/>
      <c r="AC82" s="2994"/>
    </row>
    <row r="83" spans="2:30" ht="17" thickBot="1">
      <c r="B83" s="906"/>
      <c r="C83" s="2995" t="s">
        <v>811</v>
      </c>
      <c r="D83" s="2996"/>
      <c r="E83" s="2996"/>
      <c r="F83" s="2997"/>
      <c r="G83" s="2979" t="s">
        <v>317</v>
      </c>
      <c r="H83" s="2979"/>
      <c r="I83" s="2979"/>
      <c r="J83" s="2979"/>
      <c r="K83" s="2979"/>
      <c r="L83" s="2979"/>
      <c r="M83" s="2979"/>
      <c r="N83" s="2975" t="s">
        <v>153</v>
      </c>
      <c r="O83" s="2976"/>
      <c r="P83" s="2976"/>
      <c r="Q83" s="2980"/>
      <c r="R83" s="2975" t="s">
        <v>155</v>
      </c>
      <c r="S83" s="2980"/>
      <c r="T83" s="879" t="s">
        <v>154</v>
      </c>
      <c r="U83" s="2982" t="s">
        <v>168</v>
      </c>
      <c r="V83" s="2982"/>
      <c r="W83" s="2982"/>
      <c r="X83" s="2983"/>
      <c r="Y83" s="2976" t="s">
        <v>812</v>
      </c>
      <c r="Z83" s="2976"/>
      <c r="AA83" s="2976"/>
      <c r="AB83" s="2976"/>
      <c r="AC83" s="2977"/>
    </row>
    <row r="84" spans="2:30" ht="17" thickBot="1">
      <c r="B84" s="907"/>
      <c r="C84" s="897" t="s">
        <v>127</v>
      </c>
      <c r="D84" s="870" t="s">
        <v>22</v>
      </c>
      <c r="E84" s="870" t="s">
        <v>52</v>
      </c>
      <c r="F84" s="898" t="s">
        <v>171</v>
      </c>
      <c r="G84" s="871" t="s">
        <v>127</v>
      </c>
      <c r="H84" s="871" t="s">
        <v>22</v>
      </c>
      <c r="I84" s="871" t="s">
        <v>171</v>
      </c>
      <c r="J84" s="871" t="s">
        <v>52</v>
      </c>
      <c r="K84" s="2028" t="s">
        <v>215</v>
      </c>
      <c r="L84" s="2028" t="s">
        <v>605</v>
      </c>
      <c r="M84" s="871" t="s">
        <v>84</v>
      </c>
      <c r="N84" s="873" t="s">
        <v>22</v>
      </c>
      <c r="O84" s="872" t="s">
        <v>171</v>
      </c>
      <c r="P84" s="872" t="s">
        <v>603</v>
      </c>
      <c r="Q84" s="872" t="s">
        <v>84</v>
      </c>
      <c r="R84" s="873" t="s">
        <v>22</v>
      </c>
      <c r="S84" s="875" t="s">
        <v>603</v>
      </c>
      <c r="T84" s="875" t="s">
        <v>603</v>
      </c>
      <c r="U84" s="872" t="s">
        <v>127</v>
      </c>
      <c r="V84" s="872" t="s">
        <v>22</v>
      </c>
      <c r="W84" s="872" t="s">
        <v>171</v>
      </c>
      <c r="X84" s="875" t="s">
        <v>52</v>
      </c>
      <c r="Y84" s="902" t="s">
        <v>127</v>
      </c>
      <c r="Z84" s="902" t="s">
        <v>22</v>
      </c>
      <c r="AA84" s="902" t="s">
        <v>171</v>
      </c>
      <c r="AB84" s="902" t="s">
        <v>52</v>
      </c>
      <c r="AC84" s="903" t="s">
        <v>84</v>
      </c>
      <c r="AD84" s="21"/>
    </row>
    <row r="85" spans="2:30">
      <c r="B85" s="908" t="s">
        <v>813</v>
      </c>
      <c r="C85" s="929">
        <v>532569.70474967908</v>
      </c>
      <c r="D85" s="910">
        <v>113700</v>
      </c>
      <c r="E85" s="910">
        <v>10000</v>
      </c>
      <c r="F85" s="911">
        <v>408869.70474967908</v>
      </c>
      <c r="G85" s="928">
        <v>141334.76893453143</v>
      </c>
      <c r="H85" s="912">
        <v>70445</v>
      </c>
      <c r="I85" s="912">
        <v>51089.768934531443</v>
      </c>
      <c r="J85" s="912">
        <v>10800</v>
      </c>
      <c r="K85" s="2029">
        <v>4000</v>
      </c>
      <c r="L85" s="2029">
        <v>6800</v>
      </c>
      <c r="M85" s="912">
        <v>9000</v>
      </c>
      <c r="N85" s="913">
        <v>650</v>
      </c>
      <c r="O85" s="912">
        <v>900</v>
      </c>
      <c r="P85" s="912">
        <v>4500</v>
      </c>
      <c r="Q85" s="912">
        <v>250</v>
      </c>
      <c r="R85" s="913">
        <v>500</v>
      </c>
      <c r="S85" s="914">
        <v>12990</v>
      </c>
      <c r="T85" s="914">
        <v>6000</v>
      </c>
      <c r="U85" s="928">
        <v>16600</v>
      </c>
      <c r="V85" s="912">
        <v>700</v>
      </c>
      <c r="W85" s="912">
        <v>1400</v>
      </c>
      <c r="X85" s="912">
        <v>14500</v>
      </c>
      <c r="Y85" s="930">
        <v>716294.47368421056</v>
      </c>
      <c r="Z85" s="931">
        <v>185995</v>
      </c>
      <c r="AA85" s="931">
        <v>462259.4736842105</v>
      </c>
      <c r="AB85" s="931">
        <v>58790</v>
      </c>
      <c r="AC85" s="932">
        <v>9250</v>
      </c>
      <c r="AD85" s="21"/>
    </row>
    <row r="86" spans="2:30">
      <c r="B86" s="908" t="s">
        <v>814</v>
      </c>
      <c r="C86" s="933">
        <v>505419.70474967908</v>
      </c>
      <c r="D86" s="912">
        <v>115300</v>
      </c>
      <c r="E86" s="912">
        <v>10100</v>
      </c>
      <c r="F86" s="918">
        <v>380019.70474967908</v>
      </c>
      <c r="G86" s="928">
        <v>137924.76893453143</v>
      </c>
      <c r="H86" s="912">
        <v>69035</v>
      </c>
      <c r="I86" s="912">
        <v>49389.768934531443</v>
      </c>
      <c r="J86" s="912">
        <v>10800</v>
      </c>
      <c r="K86" s="2029">
        <v>4000</v>
      </c>
      <c r="L86" s="2029">
        <v>6800</v>
      </c>
      <c r="M86" s="912">
        <v>8700</v>
      </c>
      <c r="N86" s="913">
        <v>635</v>
      </c>
      <c r="O86" s="912">
        <v>850</v>
      </c>
      <c r="P86" s="912">
        <v>4500</v>
      </c>
      <c r="Q86" s="912">
        <v>200</v>
      </c>
      <c r="R86" s="913">
        <v>425</v>
      </c>
      <c r="S86" s="914">
        <v>12210</v>
      </c>
      <c r="T86" s="914">
        <v>5750</v>
      </c>
      <c r="U86" s="928">
        <v>16350</v>
      </c>
      <c r="V86" s="912">
        <v>550</v>
      </c>
      <c r="W86" s="912">
        <v>1300</v>
      </c>
      <c r="X86" s="912">
        <v>14500</v>
      </c>
      <c r="Y86" s="917">
        <v>684264.47368421056</v>
      </c>
      <c r="Z86" s="912">
        <v>185945</v>
      </c>
      <c r="AA86" s="912">
        <v>431559.4736842105</v>
      </c>
      <c r="AB86" s="912">
        <v>57860</v>
      </c>
      <c r="AC86" s="918">
        <v>8900</v>
      </c>
      <c r="AD86" s="21"/>
    </row>
    <row r="87" spans="2:30">
      <c r="B87" s="908" t="s">
        <v>815</v>
      </c>
      <c r="C87" s="933">
        <v>491569.70474967908</v>
      </c>
      <c r="D87" s="912">
        <v>112600</v>
      </c>
      <c r="E87" s="912">
        <v>9900</v>
      </c>
      <c r="F87" s="918">
        <v>369069.70474967908</v>
      </c>
      <c r="G87" s="928">
        <v>126764.76893453146</v>
      </c>
      <c r="H87" s="912">
        <v>70100</v>
      </c>
      <c r="I87" s="912">
        <v>48164.76893453145</v>
      </c>
      <c r="J87" s="912">
        <v>0</v>
      </c>
      <c r="K87" s="2029">
        <v>0</v>
      </c>
      <c r="L87" s="2029">
        <v>0</v>
      </c>
      <c r="M87" s="912">
        <v>8500</v>
      </c>
      <c r="N87" s="913">
        <v>600</v>
      </c>
      <c r="O87" s="912">
        <v>850</v>
      </c>
      <c r="P87" s="912">
        <v>4250</v>
      </c>
      <c r="Q87" s="912">
        <v>275</v>
      </c>
      <c r="R87" s="913">
        <v>350</v>
      </c>
      <c r="S87" s="914">
        <v>12990</v>
      </c>
      <c r="T87" s="914">
        <v>5500</v>
      </c>
      <c r="U87" s="928">
        <v>15700</v>
      </c>
      <c r="V87" s="912">
        <v>500</v>
      </c>
      <c r="W87" s="912">
        <v>1200</v>
      </c>
      <c r="X87" s="912">
        <v>14000</v>
      </c>
      <c r="Y87" s="917">
        <v>658849.47368421056</v>
      </c>
      <c r="Z87" s="912">
        <v>184150</v>
      </c>
      <c r="AA87" s="912">
        <v>419284.4736842105</v>
      </c>
      <c r="AB87" s="912">
        <v>46640</v>
      </c>
      <c r="AC87" s="918">
        <v>8775</v>
      </c>
      <c r="AD87" s="21"/>
    </row>
    <row r="88" spans="2:30">
      <c r="B88" s="908" t="s">
        <v>816</v>
      </c>
      <c r="C88" s="933">
        <v>505669.70474967913</v>
      </c>
      <c r="D88" s="912">
        <v>113000</v>
      </c>
      <c r="E88" s="912">
        <v>10100</v>
      </c>
      <c r="F88" s="918">
        <v>382569.70474967913</v>
      </c>
      <c r="G88" s="928">
        <v>122354.76893453146</v>
      </c>
      <c r="H88" s="912">
        <v>67490</v>
      </c>
      <c r="I88" s="912">
        <v>46564.76893453145</v>
      </c>
      <c r="J88" s="912">
        <v>0</v>
      </c>
      <c r="K88" s="2029">
        <v>0</v>
      </c>
      <c r="L88" s="2029">
        <v>0</v>
      </c>
      <c r="M88" s="912">
        <v>8300</v>
      </c>
      <c r="N88" s="913">
        <v>750</v>
      </c>
      <c r="O88" s="912">
        <v>800</v>
      </c>
      <c r="P88" s="912">
        <v>4000</v>
      </c>
      <c r="Q88" s="912">
        <v>225</v>
      </c>
      <c r="R88" s="913">
        <v>300</v>
      </c>
      <c r="S88" s="914">
        <v>12990</v>
      </c>
      <c r="T88" s="914">
        <v>5500</v>
      </c>
      <c r="U88" s="928">
        <v>15050</v>
      </c>
      <c r="V88" s="912">
        <v>450</v>
      </c>
      <c r="W88" s="912">
        <v>1100</v>
      </c>
      <c r="X88" s="912">
        <v>13500</v>
      </c>
      <c r="Y88" s="917">
        <v>667639.47368421056</v>
      </c>
      <c r="Z88" s="912">
        <v>181990</v>
      </c>
      <c r="AA88" s="912">
        <v>431034.47368421056</v>
      </c>
      <c r="AB88" s="912">
        <v>46090</v>
      </c>
      <c r="AC88" s="918">
        <v>8525</v>
      </c>
      <c r="AD88" s="21"/>
    </row>
    <row r="89" spans="2:30">
      <c r="B89" s="908" t="s">
        <v>817</v>
      </c>
      <c r="C89" s="933">
        <v>511469.70474967913</v>
      </c>
      <c r="D89" s="912">
        <v>113900</v>
      </c>
      <c r="E89" s="912">
        <v>10200</v>
      </c>
      <c r="F89" s="918">
        <v>387369.70474967913</v>
      </c>
      <c r="G89" s="928">
        <v>123174.76893453146</v>
      </c>
      <c r="H89" s="912">
        <v>68235</v>
      </c>
      <c r="I89" s="912">
        <v>46689.76893453145</v>
      </c>
      <c r="J89" s="912">
        <v>0</v>
      </c>
      <c r="K89" s="2029">
        <v>0</v>
      </c>
      <c r="L89" s="2029">
        <v>0</v>
      </c>
      <c r="M89" s="912">
        <v>8250</v>
      </c>
      <c r="N89" s="913">
        <v>650</v>
      </c>
      <c r="O89" s="912">
        <v>800</v>
      </c>
      <c r="P89" s="912">
        <v>4500</v>
      </c>
      <c r="Q89" s="912">
        <v>225</v>
      </c>
      <c r="R89" s="913">
        <v>350</v>
      </c>
      <c r="S89" s="914">
        <v>13390</v>
      </c>
      <c r="T89" s="914">
        <v>6000</v>
      </c>
      <c r="U89" s="928">
        <v>15350</v>
      </c>
      <c r="V89" s="912">
        <v>450</v>
      </c>
      <c r="W89" s="912">
        <v>1100</v>
      </c>
      <c r="X89" s="912">
        <v>13800</v>
      </c>
      <c r="Y89" s="917">
        <v>675909.47368421056</v>
      </c>
      <c r="Z89" s="912">
        <v>183585</v>
      </c>
      <c r="AA89" s="912">
        <v>435959.47368421056</v>
      </c>
      <c r="AB89" s="912">
        <v>47890</v>
      </c>
      <c r="AC89" s="918">
        <v>8475</v>
      </c>
      <c r="AD89" s="21"/>
    </row>
    <row r="90" spans="2:30">
      <c r="B90" s="908" t="s">
        <v>818</v>
      </c>
      <c r="C90" s="933">
        <v>511619.70474967913</v>
      </c>
      <c r="D90" s="912">
        <v>115600</v>
      </c>
      <c r="E90" s="912">
        <v>10400</v>
      </c>
      <c r="F90" s="918">
        <v>385619.70474967913</v>
      </c>
      <c r="G90" s="928">
        <v>125584.76893453146</v>
      </c>
      <c r="H90" s="912">
        <v>69520</v>
      </c>
      <c r="I90" s="912">
        <v>47664.76893453145</v>
      </c>
      <c r="J90" s="912">
        <v>0</v>
      </c>
      <c r="K90" s="2029">
        <v>0</v>
      </c>
      <c r="L90" s="2029">
        <v>0</v>
      </c>
      <c r="M90" s="912">
        <v>8400</v>
      </c>
      <c r="N90" s="913">
        <v>700</v>
      </c>
      <c r="O90" s="912">
        <v>800</v>
      </c>
      <c r="P90" s="912">
        <v>5000</v>
      </c>
      <c r="Q90" s="912">
        <v>225</v>
      </c>
      <c r="R90" s="913">
        <v>425</v>
      </c>
      <c r="S90" s="914">
        <v>14570</v>
      </c>
      <c r="T90" s="914">
        <v>5000</v>
      </c>
      <c r="U90" s="928">
        <v>15800</v>
      </c>
      <c r="V90" s="912">
        <v>600</v>
      </c>
      <c r="W90" s="912">
        <v>1200</v>
      </c>
      <c r="X90" s="912">
        <v>14000</v>
      </c>
      <c r="Y90" s="917">
        <v>679724.47368421056</v>
      </c>
      <c r="Z90" s="912">
        <v>186845</v>
      </c>
      <c r="AA90" s="912">
        <v>435284.47368421056</v>
      </c>
      <c r="AB90" s="912">
        <v>48970</v>
      </c>
      <c r="AC90" s="918">
        <v>8625</v>
      </c>
      <c r="AD90" s="21"/>
    </row>
    <row r="91" spans="2:30">
      <c r="B91" s="908" t="s">
        <v>819</v>
      </c>
      <c r="C91" s="933">
        <v>507919.70474967913</v>
      </c>
      <c r="D91" s="912">
        <v>108500</v>
      </c>
      <c r="E91" s="912">
        <v>9500</v>
      </c>
      <c r="F91" s="918">
        <v>389919.70474967913</v>
      </c>
      <c r="G91" s="928">
        <v>128804.76893453144</v>
      </c>
      <c r="H91" s="912">
        <v>71190</v>
      </c>
      <c r="I91" s="912">
        <v>49064.768934531443</v>
      </c>
      <c r="J91" s="912">
        <v>0</v>
      </c>
      <c r="K91" s="2029">
        <v>0</v>
      </c>
      <c r="L91" s="2029">
        <v>0</v>
      </c>
      <c r="M91" s="912">
        <v>8550</v>
      </c>
      <c r="N91" s="913">
        <v>725</v>
      </c>
      <c r="O91" s="912">
        <v>850</v>
      </c>
      <c r="P91" s="912">
        <v>4500</v>
      </c>
      <c r="Q91" s="912">
        <v>250</v>
      </c>
      <c r="R91" s="913">
        <v>450</v>
      </c>
      <c r="S91" s="914">
        <v>17720</v>
      </c>
      <c r="T91" s="914">
        <v>5250</v>
      </c>
      <c r="U91" s="928">
        <v>16450</v>
      </c>
      <c r="V91" s="912">
        <v>650</v>
      </c>
      <c r="W91" s="912">
        <v>1300</v>
      </c>
      <c r="X91" s="912">
        <v>14500</v>
      </c>
      <c r="Y91" s="917">
        <v>682919.47368421056</v>
      </c>
      <c r="Z91" s="912">
        <v>181515</v>
      </c>
      <c r="AA91" s="912">
        <v>441134.47368421056</v>
      </c>
      <c r="AB91" s="912">
        <v>51470</v>
      </c>
      <c r="AC91" s="918">
        <v>8800</v>
      </c>
      <c r="AD91" s="21"/>
    </row>
    <row r="92" spans="2:30">
      <c r="B92" s="908" t="s">
        <v>820</v>
      </c>
      <c r="C92" s="933">
        <v>535269.70474967919</v>
      </c>
      <c r="D92" s="912">
        <v>113550</v>
      </c>
      <c r="E92" s="912">
        <v>9900</v>
      </c>
      <c r="F92" s="918">
        <v>411819.70474967913</v>
      </c>
      <c r="G92" s="928">
        <v>132234.76893453143</v>
      </c>
      <c r="H92" s="912">
        <v>72845</v>
      </c>
      <c r="I92" s="912">
        <v>50739.768934531443</v>
      </c>
      <c r="J92" s="912">
        <v>0</v>
      </c>
      <c r="K92" s="2029">
        <v>0</v>
      </c>
      <c r="L92" s="2029">
        <v>0</v>
      </c>
      <c r="M92" s="912">
        <v>8650</v>
      </c>
      <c r="N92" s="913">
        <v>750</v>
      </c>
      <c r="O92" s="912">
        <v>850</v>
      </c>
      <c r="P92" s="912">
        <v>5000</v>
      </c>
      <c r="Q92" s="912">
        <v>250</v>
      </c>
      <c r="R92" s="913">
        <v>475</v>
      </c>
      <c r="S92" s="914">
        <v>18110</v>
      </c>
      <c r="T92" s="914">
        <v>5500</v>
      </c>
      <c r="U92" s="928">
        <v>17200</v>
      </c>
      <c r="V92" s="912">
        <v>750</v>
      </c>
      <c r="W92" s="912">
        <v>1450</v>
      </c>
      <c r="X92" s="912">
        <v>15000</v>
      </c>
      <c r="Y92" s="917">
        <v>715639.47368421056</v>
      </c>
      <c r="Z92" s="912">
        <v>188370</v>
      </c>
      <c r="AA92" s="912">
        <v>464859.47368421056</v>
      </c>
      <c r="AB92" s="912">
        <v>53510</v>
      </c>
      <c r="AC92" s="918">
        <v>8900</v>
      </c>
      <c r="AD92" s="21"/>
    </row>
    <row r="93" spans="2:30">
      <c r="B93" s="908" t="s">
        <v>821</v>
      </c>
      <c r="C93" s="933">
        <v>530019.70474967919</v>
      </c>
      <c r="D93" s="912">
        <v>111500</v>
      </c>
      <c r="E93" s="912">
        <v>9900</v>
      </c>
      <c r="F93" s="918">
        <v>408619.70474967913</v>
      </c>
      <c r="G93" s="928">
        <v>130014.76893453144</v>
      </c>
      <c r="H93" s="912">
        <v>71550</v>
      </c>
      <c r="I93" s="912">
        <v>50264.768934531443</v>
      </c>
      <c r="J93" s="912">
        <v>0</v>
      </c>
      <c r="K93" s="2029">
        <v>0</v>
      </c>
      <c r="L93" s="2029">
        <v>0</v>
      </c>
      <c r="M93" s="912">
        <v>8200</v>
      </c>
      <c r="N93" s="913">
        <v>700</v>
      </c>
      <c r="O93" s="912">
        <v>800</v>
      </c>
      <c r="P93" s="912">
        <v>4500</v>
      </c>
      <c r="Q93" s="912">
        <v>225</v>
      </c>
      <c r="R93" s="913">
        <v>500</v>
      </c>
      <c r="S93" s="914">
        <v>14570</v>
      </c>
      <c r="T93" s="914">
        <v>5000</v>
      </c>
      <c r="U93" s="928">
        <v>16050</v>
      </c>
      <c r="V93" s="912">
        <v>700</v>
      </c>
      <c r="W93" s="912">
        <v>1350</v>
      </c>
      <c r="X93" s="912">
        <v>14000</v>
      </c>
      <c r="Y93" s="917">
        <v>702379.47368421056</v>
      </c>
      <c r="Z93" s="912">
        <v>184950</v>
      </c>
      <c r="AA93" s="912">
        <v>461034.47368421056</v>
      </c>
      <c r="AB93" s="912">
        <v>47970</v>
      </c>
      <c r="AC93" s="918">
        <v>8425</v>
      </c>
      <c r="AD93" s="21"/>
    </row>
    <row r="94" spans="2:30">
      <c r="B94" s="908" t="s">
        <v>822</v>
      </c>
      <c r="C94" s="933">
        <v>593669.70474967919</v>
      </c>
      <c r="D94" s="912">
        <v>129000</v>
      </c>
      <c r="E94" s="912">
        <v>10600</v>
      </c>
      <c r="F94" s="918">
        <v>454069.70474967913</v>
      </c>
      <c r="G94" s="928">
        <v>140231.76893453143</v>
      </c>
      <c r="H94" s="912">
        <v>74642</v>
      </c>
      <c r="I94" s="912">
        <v>56389.768934531443</v>
      </c>
      <c r="J94" s="912">
        <v>0</v>
      </c>
      <c r="K94" s="2029">
        <v>0</v>
      </c>
      <c r="L94" s="2029">
        <v>0</v>
      </c>
      <c r="M94" s="912">
        <v>9200</v>
      </c>
      <c r="N94" s="913">
        <v>750</v>
      </c>
      <c r="O94" s="912">
        <v>900</v>
      </c>
      <c r="P94" s="912">
        <v>5000</v>
      </c>
      <c r="Q94" s="912">
        <v>250</v>
      </c>
      <c r="R94" s="913">
        <v>550</v>
      </c>
      <c r="S94" s="914">
        <v>14570</v>
      </c>
      <c r="T94" s="914">
        <v>5750</v>
      </c>
      <c r="U94" s="928">
        <v>18050</v>
      </c>
      <c r="V94" s="912">
        <v>950</v>
      </c>
      <c r="W94" s="912">
        <v>1600</v>
      </c>
      <c r="X94" s="912">
        <v>15500</v>
      </c>
      <c r="Y94" s="917">
        <v>779721.47368421056</v>
      </c>
      <c r="Z94" s="912">
        <v>205892</v>
      </c>
      <c r="AA94" s="912">
        <v>512959.47368421056</v>
      </c>
      <c r="AB94" s="912">
        <v>51420</v>
      </c>
      <c r="AC94" s="918">
        <v>9450</v>
      </c>
      <c r="AD94" s="21"/>
    </row>
    <row r="95" spans="2:30">
      <c r="B95" s="908" t="s">
        <v>823</v>
      </c>
      <c r="C95" s="933">
        <v>547769.70474967919</v>
      </c>
      <c r="D95" s="912">
        <v>125400</v>
      </c>
      <c r="E95" s="912">
        <v>10500</v>
      </c>
      <c r="F95" s="918">
        <v>411869.70474967913</v>
      </c>
      <c r="G95" s="928">
        <v>132871.76893453143</v>
      </c>
      <c r="H95" s="912">
        <v>71182</v>
      </c>
      <c r="I95" s="912">
        <v>53289.768934531443</v>
      </c>
      <c r="J95" s="912">
        <v>0</v>
      </c>
      <c r="K95" s="2029">
        <v>0</v>
      </c>
      <c r="L95" s="2029">
        <v>0</v>
      </c>
      <c r="M95" s="912">
        <v>8400</v>
      </c>
      <c r="N95" s="913">
        <v>700</v>
      </c>
      <c r="O95" s="912">
        <v>800</v>
      </c>
      <c r="P95" s="912">
        <v>4750</v>
      </c>
      <c r="Q95" s="912">
        <v>225</v>
      </c>
      <c r="R95" s="913">
        <v>600</v>
      </c>
      <c r="S95" s="914">
        <v>17720</v>
      </c>
      <c r="T95" s="914">
        <v>5600</v>
      </c>
      <c r="U95" s="928">
        <v>16650</v>
      </c>
      <c r="V95" s="912">
        <v>750</v>
      </c>
      <c r="W95" s="912">
        <v>1400</v>
      </c>
      <c r="X95" s="912">
        <v>14500</v>
      </c>
      <c r="Y95" s="917">
        <v>727686.47368421056</v>
      </c>
      <c r="Z95" s="912">
        <v>198632</v>
      </c>
      <c r="AA95" s="912">
        <v>467359.47368421056</v>
      </c>
      <c r="AB95" s="912">
        <v>53070</v>
      </c>
      <c r="AC95" s="918">
        <v>8625</v>
      </c>
      <c r="AD95" s="21"/>
    </row>
    <row r="96" spans="2:30" ht="16" thickBot="1">
      <c r="B96" s="919" t="s">
        <v>824</v>
      </c>
      <c r="C96" s="934">
        <v>545169.70474967919</v>
      </c>
      <c r="D96" s="921">
        <v>118500</v>
      </c>
      <c r="E96" s="921">
        <v>10300</v>
      </c>
      <c r="F96" s="922">
        <v>416369.70474967913</v>
      </c>
      <c r="G96" s="935">
        <v>136621.76893453143</v>
      </c>
      <c r="H96" s="923">
        <v>72757</v>
      </c>
      <c r="I96" s="923">
        <v>54964.768934531443</v>
      </c>
      <c r="J96" s="923">
        <v>0</v>
      </c>
      <c r="K96" s="2030">
        <v>0</v>
      </c>
      <c r="L96" s="2030">
        <v>0</v>
      </c>
      <c r="M96" s="923">
        <v>8900</v>
      </c>
      <c r="N96" s="924">
        <v>750</v>
      </c>
      <c r="O96" s="923">
        <v>850</v>
      </c>
      <c r="P96" s="923">
        <v>5500</v>
      </c>
      <c r="Q96" s="923">
        <v>250</v>
      </c>
      <c r="R96" s="924">
        <v>500</v>
      </c>
      <c r="S96" s="925">
        <v>14570</v>
      </c>
      <c r="T96" s="925">
        <v>5900</v>
      </c>
      <c r="U96" s="935">
        <v>17300</v>
      </c>
      <c r="V96" s="923">
        <v>800</v>
      </c>
      <c r="W96" s="923">
        <v>1500</v>
      </c>
      <c r="X96" s="923">
        <v>15000</v>
      </c>
      <c r="Y96" s="920">
        <v>727411.47368421056</v>
      </c>
      <c r="Z96" s="921">
        <v>193307</v>
      </c>
      <c r="AA96" s="921">
        <v>473684.47368421056</v>
      </c>
      <c r="AB96" s="921">
        <v>51270</v>
      </c>
      <c r="AC96" s="922">
        <v>9150</v>
      </c>
      <c r="AD96" s="21"/>
    </row>
    <row r="97" spans="2:30">
      <c r="B97" s="878" t="s">
        <v>45</v>
      </c>
      <c r="C97" s="928">
        <v>6318136.4569961503</v>
      </c>
      <c r="D97" s="928">
        <v>1390550</v>
      </c>
      <c r="E97" s="928">
        <v>121400</v>
      </c>
      <c r="F97" s="928">
        <v>4806186.4569961494</v>
      </c>
      <c r="G97" s="928">
        <v>1577918.2272143774</v>
      </c>
      <c r="H97" s="928">
        <v>848991</v>
      </c>
      <c r="I97" s="928">
        <v>604277.22721437737</v>
      </c>
      <c r="J97" s="928">
        <v>21600</v>
      </c>
      <c r="K97" s="2029">
        <v>8000</v>
      </c>
      <c r="L97" s="2029">
        <v>13600</v>
      </c>
      <c r="M97" s="928">
        <v>103050</v>
      </c>
      <c r="N97" s="928">
        <v>8360</v>
      </c>
      <c r="O97" s="928">
        <v>10050</v>
      </c>
      <c r="P97" s="928">
        <v>56000</v>
      </c>
      <c r="Q97" s="928">
        <v>2850</v>
      </c>
      <c r="R97" s="928">
        <v>5425</v>
      </c>
      <c r="S97" s="928">
        <v>176400</v>
      </c>
      <c r="T97" s="928">
        <v>66750</v>
      </c>
      <c r="U97" s="928">
        <v>196550</v>
      </c>
      <c r="V97" s="928">
        <v>7850</v>
      </c>
      <c r="W97" s="928">
        <v>15900</v>
      </c>
      <c r="X97" s="928">
        <v>172800</v>
      </c>
      <c r="Y97" s="928">
        <v>8418439.6842105258</v>
      </c>
      <c r="Z97" s="928">
        <v>2261176</v>
      </c>
      <c r="AA97" s="928">
        <v>5436413.6842105249</v>
      </c>
      <c r="AB97" s="928">
        <v>614950</v>
      </c>
      <c r="AC97" s="928">
        <v>105900</v>
      </c>
      <c r="AD97" s="21"/>
    </row>
    <row r="98" spans="2:30">
      <c r="B98" s="2562" t="s">
        <v>1123</v>
      </c>
      <c r="C98" s="2563">
        <v>-180763.54300384969</v>
      </c>
      <c r="D98" s="2563">
        <v>-73400</v>
      </c>
      <c r="E98" s="2563">
        <v>0</v>
      </c>
      <c r="F98" s="2563">
        <v>-107363.54300385062</v>
      </c>
      <c r="G98" s="2563">
        <v>-41056.772785622627</v>
      </c>
      <c r="H98" s="2563">
        <v>90306</v>
      </c>
      <c r="I98" s="2563">
        <v>-131362.77278562263</v>
      </c>
      <c r="J98" s="2563">
        <v>0</v>
      </c>
      <c r="K98" s="2563">
        <v>0</v>
      </c>
      <c r="L98" s="2563">
        <v>0</v>
      </c>
      <c r="M98" s="2563">
        <v>0</v>
      </c>
      <c r="N98" s="2563">
        <v>0</v>
      </c>
      <c r="O98" s="2563">
        <v>0</v>
      </c>
      <c r="P98" s="2563">
        <v>0</v>
      </c>
      <c r="Q98" s="2563">
        <v>0</v>
      </c>
      <c r="R98" s="2563">
        <v>0</v>
      </c>
      <c r="S98" s="2563">
        <v>-47600</v>
      </c>
      <c r="T98" s="2563">
        <v>0</v>
      </c>
      <c r="U98" s="2563">
        <v>0</v>
      </c>
      <c r="V98" s="2563">
        <v>0</v>
      </c>
      <c r="W98" s="2563">
        <v>0</v>
      </c>
      <c r="X98" s="2563">
        <v>0</v>
      </c>
      <c r="Y98" s="2563">
        <v>-269420.31578947417</v>
      </c>
      <c r="Z98" s="2563">
        <v>16906</v>
      </c>
      <c r="AA98" s="2563">
        <v>-238726.31578947511</v>
      </c>
      <c r="AB98" s="2563">
        <v>-47600</v>
      </c>
      <c r="AC98" s="2563">
        <v>0</v>
      </c>
      <c r="AD98" t="s">
        <v>1126</v>
      </c>
    </row>
    <row r="99" spans="2:30">
      <c r="C99" s="22"/>
    </row>
    <row r="100" spans="2:30" ht="16" thickBot="1">
      <c r="C100" s="22"/>
    </row>
    <row r="101" spans="2:30">
      <c r="B101" s="904"/>
      <c r="C101" s="2988" t="s">
        <v>1127</v>
      </c>
      <c r="D101" s="2989"/>
      <c r="E101" s="2989"/>
      <c r="F101" s="2989"/>
      <c r="G101" s="2989"/>
      <c r="H101" s="2989"/>
      <c r="I101" s="2989"/>
      <c r="J101" s="2989"/>
      <c r="K101" s="2989"/>
      <c r="L101" s="2989"/>
      <c r="M101" s="2989"/>
      <c r="N101" s="2989"/>
      <c r="O101" s="2989"/>
      <c r="P101" s="2989"/>
      <c r="Q101" s="2989"/>
      <c r="R101" s="2989"/>
      <c r="S101" s="2989"/>
      <c r="T101" s="2989"/>
      <c r="U101" s="2989"/>
      <c r="V101" s="2989"/>
      <c r="W101" s="2989"/>
      <c r="X101" s="2989"/>
      <c r="Y101" s="2989"/>
      <c r="Z101" s="2989"/>
      <c r="AA101" s="2989"/>
      <c r="AB101" s="2989"/>
      <c r="AC101" s="2990"/>
    </row>
    <row r="102" spans="2:30" ht="16" thickBot="1">
      <c r="B102" s="905"/>
      <c r="C102" s="2991"/>
      <c r="D102" s="2992"/>
      <c r="E102" s="2992"/>
      <c r="F102" s="2992"/>
      <c r="G102" s="2993"/>
      <c r="H102" s="2993"/>
      <c r="I102" s="2993"/>
      <c r="J102" s="2993"/>
      <c r="K102" s="2993"/>
      <c r="L102" s="2993"/>
      <c r="M102" s="2993"/>
      <c r="N102" s="2992"/>
      <c r="O102" s="2992"/>
      <c r="P102" s="2992"/>
      <c r="Q102" s="2992"/>
      <c r="R102" s="2992"/>
      <c r="S102" s="2992"/>
      <c r="T102" s="2992"/>
      <c r="U102" s="2992"/>
      <c r="V102" s="2992"/>
      <c r="W102" s="2992"/>
      <c r="X102" s="2992"/>
      <c r="Y102" s="2993"/>
      <c r="Z102" s="2993"/>
      <c r="AA102" s="2993"/>
      <c r="AB102" s="2993"/>
      <c r="AC102" s="2994"/>
    </row>
    <row r="103" spans="2:30" ht="17" thickBot="1">
      <c r="B103" s="906"/>
      <c r="C103" s="2995" t="s">
        <v>811</v>
      </c>
      <c r="D103" s="2996"/>
      <c r="E103" s="2996"/>
      <c r="F103" s="2997"/>
      <c r="G103" s="2979" t="s">
        <v>317</v>
      </c>
      <c r="H103" s="2979"/>
      <c r="I103" s="2979"/>
      <c r="J103" s="2979"/>
      <c r="K103" s="2979"/>
      <c r="L103" s="2979"/>
      <c r="M103" s="2979"/>
      <c r="N103" s="2975" t="s">
        <v>153</v>
      </c>
      <c r="O103" s="2976"/>
      <c r="P103" s="2976"/>
      <c r="Q103" s="2980"/>
      <c r="R103" s="2975" t="s">
        <v>155</v>
      </c>
      <c r="S103" s="2980"/>
      <c r="T103" s="879" t="s">
        <v>154</v>
      </c>
      <c r="U103" s="2982" t="s">
        <v>168</v>
      </c>
      <c r="V103" s="2982"/>
      <c r="W103" s="2982"/>
      <c r="X103" s="2983"/>
      <c r="Y103" s="2976" t="s">
        <v>812</v>
      </c>
      <c r="Z103" s="2976"/>
      <c r="AA103" s="2976"/>
      <c r="AB103" s="2976"/>
      <c r="AC103" s="2977"/>
    </row>
    <row r="104" spans="2:30" ht="17" thickBot="1">
      <c r="B104" s="907"/>
      <c r="C104" s="897" t="s">
        <v>127</v>
      </c>
      <c r="D104" s="870" t="s">
        <v>22</v>
      </c>
      <c r="E104" s="870" t="s">
        <v>52</v>
      </c>
      <c r="F104" s="898" t="s">
        <v>171</v>
      </c>
      <c r="G104" s="871" t="s">
        <v>127</v>
      </c>
      <c r="H104" s="871" t="s">
        <v>22</v>
      </c>
      <c r="I104" s="871" t="s">
        <v>171</v>
      </c>
      <c r="J104" s="871" t="s">
        <v>52</v>
      </c>
      <c r="K104" s="2028" t="s">
        <v>215</v>
      </c>
      <c r="L104" s="2028" t="s">
        <v>605</v>
      </c>
      <c r="M104" s="871" t="s">
        <v>84</v>
      </c>
      <c r="N104" s="873" t="s">
        <v>22</v>
      </c>
      <c r="O104" s="872" t="s">
        <v>171</v>
      </c>
      <c r="P104" s="872" t="s">
        <v>603</v>
      </c>
      <c r="Q104" s="872" t="s">
        <v>84</v>
      </c>
      <c r="R104" s="873" t="s">
        <v>22</v>
      </c>
      <c r="S104" s="875" t="s">
        <v>603</v>
      </c>
      <c r="T104" s="875" t="s">
        <v>603</v>
      </c>
      <c r="U104" s="872" t="s">
        <v>127</v>
      </c>
      <c r="V104" s="872" t="s">
        <v>22</v>
      </c>
      <c r="W104" s="872" t="s">
        <v>171</v>
      </c>
      <c r="X104" s="875" t="s">
        <v>52</v>
      </c>
      <c r="Y104" s="902" t="s">
        <v>127</v>
      </c>
      <c r="Z104" s="902" t="s">
        <v>22</v>
      </c>
      <c r="AA104" s="902" t="s">
        <v>171</v>
      </c>
      <c r="AB104" s="902" t="s">
        <v>52</v>
      </c>
      <c r="AC104" s="903" t="s">
        <v>84</v>
      </c>
      <c r="AD104" s="21"/>
    </row>
    <row r="105" spans="2:30">
      <c r="B105" s="908" t="s">
        <v>813</v>
      </c>
      <c r="C105" s="929">
        <v>529119.70474967908</v>
      </c>
      <c r="D105" s="910">
        <v>110750</v>
      </c>
      <c r="E105" s="910">
        <v>10000</v>
      </c>
      <c r="F105" s="911">
        <v>408369.70474967908</v>
      </c>
      <c r="G105" s="928">
        <v>142184.76893453143</v>
      </c>
      <c r="H105" s="912">
        <v>71295</v>
      </c>
      <c r="I105" s="912">
        <v>51089.768934531443</v>
      </c>
      <c r="J105" s="912">
        <v>10800</v>
      </c>
      <c r="K105" s="2029">
        <v>4000</v>
      </c>
      <c r="L105" s="2029">
        <v>6800</v>
      </c>
      <c r="M105" s="912">
        <v>9000</v>
      </c>
      <c r="N105" s="913">
        <v>650</v>
      </c>
      <c r="O105" s="912">
        <v>900</v>
      </c>
      <c r="P105" s="912">
        <v>4500</v>
      </c>
      <c r="Q105" s="912">
        <v>250</v>
      </c>
      <c r="R105" s="913">
        <v>500</v>
      </c>
      <c r="S105" s="914">
        <v>19500</v>
      </c>
      <c r="T105" s="914">
        <v>6000</v>
      </c>
      <c r="U105" s="928">
        <v>16600</v>
      </c>
      <c r="V105" s="912">
        <v>700</v>
      </c>
      <c r="W105" s="912">
        <v>1400</v>
      </c>
      <c r="X105" s="912">
        <v>14500</v>
      </c>
      <c r="Y105" s="930">
        <v>720204.47368421056</v>
      </c>
      <c r="Z105" s="931">
        <v>183895</v>
      </c>
      <c r="AA105" s="931">
        <v>461759.4736842105</v>
      </c>
      <c r="AB105" s="931">
        <v>65300</v>
      </c>
      <c r="AC105" s="932">
        <v>9250</v>
      </c>
      <c r="AD105" s="21"/>
    </row>
    <row r="106" spans="2:30">
      <c r="B106" s="908" t="s">
        <v>814</v>
      </c>
      <c r="C106" s="933">
        <v>502200</v>
      </c>
      <c r="D106" s="912">
        <v>115100</v>
      </c>
      <c r="E106" s="912">
        <v>10100</v>
      </c>
      <c r="F106" s="918">
        <v>377000</v>
      </c>
      <c r="G106" s="928">
        <v>136850</v>
      </c>
      <c r="H106" s="912">
        <v>67775</v>
      </c>
      <c r="I106" s="912">
        <v>49575</v>
      </c>
      <c r="J106" s="912">
        <v>10800</v>
      </c>
      <c r="K106" s="2029">
        <v>4000</v>
      </c>
      <c r="L106" s="2029">
        <v>6800</v>
      </c>
      <c r="M106" s="912">
        <v>8700</v>
      </c>
      <c r="N106" s="913">
        <v>635</v>
      </c>
      <c r="O106" s="912">
        <v>850</v>
      </c>
      <c r="P106" s="912">
        <v>4500</v>
      </c>
      <c r="Q106" s="912">
        <v>200</v>
      </c>
      <c r="R106" s="913">
        <v>425</v>
      </c>
      <c r="S106" s="914">
        <v>21000</v>
      </c>
      <c r="T106" s="914">
        <v>5750</v>
      </c>
      <c r="U106" s="928">
        <v>16600</v>
      </c>
      <c r="V106" s="912">
        <v>750</v>
      </c>
      <c r="W106" s="912">
        <v>1350</v>
      </c>
      <c r="X106" s="912">
        <v>14500</v>
      </c>
      <c r="Y106" s="917">
        <v>689010</v>
      </c>
      <c r="Z106" s="912">
        <v>184685</v>
      </c>
      <c r="AA106" s="912">
        <v>428775</v>
      </c>
      <c r="AB106" s="912">
        <v>66650</v>
      </c>
      <c r="AC106" s="918">
        <v>8900</v>
      </c>
      <c r="AD106" s="21"/>
    </row>
    <row r="107" spans="2:30">
      <c r="B107" s="908" t="s">
        <v>815</v>
      </c>
      <c r="C107" s="933">
        <v>489700</v>
      </c>
      <c r="D107" s="912">
        <v>113900</v>
      </c>
      <c r="E107" s="912">
        <v>9900</v>
      </c>
      <c r="F107" s="918">
        <v>365900</v>
      </c>
      <c r="G107" s="928">
        <v>124825</v>
      </c>
      <c r="H107" s="912">
        <v>67675</v>
      </c>
      <c r="I107" s="912">
        <v>48650</v>
      </c>
      <c r="J107" s="912">
        <v>0</v>
      </c>
      <c r="K107" s="2029">
        <v>0</v>
      </c>
      <c r="L107" s="2029">
        <v>0</v>
      </c>
      <c r="M107" s="912">
        <v>8500</v>
      </c>
      <c r="N107" s="913">
        <v>600</v>
      </c>
      <c r="O107" s="912">
        <v>850</v>
      </c>
      <c r="P107" s="912">
        <v>4250</v>
      </c>
      <c r="Q107" s="912">
        <v>275</v>
      </c>
      <c r="R107" s="913">
        <v>350</v>
      </c>
      <c r="S107" s="914">
        <v>19875</v>
      </c>
      <c r="T107" s="914">
        <v>5500</v>
      </c>
      <c r="U107" s="928">
        <v>16050</v>
      </c>
      <c r="V107" s="912">
        <v>750</v>
      </c>
      <c r="W107" s="912">
        <v>1300</v>
      </c>
      <c r="X107" s="912">
        <v>14000</v>
      </c>
      <c r="Y107" s="917">
        <v>662275</v>
      </c>
      <c r="Z107" s="912">
        <v>183275</v>
      </c>
      <c r="AA107" s="912">
        <v>416700</v>
      </c>
      <c r="AB107" s="912">
        <v>53525</v>
      </c>
      <c r="AC107" s="918">
        <v>8775</v>
      </c>
      <c r="AD107" s="21"/>
    </row>
    <row r="108" spans="2:30">
      <c r="B108" s="908" t="s">
        <v>816</v>
      </c>
      <c r="C108" s="933">
        <v>506300</v>
      </c>
      <c r="D108" s="912">
        <v>113100</v>
      </c>
      <c r="E108" s="912">
        <v>10100</v>
      </c>
      <c r="F108" s="918">
        <v>383100</v>
      </c>
      <c r="G108" s="928">
        <v>120075</v>
      </c>
      <c r="H108" s="912">
        <v>64925</v>
      </c>
      <c r="I108" s="912">
        <v>46850</v>
      </c>
      <c r="J108" s="912">
        <v>0</v>
      </c>
      <c r="K108" s="2029">
        <v>0</v>
      </c>
      <c r="L108" s="2029">
        <v>0</v>
      </c>
      <c r="M108" s="912">
        <v>8300</v>
      </c>
      <c r="N108" s="913">
        <v>750</v>
      </c>
      <c r="O108" s="912">
        <v>800</v>
      </c>
      <c r="P108" s="912">
        <v>4000</v>
      </c>
      <c r="Q108" s="912">
        <v>225</v>
      </c>
      <c r="R108" s="913">
        <v>300</v>
      </c>
      <c r="S108" s="914">
        <v>19500</v>
      </c>
      <c r="T108" s="914">
        <v>5500</v>
      </c>
      <c r="U108" s="928">
        <v>15450</v>
      </c>
      <c r="V108" s="912">
        <v>750</v>
      </c>
      <c r="W108" s="912">
        <v>1200</v>
      </c>
      <c r="X108" s="912">
        <v>13500</v>
      </c>
      <c r="Y108" s="917">
        <v>672900</v>
      </c>
      <c r="Z108" s="912">
        <v>179825</v>
      </c>
      <c r="AA108" s="912">
        <v>431950</v>
      </c>
      <c r="AB108" s="912">
        <v>52600</v>
      </c>
      <c r="AC108" s="918">
        <v>8525</v>
      </c>
      <c r="AD108" s="21"/>
    </row>
    <row r="109" spans="2:30">
      <c r="B109" s="908" t="s">
        <v>817</v>
      </c>
      <c r="C109" s="933">
        <v>508880</v>
      </c>
      <c r="D109" s="912">
        <v>111180</v>
      </c>
      <c r="E109" s="912">
        <v>10200</v>
      </c>
      <c r="F109" s="918">
        <v>387500</v>
      </c>
      <c r="G109" s="928">
        <v>121350</v>
      </c>
      <c r="H109" s="912">
        <v>66625</v>
      </c>
      <c r="I109" s="912">
        <v>46475</v>
      </c>
      <c r="J109" s="912">
        <v>0</v>
      </c>
      <c r="K109" s="2029">
        <v>0</v>
      </c>
      <c r="L109" s="2029">
        <v>0</v>
      </c>
      <c r="M109" s="912">
        <v>8250</v>
      </c>
      <c r="N109" s="913">
        <v>650</v>
      </c>
      <c r="O109" s="912">
        <v>800</v>
      </c>
      <c r="P109" s="912">
        <v>4500</v>
      </c>
      <c r="Q109" s="912">
        <v>225</v>
      </c>
      <c r="R109" s="913">
        <v>350</v>
      </c>
      <c r="S109" s="914">
        <v>18750</v>
      </c>
      <c r="T109" s="914">
        <v>6000</v>
      </c>
      <c r="U109" s="928">
        <v>15650</v>
      </c>
      <c r="V109" s="912">
        <v>700</v>
      </c>
      <c r="W109" s="912">
        <v>1150</v>
      </c>
      <c r="X109" s="912">
        <v>13800</v>
      </c>
      <c r="Y109" s="917">
        <v>677155</v>
      </c>
      <c r="Z109" s="912">
        <v>179505</v>
      </c>
      <c r="AA109" s="912">
        <v>435925</v>
      </c>
      <c r="AB109" s="912">
        <v>53250</v>
      </c>
      <c r="AC109" s="918">
        <v>8475</v>
      </c>
      <c r="AD109" s="21"/>
    </row>
    <row r="110" spans="2:30">
      <c r="B110" s="908" t="s">
        <v>818</v>
      </c>
      <c r="C110" s="933">
        <v>508770</v>
      </c>
      <c r="D110" s="912">
        <v>112870</v>
      </c>
      <c r="E110" s="912">
        <v>10400</v>
      </c>
      <c r="F110" s="918">
        <v>385500</v>
      </c>
      <c r="G110" s="928">
        <v>123275</v>
      </c>
      <c r="H110" s="912">
        <v>67225</v>
      </c>
      <c r="I110" s="912">
        <v>47650</v>
      </c>
      <c r="J110" s="912">
        <v>0</v>
      </c>
      <c r="K110" s="2029">
        <v>0</v>
      </c>
      <c r="L110" s="2029">
        <v>0</v>
      </c>
      <c r="M110" s="912">
        <v>8400</v>
      </c>
      <c r="N110" s="913">
        <v>700</v>
      </c>
      <c r="O110" s="912">
        <v>800</v>
      </c>
      <c r="P110" s="912">
        <v>5000</v>
      </c>
      <c r="Q110" s="912">
        <v>225</v>
      </c>
      <c r="R110" s="913">
        <v>425</v>
      </c>
      <c r="S110" s="914">
        <v>18750</v>
      </c>
      <c r="T110" s="914">
        <v>5000</v>
      </c>
      <c r="U110" s="928">
        <v>15900</v>
      </c>
      <c r="V110" s="912">
        <v>700</v>
      </c>
      <c r="W110" s="912">
        <v>1200</v>
      </c>
      <c r="X110" s="912">
        <v>14000</v>
      </c>
      <c r="Y110" s="917">
        <v>678845</v>
      </c>
      <c r="Z110" s="912">
        <v>181920</v>
      </c>
      <c r="AA110" s="912">
        <v>435150</v>
      </c>
      <c r="AB110" s="912">
        <v>53150</v>
      </c>
      <c r="AC110" s="918">
        <v>8625</v>
      </c>
      <c r="AD110" s="21"/>
    </row>
    <row r="111" spans="2:30">
      <c r="B111" s="908" t="s">
        <v>819</v>
      </c>
      <c r="C111" s="933">
        <v>504930</v>
      </c>
      <c r="D111" s="912">
        <v>105730</v>
      </c>
      <c r="E111" s="912">
        <v>9500</v>
      </c>
      <c r="F111" s="918">
        <v>389700</v>
      </c>
      <c r="G111" s="928">
        <v>126425</v>
      </c>
      <c r="H111" s="912">
        <v>68925</v>
      </c>
      <c r="I111" s="912">
        <v>48950</v>
      </c>
      <c r="J111" s="912">
        <v>0</v>
      </c>
      <c r="K111" s="2029">
        <v>0</v>
      </c>
      <c r="L111" s="2029">
        <v>0</v>
      </c>
      <c r="M111" s="912">
        <v>8550</v>
      </c>
      <c r="N111" s="913">
        <v>725</v>
      </c>
      <c r="O111" s="912">
        <v>850</v>
      </c>
      <c r="P111" s="912">
        <v>4500</v>
      </c>
      <c r="Q111" s="912">
        <v>250</v>
      </c>
      <c r="R111" s="913">
        <v>450</v>
      </c>
      <c r="S111" s="914">
        <v>21750</v>
      </c>
      <c r="T111" s="914">
        <v>5250</v>
      </c>
      <c r="U111" s="928">
        <v>16500</v>
      </c>
      <c r="V111" s="912">
        <v>700</v>
      </c>
      <c r="W111" s="912">
        <v>1300</v>
      </c>
      <c r="X111" s="912">
        <v>14500</v>
      </c>
      <c r="Y111" s="917">
        <v>681630</v>
      </c>
      <c r="Z111" s="912">
        <v>176530</v>
      </c>
      <c r="AA111" s="912">
        <v>440800</v>
      </c>
      <c r="AB111" s="912">
        <v>55500</v>
      </c>
      <c r="AC111" s="918">
        <v>8800</v>
      </c>
      <c r="AD111" s="21"/>
    </row>
    <row r="112" spans="2:30">
      <c r="B112" s="908" t="s">
        <v>820</v>
      </c>
      <c r="C112" s="933">
        <v>532220</v>
      </c>
      <c r="D112" s="912">
        <v>110820</v>
      </c>
      <c r="E112" s="912">
        <v>9900</v>
      </c>
      <c r="F112" s="918">
        <v>411500</v>
      </c>
      <c r="G112" s="928">
        <v>129600</v>
      </c>
      <c r="H112" s="912">
        <v>70325</v>
      </c>
      <c r="I112" s="912">
        <v>50625</v>
      </c>
      <c r="J112" s="912">
        <v>0</v>
      </c>
      <c r="K112" s="2029">
        <v>0</v>
      </c>
      <c r="L112" s="2029">
        <v>0</v>
      </c>
      <c r="M112" s="912">
        <v>8650</v>
      </c>
      <c r="N112" s="913">
        <v>750</v>
      </c>
      <c r="O112" s="912">
        <v>850</v>
      </c>
      <c r="P112" s="912">
        <v>5000</v>
      </c>
      <c r="Q112" s="912">
        <v>250</v>
      </c>
      <c r="R112" s="913">
        <v>475</v>
      </c>
      <c r="S112" s="914">
        <v>21750</v>
      </c>
      <c r="T112" s="914">
        <v>5500</v>
      </c>
      <c r="U112" s="928">
        <v>17200</v>
      </c>
      <c r="V112" s="912">
        <v>750</v>
      </c>
      <c r="W112" s="912">
        <v>1450</v>
      </c>
      <c r="X112" s="912">
        <v>15000</v>
      </c>
      <c r="Y112" s="917">
        <v>713595</v>
      </c>
      <c r="Z112" s="912">
        <v>183120</v>
      </c>
      <c r="AA112" s="912">
        <v>464425</v>
      </c>
      <c r="AB112" s="912">
        <v>57150</v>
      </c>
      <c r="AC112" s="918">
        <v>8900</v>
      </c>
      <c r="AD112" s="21"/>
    </row>
    <row r="113" spans="2:35">
      <c r="B113" s="908" t="s">
        <v>821</v>
      </c>
      <c r="C113" s="933">
        <v>527070</v>
      </c>
      <c r="D113" s="912">
        <v>108670</v>
      </c>
      <c r="E113" s="912">
        <v>9900</v>
      </c>
      <c r="F113" s="918">
        <v>408500</v>
      </c>
      <c r="G113" s="928">
        <v>126525</v>
      </c>
      <c r="H113" s="912">
        <v>69125</v>
      </c>
      <c r="I113" s="912">
        <v>49200</v>
      </c>
      <c r="J113" s="912">
        <v>0</v>
      </c>
      <c r="K113" s="2029">
        <v>0</v>
      </c>
      <c r="L113" s="2029">
        <v>0</v>
      </c>
      <c r="M113" s="912">
        <v>8200</v>
      </c>
      <c r="N113" s="913">
        <v>700</v>
      </c>
      <c r="O113" s="912">
        <v>800</v>
      </c>
      <c r="P113" s="912">
        <v>4500</v>
      </c>
      <c r="Q113" s="912">
        <v>225</v>
      </c>
      <c r="R113" s="913">
        <v>500</v>
      </c>
      <c r="S113" s="914">
        <v>20250</v>
      </c>
      <c r="T113" s="914">
        <v>5000</v>
      </c>
      <c r="U113" s="928">
        <v>16050</v>
      </c>
      <c r="V113" s="912">
        <v>700</v>
      </c>
      <c r="W113" s="912">
        <v>1350</v>
      </c>
      <c r="X113" s="912">
        <v>14000</v>
      </c>
      <c r="Y113" s="917">
        <v>701620</v>
      </c>
      <c r="Z113" s="912">
        <v>179695</v>
      </c>
      <c r="AA113" s="912">
        <v>459850</v>
      </c>
      <c r="AB113" s="912">
        <v>53650</v>
      </c>
      <c r="AC113" s="918">
        <v>8425</v>
      </c>
      <c r="AD113" s="21"/>
    </row>
    <row r="114" spans="2:35">
      <c r="B114" s="908" t="s">
        <v>822</v>
      </c>
      <c r="C114" s="933">
        <v>590660</v>
      </c>
      <c r="D114" s="912">
        <v>126260</v>
      </c>
      <c r="E114" s="912">
        <v>10600</v>
      </c>
      <c r="F114" s="918">
        <v>453800</v>
      </c>
      <c r="G114" s="928">
        <v>136400</v>
      </c>
      <c r="H114" s="912">
        <v>71675</v>
      </c>
      <c r="I114" s="912">
        <v>55525</v>
      </c>
      <c r="J114" s="912">
        <v>0</v>
      </c>
      <c r="K114" s="2029">
        <v>0</v>
      </c>
      <c r="L114" s="2029">
        <v>0</v>
      </c>
      <c r="M114" s="912">
        <v>9200</v>
      </c>
      <c r="N114" s="913">
        <v>750</v>
      </c>
      <c r="O114" s="912">
        <v>900</v>
      </c>
      <c r="P114" s="912">
        <v>5000</v>
      </c>
      <c r="Q114" s="912">
        <v>250</v>
      </c>
      <c r="R114" s="913">
        <v>550</v>
      </c>
      <c r="S114" s="914">
        <v>21000</v>
      </c>
      <c r="T114" s="914">
        <v>5750</v>
      </c>
      <c r="U114" s="928">
        <v>18050</v>
      </c>
      <c r="V114" s="912">
        <v>950</v>
      </c>
      <c r="W114" s="912">
        <v>1600</v>
      </c>
      <c r="X114" s="912">
        <v>15500</v>
      </c>
      <c r="Y114" s="917">
        <v>779310</v>
      </c>
      <c r="Z114" s="912">
        <v>200185</v>
      </c>
      <c r="AA114" s="912">
        <v>511825</v>
      </c>
      <c r="AB114" s="912">
        <v>57850</v>
      </c>
      <c r="AC114" s="918">
        <v>9450</v>
      </c>
      <c r="AD114" s="21"/>
    </row>
    <row r="115" spans="2:35">
      <c r="B115" s="908" t="s">
        <v>823</v>
      </c>
      <c r="C115" s="933">
        <v>544740</v>
      </c>
      <c r="D115" s="912">
        <v>122640</v>
      </c>
      <c r="E115" s="912">
        <v>10500</v>
      </c>
      <c r="F115" s="918">
        <v>411600</v>
      </c>
      <c r="G115" s="928">
        <v>130050</v>
      </c>
      <c r="H115" s="912">
        <v>68675</v>
      </c>
      <c r="I115" s="912">
        <v>52975</v>
      </c>
      <c r="J115" s="912">
        <v>0</v>
      </c>
      <c r="K115" s="2029">
        <v>0</v>
      </c>
      <c r="L115" s="2029">
        <v>0</v>
      </c>
      <c r="M115" s="912">
        <v>8400</v>
      </c>
      <c r="N115" s="913">
        <v>700</v>
      </c>
      <c r="O115" s="912">
        <v>800</v>
      </c>
      <c r="P115" s="912">
        <v>4750</v>
      </c>
      <c r="Q115" s="912">
        <v>225</v>
      </c>
      <c r="R115" s="913">
        <v>600</v>
      </c>
      <c r="S115" s="914">
        <v>21750</v>
      </c>
      <c r="T115" s="914">
        <v>5600</v>
      </c>
      <c r="U115" s="928">
        <v>16650</v>
      </c>
      <c r="V115" s="912">
        <v>750</v>
      </c>
      <c r="W115" s="912">
        <v>1400</v>
      </c>
      <c r="X115" s="912">
        <v>14500</v>
      </c>
      <c r="Y115" s="917">
        <v>725865</v>
      </c>
      <c r="Z115" s="912">
        <v>193365</v>
      </c>
      <c r="AA115" s="912">
        <v>466775</v>
      </c>
      <c r="AB115" s="912">
        <v>57100</v>
      </c>
      <c r="AC115" s="918">
        <v>8625</v>
      </c>
      <c r="AD115" s="21"/>
    </row>
    <row r="116" spans="2:35" ht="16" thickBot="1">
      <c r="B116" s="919" t="s">
        <v>824</v>
      </c>
      <c r="C116" s="934">
        <v>542160</v>
      </c>
      <c r="D116" s="921">
        <v>115660</v>
      </c>
      <c r="E116" s="921">
        <v>10300</v>
      </c>
      <c r="F116" s="922">
        <v>416200</v>
      </c>
      <c r="G116" s="935">
        <v>132925</v>
      </c>
      <c r="H116" s="923">
        <v>70075</v>
      </c>
      <c r="I116" s="923">
        <v>53950</v>
      </c>
      <c r="J116" s="923">
        <v>0</v>
      </c>
      <c r="K116" s="2030">
        <v>0</v>
      </c>
      <c r="L116" s="2030">
        <v>0</v>
      </c>
      <c r="M116" s="923">
        <v>8900</v>
      </c>
      <c r="N116" s="924">
        <v>750</v>
      </c>
      <c r="O116" s="923">
        <v>850</v>
      </c>
      <c r="P116" s="923">
        <v>5500</v>
      </c>
      <c r="Q116" s="923">
        <v>250</v>
      </c>
      <c r="R116" s="924">
        <v>500</v>
      </c>
      <c r="S116" s="925">
        <v>21000</v>
      </c>
      <c r="T116" s="925">
        <v>5900</v>
      </c>
      <c r="U116" s="935">
        <v>17300</v>
      </c>
      <c r="V116" s="923">
        <v>800</v>
      </c>
      <c r="W116" s="923">
        <v>1500</v>
      </c>
      <c r="X116" s="923">
        <v>15000</v>
      </c>
      <c r="Y116" s="920">
        <v>727135</v>
      </c>
      <c r="Z116" s="921">
        <v>187785</v>
      </c>
      <c r="AA116" s="921">
        <v>472500</v>
      </c>
      <c r="AB116" s="921">
        <v>57700</v>
      </c>
      <c r="AC116" s="922">
        <v>9150</v>
      </c>
      <c r="AD116" s="21"/>
    </row>
    <row r="117" spans="2:35">
      <c r="B117" s="878" t="s">
        <v>45</v>
      </c>
      <c r="C117" s="928">
        <v>6295849.7047496792</v>
      </c>
      <c r="D117" s="928">
        <v>1371980</v>
      </c>
      <c r="E117" s="928">
        <v>121400</v>
      </c>
      <c r="F117" s="928">
        <v>4802469.7047496792</v>
      </c>
      <c r="G117" s="928">
        <v>1550484.7689345314</v>
      </c>
      <c r="H117" s="928">
        <v>824320</v>
      </c>
      <c r="I117" s="928">
        <v>601514.76893453137</v>
      </c>
      <c r="J117" s="928">
        <v>21600</v>
      </c>
      <c r="K117" s="2029">
        <v>8000</v>
      </c>
      <c r="L117" s="2029">
        <v>13600</v>
      </c>
      <c r="M117" s="928">
        <v>103050</v>
      </c>
      <c r="N117" s="928">
        <v>8360</v>
      </c>
      <c r="O117" s="928">
        <v>10050</v>
      </c>
      <c r="P117" s="928">
        <v>56000</v>
      </c>
      <c r="Q117" s="928">
        <v>2850</v>
      </c>
      <c r="R117" s="928">
        <v>5425</v>
      </c>
      <c r="S117" s="928">
        <v>244875</v>
      </c>
      <c r="T117" s="928">
        <v>66750</v>
      </c>
      <c r="U117" s="928">
        <v>198000</v>
      </c>
      <c r="V117" s="928">
        <v>9000</v>
      </c>
      <c r="W117" s="928">
        <v>16200</v>
      </c>
      <c r="X117" s="928">
        <v>172800</v>
      </c>
      <c r="Y117" s="928">
        <v>8438644.4736842103</v>
      </c>
      <c r="Z117" s="928">
        <v>2219085</v>
      </c>
      <c r="AA117" s="928">
        <v>5430234.4736842103</v>
      </c>
      <c r="AB117" s="928">
        <v>683425</v>
      </c>
      <c r="AC117" s="928">
        <v>105900</v>
      </c>
      <c r="AD117" s="21"/>
    </row>
    <row r="118" spans="2:35">
      <c r="B118" s="2489" t="s">
        <v>1128</v>
      </c>
      <c r="C118" s="2563">
        <f>C117-C97</f>
        <v>-22286.752246471122</v>
      </c>
      <c r="D118" s="2563">
        <f t="shared" ref="D118:AC118" si="15">D117-D97</f>
        <v>-18570</v>
      </c>
      <c r="E118" s="2563">
        <f t="shared" si="15"/>
        <v>0</v>
      </c>
      <c r="F118" s="2563">
        <f t="shared" si="15"/>
        <v>-3716.7522464701906</v>
      </c>
      <c r="G118" s="2563">
        <f t="shared" si="15"/>
        <v>-27433.458279846003</v>
      </c>
      <c r="H118" s="2563">
        <f t="shared" si="15"/>
        <v>-24671</v>
      </c>
      <c r="I118" s="2563">
        <f t="shared" si="15"/>
        <v>-2762.4582798460033</v>
      </c>
      <c r="J118" s="2563">
        <f t="shared" si="15"/>
        <v>0</v>
      </c>
      <c r="K118" s="2563">
        <f t="shared" si="15"/>
        <v>0</v>
      </c>
      <c r="L118" s="2563">
        <f t="shared" si="15"/>
        <v>0</v>
      </c>
      <c r="M118" s="2563">
        <f t="shared" si="15"/>
        <v>0</v>
      </c>
      <c r="N118" s="2563">
        <f t="shared" si="15"/>
        <v>0</v>
      </c>
      <c r="O118" s="2563">
        <f t="shared" si="15"/>
        <v>0</v>
      </c>
      <c r="P118" s="2563">
        <f t="shared" si="15"/>
        <v>0</v>
      </c>
      <c r="Q118" s="2563">
        <f t="shared" si="15"/>
        <v>0</v>
      </c>
      <c r="R118" s="2563">
        <f t="shared" si="15"/>
        <v>0</v>
      </c>
      <c r="S118" s="2563">
        <f t="shared" si="15"/>
        <v>68475</v>
      </c>
      <c r="T118" s="2563">
        <f t="shared" si="15"/>
        <v>0</v>
      </c>
      <c r="U118" s="2563">
        <f t="shared" si="15"/>
        <v>1450</v>
      </c>
      <c r="V118" s="2563">
        <f t="shared" si="15"/>
        <v>1150</v>
      </c>
      <c r="W118" s="2563">
        <f t="shared" si="15"/>
        <v>300</v>
      </c>
      <c r="X118" s="2563">
        <f t="shared" si="15"/>
        <v>0</v>
      </c>
      <c r="Y118" s="2563">
        <f t="shared" si="15"/>
        <v>20204.789473684505</v>
      </c>
      <c r="Z118" s="2563">
        <f t="shared" si="15"/>
        <v>-42091</v>
      </c>
      <c r="AA118" s="2563">
        <f t="shared" si="15"/>
        <v>-6179.210526314564</v>
      </c>
      <c r="AB118" s="2563">
        <f t="shared" si="15"/>
        <v>68475</v>
      </c>
      <c r="AC118" s="2563">
        <f t="shared" si="15"/>
        <v>0</v>
      </c>
      <c r="AD118" s="2489" t="s">
        <v>1128</v>
      </c>
    </row>
    <row r="119" spans="2:35">
      <c r="B119" s="2850" t="s">
        <v>1129</v>
      </c>
      <c r="C119" s="2849">
        <f>C117-C77</f>
        <v>-203050.29525032081</v>
      </c>
      <c r="D119" s="2849">
        <f t="shared" ref="D119:AC119" si="16">D117-D77</f>
        <v>-91970</v>
      </c>
      <c r="E119" s="2849">
        <f t="shared" si="16"/>
        <v>0</v>
      </c>
      <c r="F119" s="2849">
        <f t="shared" si="16"/>
        <v>-111080.29525032081</v>
      </c>
      <c r="G119" s="2849">
        <f t="shared" si="16"/>
        <v>-68490.23106546863</v>
      </c>
      <c r="H119" s="2849">
        <f t="shared" si="16"/>
        <v>65635</v>
      </c>
      <c r="I119" s="2849">
        <f t="shared" si="16"/>
        <v>-134125.23106546863</v>
      </c>
      <c r="J119" s="2849">
        <f t="shared" si="16"/>
        <v>0</v>
      </c>
      <c r="K119" s="2849">
        <f t="shared" si="16"/>
        <v>0</v>
      </c>
      <c r="L119" s="2849">
        <f t="shared" si="16"/>
        <v>0</v>
      </c>
      <c r="M119" s="2849">
        <f t="shared" si="16"/>
        <v>0</v>
      </c>
      <c r="N119" s="2849">
        <f t="shared" si="16"/>
        <v>0</v>
      </c>
      <c r="O119" s="2849">
        <f t="shared" si="16"/>
        <v>0</v>
      </c>
      <c r="P119" s="2849">
        <f t="shared" si="16"/>
        <v>0</v>
      </c>
      <c r="Q119" s="2849">
        <f t="shared" si="16"/>
        <v>0</v>
      </c>
      <c r="R119" s="2849">
        <f t="shared" si="16"/>
        <v>0</v>
      </c>
      <c r="S119" s="2849">
        <f t="shared" si="16"/>
        <v>20875</v>
      </c>
      <c r="T119" s="2849">
        <f t="shared" si="16"/>
        <v>0</v>
      </c>
      <c r="U119" s="2849">
        <f t="shared" si="16"/>
        <v>1450</v>
      </c>
      <c r="V119" s="2849">
        <f t="shared" si="16"/>
        <v>1150</v>
      </c>
      <c r="W119" s="2849">
        <f t="shared" si="16"/>
        <v>300</v>
      </c>
      <c r="X119" s="2849">
        <f t="shared" si="16"/>
        <v>0</v>
      </c>
      <c r="Y119" s="2849">
        <f t="shared" si="16"/>
        <v>-249215.52631578967</v>
      </c>
      <c r="Z119" s="2849">
        <f t="shared" si="16"/>
        <v>-25185</v>
      </c>
      <c r="AA119" s="2849">
        <f t="shared" si="16"/>
        <v>-244905.52631578967</v>
      </c>
      <c r="AB119" s="2849">
        <f t="shared" si="16"/>
        <v>20875</v>
      </c>
      <c r="AC119" s="2849">
        <f t="shared" si="16"/>
        <v>0</v>
      </c>
      <c r="AD119" s="2850" t="s">
        <v>1129</v>
      </c>
    </row>
    <row r="120" spans="2:35" ht="16" thickBot="1">
      <c r="C120" s="22"/>
    </row>
    <row r="121" spans="2:35" outlineLevel="1">
      <c r="B121" s="904"/>
      <c r="C121" s="2988" t="s">
        <v>1130</v>
      </c>
      <c r="D121" s="2989"/>
      <c r="E121" s="2989"/>
      <c r="F121" s="2989"/>
      <c r="G121" s="2989"/>
      <c r="H121" s="2989"/>
      <c r="I121" s="2989"/>
      <c r="J121" s="2989"/>
      <c r="K121" s="2989"/>
      <c r="L121" s="2989"/>
      <c r="M121" s="2989"/>
      <c r="N121" s="2989"/>
      <c r="O121" s="2989"/>
      <c r="P121" s="2989"/>
      <c r="Q121" s="2989"/>
      <c r="R121" s="2989"/>
      <c r="S121" s="2989"/>
      <c r="T121" s="2989"/>
      <c r="U121" s="2989"/>
      <c r="V121" s="2989"/>
      <c r="W121" s="2989"/>
      <c r="X121" s="2989"/>
      <c r="Y121" s="2989"/>
      <c r="Z121" s="2989"/>
      <c r="AA121" s="2989"/>
      <c r="AB121" s="2989"/>
      <c r="AC121" s="2990"/>
      <c r="AF121" s="2031"/>
    </row>
    <row r="122" spans="2:35" ht="16" outlineLevel="1" thickBot="1">
      <c r="B122" s="905"/>
      <c r="C122" s="2991"/>
      <c r="D122" s="2992"/>
      <c r="E122" s="2992"/>
      <c r="F122" s="2992"/>
      <c r="G122" s="2993"/>
      <c r="H122" s="2993"/>
      <c r="I122" s="2993"/>
      <c r="J122" s="2993"/>
      <c r="K122" s="2993"/>
      <c r="L122" s="2993"/>
      <c r="M122" s="2993"/>
      <c r="N122" s="2992"/>
      <c r="O122" s="2992"/>
      <c r="P122" s="2992"/>
      <c r="Q122" s="2992"/>
      <c r="R122" s="2992"/>
      <c r="S122" s="2992"/>
      <c r="T122" s="2992"/>
      <c r="U122" s="2992"/>
      <c r="V122" s="2992"/>
      <c r="W122" s="2992"/>
      <c r="X122" s="2992"/>
      <c r="Y122" s="2993"/>
      <c r="Z122" s="2993"/>
      <c r="AA122" s="2993"/>
      <c r="AB122" s="2993"/>
      <c r="AC122" s="2994"/>
    </row>
    <row r="123" spans="2:35" ht="17" outlineLevel="1" thickBot="1">
      <c r="B123" s="906"/>
      <c r="C123" s="2995" t="s">
        <v>811</v>
      </c>
      <c r="D123" s="2996"/>
      <c r="E123" s="2996"/>
      <c r="F123" s="2997"/>
      <c r="G123" s="2979" t="s">
        <v>317</v>
      </c>
      <c r="H123" s="2979"/>
      <c r="I123" s="2979"/>
      <c r="J123" s="2979"/>
      <c r="K123" s="2979"/>
      <c r="L123" s="2979"/>
      <c r="M123" s="2979"/>
      <c r="N123" s="2975" t="s">
        <v>153</v>
      </c>
      <c r="O123" s="2976"/>
      <c r="P123" s="2976"/>
      <c r="Q123" s="2980"/>
      <c r="R123" s="2975" t="s">
        <v>155</v>
      </c>
      <c r="S123" s="2980"/>
      <c r="T123" s="879" t="s">
        <v>154</v>
      </c>
      <c r="U123" s="2982" t="s">
        <v>168</v>
      </c>
      <c r="V123" s="2982"/>
      <c r="W123" s="2982"/>
      <c r="X123" s="2983"/>
      <c r="Y123" s="2976" t="s">
        <v>812</v>
      </c>
      <c r="Z123" s="2976"/>
      <c r="AA123" s="2976"/>
      <c r="AB123" s="2976"/>
      <c r="AC123" s="2977"/>
    </row>
    <row r="124" spans="2:35" ht="17" outlineLevel="1" thickBot="1">
      <c r="B124" s="907"/>
      <c r="C124" s="897" t="s">
        <v>127</v>
      </c>
      <c r="D124" s="870" t="s">
        <v>22</v>
      </c>
      <c r="E124" s="870" t="s">
        <v>52</v>
      </c>
      <c r="F124" s="898" t="s">
        <v>171</v>
      </c>
      <c r="G124" s="871" t="s">
        <v>127</v>
      </c>
      <c r="H124" s="871" t="s">
        <v>22</v>
      </c>
      <c r="I124" s="871" t="s">
        <v>171</v>
      </c>
      <c r="J124" s="871" t="s">
        <v>52</v>
      </c>
      <c r="K124" s="2028" t="s">
        <v>215</v>
      </c>
      <c r="L124" s="2028" t="s">
        <v>605</v>
      </c>
      <c r="M124" s="871" t="s">
        <v>84</v>
      </c>
      <c r="N124" s="873" t="s">
        <v>22</v>
      </c>
      <c r="O124" s="872" t="s">
        <v>171</v>
      </c>
      <c r="P124" s="872" t="s">
        <v>603</v>
      </c>
      <c r="Q124" s="872" t="s">
        <v>84</v>
      </c>
      <c r="R124" s="873" t="s">
        <v>22</v>
      </c>
      <c r="S124" s="875" t="s">
        <v>603</v>
      </c>
      <c r="T124" s="875" t="s">
        <v>603</v>
      </c>
      <c r="U124" s="872" t="s">
        <v>127</v>
      </c>
      <c r="V124" s="872" t="s">
        <v>22</v>
      </c>
      <c r="W124" s="872" t="s">
        <v>171</v>
      </c>
      <c r="X124" s="875" t="s">
        <v>52</v>
      </c>
      <c r="Y124" s="902" t="s">
        <v>127</v>
      </c>
      <c r="Z124" s="902" t="s">
        <v>22</v>
      </c>
      <c r="AA124" s="902" t="s">
        <v>171</v>
      </c>
      <c r="AB124" s="902" t="s">
        <v>52</v>
      </c>
      <c r="AC124" s="903" t="s">
        <v>84</v>
      </c>
      <c r="AD124" s="21"/>
      <c r="AE124" s="2488" t="s">
        <v>1131</v>
      </c>
      <c r="AF124" s="2488" t="s">
        <v>1132</v>
      </c>
    </row>
    <row r="125" spans="2:35" outlineLevel="1">
      <c r="B125" s="908" t="s">
        <v>813</v>
      </c>
      <c r="C125" s="929">
        <f>SUM(D125:F125)</f>
        <v>529119.70474967908</v>
      </c>
      <c r="D125" s="910">
        <f>SUMIF('NLOK ALL FORECASTS'!$E$147:$E$202,'NLOK ALL FORECASTS'!BW$2,'NLOK ALL FORECASTS'!$BF$147:$BF$202)</f>
        <v>110750</v>
      </c>
      <c r="E125" s="910">
        <f>SUMIF('NLOK ALL FORECASTS'!$E$147:$E$202,E124,'NLOK ALL FORECASTS'!$BF$147:$BF$202)</f>
        <v>10000</v>
      </c>
      <c r="F125" s="911">
        <f>SUMIF('NLOK ALL FORECASTS'!$E$147:$E$202,'NLOK ALL FORECASTS'!BX$2,'NLOK ALL FORECASTS'!$BF$147:$BF$202)+SUMIF('NLOK ALL FORECASTS'!$E$147:$E$202,'NLOK ALL FORECASTS'!$E$202,'NLOK ALL FORECASTS'!$BF$147:$BF$202)</f>
        <v>408369.70474967908</v>
      </c>
      <c r="G125" s="928">
        <f>SUM(H125:J125,M125)</f>
        <v>142184.76893453143</v>
      </c>
      <c r="H125" s="912">
        <f>SUMIF('AVAST ALL FORECASTS'!$E$202:$E$272,'AVAST ALL FORECASTS'!BW$18,'AVAST ALL FORECASTS'!$BF$202:$BF$272)</f>
        <v>71295</v>
      </c>
      <c r="I125" s="912">
        <f>SUMIF('AVAST ALL FORECASTS'!$E$202:$E$272,'AVAST ALL FORECASTS'!BX$18,'AVAST ALL FORECASTS'!$BF$202:$BF$272)</f>
        <v>51089.768934531443</v>
      </c>
      <c r="J125" s="912">
        <f>SUMIF('AVAST ALL FORECASTS'!$E$202:$E$272,'AVAST ALL FORECASTS'!BY$17,'AVAST ALL FORECASTS'!$BF$202:$BF$272)+SUMIF('AVAST ALL FORECASTS'!$E$202:$E$272,'AVAST ALL FORECASTS'!BY$18,'AVAST ALL FORECASTS'!$BF$202:$BF$272)</f>
        <v>10800</v>
      </c>
      <c r="K125" s="2029">
        <f>SUMIF('AVAST ALL FORECASTS'!$E$202:$E$272,'AVAST ALL FORECASTS'!BY$18,'AVAST ALL FORECASTS'!$BF$202:$BF$272)</f>
        <v>4000</v>
      </c>
      <c r="L125" s="2029">
        <f>SUMIF('AVAST ALL FORECASTS'!$E$202:$E$272,'AVAST ALL FORECASTS'!BY$17,'AVAST ALL FORECASTS'!$BF$202:$BF$272)</f>
        <v>6800</v>
      </c>
      <c r="M125" s="912">
        <f>SUMIF('AVAST ALL FORECASTS'!$E$202:$E$272,'AVAST ALL FORECASTS'!BZ$18,'AVAST ALL FORECASTS'!$BF$202:$BF$272)</f>
        <v>9000</v>
      </c>
      <c r="N125" s="913">
        <f>SUMIF('AVAST ALL FORECASTS'!$E$273:$E$276,N$44,'AVAST ALL FORECASTS'!$BF$273:$BF$276)</f>
        <v>700</v>
      </c>
      <c r="O125" s="912">
        <f>SUMIF('AVAST ALL FORECASTS'!$E$273:$E$276,'AVAST ALL FORECASTS'!$E$273,'AVAST ALL FORECASTS'!$BF$273:$BF$276)</f>
        <v>550</v>
      </c>
      <c r="P125" s="912">
        <f>SUMIF('AVAST ALL FORECASTS'!$E$273:$E$276,P$44,'AVAST ALL FORECASTS'!$BF$273:$BF$276)</f>
        <v>4320</v>
      </c>
      <c r="Q125" s="912">
        <f>SUMIF('AVAST ALL FORECASTS'!$E$273:$E$276,Q$44,'AVAST ALL FORECASTS'!$BF$273:$BF$276)</f>
        <v>150</v>
      </c>
      <c r="R125" s="913">
        <f>SUMIF('AVAST ALL FORECASTS'!$E$278:$E$279,R$44,'AVAST ALL FORECASTS'!$BF$278:$BF$279)</f>
        <v>500</v>
      </c>
      <c r="S125" s="914">
        <f>SUMIF('AVAST ALL FORECASTS'!$E$278:$E$279,S$44,'AVAST ALL FORECASTS'!$BF$278:$BF$279)</f>
        <v>19500</v>
      </c>
      <c r="T125" s="914">
        <f>SUMIF('AVAST ALL FORECASTS'!$E$277:$E$277,T$44,'AVAST ALL FORECASTS'!$BF$277:$BF$277)</f>
        <v>3500</v>
      </c>
      <c r="U125" s="928">
        <f t="shared" ref="U125:U136" si="17">SUM(V125:X125)</f>
        <v>16600</v>
      </c>
      <c r="V125" s="912">
        <f>SUMIF('NLOK ALL FORECASTS'!$E$147:$E$204,'NLOK ALL FORECASTS'!CD$23,'NLOK ALL FORECASTS'!$BF$147:$BF$204)</f>
        <v>700</v>
      </c>
      <c r="W125" s="912">
        <f>SUMIF('NLOK ALL FORECASTS'!$E$147:$E$205,'NLOK ALL FORECASTS'!CF$23,'NLOK ALL FORECASTS'!$BF$147:$BF$205)</f>
        <v>1400</v>
      </c>
      <c r="X125" s="912">
        <f>SUMIF('NLOK ALL FORECASTS'!$E$147:$E$204,'NLOK ALL FORECASTS'!CE$23,'NLOK ALL FORECASTS'!$BF$147:$BF$204)</f>
        <v>14500</v>
      </c>
      <c r="Y125" s="930">
        <f>SUM(Z125:AC125)</f>
        <v>717124.47368421056</v>
      </c>
      <c r="Z125" s="931">
        <f>SUM(D125,H125,V125,N125,R125)</f>
        <v>183945</v>
      </c>
      <c r="AA125" s="931">
        <f>SUM(F125,I125,W125,O125)</f>
        <v>461409.4736842105</v>
      </c>
      <c r="AB125" s="931">
        <f>SUM(J125,X125,E125,P125,S125,T125)</f>
        <v>62620</v>
      </c>
      <c r="AC125" s="932">
        <f>SUM(Q125,M125)</f>
        <v>9150</v>
      </c>
      <c r="AD125" s="21"/>
      <c r="AE125" s="2489" t="s">
        <v>290</v>
      </c>
      <c r="AF125" s="2489" t="s">
        <v>1133</v>
      </c>
    </row>
    <row r="126" spans="2:35" outlineLevel="1">
      <c r="B126" s="908" t="s">
        <v>814</v>
      </c>
      <c r="C126" s="933">
        <f>SUM(D126:F126)</f>
        <v>502200</v>
      </c>
      <c r="D126" s="912">
        <f>SUMIF('NLOK ALL FORECASTS'!$E$147:$E$202,'NLOK ALL FORECASTS'!BW$2,'NLOK ALL FORECASTS'!$BG$147:$BG$202)</f>
        <v>115100</v>
      </c>
      <c r="E126" s="912">
        <f>SUMIF('NLOK ALL FORECASTS'!$E$147:$E$202,E124,'NLOK ALL FORECASTS'!$BG$147:$BG$202)</f>
        <v>10100</v>
      </c>
      <c r="F126" s="918">
        <f>SUMIF('NLOK ALL FORECASTS'!$E$147:$E$202,'NLOK ALL FORECASTS'!BX$2,'NLOK ALL FORECASTS'!$BG$147:$BG$202)+SUMIF('NLOK ALL FORECASTS'!$E$147:$E$202,'NLOK ALL FORECASTS'!$E$202,'NLOK ALL FORECASTS'!$BG$147:$BG$202)</f>
        <v>377000</v>
      </c>
      <c r="G126" s="928">
        <f t="shared" ref="G126:G137" si="18">SUM(H126:J126,M126)</f>
        <v>136850</v>
      </c>
      <c r="H126" s="912">
        <f>SUMIF('AVAST ALL FORECASTS'!$E$202:$E$272,'AVAST ALL FORECASTS'!BW$18,'AVAST ALL FORECASTS'!$BG$202:$BG$272)</f>
        <v>67775</v>
      </c>
      <c r="I126" s="912">
        <f>SUMIF('AVAST ALL FORECASTS'!$E$202:$E$272,'AVAST ALL FORECASTS'!BX$18,'AVAST ALL FORECASTS'!$BG$202:$BG$272)</f>
        <v>49575</v>
      </c>
      <c r="J126" s="912">
        <f>SUMIF('AVAST ALL FORECASTS'!$E$202:$E$272,'AVAST ALL FORECASTS'!BY$17,'AVAST ALL FORECASTS'!$BG$202:$BG$272)+SUMIF('AVAST ALL FORECASTS'!$E$202:$E$272,'AVAST ALL FORECASTS'!BY$18,'AVAST ALL FORECASTS'!$BG$202:$BG$272)</f>
        <v>10800</v>
      </c>
      <c r="K126" s="2029">
        <f>SUMIF('AVAST ALL FORECASTS'!$E$202:$E$272,'AVAST ALL FORECASTS'!BY$18,'AVAST ALL FORECASTS'!$BG$202:$BG$272)</f>
        <v>4000</v>
      </c>
      <c r="L126" s="2029">
        <f>SUMIF('AVAST ALL FORECASTS'!$E$202:$E$272,'AVAST ALL FORECASTS'!BY$17,'AVAST ALL FORECASTS'!$BG$202:$BG$272)</f>
        <v>6800</v>
      </c>
      <c r="M126" s="912">
        <f>SUMIF('AVAST ALL FORECASTS'!$E$202:$E$272,'AVAST ALL FORECASTS'!BZ$18,'AVAST ALL FORECASTS'!$BG$202:$BG$272)</f>
        <v>8700</v>
      </c>
      <c r="N126" s="913">
        <f>SUMIF('AVAST ALL FORECASTS'!$E$273:$E$276,N$44,'AVAST ALL FORECASTS'!$BG$273:$BG$276)</f>
        <v>700</v>
      </c>
      <c r="O126" s="912">
        <f>SUMIF('AVAST ALL FORECASTS'!$E$273:$E$276,'AVAST ALL FORECASTS'!$E$273,'AVAST ALL FORECASTS'!$BG$273:$BG$276)</f>
        <v>550</v>
      </c>
      <c r="P126" s="912">
        <f>SUMIF('AVAST ALL FORECASTS'!$E$273:$E$276,P$44,'AVAST ALL FORECASTS'!$BG$273:$BG$276)</f>
        <v>4320</v>
      </c>
      <c r="Q126" s="912">
        <f>SUMIF('AVAST ALL FORECASTS'!$E$273:$E$276,Q$44,'AVAST ALL FORECASTS'!$BG$273:$BG$276)</f>
        <v>150</v>
      </c>
      <c r="R126" s="913">
        <f>SUMIF('AVAST ALL FORECASTS'!$E$278:$E$279,R$44,'AVAST ALL FORECASTS'!$BG$278:$BG$279)</f>
        <v>425</v>
      </c>
      <c r="S126" s="914">
        <f>SUMIF('AVAST ALL FORECASTS'!$E$278:$E$279,S$44,'AVAST ALL FORECASTS'!$BG$278:$BG$279)</f>
        <v>21000</v>
      </c>
      <c r="T126" s="914">
        <f>SUMIF('AVAST ALL FORECASTS'!$E$277:$E$277,T$44,'AVAST ALL FORECASTS'!$BG$277:$BG$277)</f>
        <v>3500</v>
      </c>
      <c r="U126" s="928">
        <f t="shared" si="17"/>
        <v>16600</v>
      </c>
      <c r="V126" s="912">
        <f>SUMIF('NLOK ALL FORECASTS'!$E$147:$E$204,'NLOK ALL FORECASTS'!CD$23,'NLOK ALL FORECASTS'!$BG$147:$BG$204)</f>
        <v>750</v>
      </c>
      <c r="W126" s="912">
        <f>SUMIF('NLOK ALL FORECASTS'!$E$147:$E$205,'NLOK ALL FORECASTS'!CF$23,'NLOK ALL FORECASTS'!$BG$147:$BG$205)</f>
        <v>1350</v>
      </c>
      <c r="X126" s="912">
        <f>SUMIF('NLOK ALL FORECASTS'!$E$147:$E$204,'NLOK ALL FORECASTS'!CE$23,'NLOK ALL FORECASTS'!$BG$147:$BG$204)</f>
        <v>14500</v>
      </c>
      <c r="Y126" s="917">
        <f t="shared" ref="Y126:Y136" si="19">SUM(Z126:AC126)</f>
        <v>686295</v>
      </c>
      <c r="Z126" s="912">
        <f t="shared" ref="Z126" si="20">SUM(D126,H126,V126,N126,R126)</f>
        <v>184750</v>
      </c>
      <c r="AA126" s="912">
        <f t="shared" ref="AA126" si="21">SUM(F126,I126,W126,O126)</f>
        <v>428475</v>
      </c>
      <c r="AB126" s="912">
        <f t="shared" ref="AB126" si="22">SUM(J126,X126,E126,P126,S126,T126)</f>
        <v>64220</v>
      </c>
      <c r="AC126" s="918">
        <f t="shared" ref="AC126" si="23">SUM(Q126,M126)</f>
        <v>8850</v>
      </c>
      <c r="AD126" s="21"/>
      <c r="AE126" s="2489" t="s">
        <v>291</v>
      </c>
      <c r="AF126" s="2489" t="s">
        <v>1134</v>
      </c>
    </row>
    <row r="127" spans="2:35" outlineLevel="1">
      <c r="B127" s="908" t="s">
        <v>815</v>
      </c>
      <c r="C127" s="933">
        <f>SUM(D127:F127)</f>
        <v>488900</v>
      </c>
      <c r="D127" s="912">
        <f>SUMIF('NLOK ALL FORECASTS'!$E$147:$E$202,'NLOK ALL FORECASTS'!BW$2,'NLOK ALL FORECASTS'!$BH$147:$BH$202)</f>
        <v>108500</v>
      </c>
      <c r="E127" s="912">
        <f>SUMIF('NLOK ALL FORECASTS'!$E$147:$E$202,E124,'NLOK ALL FORECASTS'!$BH$147:$BH$202)</f>
        <v>9900</v>
      </c>
      <c r="F127" s="918">
        <f>SUMIF('NLOK ALL FORECASTS'!$E$147:$E$202,'NLOK ALL FORECASTS'!BX$2,'NLOK ALL FORECASTS'!$BH$147:$BH$202)+SUMIF('NLOK ALL FORECASTS'!$E$147:$E$202,'NLOK ALL FORECASTS'!$E$202,'NLOK ALL FORECASTS'!$BH$147:$BH$202)</f>
        <v>370500</v>
      </c>
      <c r="G127" s="928">
        <f t="shared" si="18"/>
        <v>122850</v>
      </c>
      <c r="H127" s="912">
        <f>SUMIF('AVAST ALL FORECASTS'!$E$202:$E$272,'AVAST ALL FORECASTS'!BW$18,'AVAST ALL FORECASTS'!$BH$202:$BH$272)</f>
        <v>62575</v>
      </c>
      <c r="I127" s="912">
        <f>SUMIF('AVAST ALL FORECASTS'!$E$202:$E$272,'AVAST ALL FORECASTS'!BX$18,'AVAST ALL FORECASTS'!$BH$202:$BH$272)</f>
        <v>48350</v>
      </c>
      <c r="J127" s="912">
        <f>SUMIF('AVAST ALL FORECASTS'!$E$202:$E$272,'AVAST ALL FORECASTS'!BY$17,'AVAST ALL FORECASTS'!$BH$202:$BH$272)+SUMIF('AVAST ALL FORECASTS'!$E$202:$E$272,'AVAST ALL FORECASTS'!BY$18,'AVAST ALL FORECASTS'!$BH$202:$BH$272)</f>
        <v>3425</v>
      </c>
      <c r="K127" s="2029">
        <f>SUMIF('AVAST ALL FORECASTS'!$E$202:$E$272,'AVAST ALL FORECASTS'!BY$18,'AVAST ALL FORECASTS'!$BH$202:$BH$272)</f>
        <v>1300</v>
      </c>
      <c r="L127" s="2029">
        <f>SUMIF('AVAST ALL FORECASTS'!$E$202:$E$272,'AVAST ALL FORECASTS'!BY$17,'AVAST ALL FORECASTS'!$BH$202:$BH$272)</f>
        <v>2125</v>
      </c>
      <c r="M127" s="912">
        <f>SUMIF('AVAST ALL FORECASTS'!$E$202:$E$272,'AVAST ALL FORECASTS'!BZ$18,'AVAST ALL FORECASTS'!$BH$202:$BH$272)</f>
        <v>8500</v>
      </c>
      <c r="N127" s="913">
        <f>SUMIF('AVAST ALL FORECASTS'!$E$273:$E$276,N$44,'AVAST ALL FORECASTS'!$BH$273:$BH$276)</f>
        <v>700</v>
      </c>
      <c r="O127" s="912">
        <f>SUMIF('AVAST ALL FORECASTS'!$E$273:$E$276,'AVAST ALL FORECASTS'!$E$273,'AVAST ALL FORECASTS'!$BH$273:$BH$276)</f>
        <v>550</v>
      </c>
      <c r="P127" s="912">
        <f>SUMIF('AVAST ALL FORECASTS'!$E$273:$E$276,P$44,'AVAST ALL FORECASTS'!$BH$273:$BH$276)</f>
        <v>4320</v>
      </c>
      <c r="Q127" s="912">
        <f>SUMIF('AVAST ALL FORECASTS'!$E$273:$E$276,Q$44,'AVAST ALL FORECASTS'!$BH$273:$BH$276)</f>
        <v>150</v>
      </c>
      <c r="R127" s="913">
        <f>SUMIF('AVAST ALL FORECASTS'!$E$278:$E$279,R$44,'AVAST ALL FORECASTS'!$BH$278:$BH$279)</f>
        <v>350</v>
      </c>
      <c r="S127" s="914">
        <f>SUMIF('AVAST ALL FORECASTS'!$E$278:$E$279,S$44,'AVAST ALL FORECASTS'!$BH$278:$BH$279)</f>
        <v>19875</v>
      </c>
      <c r="T127" s="914">
        <f>SUMIF('AVAST ALL FORECASTS'!$E$277:$E$277,T$44,'AVAST ALL FORECASTS'!$BH$277:$BH$277)</f>
        <v>3500</v>
      </c>
      <c r="U127" s="928">
        <f t="shared" si="17"/>
        <v>16050</v>
      </c>
      <c r="V127" s="912">
        <f>SUMIF('NLOK ALL FORECASTS'!$E$147:$E$204,'NLOK ALL FORECASTS'!CD$23,'NLOK ALL FORECASTS'!$BH$147:$BH$204)</f>
        <v>750</v>
      </c>
      <c r="W127" s="912">
        <f>SUMIF('NLOK ALL FORECASTS'!$E$147:$E$205,'NLOK ALL FORECASTS'!CF$23,'NLOK ALL FORECASTS'!$BH$147:$BH$205)</f>
        <v>1300</v>
      </c>
      <c r="X127" s="912">
        <f>SUMIF('NLOK ALL FORECASTS'!$E$147:$E$204,'NLOK ALL FORECASTS'!CE$23,'NLOK ALL FORECASTS'!$BH$147:$BH$204)</f>
        <v>14000</v>
      </c>
      <c r="Y127" s="917">
        <f t="shared" si="19"/>
        <v>657245</v>
      </c>
      <c r="Z127" s="912">
        <f>SUM(D127,H127,V127,N127,R127)</f>
        <v>172875</v>
      </c>
      <c r="AA127" s="912">
        <f>SUM(F127,I127,W127,O127)</f>
        <v>420700</v>
      </c>
      <c r="AB127" s="912">
        <f>SUM(J127,X127,E127,P127,S127,T127)</f>
        <v>55020</v>
      </c>
      <c r="AC127" s="918">
        <f>SUM(Q127,M127)</f>
        <v>8650</v>
      </c>
      <c r="AD127" s="21"/>
      <c r="AE127" s="2489" t="s">
        <v>292</v>
      </c>
      <c r="AF127" s="2489" t="s">
        <v>1135</v>
      </c>
    </row>
    <row r="128" spans="2:35" outlineLevel="1">
      <c r="B128" s="908" t="s">
        <v>816</v>
      </c>
      <c r="C128" s="933">
        <f t="shared" ref="C128:C136" si="24">SUM(D128:F128)</f>
        <v>475450</v>
      </c>
      <c r="D128" s="912">
        <f>SUMIF('NLOK ALL FORECASTS'!$E$147:$E$202,'NLOK ALL FORECASTS'!BW$2,'NLOK ALL FORECASTS'!$BI$147:$BI$202)</f>
        <v>104400</v>
      </c>
      <c r="E128" s="912">
        <f>SUMIF('NLOK ALL FORECASTS'!$E$147:$E$202,E124,'NLOK ALL FORECASTS'!$BI$147:$BI$202)</f>
        <v>10100</v>
      </c>
      <c r="F128" s="918">
        <f>SUMIF('NLOK ALL FORECASTS'!$E$147:$E$202,'NLOK ALL FORECASTS'!BX$2,'NLOK ALL FORECASTS'!$BI$147:$BI$202)+SUMIF('NLOK ALL FORECASTS'!$E$147:$E$202,'NLOK ALL FORECASTS'!$E$202,'NLOK ALL FORECASTS'!$BI$147:$BI$202)</f>
        <v>360950</v>
      </c>
      <c r="G128" s="928">
        <f t="shared" si="18"/>
        <v>114000</v>
      </c>
      <c r="H128" s="912">
        <f>SUMIF('AVAST ALL FORECASTS'!$E$202:$E$272,'AVAST ALL FORECASTS'!BW$18,'AVAST ALL FORECASTS'!$BI$202:$BI$272)</f>
        <v>59025</v>
      </c>
      <c r="I128" s="912">
        <f>SUMIF('AVAST ALL FORECASTS'!$E$202:$E$272,'AVAST ALL FORECASTS'!BX$18,'AVAST ALL FORECASTS'!$BI$202:$BI$272)</f>
        <v>45650</v>
      </c>
      <c r="J128" s="912">
        <f>SUMIF('AVAST ALL FORECASTS'!$E$202:$E$272,'AVAST ALL FORECASTS'!BY$17,'AVAST ALL FORECASTS'!$BI$202:$BI$272)+SUMIF('AVAST ALL FORECASTS'!$E$202:$E$272,'AVAST ALL FORECASTS'!BY$18,'AVAST ALL FORECASTS'!$BI$202:$BI$272)</f>
        <v>3425</v>
      </c>
      <c r="K128" s="2029">
        <f>SUMIF('AVAST ALL FORECASTS'!$E$202:$E$272,'AVAST ALL FORECASTS'!BY$18,'AVAST ALL FORECASTS'!$BI$202:$BI$272)</f>
        <v>1300</v>
      </c>
      <c r="L128" s="2029">
        <f>SUMIF('AVAST ALL FORECASTS'!$E$202:$E$272,'AVAST ALL FORECASTS'!BY$17,'AVAST ALL FORECASTS'!$BI$202:$BI$272)</f>
        <v>2125</v>
      </c>
      <c r="M128" s="912">
        <f>SUMIF('AVAST ALL FORECASTS'!$E$202:$E$272,'AVAST ALL FORECASTS'!BZ$18,'AVAST ALL FORECASTS'!$BI$202:$BI$272)</f>
        <v>5900</v>
      </c>
      <c r="N128" s="913">
        <f>SUMIF('AVAST ALL FORECASTS'!$E$273:$E$276,N$44,'AVAST ALL FORECASTS'!$BI$273:$BI$276)</f>
        <v>700</v>
      </c>
      <c r="O128" s="912">
        <f>SUMIF('AVAST ALL FORECASTS'!$E$273:$E$276,'AVAST ALL FORECASTS'!$E$273,'AVAST ALL FORECASTS'!$BI$273:$BI$276)</f>
        <v>550</v>
      </c>
      <c r="P128" s="912">
        <f>SUMIF('AVAST ALL FORECASTS'!$E$273:$E$276,P$44,'AVAST ALL FORECASTS'!$BI$273:$BI$276)</f>
        <v>4320</v>
      </c>
      <c r="Q128" s="912">
        <f>SUMIF('AVAST ALL FORECASTS'!$E$273:$E$276,Q$44,'AVAST ALL FORECASTS'!$BI$273:$BI$276)</f>
        <v>150</v>
      </c>
      <c r="R128" s="913">
        <f>SUMIF('AVAST ALL FORECASTS'!$E$278:$E$279,R$44,'AVAST ALL FORECASTS'!$BI$278:$BI$279)</f>
        <v>300</v>
      </c>
      <c r="S128" s="914">
        <f>SUMIF('AVAST ALL FORECASTS'!$E$278:$E$279,S$44,'AVAST ALL FORECASTS'!$BI$278:$BI$279)</f>
        <v>17500</v>
      </c>
      <c r="T128" s="914">
        <f>SUMIF('AVAST ALL FORECASTS'!$E$277:$E$277,T$44,'AVAST ALL FORECASTS'!$BI$277:$BI$277)</f>
        <v>3000</v>
      </c>
      <c r="U128" s="928">
        <f t="shared" si="17"/>
        <v>15450</v>
      </c>
      <c r="V128" s="912">
        <f>SUMIF('NLOK ALL FORECASTS'!$E$147:$E$204,'NLOK ALL FORECASTS'!CD$23,'NLOK ALL FORECASTS'!$BI$147:$BI$204)</f>
        <v>750</v>
      </c>
      <c r="W128" s="912">
        <f>SUMIF('NLOK ALL FORECASTS'!$E$147:$E$205,'NLOK ALL FORECASTS'!CF$23,'NLOK ALL FORECASTS'!$BI$147:$BI$205)</f>
        <v>1200</v>
      </c>
      <c r="X128" s="912">
        <f>SUMIF('NLOK ALL FORECASTS'!$E$147:$E$204,'NLOK ALL FORECASTS'!CE$23,'NLOK ALL FORECASTS'!$BI$147:$BI$204)</f>
        <v>13500</v>
      </c>
      <c r="Y128" s="917">
        <f t="shared" si="19"/>
        <v>631420</v>
      </c>
      <c r="Z128" s="912">
        <f t="shared" ref="Z128:Z136" si="25">SUM(D128,H128,V128,N128,R128)</f>
        <v>165175</v>
      </c>
      <c r="AA128" s="912">
        <f t="shared" ref="AA128:AA136" si="26">SUM(F128,I128,W128,O128)</f>
        <v>408350</v>
      </c>
      <c r="AB128" s="912">
        <f t="shared" ref="AB128:AB136" si="27">SUM(J128,X128,E128,P128,S128,T128)</f>
        <v>51845</v>
      </c>
      <c r="AC128" s="918">
        <f t="shared" ref="AC128:AC136" si="28">SUM(Q128,M128)</f>
        <v>6050</v>
      </c>
      <c r="AD128" s="21"/>
      <c r="AE128" s="2489" t="s">
        <v>293</v>
      </c>
      <c r="AF128" s="2489" t="s">
        <v>1136</v>
      </c>
      <c r="AH128" s="647">
        <f>Y128-Y108</f>
        <v>-41480</v>
      </c>
      <c r="AI128" s="2031">
        <f>AH128/Y108</f>
        <v>-6.1643632040422051E-2</v>
      </c>
    </row>
    <row r="129" spans="2:32" outlineLevel="1">
      <c r="B129" s="908" t="s">
        <v>817</v>
      </c>
      <c r="C129" s="933">
        <f t="shared" si="24"/>
        <v>484430</v>
      </c>
      <c r="D129" s="912">
        <f>SUMIF('NLOK ALL FORECASTS'!$E$147:$E$202,'NLOK ALL FORECASTS'!BW$2,'NLOK ALL FORECASTS'!$BJ$147:$BJ$202)</f>
        <v>104200</v>
      </c>
      <c r="E129" s="912">
        <f>SUMIF('NLOK ALL FORECASTS'!$E$147:$E$202,E124,'NLOK ALL FORECASTS'!$BJ$147:$BJ$202)</f>
        <v>10200</v>
      </c>
      <c r="F129" s="918">
        <f>SUMIF('NLOK ALL FORECASTS'!$E$147:$E$202,'NLOK ALL FORECASTS'!BX$2,'NLOK ALL FORECASTS'!$BJ$147:$BJ$202)+SUMIF('NLOK ALL FORECASTS'!$E$147:$E$202,'NLOK ALL FORECASTS'!$E$202,'NLOK ALL FORECASTS'!$BJ$147:$BJ$202)</f>
        <v>370030</v>
      </c>
      <c r="G129" s="928">
        <f t="shared" si="18"/>
        <v>111200</v>
      </c>
      <c r="H129" s="912">
        <f>SUMIF('AVAST ALL FORECASTS'!$E$202:$E$272,'AVAST ALL FORECASTS'!BW$18,'AVAST ALL FORECASTS'!$BJ$202:$BJ$272)</f>
        <v>59425</v>
      </c>
      <c r="I129" s="912">
        <f>SUMIF('AVAST ALL FORECASTS'!$E$202:$E$272,'AVAST ALL FORECASTS'!BX$18,'AVAST ALL FORECASTS'!$BJ$202:$BJ$272)</f>
        <v>46075</v>
      </c>
      <c r="J129" s="912">
        <f>SUMIF('AVAST ALL FORECASTS'!$E$202:$E$272,'AVAST ALL FORECASTS'!BY$17,'AVAST ALL FORECASTS'!$BJ$202:$BJ$272)+SUMIF('AVAST ALL FORECASTS'!$E$202:$E$272,'AVAST ALL FORECASTS'!BY$18,'AVAST ALL FORECASTS'!$BJ$202:$BJ$272)</f>
        <v>0</v>
      </c>
      <c r="K129" s="2029">
        <f>SUMIF('AVAST ALL FORECASTS'!$E$202:$E$272,'AVAST ALL FORECASTS'!BY$18,'AVAST ALL FORECASTS'!$BJ$202:$BJ$272)</f>
        <v>0</v>
      </c>
      <c r="L129" s="2029">
        <f>SUMIF('AVAST ALL FORECASTS'!$E$202:$E$272,'AVAST ALL FORECASTS'!BY$17,'AVAST ALL FORECASTS'!$BJ$202:$BJ$272)</f>
        <v>0</v>
      </c>
      <c r="M129" s="912">
        <f>SUMIF('AVAST ALL FORECASTS'!$E$202:$E$272,'AVAST ALL FORECASTS'!BZ$18,'AVAST ALL FORECASTS'!$BJ$202:$BJ$272)</f>
        <v>5700</v>
      </c>
      <c r="N129" s="913">
        <f>SUMIF('AVAST ALL FORECASTS'!$E$273:$E$276,N$44,'AVAST ALL FORECASTS'!$BJ$273:$BJ$276)</f>
        <v>700</v>
      </c>
      <c r="O129" s="912">
        <f>SUMIF('AVAST ALL FORECASTS'!$E$273:$E$276,'AVAST ALL FORECASTS'!$E$273,'AVAST ALL FORECASTS'!$BJ$273:$BJ$276)</f>
        <v>550</v>
      </c>
      <c r="P129" s="912">
        <f>SUMIF('AVAST ALL FORECASTS'!$E$273:$E$276,P$44,'AVAST ALL FORECASTS'!$BJ$273:$BJ$276)</f>
        <v>4320</v>
      </c>
      <c r="Q129" s="912">
        <f>SUMIF('AVAST ALL FORECASTS'!$E$273:$E$276,Q$44,'AVAST ALL FORECASTS'!$BJ$273:$BJ$276)</f>
        <v>150</v>
      </c>
      <c r="R129" s="913">
        <f>SUMIF('AVAST ALL FORECASTS'!$E$278:$E$279,R$44,'AVAST ALL FORECASTS'!$BJ$278:$BJ$279)</f>
        <v>350</v>
      </c>
      <c r="S129" s="914">
        <f>SUMIF('AVAST ALL FORECASTS'!$E$278:$E$279,S$44,'AVAST ALL FORECASTS'!$BJ$278:$BJ$279)</f>
        <v>18000</v>
      </c>
      <c r="T129" s="914">
        <f>SUMIF('AVAST ALL FORECASTS'!$E$277:$E$277,T$44,'AVAST ALL FORECASTS'!$BJ$277:$BJ$277)</f>
        <v>3000</v>
      </c>
      <c r="U129" s="928">
        <f t="shared" si="17"/>
        <v>15650</v>
      </c>
      <c r="V129" s="912">
        <f>SUMIF('NLOK ALL FORECASTS'!$E$147:$E$204,'NLOK ALL FORECASTS'!CD$23,'NLOK ALL FORECASTS'!$BJ$147:$BJ$204)</f>
        <v>700</v>
      </c>
      <c r="W129" s="912">
        <f>SUMIF('NLOK ALL FORECASTS'!$E$147:$E$205,'NLOK ALL FORECASTS'!CF$23,'NLOK ALL FORECASTS'!$BJ$147:$BJ$205)</f>
        <v>1150</v>
      </c>
      <c r="X129" s="912">
        <f>SUMIF('NLOK ALL FORECASTS'!$E$147:$E$204,'NLOK ALL FORECASTS'!CE$23,'NLOK ALL FORECASTS'!$BJ$147:$BJ$204)</f>
        <v>13800</v>
      </c>
      <c r="Y129" s="917">
        <f t="shared" si="19"/>
        <v>638350</v>
      </c>
      <c r="Z129" s="912">
        <f t="shared" si="25"/>
        <v>165375</v>
      </c>
      <c r="AA129" s="912">
        <f t="shared" si="26"/>
        <v>417805</v>
      </c>
      <c r="AB129" s="912">
        <f t="shared" si="27"/>
        <v>49320</v>
      </c>
      <c r="AC129" s="918">
        <f t="shared" si="28"/>
        <v>5850</v>
      </c>
      <c r="AD129" s="21"/>
      <c r="AE129" s="2489" t="s">
        <v>294</v>
      </c>
      <c r="AF129" s="2489" t="s">
        <v>1137</v>
      </c>
    </row>
    <row r="130" spans="2:32" outlineLevel="1">
      <c r="B130" s="908" t="s">
        <v>818</v>
      </c>
      <c r="C130" s="933">
        <f t="shared" si="24"/>
        <v>466110</v>
      </c>
      <c r="D130" s="912">
        <f>SUMIF('NLOK ALL FORECASTS'!$E$147:$E$202,'NLOK ALL FORECASTS'!BW$2,'NLOK ALL FORECASTS'!$BK$147:$BK$202)</f>
        <v>103650</v>
      </c>
      <c r="E130" s="912">
        <f>SUMIF('NLOK ALL FORECASTS'!$E$147:$E$202,E124,'NLOK ALL FORECASTS'!$BK$147:$BK$202)</f>
        <v>10400</v>
      </c>
      <c r="F130" s="918">
        <f>SUMIF('NLOK ALL FORECASTS'!$E$147:$E$202,'NLOK ALL FORECASTS'!BX$2,'NLOK ALL FORECASTS'!$BK$147:$BK$202)+SUMIF('NLOK ALL FORECASTS'!$E$147:$E$202,'NLOK ALL FORECASTS'!$E$202,'NLOK ALL FORECASTS'!$BK$147:$BK$202)</f>
        <v>352060</v>
      </c>
      <c r="G130" s="928">
        <f t="shared" si="18"/>
        <v>113975</v>
      </c>
      <c r="H130" s="912">
        <f>SUMIF('AVAST ALL FORECASTS'!$E$202:$E$272,'AVAST ALL FORECASTS'!BW$18,'AVAST ALL FORECASTS'!$BK$202:$BK$272)</f>
        <v>62725</v>
      </c>
      <c r="I130" s="912">
        <f>SUMIF('AVAST ALL FORECASTS'!$E$202:$E$272,'AVAST ALL FORECASTS'!BX$18,'AVAST ALL FORECASTS'!$BK$202:$BK$272)</f>
        <v>45550</v>
      </c>
      <c r="J130" s="912">
        <f>SUMIF('AVAST ALL FORECASTS'!$E$202:$E$272,'AVAST ALL FORECASTS'!BY$17,'AVAST ALL FORECASTS'!$BK$202:$BK$272)+SUMIF('AVAST ALL FORECASTS'!$E$202:$E$272,'AVAST ALL FORECASTS'!BY$18,'AVAST ALL FORECASTS'!$BK$202:$BK$272)</f>
        <v>0</v>
      </c>
      <c r="K130" s="2029">
        <f>SUMIF('AVAST ALL FORECASTS'!$E$202:$E$272,'AVAST ALL FORECASTS'!BY$18,'AVAST ALL FORECASTS'!$BK$202:$BK$272)</f>
        <v>0</v>
      </c>
      <c r="L130" s="2029">
        <f>SUMIF('AVAST ALL FORECASTS'!$E$202:$E$272,'AVAST ALL FORECASTS'!BY$17,'AVAST ALL FORECASTS'!$BK$202:$BK$272)</f>
        <v>0</v>
      </c>
      <c r="M130" s="912">
        <f>SUMIF('AVAST ALL FORECASTS'!$E$202:$E$272,'AVAST ALL FORECASTS'!BZ$18,'AVAST ALL FORECASTS'!$BK$202:$BK$272)</f>
        <v>5700</v>
      </c>
      <c r="N130" s="913">
        <f>SUMIF('AVAST ALL FORECASTS'!$E$273:$E$276,N$44,'AVAST ALL FORECASTS'!$BK$273:$BK$276)</f>
        <v>700</v>
      </c>
      <c r="O130" s="912">
        <f>SUMIF('AVAST ALL FORECASTS'!$E$273:$E$276,'AVAST ALL FORECASTS'!$E$273,'AVAST ALL FORECASTS'!$BK$273:$BK$276)</f>
        <v>550</v>
      </c>
      <c r="P130" s="912">
        <f>SUMIF('AVAST ALL FORECASTS'!$E$273:$E$276,P$44,'AVAST ALL FORECASTS'!$BK$273:$BK$276)</f>
        <v>4320</v>
      </c>
      <c r="Q130" s="912">
        <f>SUMIF('AVAST ALL FORECASTS'!$E$273:$E$276,Q$44,'AVAST ALL FORECASTS'!$BK$273:$BK$276)</f>
        <v>150</v>
      </c>
      <c r="R130" s="913">
        <f>SUMIF('AVAST ALL FORECASTS'!$E$278:$E$279,R$44,'AVAST ALL FORECASTS'!$BK$278:$BK$279)</f>
        <v>425</v>
      </c>
      <c r="S130" s="914">
        <f>SUMIF('AVAST ALL FORECASTS'!$E$278:$E$279,S$44,'AVAST ALL FORECASTS'!$BK$278:$BK$279)</f>
        <v>18500</v>
      </c>
      <c r="T130" s="914">
        <f>SUMIF('AVAST ALL FORECASTS'!$E$277:$E$277,T$44,'AVAST ALL FORECASTS'!$BK$277:$BK$277)</f>
        <v>3000</v>
      </c>
      <c r="U130" s="928">
        <f t="shared" si="17"/>
        <v>15900</v>
      </c>
      <c r="V130" s="912">
        <f>SUMIF('NLOK ALL FORECASTS'!$E$147:$E$204,'NLOK ALL FORECASTS'!CD$23,'NLOK ALL FORECASTS'!$BK$147:$BK$204)</f>
        <v>700</v>
      </c>
      <c r="W130" s="912">
        <f>SUMIF('NLOK ALL FORECASTS'!$E$147:$E$205,'NLOK ALL FORECASTS'!CF$23,'NLOK ALL FORECASTS'!$BK$147:$BK$205)</f>
        <v>1200</v>
      </c>
      <c r="X130" s="912">
        <f>SUMIF('NLOK ALL FORECASTS'!$E$147:$E$204,'NLOK ALL FORECASTS'!CE$23,'NLOK ALL FORECASTS'!$BK$147:$BK$204)</f>
        <v>14000</v>
      </c>
      <c r="Y130" s="917">
        <f t="shared" si="19"/>
        <v>623630</v>
      </c>
      <c r="Z130" s="912">
        <f t="shared" si="25"/>
        <v>168200</v>
      </c>
      <c r="AA130" s="912">
        <f t="shared" si="26"/>
        <v>399360</v>
      </c>
      <c r="AB130" s="912">
        <f t="shared" si="27"/>
        <v>50220</v>
      </c>
      <c r="AC130" s="918">
        <f t="shared" si="28"/>
        <v>5850</v>
      </c>
      <c r="AD130" s="21"/>
      <c r="AE130" s="2489" t="s">
        <v>295</v>
      </c>
      <c r="AF130" s="2489" t="s">
        <v>1138</v>
      </c>
    </row>
    <row r="131" spans="2:32" outlineLevel="1">
      <c r="B131" s="908" t="s">
        <v>819</v>
      </c>
      <c r="C131" s="933">
        <f t="shared" si="24"/>
        <v>508530</v>
      </c>
      <c r="D131" s="912">
        <f>SUMIF('NLOK ALL FORECASTS'!$E$147:$E$202,'NLOK ALL FORECASTS'!BW$2,'NLOK ALL FORECASTS'!$BL$147:$BL$202)</f>
        <v>107330</v>
      </c>
      <c r="E131" s="912">
        <f>SUMIF('NLOK ALL FORECASTS'!$E$147:$E$202,E124,'NLOK ALL FORECASTS'!$BL$147:$BL$202)</f>
        <v>9500</v>
      </c>
      <c r="F131" s="918">
        <f>SUMIF('NLOK ALL FORECASTS'!$E$147:$E$202,'NLOK ALL FORECASTS'!BX$2,'NLOK ALL FORECASTS'!$BL$147:$BL$202)+SUMIF('NLOK ALL FORECASTS'!$E$147:$E$202,'NLOK ALL FORECASTS'!$E$202,'NLOK ALL FORECASTS'!$BL$147:$BL$202)</f>
        <v>391700</v>
      </c>
      <c r="G131" s="928">
        <f t="shared" si="18"/>
        <v>123775</v>
      </c>
      <c r="H131" s="912">
        <f>SUMIF('AVAST ALL FORECASTS'!$E$202:$E$272,'AVAST ALL FORECASTS'!BW$18,'AVAST ALL FORECASTS'!$BL$202:$BL$272)</f>
        <v>68925</v>
      </c>
      <c r="I131" s="912">
        <f>SUMIF('AVAST ALL FORECASTS'!$E$202:$E$272,'AVAST ALL FORECASTS'!BX$18,'AVAST ALL FORECASTS'!$BL$202:$BL$272)</f>
        <v>48950</v>
      </c>
      <c r="J131" s="912">
        <f>SUMIF('AVAST ALL FORECASTS'!$E$202:$E$272,'AVAST ALL FORECASTS'!BY$17,'AVAST ALL FORECASTS'!$BL$202:$BL$272)+SUMIF('AVAST ALL FORECASTS'!$E$202:$E$272,'AVAST ALL FORECASTS'!BY$18,'AVAST ALL FORECASTS'!$BL$202:$BL$272)</f>
        <v>0</v>
      </c>
      <c r="K131" s="2029">
        <f>SUMIF('AVAST ALL FORECASTS'!$E$202:$E$272,'AVAST ALL FORECASTS'!BY$18,'AVAST ALL FORECASTS'!$BL$202:$BL$272)</f>
        <v>0</v>
      </c>
      <c r="L131" s="2029">
        <f>SUMIF('AVAST ALL FORECASTS'!$E$202:$E$272,'AVAST ALL FORECASTS'!BY$17,'AVAST ALL FORECASTS'!$BL$202:$BL$272)</f>
        <v>0</v>
      </c>
      <c r="M131" s="912">
        <f>SUMIF('AVAST ALL FORECASTS'!$E$202:$E$272,'AVAST ALL FORECASTS'!BZ$18,'AVAST ALL FORECASTS'!$BL$202:$BL$272)</f>
        <v>5900</v>
      </c>
      <c r="N131" s="913">
        <f>SUMIF('AVAST ALL FORECASTS'!$E$273:$E$276,N$44,'AVAST ALL FORECASTS'!$BL$273:$BL$276)</f>
        <v>700</v>
      </c>
      <c r="O131" s="912">
        <f>SUMIF('AVAST ALL FORECASTS'!$E$273:$E$276,'AVAST ALL FORECASTS'!$E$273,'AVAST ALL FORECASTS'!$BL$273:$BL$276)</f>
        <v>550</v>
      </c>
      <c r="P131" s="912">
        <f>SUMIF('AVAST ALL FORECASTS'!$E$273:$E$276,P$44,'AVAST ALL FORECASTS'!$BL$273:$BL$276)</f>
        <v>4320</v>
      </c>
      <c r="Q131" s="912">
        <f>SUMIF('AVAST ALL FORECASTS'!$E$273:$E$276,Q$44,'AVAST ALL FORECASTS'!$BL$273:$BL$276)</f>
        <v>150</v>
      </c>
      <c r="R131" s="913">
        <f>SUMIF('AVAST ALL FORECASTS'!$E$278:$E$279,R$44,'AVAST ALL FORECASTS'!$BL$278:$BL$279)</f>
        <v>450</v>
      </c>
      <c r="S131" s="914">
        <f>SUMIF('AVAST ALL FORECASTS'!$E$278:$E$279,S$44,'AVAST ALL FORECASTS'!$BL$278:$BL$279)</f>
        <v>19750</v>
      </c>
      <c r="T131" s="914">
        <f>SUMIF('AVAST ALL FORECASTS'!$E$277:$E$277,T$44,'AVAST ALL FORECASTS'!$BL$277:$BL$277)</f>
        <v>3000</v>
      </c>
      <c r="U131" s="928">
        <f t="shared" si="17"/>
        <v>16500</v>
      </c>
      <c r="V131" s="912">
        <f>SUMIF('NLOK ALL FORECASTS'!$E$147:$E$204,'NLOK ALL FORECASTS'!CD$23,'NLOK ALL FORECASTS'!$BL$147:$BL$204)</f>
        <v>700</v>
      </c>
      <c r="W131" s="912">
        <f>SUMIF('NLOK ALL FORECASTS'!$E$147:$E$205,'NLOK ALL FORECASTS'!CF$23,'NLOK ALL FORECASTS'!$BL$147:$BL$205)</f>
        <v>1300</v>
      </c>
      <c r="X131" s="912">
        <f>SUMIF('NLOK ALL FORECASTS'!$E$147:$E$204,'NLOK ALL FORECASTS'!CE$23,'NLOK ALL FORECASTS'!$BL$147:$BL$204)</f>
        <v>14500</v>
      </c>
      <c r="Y131" s="917">
        <f t="shared" si="19"/>
        <v>677725</v>
      </c>
      <c r="Z131" s="912">
        <f t="shared" si="25"/>
        <v>178105</v>
      </c>
      <c r="AA131" s="912">
        <f t="shared" si="26"/>
        <v>442500</v>
      </c>
      <c r="AB131" s="912">
        <f t="shared" si="27"/>
        <v>51070</v>
      </c>
      <c r="AC131" s="918">
        <f t="shared" si="28"/>
        <v>6050</v>
      </c>
      <c r="AD131" s="21"/>
      <c r="AE131" s="2489" t="s">
        <v>296</v>
      </c>
      <c r="AF131" s="2489" t="s">
        <v>1139</v>
      </c>
    </row>
    <row r="132" spans="2:32" outlineLevel="1">
      <c r="B132" s="908" t="s">
        <v>820</v>
      </c>
      <c r="C132" s="933">
        <f t="shared" si="24"/>
        <v>535820</v>
      </c>
      <c r="D132" s="912">
        <f>SUMIF('NLOK ALL FORECASTS'!$E$147:$E$202,'NLOK ALL FORECASTS'!BW$2,'NLOK ALL FORECASTS'!$BM$147:$BM$202)</f>
        <v>112420</v>
      </c>
      <c r="E132" s="912">
        <f>SUMIF('NLOK ALL FORECASTS'!$E$147:$E$202,E124,'NLOK ALL FORECASTS'!$BM$147:$BM$202)</f>
        <v>9900</v>
      </c>
      <c r="F132" s="918">
        <f>SUMIF('NLOK ALL FORECASTS'!$E$147:$E$202,'NLOK ALL FORECASTS'!BX$2,'NLOK ALL FORECASTS'!$BM$147:$BM$202)+SUMIF('NLOK ALL FORECASTS'!$E$147:$E$202,'NLOK ALL FORECASTS'!$E$202,'NLOK ALL FORECASTS'!$BM$147:$BM$202)</f>
        <v>413500</v>
      </c>
      <c r="G132" s="928">
        <f t="shared" si="18"/>
        <v>127050</v>
      </c>
      <c r="H132" s="912">
        <f>SUMIF('AVAST ALL FORECASTS'!$E$202:$E$272,'AVAST ALL FORECASTS'!BW$18,'AVAST ALL FORECASTS'!$BM$202:$BM$272)</f>
        <v>70325</v>
      </c>
      <c r="I132" s="912">
        <f>SUMIF('AVAST ALL FORECASTS'!$E$202:$E$272,'AVAST ALL FORECASTS'!BX$18,'AVAST ALL FORECASTS'!$BM$202:$BM$272)</f>
        <v>50625</v>
      </c>
      <c r="J132" s="912">
        <f>SUMIF('AVAST ALL FORECASTS'!$E$202:$E$272,'AVAST ALL FORECASTS'!BY$17,'AVAST ALL FORECASTS'!$BM$202:$BM$272)+SUMIF('AVAST ALL FORECASTS'!$E$202:$E$272,'AVAST ALL FORECASTS'!BY$18,'AVAST ALL FORECASTS'!$BM$202:$BM$272)</f>
        <v>0</v>
      </c>
      <c r="K132" s="2029">
        <f>SUMIF('AVAST ALL FORECASTS'!$E$202:$E$272,'AVAST ALL FORECASTS'!BY$18,'AVAST ALL FORECASTS'!$BM$202:$BM$272)</f>
        <v>0</v>
      </c>
      <c r="L132" s="2029">
        <f>SUMIF('AVAST ALL FORECASTS'!$E$202:$E$272,'AVAST ALL FORECASTS'!BY$17,'AVAST ALL FORECASTS'!$BM$202:$BM$272)</f>
        <v>0</v>
      </c>
      <c r="M132" s="912">
        <f>SUMIF('AVAST ALL FORECASTS'!$E$202:$E$272,'AVAST ALL FORECASTS'!BZ$18,'AVAST ALL FORECASTS'!$BM$202:$BM$272)</f>
        <v>6100</v>
      </c>
      <c r="N132" s="913">
        <f>SUMIF('AVAST ALL FORECASTS'!$E$273:$E$276,N$44,'AVAST ALL FORECASTS'!$BM$273:$BM$276)</f>
        <v>700</v>
      </c>
      <c r="O132" s="912">
        <f>SUMIF('AVAST ALL FORECASTS'!$E$273:$E$276,'AVAST ALL FORECASTS'!$E$273,'AVAST ALL FORECASTS'!$BM$273:$BM$276)</f>
        <v>550</v>
      </c>
      <c r="P132" s="912">
        <f>SUMIF('AVAST ALL FORECASTS'!$E$273:$E$276,P$44,'AVAST ALL FORECASTS'!$BM$273:$BM$276)</f>
        <v>4320</v>
      </c>
      <c r="Q132" s="912">
        <f>SUMIF('AVAST ALL FORECASTS'!$E$273:$E$276,Q$44,'AVAST ALL FORECASTS'!$BM$273:$BM$276)</f>
        <v>150</v>
      </c>
      <c r="R132" s="913">
        <f>SUMIF('AVAST ALL FORECASTS'!$E$278:$E$279,R$44,'AVAST ALL FORECASTS'!$BM$278:$BM$279)</f>
        <v>475</v>
      </c>
      <c r="S132" s="914">
        <f>SUMIF('AVAST ALL FORECASTS'!$E$278:$E$279,S$44,'AVAST ALL FORECASTS'!$BM$278:$BM$279)</f>
        <v>19750</v>
      </c>
      <c r="T132" s="914">
        <f>SUMIF('AVAST ALL FORECASTS'!$E$277:$E$277,T$44,'AVAST ALL FORECASTS'!$BM$277:$BM$277)</f>
        <v>3000</v>
      </c>
      <c r="U132" s="928">
        <f t="shared" si="17"/>
        <v>17200</v>
      </c>
      <c r="V132" s="912">
        <f>SUMIF('NLOK ALL FORECASTS'!$E$147:$E$204,'NLOK ALL FORECASTS'!CD$23,'NLOK ALL FORECASTS'!$BM$147:$BM$204)</f>
        <v>750</v>
      </c>
      <c r="W132" s="912">
        <f>SUMIF('NLOK ALL FORECASTS'!$E$147:$E$205,'NLOK ALL FORECASTS'!CF$23,'NLOK ALL FORECASTS'!$BM$147:$BM$205)</f>
        <v>1450</v>
      </c>
      <c r="X132" s="912">
        <f>SUMIF('NLOK ALL FORECASTS'!$E$147:$E$204,'NLOK ALL FORECASTS'!CE$23,'NLOK ALL FORECASTS'!$BM$147:$BM$204)</f>
        <v>15000</v>
      </c>
      <c r="Y132" s="917">
        <f t="shared" si="19"/>
        <v>709015</v>
      </c>
      <c r="Z132" s="912">
        <f t="shared" si="25"/>
        <v>184670</v>
      </c>
      <c r="AA132" s="912">
        <f t="shared" si="26"/>
        <v>466125</v>
      </c>
      <c r="AB132" s="912">
        <f t="shared" si="27"/>
        <v>51970</v>
      </c>
      <c r="AC132" s="918">
        <f t="shared" si="28"/>
        <v>6250</v>
      </c>
      <c r="AD132" s="21"/>
      <c r="AE132" s="2489" t="s">
        <v>297</v>
      </c>
      <c r="AF132" s="2489" t="s">
        <v>1140</v>
      </c>
    </row>
    <row r="133" spans="2:32" outlineLevel="1">
      <c r="B133" s="908" t="s">
        <v>821</v>
      </c>
      <c r="C133" s="933">
        <f t="shared" si="24"/>
        <v>530670</v>
      </c>
      <c r="D133" s="912">
        <f>SUMIF('NLOK ALL FORECASTS'!$E$147:$E$202,'NLOK ALL FORECASTS'!BW$2,'NLOK ALL FORECASTS'!$BN$147:$BN$202)</f>
        <v>110270</v>
      </c>
      <c r="E133" s="912">
        <f>SUMIF('NLOK ALL FORECASTS'!$E$147:$E$202,E124,'NLOK ALL FORECASTS'!$BN$147:$BN$202)</f>
        <v>9900</v>
      </c>
      <c r="F133" s="918">
        <f>SUMIF('NLOK ALL FORECASTS'!$E$147:$E$202,'NLOK ALL FORECASTS'!BX$2,'NLOK ALL FORECASTS'!$BN$147:$BN$202)+SUMIF('NLOK ALL FORECASTS'!$E$147:$E$202,'NLOK ALL FORECASTS'!$E$202,'NLOK ALL FORECASTS'!$BN$147:$BN$202)</f>
        <v>410500</v>
      </c>
      <c r="G133" s="928">
        <f t="shared" si="18"/>
        <v>124025</v>
      </c>
      <c r="H133" s="912">
        <f>SUMIF('AVAST ALL FORECASTS'!$E$202:$E$272,'AVAST ALL FORECASTS'!BW$18,'AVAST ALL FORECASTS'!$BN$202:$BN$272)</f>
        <v>69125</v>
      </c>
      <c r="I133" s="912">
        <f>SUMIF('AVAST ALL FORECASTS'!$E$202:$E$272,'AVAST ALL FORECASTS'!BX$18,'AVAST ALL FORECASTS'!$BN$202:$BN$272)</f>
        <v>49200</v>
      </c>
      <c r="J133" s="912">
        <f>SUMIF('AVAST ALL FORECASTS'!$E$202:$E$272,'AVAST ALL FORECASTS'!BY$17,'AVAST ALL FORECASTS'!$BN$202:$BN$272)+SUMIF('AVAST ALL FORECASTS'!$E$202:$E$272,'AVAST ALL FORECASTS'!BY$18,'AVAST ALL FORECASTS'!$BN$202:$BN$272)</f>
        <v>0</v>
      </c>
      <c r="K133" s="2029">
        <f>SUMIF('AVAST ALL FORECASTS'!$E$202:$E$272,'AVAST ALL FORECASTS'!BY$18,'AVAST ALL FORECASTS'!$BN$202:$BN$272)</f>
        <v>0</v>
      </c>
      <c r="L133" s="2029">
        <f>SUMIF('AVAST ALL FORECASTS'!$E$202:$E$272,'AVAST ALL FORECASTS'!BY$17,'AVAST ALL FORECASTS'!$BN$202:$BN$272)</f>
        <v>0</v>
      </c>
      <c r="M133" s="912">
        <f>SUMIF('AVAST ALL FORECASTS'!$E$202:$E$272,'AVAST ALL FORECASTS'!BZ$18,'AVAST ALL FORECASTS'!$BN$202:$BN$272)</f>
        <v>5700</v>
      </c>
      <c r="N133" s="913">
        <f>SUMIF('AVAST ALL FORECASTS'!$E$273:$E$276,N$44,'AVAST ALL FORECASTS'!$BN$273:$BN$276)</f>
        <v>700</v>
      </c>
      <c r="O133" s="912">
        <f>SUMIF('AVAST ALL FORECASTS'!$E$273:$E$276,'AVAST ALL FORECASTS'!$E$273,'AVAST ALL FORECASTS'!$BN$273:$BN$276)</f>
        <v>550</v>
      </c>
      <c r="P133" s="912">
        <f>SUMIF('AVAST ALL FORECASTS'!$E$273:$E$276,P$44,'AVAST ALL FORECASTS'!$BN$273:$BN$276)</f>
        <v>4320</v>
      </c>
      <c r="Q133" s="912">
        <f>SUMIF('AVAST ALL FORECASTS'!$E$273:$E$276,Q$44,'AVAST ALL FORECASTS'!$BN$273:$BN$276)</f>
        <v>150</v>
      </c>
      <c r="R133" s="913">
        <f>SUMIF('AVAST ALL FORECASTS'!$E$278:$E$279,R$44,'AVAST ALL FORECASTS'!$BN$278:$BN$279)</f>
        <v>500</v>
      </c>
      <c r="S133" s="914">
        <f>SUMIF('AVAST ALL FORECASTS'!$E$278:$E$279,S$44,'AVAST ALL FORECASTS'!$BN$278:$BN$279)</f>
        <v>18250</v>
      </c>
      <c r="T133" s="914">
        <f>SUMIF('AVAST ALL FORECASTS'!$E$277:$E$277,T$44,'AVAST ALL FORECASTS'!$BN$277:$BN$277)</f>
        <v>3000</v>
      </c>
      <c r="U133" s="928">
        <f t="shared" si="17"/>
        <v>16050</v>
      </c>
      <c r="V133" s="912">
        <f>SUMIF('NLOK ALL FORECASTS'!$E$147:$E$204,'NLOK ALL FORECASTS'!CD$23,'NLOK ALL FORECASTS'!$BN$147:$BNY$204)</f>
        <v>700</v>
      </c>
      <c r="W133" s="912">
        <f>SUMIF('NLOK ALL FORECASTS'!$E$147:$E$205,'NLOK ALL FORECASTS'!CF$23,'NLOK ALL FORECASTS'!$BN$147:$BNY$205)</f>
        <v>1350</v>
      </c>
      <c r="X133" s="912">
        <f>SUMIF('NLOK ALL FORECASTS'!$E$147:$E$204,'NLOK ALL FORECASTS'!CE$23,'NLOK ALL FORECASTS'!$BN$147:$BNY$204)</f>
        <v>14000</v>
      </c>
      <c r="Y133" s="917">
        <f t="shared" si="19"/>
        <v>698215</v>
      </c>
      <c r="Z133" s="912">
        <f t="shared" si="25"/>
        <v>181295</v>
      </c>
      <c r="AA133" s="912">
        <f t="shared" si="26"/>
        <v>461600</v>
      </c>
      <c r="AB133" s="912">
        <f t="shared" si="27"/>
        <v>49470</v>
      </c>
      <c r="AC133" s="918">
        <f t="shared" si="28"/>
        <v>5850</v>
      </c>
      <c r="AD133" s="21"/>
      <c r="AE133" s="2489" t="s">
        <v>298</v>
      </c>
      <c r="AF133" s="2489" t="s">
        <v>1141</v>
      </c>
    </row>
    <row r="134" spans="2:32" outlineLevel="1">
      <c r="B134" s="908" t="s">
        <v>822</v>
      </c>
      <c r="C134" s="933">
        <f t="shared" si="24"/>
        <v>594260</v>
      </c>
      <c r="D134" s="912">
        <f>SUMIF('NLOK ALL FORECASTS'!$E$147:$E$202,'NLOK ALL FORECASTS'!BW$2,'NLOK ALL FORECASTS'!$BO$147:$BO$202)</f>
        <v>127860</v>
      </c>
      <c r="E134" s="912">
        <f>SUMIF('NLOK ALL FORECASTS'!$E$147:$E$202,E124,'NLOK ALL FORECASTS'!$BO$147:$BO$202)</f>
        <v>10600</v>
      </c>
      <c r="F134" s="918">
        <f>SUMIF('NLOK ALL FORECASTS'!$E$147:$E$202,'NLOK ALL FORECASTS'!BX$2,'NLOK ALL FORECASTS'!$BO$147:$BO$202)+SUMIF('NLOK ALL FORECASTS'!$E$147:$E$202,'NLOK ALL FORECASTS'!$E$202,'NLOK ALL FORECASTS'!$BO$147:$BO$202)</f>
        <v>455800</v>
      </c>
      <c r="G134" s="928">
        <f t="shared" si="18"/>
        <v>133700</v>
      </c>
      <c r="H134" s="912">
        <f>SUMIF('AVAST ALL FORECASTS'!$E$202:$E$272,'AVAST ALL FORECASTS'!BW$18,'AVAST ALL FORECASTS'!$BO$202:$BO$272)</f>
        <v>71675</v>
      </c>
      <c r="I134" s="912">
        <f>SUMIF('AVAST ALL FORECASTS'!$E$202:$E$272,'AVAST ALL FORECASTS'!BX$18,'AVAST ALL FORECASTS'!$BO$202:$BO$272)</f>
        <v>55525</v>
      </c>
      <c r="J134" s="912">
        <f>SUMIF('AVAST ALL FORECASTS'!$E$202:$E$272,'AVAST ALL FORECASTS'!BY$17,'AVAST ALL FORECASTS'!$BO$202:$BO$272)+SUMIF('AVAST ALL FORECASTS'!$E$202:$E$272,'AVAST ALL FORECASTS'!BY$18,'AVAST ALL FORECASTS'!$BO$202:$BO$272)</f>
        <v>0</v>
      </c>
      <c r="K134" s="2029">
        <f>SUMIF('AVAST ALL FORECASTS'!$E$202:$E$272,'AVAST ALL FORECASTS'!BY$18,'AVAST ALL FORECASTS'!$BO$202:$BO$272)</f>
        <v>0</v>
      </c>
      <c r="L134" s="2029">
        <f>SUMIF('AVAST ALL FORECASTS'!$E$202:$E$272,'AVAST ALL FORECASTS'!BY$17,'AVAST ALL FORECASTS'!$BO$202:$BO$272)</f>
        <v>0</v>
      </c>
      <c r="M134" s="912">
        <f>SUMIF('AVAST ALL FORECASTS'!$E$202:$E$272,'AVAST ALL FORECASTS'!BZ$18,'AVAST ALL FORECASTS'!$BO$202:$BO$272)</f>
        <v>6500</v>
      </c>
      <c r="N134" s="913">
        <f>SUMIF('AVAST ALL FORECASTS'!$E$273:$E$276,N$44,'AVAST ALL FORECASTS'!$BO$273:$BO$276)</f>
        <v>700</v>
      </c>
      <c r="O134" s="912">
        <f>SUMIF('AVAST ALL FORECASTS'!$E$273:$E$276,'AVAST ALL FORECASTS'!$E$273,'AVAST ALL FORECASTS'!$BO$273:$BO$276)</f>
        <v>550</v>
      </c>
      <c r="P134" s="912">
        <f>SUMIF('AVAST ALL FORECASTS'!$E$273:$E$276,P$44,'AVAST ALL FORECASTS'!$BO$273:$BO$276)</f>
        <v>4320</v>
      </c>
      <c r="Q134" s="912">
        <f>SUMIF('AVAST ALL FORECASTS'!$E$273:$E$276,Q$44,'AVAST ALL FORECASTS'!$BO$273:$BO$276)</f>
        <v>150</v>
      </c>
      <c r="R134" s="913">
        <f>SUMIF('AVAST ALL FORECASTS'!$E$278:$E$279,R$44,'AVAST ALL FORECASTS'!$BO$278:$BO$279)</f>
        <v>550</v>
      </c>
      <c r="S134" s="914">
        <f>SUMIF('AVAST ALL FORECASTS'!$E$278:$E$279,S$44,'AVAST ALL FORECASTS'!$BO$278:$BO$279)</f>
        <v>19000</v>
      </c>
      <c r="T134" s="914">
        <f>SUMIF('AVAST ALL FORECASTS'!$E$277:$E$277,T$44,'AVAST ALL FORECASTS'!$BO$277:$BO$277)</f>
        <v>3000</v>
      </c>
      <c r="U134" s="928">
        <f t="shared" si="17"/>
        <v>18050</v>
      </c>
      <c r="V134" s="912">
        <f>SUMIF('NLOK ALL FORECASTS'!$E$147:$E$204,'NLOK ALL FORECASTS'!CD$23,'NLOK ALL FORECASTS'!$BO$147:$BO$204)</f>
        <v>950</v>
      </c>
      <c r="W134" s="912">
        <f>SUMIF('NLOK ALL FORECASTS'!$E$147:$E$205,'NLOK ALL FORECASTS'!CF$23,'NLOK ALL FORECASTS'!$BO$147:$BO$205)</f>
        <v>1600</v>
      </c>
      <c r="X134" s="912">
        <f>SUMIF('NLOK ALL FORECASTS'!$E$147:$E$204,'NLOK ALL FORECASTS'!CE$23,'NLOK ALL FORECASTS'!$BO$147:$BO$204)</f>
        <v>15500</v>
      </c>
      <c r="Y134" s="917">
        <f t="shared" si="19"/>
        <v>774280</v>
      </c>
      <c r="Z134" s="912">
        <f t="shared" si="25"/>
        <v>201735</v>
      </c>
      <c r="AA134" s="912">
        <f t="shared" si="26"/>
        <v>513475</v>
      </c>
      <c r="AB134" s="912">
        <f t="shared" si="27"/>
        <v>52420</v>
      </c>
      <c r="AC134" s="918">
        <f t="shared" si="28"/>
        <v>6650</v>
      </c>
      <c r="AD134" s="21"/>
      <c r="AE134" s="2489" t="s">
        <v>299</v>
      </c>
      <c r="AF134" s="2489" t="s">
        <v>1142</v>
      </c>
    </row>
    <row r="135" spans="2:32" outlineLevel="1">
      <c r="B135" s="908" t="s">
        <v>823</v>
      </c>
      <c r="C135" s="933">
        <f t="shared" si="24"/>
        <v>548340</v>
      </c>
      <c r="D135" s="912">
        <f>SUMIF('NLOK ALL FORECASTS'!$E$147:$E$202,'NLOK ALL FORECASTS'!BW$2,'NLOK ALL FORECASTS'!$BP$147:$BP$202)</f>
        <v>124240</v>
      </c>
      <c r="E135" s="912">
        <f>SUMIF('NLOK ALL FORECASTS'!$E$147:$E$202,E124,'NLOK ALL FORECASTS'!$BP$147:$BP$202)</f>
        <v>10500</v>
      </c>
      <c r="F135" s="918">
        <f>SUMIF('NLOK ALL FORECASTS'!$E$147:$E$202,'NLOK ALL FORECASTS'!BX$2,'NLOK ALL FORECASTS'!$BP$147:$BP$202)+SUMIF('NLOK ALL FORECASTS'!$E$147:$E$202,'NLOK ALL FORECASTS'!$E$202,'NLOK ALL FORECASTS'!$BP$147:$BP$202)</f>
        <v>413600</v>
      </c>
      <c r="G135" s="928">
        <f t="shared" si="18"/>
        <v>127550</v>
      </c>
      <c r="H135" s="912">
        <f>SUMIF('AVAST ALL FORECASTS'!$E$202:$E$272,'AVAST ALL FORECASTS'!BW$18,'AVAST ALL FORECASTS'!$BP$202:$BP$272)</f>
        <v>68675</v>
      </c>
      <c r="I135" s="912">
        <f>SUMIF('AVAST ALL FORECASTS'!$E$202:$E$272,'AVAST ALL FORECASTS'!BX$18,'AVAST ALL FORECASTS'!$BP$202:$BP$272)</f>
        <v>52975</v>
      </c>
      <c r="J135" s="912">
        <f>SUMIF('AVAST ALL FORECASTS'!$E$202:$E$272,'AVAST ALL FORECASTS'!BY$17,'AVAST ALL FORECASTS'!$BP$202:$BP$272)+SUMIF('AVAST ALL FORECASTS'!$E$202:$E$272,'AVAST ALL FORECASTS'!BY$18,'AVAST ALL FORECASTS'!$BP$202:$BP$272)</f>
        <v>0</v>
      </c>
      <c r="K135" s="2029">
        <f>SUMIF('AVAST ALL FORECASTS'!$E$202:$E$272,'AVAST ALL FORECASTS'!BY$18,'AVAST ALL FORECASTS'!$BP$202:$BP$272)</f>
        <v>0</v>
      </c>
      <c r="L135" s="2029">
        <f>SUMIF('AVAST ALL FORECASTS'!$E$202:$E$272,'AVAST ALL FORECASTS'!BY$17,'AVAST ALL FORECASTS'!$BP$202:$BP$272)</f>
        <v>0</v>
      </c>
      <c r="M135" s="912">
        <f>SUMIF('AVAST ALL FORECASTS'!$E$202:$E$272,'AVAST ALL FORECASTS'!BZ$18,'AVAST ALL FORECASTS'!$BP$202:$BP$272)</f>
        <v>5900</v>
      </c>
      <c r="N135" s="913">
        <f>SUMIF('AVAST ALL FORECASTS'!$E$273:$E$276,N$44,'AVAST ALL FORECASTS'!$BP$273:$BP$276)</f>
        <v>700</v>
      </c>
      <c r="O135" s="912">
        <f>SUMIF('AVAST ALL FORECASTS'!$E$273:$E$276,'AVAST ALL FORECASTS'!$E$273,'AVAST ALL FORECASTS'!$BP$273:$BP$276)</f>
        <v>550</v>
      </c>
      <c r="P135" s="912">
        <f>SUMIF('AVAST ALL FORECASTS'!$E$273:$E$276,P$44,'AVAST ALL FORECASTS'!$BP$273:$BP$276)</f>
        <v>4320</v>
      </c>
      <c r="Q135" s="912">
        <f>SUMIF('AVAST ALL FORECASTS'!$E$273:$E$276,Q$44,'AVAST ALL FORECASTS'!$BP$273:$BP$276)</f>
        <v>150</v>
      </c>
      <c r="R135" s="913">
        <f>SUMIF('AVAST ALL FORECASTS'!$E$278:$E$279,R$44,'AVAST ALL FORECASTS'!$BP$278:$BP$279)</f>
        <v>600</v>
      </c>
      <c r="S135" s="914">
        <f>SUMIF('AVAST ALL FORECASTS'!$E$278:$E$279,S$44,'AVAST ALL FORECASTS'!$BP$278:$BP$279)</f>
        <v>19750</v>
      </c>
      <c r="T135" s="914">
        <f>SUMIF('AVAST ALL FORECASTS'!$E$277:$E$277,T$44,'AVAST ALL FORECASTS'!$BP$277:$BP$277)</f>
        <v>3000</v>
      </c>
      <c r="U135" s="928">
        <f t="shared" si="17"/>
        <v>16650</v>
      </c>
      <c r="V135" s="912">
        <f>SUMIF('NLOK ALL FORECASTS'!$E$147:$E$204,'NLOK ALL FORECASTS'!CD$23,'NLOK ALL FORECASTS'!$BP$147:$BP$204)</f>
        <v>750</v>
      </c>
      <c r="W135" s="912">
        <f>SUMIF('NLOK ALL FORECASTS'!$E$147:$E$205,'NLOK ALL FORECASTS'!CF$23,'NLOK ALL FORECASTS'!$BP$147:$BP$205)</f>
        <v>1400</v>
      </c>
      <c r="X135" s="912">
        <f>SUMIF('NLOK ALL FORECASTS'!$E$147:$E$204,'NLOK ALL FORECASTS'!CE$23,'NLOK ALL FORECASTS'!$BP$147:$BP$204)</f>
        <v>14500</v>
      </c>
      <c r="Y135" s="917">
        <f t="shared" si="19"/>
        <v>721610</v>
      </c>
      <c r="Z135" s="912">
        <f t="shared" si="25"/>
        <v>194965</v>
      </c>
      <c r="AA135" s="912">
        <f t="shared" si="26"/>
        <v>468525</v>
      </c>
      <c r="AB135" s="912">
        <f t="shared" si="27"/>
        <v>52070</v>
      </c>
      <c r="AC135" s="918">
        <f t="shared" si="28"/>
        <v>6050</v>
      </c>
      <c r="AD135" s="21"/>
      <c r="AE135" s="2489" t="s">
        <v>300</v>
      </c>
      <c r="AF135" s="2489" t="s">
        <v>1143</v>
      </c>
    </row>
    <row r="136" spans="2:32" ht="16" outlineLevel="1" thickBot="1">
      <c r="B136" s="919" t="s">
        <v>824</v>
      </c>
      <c r="C136" s="934">
        <f t="shared" si="24"/>
        <v>545760</v>
      </c>
      <c r="D136" s="921">
        <f>SUMIF('NLOK ALL FORECASTS'!$E$147:$E$202,'NLOK ALL FORECASTS'!BW$2,'NLOK ALL FORECASTS'!$BQ$147:$BQ$202)</f>
        <v>117260</v>
      </c>
      <c r="E136" s="921">
        <f>SUMIF('NLOK ALL FORECASTS'!$E$147:$E$202,E124,'NLOK ALL FORECASTS'!$BQ$147:$BQ$202)</f>
        <v>10300</v>
      </c>
      <c r="F136" s="922">
        <f>SUMIF('NLOK ALL FORECASTS'!$E$147:$E$202,'NLOK ALL FORECASTS'!BX$2,'NLOK ALL FORECASTS'!$BQ$147:$BQ$202)+SUMIF('NLOK ALL FORECASTS'!$E$147:$E$202,'NLOK ALL FORECASTS'!$E$202,'NLOK ALL FORECASTS'!$BQ$147:$BQ$202)</f>
        <v>418200</v>
      </c>
      <c r="G136" s="935">
        <f t="shared" si="18"/>
        <v>130325</v>
      </c>
      <c r="H136" s="923">
        <f>SUMIF('AVAST ALL FORECASTS'!$E$202:$E$272,'AVAST ALL FORECASTS'!BW$18,'AVAST ALL FORECASTS'!$BQ$202:$BQ$272)</f>
        <v>70075</v>
      </c>
      <c r="I136" s="923">
        <f>SUMIF('AVAST ALL FORECASTS'!$E$202:$E$272,'AVAST ALL FORECASTS'!BX$18,'AVAST ALL FORECASTS'!$BQ$202:$BQ$272)</f>
        <v>53950</v>
      </c>
      <c r="J136" s="923">
        <f>SUMIF('AVAST ALL FORECASTS'!$E$202:$E$272,'AVAST ALL FORECASTS'!BY$17,'AVAST ALL FORECASTS'!$BQ$202:$BQ$272)+SUMIF('AVAST ALL FORECASTS'!$E$202:$E$272,'AVAST ALL FORECASTS'!BY$18,'AVAST ALL FORECASTS'!$BQ$202:$BQ$272)</f>
        <v>0</v>
      </c>
      <c r="K136" s="2030">
        <f>SUMIF('AVAST ALL FORECASTS'!$E$202:$E$272,'AVAST ALL FORECASTS'!BY$18,'AVAST ALL FORECASTS'!$BQ$202:$BQ$272)</f>
        <v>0</v>
      </c>
      <c r="L136" s="2030">
        <f>SUMIF('AVAST ALL FORECASTS'!$E$202:$E$272,'AVAST ALL FORECASTS'!BY$17,'AVAST ALL FORECASTS'!$BQ$202:$BQ$272)</f>
        <v>0</v>
      </c>
      <c r="M136" s="923">
        <f>SUMIF('AVAST ALL FORECASTS'!$E$202:$E$272,'AVAST ALL FORECASTS'!BZ$18,'AVAST ALL FORECASTS'!$BQ$202:$BQ$272)</f>
        <v>6300</v>
      </c>
      <c r="N136" s="924">
        <f>SUMIF('AVAST ALL FORECASTS'!$E$273:$E$276,N$44,'AVAST ALL FORECASTS'!$BQ$273:$BQ$276)</f>
        <v>700</v>
      </c>
      <c r="O136" s="923">
        <f>SUMIF('AVAST ALL FORECASTS'!$E$273:$E$276,'AVAST ALL FORECASTS'!$E$273,'AVAST ALL FORECASTS'!$BQ$273:$BQ$276)</f>
        <v>550</v>
      </c>
      <c r="P136" s="923">
        <f>SUMIF('AVAST ALL FORECASTS'!$E$273:$E$276,P$44,'AVAST ALL FORECASTS'!$BQ$273:$BQ$276)</f>
        <v>4320</v>
      </c>
      <c r="Q136" s="923">
        <f>SUMIF('AVAST ALL FORECASTS'!$E$273:$E$276,Q$44,'AVAST ALL FORECASTS'!$BQ$273:$BQ$276)</f>
        <v>150</v>
      </c>
      <c r="R136" s="924">
        <f>SUMIF('AVAST ALL FORECASTS'!$E$278:$E$279,R$44,'AVAST ALL FORECASTS'!$BQ$278:$BQ$279)</f>
        <v>500</v>
      </c>
      <c r="S136" s="925">
        <f>SUMIF('AVAST ALL FORECASTS'!$E$278:$E$279,S$44,'AVAST ALL FORECASTS'!$BQ$278:$BQ$279)</f>
        <v>19000</v>
      </c>
      <c r="T136" s="925">
        <f>SUMIF('AVAST ALL FORECASTS'!$E$277:$E$277,T$44,'AVAST ALL FORECASTS'!$BQ$277:$BQ$277)</f>
        <v>3000</v>
      </c>
      <c r="U136" s="935">
        <f t="shared" si="17"/>
        <v>17300</v>
      </c>
      <c r="V136" s="923">
        <f>SUMIF('NLOK ALL FORECASTS'!$E$147:$E$204,'NLOK ALL FORECASTS'!CD$23,'NLOK ALL FORECASTS'!$BQ$147:$BQ$204)</f>
        <v>800</v>
      </c>
      <c r="W136" s="923">
        <f>SUMIF('NLOK ALL FORECASTS'!$E$147:$E$205,'NLOK ALL FORECASTS'!CF$23,'NLOK ALL FORECASTS'!$BQ$147:$BQ$205)</f>
        <v>1500</v>
      </c>
      <c r="X136" s="923">
        <f>SUMIF('NLOK ALL FORECASTS'!$E$147:$E$204,'NLOK ALL FORECASTS'!CE$23,'NLOK ALL FORECASTS'!$BQ$147:$BQ$204)</f>
        <v>15000</v>
      </c>
      <c r="Y136" s="920">
        <f t="shared" si="19"/>
        <v>721605</v>
      </c>
      <c r="Z136" s="921">
        <f t="shared" si="25"/>
        <v>189335</v>
      </c>
      <c r="AA136" s="921">
        <f t="shared" si="26"/>
        <v>474200</v>
      </c>
      <c r="AB136" s="921">
        <f t="shared" si="27"/>
        <v>51620</v>
      </c>
      <c r="AC136" s="922">
        <f t="shared" si="28"/>
        <v>6450</v>
      </c>
      <c r="AD136" s="21"/>
      <c r="AE136" s="2489" t="s">
        <v>301</v>
      </c>
      <c r="AF136" s="2489" t="s">
        <v>1144</v>
      </c>
    </row>
    <row r="137" spans="2:32" outlineLevel="1">
      <c r="B137" s="878" t="s">
        <v>45</v>
      </c>
      <c r="C137" s="928">
        <f t="shared" ref="C137:D137" si="29">SUM(C125:C136)</f>
        <v>6209589.7047496792</v>
      </c>
      <c r="D137" s="928">
        <f t="shared" si="29"/>
        <v>1345980</v>
      </c>
      <c r="E137" s="928">
        <f>SUM(E125:E136)</f>
        <v>121400</v>
      </c>
      <c r="F137" s="928">
        <f t="shared" ref="F137" si="30">SUM(F125:F136)</f>
        <v>4742209.7047496792</v>
      </c>
      <c r="G137" s="928">
        <f t="shared" si="18"/>
        <v>1507484.7689345314</v>
      </c>
      <c r="H137" s="928">
        <f t="shared" ref="H137:J137" si="31">SUM(H125:H136)</f>
        <v>801620</v>
      </c>
      <c r="I137" s="928">
        <f t="shared" si="31"/>
        <v>597514.76893453137</v>
      </c>
      <c r="J137" s="928">
        <f t="shared" si="31"/>
        <v>28450</v>
      </c>
      <c r="K137" s="2029">
        <f>SUM(K125:K136)</f>
        <v>10600</v>
      </c>
      <c r="L137" s="2029">
        <f>SUM(L125:L136)</f>
        <v>17850</v>
      </c>
      <c r="M137" s="928">
        <f t="shared" ref="M137" si="32">SUM(M125:M136)</f>
        <v>79900</v>
      </c>
      <c r="N137" s="928">
        <f>SUM(N125:N136)</f>
        <v>8400</v>
      </c>
      <c r="O137" s="928">
        <f t="shared" ref="O137:T137" si="33">SUM(O125:O136)</f>
        <v>6600</v>
      </c>
      <c r="P137" s="928">
        <f t="shared" si="33"/>
        <v>51840</v>
      </c>
      <c r="Q137" s="928">
        <f t="shared" si="33"/>
        <v>1800</v>
      </c>
      <c r="R137" s="928">
        <f t="shared" si="33"/>
        <v>5425</v>
      </c>
      <c r="S137" s="928">
        <f t="shared" si="33"/>
        <v>229875</v>
      </c>
      <c r="T137" s="928">
        <f t="shared" si="33"/>
        <v>37500</v>
      </c>
      <c r="U137" s="928">
        <f t="shared" ref="U137:X137" si="34">SUM(U125:U136)</f>
        <v>198000</v>
      </c>
      <c r="V137" s="928">
        <f t="shared" si="34"/>
        <v>9000</v>
      </c>
      <c r="W137" s="928">
        <f t="shared" si="34"/>
        <v>16200</v>
      </c>
      <c r="X137" s="928">
        <f t="shared" si="34"/>
        <v>172800</v>
      </c>
      <c r="Y137" s="928">
        <f>SUM(Y125:Y136)</f>
        <v>8256514.4736842103</v>
      </c>
      <c r="Z137" s="928">
        <f>SUM(Z125:Z136)</f>
        <v>2170425</v>
      </c>
      <c r="AA137" s="928">
        <f t="shared" ref="AA137:AC137" si="35">SUM(AA125:AA136)</f>
        <v>5362524.4736842103</v>
      </c>
      <c r="AB137" s="928">
        <f t="shared" si="35"/>
        <v>641865</v>
      </c>
      <c r="AC137" s="928">
        <f t="shared" si="35"/>
        <v>81700</v>
      </c>
      <c r="AD137" s="21"/>
    </row>
    <row r="138" spans="2:32" outlineLevel="1">
      <c r="B138" s="2562" t="s">
        <v>1123</v>
      </c>
      <c r="C138" s="2563">
        <f>C137-C77</f>
        <v>-289310.29525032081</v>
      </c>
      <c r="D138" s="2563">
        <f t="shared" ref="D138:AC138" si="36">D137-D77</f>
        <v>-117970</v>
      </c>
      <c r="E138" s="2563">
        <f t="shared" si="36"/>
        <v>0</v>
      </c>
      <c r="F138" s="2563">
        <f t="shared" si="36"/>
        <v>-171340.29525032081</v>
      </c>
      <c r="G138" s="2563">
        <f t="shared" si="36"/>
        <v>-111490.23106546863</v>
      </c>
      <c r="H138" s="2563">
        <f t="shared" si="36"/>
        <v>42935</v>
      </c>
      <c r="I138" s="2563">
        <f t="shared" si="36"/>
        <v>-138125.23106546863</v>
      </c>
      <c r="J138" s="2563">
        <f t="shared" si="36"/>
        <v>6850</v>
      </c>
      <c r="K138" s="2563">
        <f t="shared" si="36"/>
        <v>2600</v>
      </c>
      <c r="L138" s="2563">
        <f t="shared" si="36"/>
        <v>4250</v>
      </c>
      <c r="M138" s="2563">
        <f t="shared" si="36"/>
        <v>-23150</v>
      </c>
      <c r="N138" s="2563">
        <f t="shared" si="36"/>
        <v>40</v>
      </c>
      <c r="O138" s="2563">
        <f t="shared" si="36"/>
        <v>-3450</v>
      </c>
      <c r="P138" s="2563">
        <f t="shared" si="36"/>
        <v>-4160</v>
      </c>
      <c r="Q138" s="2563">
        <f t="shared" si="36"/>
        <v>-1050</v>
      </c>
      <c r="R138" s="2563">
        <f t="shared" si="36"/>
        <v>0</v>
      </c>
      <c r="S138" s="2563">
        <f t="shared" si="36"/>
        <v>5875</v>
      </c>
      <c r="T138" s="2563">
        <f t="shared" si="36"/>
        <v>-29250</v>
      </c>
      <c r="U138" s="2563">
        <f t="shared" si="36"/>
        <v>1450</v>
      </c>
      <c r="V138" s="2563">
        <f t="shared" si="36"/>
        <v>1150</v>
      </c>
      <c r="W138" s="2563">
        <f t="shared" si="36"/>
        <v>300</v>
      </c>
      <c r="X138" s="2563">
        <f t="shared" si="36"/>
        <v>0</v>
      </c>
      <c r="Y138" s="2563">
        <f t="shared" si="36"/>
        <v>-431345.52631578967</v>
      </c>
      <c r="Z138" s="2563">
        <f t="shared" si="36"/>
        <v>-73845</v>
      </c>
      <c r="AA138" s="2563">
        <f t="shared" si="36"/>
        <v>-312615.52631578967</v>
      </c>
      <c r="AB138" s="2563">
        <f t="shared" si="36"/>
        <v>-20685</v>
      </c>
      <c r="AC138" s="2563">
        <f t="shared" si="36"/>
        <v>-24200</v>
      </c>
      <c r="AD138" t="s">
        <v>1145</v>
      </c>
    </row>
    <row r="139" spans="2:32" outlineLevel="1">
      <c r="B139" s="2564" t="s">
        <v>773</v>
      </c>
      <c r="C139" s="2565">
        <f>'NLOK ALL FORECASTS'!BS217</f>
        <v>6205089.7047496792</v>
      </c>
      <c r="D139" s="2564"/>
      <c r="E139" s="2564"/>
      <c r="F139" s="2564"/>
      <c r="G139" s="2565">
        <f>'AVAST ALL FORECASTS'!BS280</f>
        <v>1507484.7689345314</v>
      </c>
      <c r="H139" s="2564"/>
      <c r="I139" s="2564"/>
      <c r="J139" s="2564"/>
      <c r="K139" s="2564"/>
      <c r="L139" s="2564"/>
      <c r="M139" s="2564"/>
      <c r="N139" s="2564"/>
      <c r="O139" s="2564"/>
      <c r="P139" s="2564"/>
      <c r="Q139" s="2564"/>
      <c r="R139" s="2564"/>
      <c r="S139" s="2564"/>
      <c r="T139" s="2564"/>
      <c r="U139" s="2564"/>
      <c r="V139" s="2564"/>
      <c r="W139" s="2564"/>
      <c r="X139" s="2564"/>
      <c r="Y139" s="2564"/>
      <c r="Z139" s="2564"/>
      <c r="AA139" s="2564"/>
      <c r="AB139" s="2564"/>
      <c r="AC139" s="2564"/>
    </row>
    <row r="140" spans="2:32" ht="16" thickBot="1">
      <c r="C140" s="22"/>
    </row>
    <row r="141" spans="2:32">
      <c r="B141" s="904"/>
      <c r="C141" s="2968" t="s">
        <v>1146</v>
      </c>
      <c r="D141" s="2969"/>
      <c r="E141" s="2969"/>
      <c r="F141" s="2969"/>
      <c r="G141" s="2969"/>
      <c r="H141" s="2969"/>
      <c r="I141" s="2969"/>
      <c r="J141" s="2969"/>
      <c r="K141" s="2969"/>
      <c r="L141" s="2969"/>
      <c r="M141" s="2969"/>
      <c r="N141" s="2969"/>
      <c r="O141" s="2969"/>
      <c r="P141" s="2969"/>
      <c r="Q141" s="2969"/>
      <c r="R141" s="2969"/>
      <c r="S141" s="2969"/>
      <c r="T141" s="2969"/>
      <c r="U141" s="2969"/>
      <c r="V141" s="2969"/>
      <c r="W141" s="2969"/>
      <c r="X141" s="2969"/>
      <c r="Y141" s="2969"/>
      <c r="Z141" s="2969"/>
      <c r="AA141" s="2969"/>
      <c r="AB141" s="2969"/>
      <c r="AC141" s="2970"/>
    </row>
    <row r="142" spans="2:32" ht="16" thickBot="1">
      <c r="B142" s="905"/>
      <c r="C142" s="2971"/>
      <c r="D142" s="2972"/>
      <c r="E142" s="2972"/>
      <c r="F142" s="2972"/>
      <c r="G142" s="2972"/>
      <c r="H142" s="2972"/>
      <c r="I142" s="2972"/>
      <c r="J142" s="2972"/>
      <c r="K142" s="2972"/>
      <c r="L142" s="2972"/>
      <c r="M142" s="2972"/>
      <c r="N142" s="2973"/>
      <c r="O142" s="2973"/>
      <c r="P142" s="2973"/>
      <c r="Q142" s="2973"/>
      <c r="R142" s="2973"/>
      <c r="S142" s="2973"/>
      <c r="T142" s="2973"/>
      <c r="U142" s="2973"/>
      <c r="V142" s="2973"/>
      <c r="W142" s="2973"/>
      <c r="X142" s="2973"/>
      <c r="Y142" s="2972"/>
      <c r="Z142" s="2972"/>
      <c r="AA142" s="2972"/>
      <c r="AB142" s="2972"/>
      <c r="AC142" s="2974"/>
    </row>
    <row r="143" spans="2:32" ht="17" thickBot="1">
      <c r="B143" s="936"/>
      <c r="C143" s="2975" t="s">
        <v>811</v>
      </c>
      <c r="D143" s="2976"/>
      <c r="E143" s="2976"/>
      <c r="F143" s="2976"/>
      <c r="G143" s="2978" t="s">
        <v>317</v>
      </c>
      <c r="H143" s="2979"/>
      <c r="I143" s="2979"/>
      <c r="J143" s="2979"/>
      <c r="K143" s="2979"/>
      <c r="L143" s="2979"/>
      <c r="M143" s="2979"/>
      <c r="N143" s="2975" t="s">
        <v>153</v>
      </c>
      <c r="O143" s="2976"/>
      <c r="P143" s="2976"/>
      <c r="Q143" s="2980"/>
      <c r="R143" s="2975" t="s">
        <v>155</v>
      </c>
      <c r="S143" s="2980"/>
      <c r="T143" s="879" t="s">
        <v>154</v>
      </c>
      <c r="U143" s="2982" t="s">
        <v>168</v>
      </c>
      <c r="V143" s="2982"/>
      <c r="W143" s="2982"/>
      <c r="X143" s="2983"/>
      <c r="Y143" s="2984" t="s">
        <v>812</v>
      </c>
      <c r="Z143" s="2976"/>
      <c r="AA143" s="2976"/>
      <c r="AB143" s="2976"/>
      <c r="AC143" s="2977"/>
    </row>
    <row r="144" spans="2:32" ht="17" thickBot="1">
      <c r="B144" s="937"/>
      <c r="C144" s="874" t="s">
        <v>127</v>
      </c>
      <c r="D144" s="871" t="s">
        <v>22</v>
      </c>
      <c r="E144" s="871" t="s">
        <v>52</v>
      </c>
      <c r="F144" s="871" t="s">
        <v>171</v>
      </c>
      <c r="G144" s="874" t="s">
        <v>127</v>
      </c>
      <c r="H144" s="871" t="s">
        <v>22</v>
      </c>
      <c r="I144" s="871" t="s">
        <v>171</v>
      </c>
      <c r="J144" s="871" t="s">
        <v>52</v>
      </c>
      <c r="K144" s="2028" t="s">
        <v>215</v>
      </c>
      <c r="L144" s="2028" t="s">
        <v>605</v>
      </c>
      <c r="M144" s="871" t="s">
        <v>84</v>
      </c>
      <c r="N144" s="873" t="s">
        <v>22</v>
      </c>
      <c r="O144" s="872" t="s">
        <v>171</v>
      </c>
      <c r="P144" s="872" t="s">
        <v>52</v>
      </c>
      <c r="Q144" s="872" t="s">
        <v>84</v>
      </c>
      <c r="R144" s="873" t="s">
        <v>22</v>
      </c>
      <c r="S144" s="875" t="s">
        <v>52</v>
      </c>
      <c r="T144" s="875" t="s">
        <v>52</v>
      </c>
      <c r="U144" s="872" t="s">
        <v>127</v>
      </c>
      <c r="V144" s="872" t="s">
        <v>22</v>
      </c>
      <c r="W144" s="872" t="s">
        <v>171</v>
      </c>
      <c r="X144" s="875" t="s">
        <v>52</v>
      </c>
      <c r="Y144" s="872" t="s">
        <v>127</v>
      </c>
      <c r="Z144" s="872" t="s">
        <v>22</v>
      </c>
      <c r="AA144" s="872" t="s">
        <v>171</v>
      </c>
      <c r="AB144" s="872" t="s">
        <v>52</v>
      </c>
      <c r="AC144" s="875" t="s">
        <v>84</v>
      </c>
    </row>
    <row r="145" spans="2:29">
      <c r="B145" s="938" t="s">
        <v>813</v>
      </c>
      <c r="C145" s="939">
        <f t="shared" ref="C145:AC145" si="37">C65-C25</f>
        <v>3102.5451441755285</v>
      </c>
      <c r="D145" s="910">
        <f t="shared" si="37"/>
        <v>4547.9258980809536</v>
      </c>
      <c r="E145" s="910">
        <f t="shared" si="37"/>
        <v>9100</v>
      </c>
      <c r="F145" s="910">
        <f t="shared" si="37"/>
        <v>-10545.380753905396</v>
      </c>
      <c r="G145" s="940">
        <f t="shared" si="37"/>
        <v>-134791.55688960885</v>
      </c>
      <c r="H145" s="912">
        <f t="shared" si="37"/>
        <v>-11919.149999999994</v>
      </c>
      <c r="I145" s="912">
        <f t="shared" si="37"/>
        <v>-702.59999999999854</v>
      </c>
      <c r="J145" s="912">
        <f t="shared" si="37"/>
        <v>-119463.80688960884</v>
      </c>
      <c r="K145" s="2029">
        <f t="shared" si="37"/>
        <v>-43573.669416155557</v>
      </c>
      <c r="L145" s="2029">
        <f t="shared" si="37"/>
        <v>-75890.137473453287</v>
      </c>
      <c r="M145" s="912">
        <f t="shared" si="37"/>
        <v>-2706</v>
      </c>
      <c r="N145" s="913">
        <f t="shared" si="37"/>
        <v>4.9500000000000455</v>
      </c>
      <c r="O145" s="912">
        <f t="shared" si="37"/>
        <v>174.20000000000005</v>
      </c>
      <c r="P145" s="912">
        <f t="shared" si="37"/>
        <v>-214.84999999999945</v>
      </c>
      <c r="Q145" s="912">
        <f t="shared" si="37"/>
        <v>1.1000000000000227</v>
      </c>
      <c r="R145" s="913">
        <f t="shared" si="37"/>
        <v>9.4833333333333485</v>
      </c>
      <c r="S145" s="914">
        <f t="shared" si="37"/>
        <v>479.59360086767992</v>
      </c>
      <c r="T145" s="914">
        <f t="shared" si="37"/>
        <v>-436.25</v>
      </c>
      <c r="U145" s="928">
        <f t="shared" si="37"/>
        <v>1745.9672915559768</v>
      </c>
      <c r="V145" s="912">
        <f t="shared" si="37"/>
        <v>114.16852594016802</v>
      </c>
      <c r="W145" s="912">
        <f t="shared" si="37"/>
        <v>379.03167015102906</v>
      </c>
      <c r="X145" s="914">
        <f t="shared" si="37"/>
        <v>1252.7670954647801</v>
      </c>
      <c r="Y145" s="912">
        <f t="shared" si="37"/>
        <v>-129924.81751967629</v>
      </c>
      <c r="Z145" s="912">
        <f t="shared" si="37"/>
        <v>-7242.6222426455352</v>
      </c>
      <c r="AA145" s="912">
        <f t="shared" si="37"/>
        <v>-10694.749083754316</v>
      </c>
      <c r="AB145" s="912">
        <f t="shared" si="37"/>
        <v>-109282.54619327636</v>
      </c>
      <c r="AC145" s="914">
        <f t="shared" si="37"/>
        <v>-2704.8999999999996</v>
      </c>
    </row>
    <row r="146" spans="2:29">
      <c r="B146" s="938" t="s">
        <v>814</v>
      </c>
      <c r="C146" s="940">
        <f t="shared" ref="C146:AC146" si="38">C66-C26</f>
        <v>5503.3684720788151</v>
      </c>
      <c r="D146" s="912">
        <f t="shared" si="38"/>
        <v>9862.2614583558898</v>
      </c>
      <c r="E146" s="912">
        <f t="shared" si="38"/>
        <v>9200</v>
      </c>
      <c r="F146" s="912">
        <f t="shared" si="38"/>
        <v>-13558.89298627706</v>
      </c>
      <c r="G146" s="940">
        <f t="shared" si="38"/>
        <v>-131202.18627637048</v>
      </c>
      <c r="H146" s="912">
        <f t="shared" si="38"/>
        <v>-15251.399999999994</v>
      </c>
      <c r="I146" s="912">
        <f t="shared" si="38"/>
        <v>-2839.8000000000029</v>
      </c>
      <c r="J146" s="912">
        <f t="shared" si="38"/>
        <v>-111342.98627637047</v>
      </c>
      <c r="K146" s="2029">
        <f t="shared" si="38"/>
        <v>-40607.862992507107</v>
      </c>
      <c r="L146" s="2029">
        <f t="shared" si="38"/>
        <v>-70735.123283863373</v>
      </c>
      <c r="M146" s="912">
        <f t="shared" si="38"/>
        <v>-1768</v>
      </c>
      <c r="N146" s="913">
        <f t="shared" si="38"/>
        <v>2.3000000000000682</v>
      </c>
      <c r="O146" s="912">
        <f t="shared" si="38"/>
        <v>103.30000000000007</v>
      </c>
      <c r="P146" s="912">
        <f t="shared" si="38"/>
        <v>-282.30000000000018</v>
      </c>
      <c r="Q146" s="912">
        <f t="shared" si="38"/>
        <v>21.400000000000006</v>
      </c>
      <c r="R146" s="913">
        <f t="shared" si="38"/>
        <v>-99.083333333333258</v>
      </c>
      <c r="S146" s="914">
        <f t="shared" si="38"/>
        <v>-265.94846105598845</v>
      </c>
      <c r="T146" s="914">
        <f t="shared" si="38"/>
        <v>-410.75</v>
      </c>
      <c r="U146" s="928">
        <f t="shared" si="38"/>
        <v>-3844.7423289596409</v>
      </c>
      <c r="V146" s="912">
        <f t="shared" si="38"/>
        <v>81.334820752134419</v>
      </c>
      <c r="W146" s="912">
        <f t="shared" si="38"/>
        <v>112.22550524141434</v>
      </c>
      <c r="X146" s="914">
        <f t="shared" si="38"/>
        <v>-4038.3026549531896</v>
      </c>
      <c r="Y146" s="912">
        <f t="shared" si="38"/>
        <v>-130474.64192764054</v>
      </c>
      <c r="Z146" s="912">
        <f t="shared" si="38"/>
        <v>-5404.587054225296</v>
      </c>
      <c r="AA146" s="912">
        <f t="shared" si="38"/>
        <v>-16183.167481035634</v>
      </c>
      <c r="AB146" s="912">
        <f t="shared" si="38"/>
        <v>-107140.28739237963</v>
      </c>
      <c r="AC146" s="914">
        <f t="shared" si="38"/>
        <v>-1746.6000000000004</v>
      </c>
    </row>
    <row r="147" spans="2:29">
      <c r="B147" s="938" t="s">
        <v>815</v>
      </c>
      <c r="C147" s="940">
        <f t="shared" ref="C147:AC147" si="39">C67-C27</f>
        <v>-1310.6421020057751</v>
      </c>
      <c r="D147" s="912">
        <f t="shared" si="39"/>
        <v>18745.729143854362</v>
      </c>
      <c r="E147" s="912">
        <f t="shared" si="39"/>
        <v>9000</v>
      </c>
      <c r="F147" s="912">
        <f t="shared" si="39"/>
        <v>-29056.371245860122</v>
      </c>
      <c r="G147" s="940">
        <f t="shared" si="39"/>
        <v>-132397.27934548212</v>
      </c>
      <c r="H147" s="912">
        <f t="shared" si="39"/>
        <v>-13076.850000000006</v>
      </c>
      <c r="I147" s="912">
        <f t="shared" si="39"/>
        <v>-1063.6500000000015</v>
      </c>
      <c r="J147" s="912">
        <f t="shared" si="39"/>
        <v>-116684.77934548214</v>
      </c>
      <c r="K147" s="2029">
        <f t="shared" si="39"/>
        <v>-42614.470212614651</v>
      </c>
      <c r="L147" s="2029">
        <f t="shared" si="39"/>
        <v>-74070.309132867478</v>
      </c>
      <c r="M147" s="912">
        <f t="shared" si="39"/>
        <v>-1572</v>
      </c>
      <c r="N147" s="913">
        <f t="shared" si="39"/>
        <v>-141.94999999999993</v>
      </c>
      <c r="O147" s="912">
        <f t="shared" si="39"/>
        <v>-22.099999999999909</v>
      </c>
      <c r="P147" s="912">
        <f t="shared" si="39"/>
        <v>-401.19999999999982</v>
      </c>
      <c r="Q147" s="912">
        <f t="shared" si="39"/>
        <v>-2.3999999999999773</v>
      </c>
      <c r="R147" s="913">
        <f t="shared" si="39"/>
        <v>-167.96111111111099</v>
      </c>
      <c r="S147" s="914">
        <f t="shared" si="39"/>
        <v>-4334.6003797743542</v>
      </c>
      <c r="T147" s="914">
        <f t="shared" si="39"/>
        <v>-257.94999999999982</v>
      </c>
      <c r="U147" s="928">
        <f t="shared" si="39"/>
        <v>-5391.2076073813369</v>
      </c>
      <c r="V147" s="912">
        <f t="shared" si="39"/>
        <v>-179.56450990940516</v>
      </c>
      <c r="W147" s="912">
        <f t="shared" si="39"/>
        <v>-39.091590457234133</v>
      </c>
      <c r="X147" s="914">
        <f t="shared" si="39"/>
        <v>-5172.5515070146976</v>
      </c>
      <c r="Y147" s="912">
        <f t="shared" si="39"/>
        <v>-144427.29054575472</v>
      </c>
      <c r="Z147" s="912">
        <f t="shared" si="39"/>
        <v>5179.4035228338616</v>
      </c>
      <c r="AA147" s="912">
        <f t="shared" si="39"/>
        <v>-30181.212836317369</v>
      </c>
      <c r="AB147" s="912">
        <f t="shared" si="39"/>
        <v>-117851.08123227122</v>
      </c>
      <c r="AC147" s="914">
        <f t="shared" si="39"/>
        <v>-1574.3999999999996</v>
      </c>
    </row>
    <row r="148" spans="2:29">
      <c r="B148" s="938" t="s">
        <v>816</v>
      </c>
      <c r="C148" s="940">
        <f t="shared" ref="C148:AC148" si="40">C68-C28</f>
        <v>-19156.293301941827</v>
      </c>
      <c r="D148" s="912">
        <f t="shared" si="40"/>
        <v>17956.615704126045</v>
      </c>
      <c r="E148" s="912">
        <f t="shared" si="40"/>
        <v>9200</v>
      </c>
      <c r="F148" s="912">
        <f t="shared" si="40"/>
        <v>-46312.909006067843</v>
      </c>
      <c r="G148" s="940">
        <f t="shared" si="40"/>
        <v>-125481.33131047574</v>
      </c>
      <c r="H148" s="912">
        <f t="shared" si="40"/>
        <v>-12402.350000000006</v>
      </c>
      <c r="I148" s="912">
        <f t="shared" si="40"/>
        <v>1003.5</v>
      </c>
      <c r="J148" s="912">
        <f t="shared" si="40"/>
        <v>-112401.48131047573</v>
      </c>
      <c r="K148" s="2029">
        <f t="shared" si="40"/>
        <v>-41050.166131582009</v>
      </c>
      <c r="L148" s="2029">
        <f t="shared" si="40"/>
        <v>-71351.315178893725</v>
      </c>
      <c r="M148" s="912">
        <f t="shared" si="40"/>
        <v>-1681</v>
      </c>
      <c r="N148" s="913">
        <f t="shared" si="40"/>
        <v>139.14999999999998</v>
      </c>
      <c r="O148" s="912">
        <f t="shared" si="40"/>
        <v>117.89999999999998</v>
      </c>
      <c r="P148" s="912">
        <f t="shared" si="40"/>
        <v>-178.09999999999945</v>
      </c>
      <c r="Q148" s="912">
        <f t="shared" si="40"/>
        <v>2.7000000000000171</v>
      </c>
      <c r="R148" s="913">
        <f t="shared" si="40"/>
        <v>-228.48148148148141</v>
      </c>
      <c r="S148" s="914">
        <f t="shared" si="40"/>
        <v>-1104.1922928411259</v>
      </c>
      <c r="T148" s="914">
        <f t="shared" si="40"/>
        <v>-159.14999999999964</v>
      </c>
      <c r="U148" s="928">
        <f t="shared" si="40"/>
        <v>-1210.2347229319803</v>
      </c>
      <c r="V148" s="912">
        <f t="shared" si="40"/>
        <v>-25.695156936583658</v>
      </c>
      <c r="W148" s="912">
        <f t="shared" si="40"/>
        <v>-94.406213640344959</v>
      </c>
      <c r="X148" s="914">
        <f t="shared" si="40"/>
        <v>-1090.1333523550511</v>
      </c>
      <c r="Y148" s="912">
        <f t="shared" si="40"/>
        <v>-147258.03310967213</v>
      </c>
      <c r="Z148" s="912">
        <f t="shared" si="40"/>
        <v>5439.2390657079522</v>
      </c>
      <c r="AA148" s="912">
        <f t="shared" si="40"/>
        <v>-45285.915219708171</v>
      </c>
      <c r="AB148" s="912">
        <f t="shared" si="40"/>
        <v>-105733.0569556719</v>
      </c>
      <c r="AC148" s="914">
        <f t="shared" si="40"/>
        <v>-1678.2999999999993</v>
      </c>
    </row>
    <row r="149" spans="2:29">
      <c r="B149" s="938" t="s">
        <v>817</v>
      </c>
      <c r="C149" s="940">
        <f t="shared" ref="C149:AC149" si="41">C69-C29</f>
        <v>-26325.296085787355</v>
      </c>
      <c r="D149" s="912">
        <f t="shared" si="41"/>
        <v>15413.999670463643</v>
      </c>
      <c r="E149" s="912">
        <f t="shared" si="41"/>
        <v>9300</v>
      </c>
      <c r="F149" s="912">
        <f t="shared" si="41"/>
        <v>-51039.295756251027</v>
      </c>
      <c r="G149" s="940">
        <f t="shared" si="41"/>
        <v>-122950.11806122834</v>
      </c>
      <c r="H149" s="912">
        <f t="shared" si="41"/>
        <v>-13250.950000000012</v>
      </c>
      <c r="I149" s="912">
        <f t="shared" si="41"/>
        <v>2886.1500000000015</v>
      </c>
      <c r="J149" s="912">
        <f t="shared" si="41"/>
        <v>-110210.31806122832</v>
      </c>
      <c r="K149" s="2029">
        <f t="shared" si="41"/>
        <v>-40249.930989176995</v>
      </c>
      <c r="L149" s="2029">
        <f t="shared" si="41"/>
        <v>-69960.387072051322</v>
      </c>
      <c r="M149" s="912">
        <f t="shared" si="41"/>
        <v>-2375</v>
      </c>
      <c r="N149" s="913">
        <f t="shared" si="41"/>
        <v>5.8999999999999773</v>
      </c>
      <c r="O149" s="912">
        <f t="shared" si="41"/>
        <v>-23.649999999999977</v>
      </c>
      <c r="P149" s="912">
        <f t="shared" si="41"/>
        <v>-346.89999999999964</v>
      </c>
      <c r="Q149" s="912">
        <f t="shared" si="41"/>
        <v>-1.0999999999999943</v>
      </c>
      <c r="R149" s="913">
        <f t="shared" si="41"/>
        <v>-173.50864197530848</v>
      </c>
      <c r="S149" s="914">
        <f t="shared" si="41"/>
        <v>-758.88529473708695</v>
      </c>
      <c r="T149" s="914">
        <f t="shared" si="41"/>
        <v>-265.25</v>
      </c>
      <c r="U149" s="928">
        <f t="shared" si="41"/>
        <v>-4748.0284704998921</v>
      </c>
      <c r="V149" s="912">
        <f t="shared" si="41"/>
        <v>69.443874450733063</v>
      </c>
      <c r="W149" s="912">
        <f t="shared" si="41"/>
        <v>-516.65187535670361</v>
      </c>
      <c r="X149" s="914">
        <f t="shared" si="41"/>
        <v>-4300.8204695939203</v>
      </c>
      <c r="Y149" s="912">
        <f t="shared" si="41"/>
        <v>-155586.83655422798</v>
      </c>
      <c r="Z149" s="912">
        <f t="shared" si="41"/>
        <v>2064.8849029390258</v>
      </c>
      <c r="AA149" s="912">
        <f t="shared" si="41"/>
        <v>-48693.447631607705</v>
      </c>
      <c r="AB149" s="912">
        <f t="shared" si="41"/>
        <v>-106582.17382555932</v>
      </c>
      <c r="AC149" s="914">
        <f t="shared" si="41"/>
        <v>-2376.1000000000004</v>
      </c>
    </row>
    <row r="150" spans="2:29">
      <c r="B150" s="938" t="s">
        <v>818</v>
      </c>
      <c r="C150" s="940">
        <f t="shared" ref="C150:AC150" si="42">C70-C30</f>
        <v>-9352.814603103674</v>
      </c>
      <c r="D150" s="912">
        <f t="shared" si="42"/>
        <v>16431.688369324344</v>
      </c>
      <c r="E150" s="912">
        <f t="shared" si="42"/>
        <v>9500</v>
      </c>
      <c r="F150" s="912">
        <f t="shared" si="42"/>
        <v>-35284.502972427988</v>
      </c>
      <c r="G150" s="940">
        <f t="shared" si="42"/>
        <v>-125680.37327917761</v>
      </c>
      <c r="H150" s="912">
        <f t="shared" si="42"/>
        <v>-14487.199999999983</v>
      </c>
      <c r="I150" s="912">
        <f t="shared" si="42"/>
        <v>2866</v>
      </c>
      <c r="J150" s="912">
        <f t="shared" si="42"/>
        <v>-111729.17327917763</v>
      </c>
      <c r="K150" s="2029">
        <f t="shared" si="42"/>
        <v>-40804.632389013685</v>
      </c>
      <c r="L150" s="2029">
        <f t="shared" si="42"/>
        <v>-70924.540890163931</v>
      </c>
      <c r="M150" s="912">
        <f t="shared" si="42"/>
        <v>-2330</v>
      </c>
      <c r="N150" s="913">
        <f t="shared" si="42"/>
        <v>5.5500000000000682</v>
      </c>
      <c r="O150" s="912">
        <f t="shared" si="42"/>
        <v>-21.75</v>
      </c>
      <c r="P150" s="912">
        <f t="shared" si="42"/>
        <v>-649.64999999999964</v>
      </c>
      <c r="Q150" s="912">
        <f t="shared" si="42"/>
        <v>11.25</v>
      </c>
      <c r="R150" s="913">
        <f t="shared" si="42"/>
        <v>-124.68407407407392</v>
      </c>
      <c r="S150" s="914">
        <f t="shared" si="42"/>
        <v>174.42573703392918</v>
      </c>
      <c r="T150" s="914">
        <f t="shared" si="42"/>
        <v>-206</v>
      </c>
      <c r="U150" s="928">
        <f t="shared" si="42"/>
        <v>-3063.9606680246361</v>
      </c>
      <c r="V150" s="912">
        <f t="shared" si="42"/>
        <v>86.249230508489632</v>
      </c>
      <c r="W150" s="912">
        <f t="shared" si="42"/>
        <v>-420.54233135956611</v>
      </c>
      <c r="X150" s="914">
        <f t="shared" si="42"/>
        <v>-2729.6675671735611</v>
      </c>
      <c r="Y150" s="912">
        <f t="shared" si="42"/>
        <v>-138908.00688734616</v>
      </c>
      <c r="Z150" s="912">
        <f t="shared" si="42"/>
        <v>1911.60352575875</v>
      </c>
      <c r="AA150" s="912">
        <f t="shared" si="42"/>
        <v>-32860.79530378757</v>
      </c>
      <c r="AB150" s="912">
        <f t="shared" si="42"/>
        <v>-105640.06510931728</v>
      </c>
      <c r="AC150" s="914">
        <f t="shared" si="42"/>
        <v>-2318.75</v>
      </c>
    </row>
    <row r="151" spans="2:29">
      <c r="B151" s="938" t="s">
        <v>819</v>
      </c>
      <c r="C151" s="940">
        <f t="shared" ref="C151:AC151" si="43">C71-C31</f>
        <v>-19723.476935382118</v>
      </c>
      <c r="D151" s="912">
        <f t="shared" si="43"/>
        <v>15588.634996107663</v>
      </c>
      <c r="E151" s="912">
        <f t="shared" si="43"/>
        <v>8600</v>
      </c>
      <c r="F151" s="912">
        <f t="shared" si="43"/>
        <v>-43912.111931489781</v>
      </c>
      <c r="G151" s="940">
        <f t="shared" si="43"/>
        <v>-126069.45350351313</v>
      </c>
      <c r="H151" s="912">
        <f t="shared" si="43"/>
        <v>-13741.949999999983</v>
      </c>
      <c r="I151" s="912">
        <f t="shared" si="43"/>
        <v>3234</v>
      </c>
      <c r="J151" s="912">
        <f t="shared" si="43"/>
        <v>-113076.50350351314</v>
      </c>
      <c r="K151" s="2029">
        <f t="shared" si="43"/>
        <v>-41296.691113669658</v>
      </c>
      <c r="L151" s="2029">
        <f t="shared" si="43"/>
        <v>-71779.812389843486</v>
      </c>
      <c r="M151" s="912">
        <f t="shared" si="43"/>
        <v>-2485</v>
      </c>
      <c r="N151" s="913">
        <f t="shared" si="43"/>
        <v>12.5</v>
      </c>
      <c r="O151" s="912">
        <f t="shared" si="43"/>
        <v>-5</v>
      </c>
      <c r="P151" s="912">
        <f t="shared" si="43"/>
        <v>-392.5</v>
      </c>
      <c r="Q151" s="912">
        <f t="shared" si="43"/>
        <v>-16</v>
      </c>
      <c r="R151" s="913">
        <f t="shared" si="43"/>
        <v>-127.16827777777758</v>
      </c>
      <c r="S151" s="914">
        <f t="shared" si="43"/>
        <v>4090.6081416523775</v>
      </c>
      <c r="T151" s="914">
        <f t="shared" si="43"/>
        <v>25</v>
      </c>
      <c r="U151" s="928">
        <f t="shared" si="43"/>
        <v>-4658.5460670278117</v>
      </c>
      <c r="V151" s="912">
        <f t="shared" si="43"/>
        <v>110.56169203391414</v>
      </c>
      <c r="W151" s="912">
        <f t="shared" si="43"/>
        <v>-427.89127520799821</v>
      </c>
      <c r="X151" s="914">
        <f t="shared" si="43"/>
        <v>-4341.2164838537283</v>
      </c>
      <c r="Y151" s="912">
        <f t="shared" si="43"/>
        <v>-146864.03664204851</v>
      </c>
      <c r="Z151" s="912">
        <f t="shared" si="43"/>
        <v>1842.5784103638143</v>
      </c>
      <c r="AA151" s="912">
        <f t="shared" si="43"/>
        <v>-41111.003206697758</v>
      </c>
      <c r="AB151" s="912">
        <f t="shared" si="43"/>
        <v>-105094.61184571451</v>
      </c>
      <c r="AC151" s="914">
        <f t="shared" si="43"/>
        <v>-2501</v>
      </c>
    </row>
    <row r="152" spans="2:29">
      <c r="B152" s="938" t="s">
        <v>820</v>
      </c>
      <c r="C152" s="940">
        <f t="shared" ref="C152:AC152" si="44">C72-C32</f>
        <v>-925.7782474666601</v>
      </c>
      <c r="D152" s="912">
        <f t="shared" si="44"/>
        <v>20699.068011920637</v>
      </c>
      <c r="E152" s="912">
        <f t="shared" si="44"/>
        <v>9000</v>
      </c>
      <c r="F152" s="912">
        <f t="shared" si="44"/>
        <v>-30624.846259387326</v>
      </c>
      <c r="G152" s="940">
        <f t="shared" si="44"/>
        <v>-128213.10342222487</v>
      </c>
      <c r="H152" s="912">
        <f t="shared" si="44"/>
        <v>-14243.199999999997</v>
      </c>
      <c r="I152" s="912">
        <f t="shared" si="44"/>
        <v>4697</v>
      </c>
      <c r="J152" s="912">
        <f t="shared" si="44"/>
        <v>-116028.90342222486</v>
      </c>
      <c r="K152" s="2029">
        <f t="shared" si="44"/>
        <v>-42374.937643314726</v>
      </c>
      <c r="L152" s="2029">
        <f t="shared" si="44"/>
        <v>-73653.965778910147</v>
      </c>
      <c r="M152" s="912">
        <f t="shared" si="44"/>
        <v>-2638</v>
      </c>
      <c r="N152" s="913">
        <f t="shared" si="44"/>
        <v>-10</v>
      </c>
      <c r="O152" s="912">
        <f t="shared" si="44"/>
        <v>-52.5</v>
      </c>
      <c r="P152" s="912">
        <f t="shared" si="44"/>
        <v>-367.5</v>
      </c>
      <c r="Q152" s="912">
        <f t="shared" si="44"/>
        <v>-16</v>
      </c>
      <c r="R152" s="913">
        <f t="shared" si="44"/>
        <v>-131.02669166666635</v>
      </c>
      <c r="S152" s="914">
        <f t="shared" si="44"/>
        <v>3589.6511601848251</v>
      </c>
      <c r="T152" s="914">
        <f t="shared" si="44"/>
        <v>275</v>
      </c>
      <c r="U152" s="928">
        <f t="shared" si="44"/>
        <v>-6723.2572609716626</v>
      </c>
      <c r="V152" s="912">
        <f t="shared" si="44"/>
        <v>291.477438228827</v>
      </c>
      <c r="W152" s="912">
        <f t="shared" si="44"/>
        <v>-242.01515343643496</v>
      </c>
      <c r="X152" s="914">
        <f t="shared" si="44"/>
        <v>-6772.7195457640555</v>
      </c>
      <c r="Y152" s="912">
        <f t="shared" si="44"/>
        <v>-132574.51446214505</v>
      </c>
      <c r="Z152" s="912">
        <f t="shared" si="44"/>
        <v>6606.318758482812</v>
      </c>
      <c r="AA152" s="912">
        <f t="shared" si="44"/>
        <v>-26222.361412823782</v>
      </c>
      <c r="AB152" s="912">
        <f t="shared" si="44"/>
        <v>-110304.4718078041</v>
      </c>
      <c r="AC152" s="914">
        <f t="shared" si="44"/>
        <v>-2654</v>
      </c>
    </row>
    <row r="153" spans="2:29">
      <c r="B153" s="938" t="s">
        <v>821</v>
      </c>
      <c r="C153" s="940">
        <f t="shared" ref="C153:AC153" si="45">C73-C33</f>
        <v>1305.096990970429</v>
      </c>
      <c r="D153" s="912">
        <f t="shared" si="45"/>
        <v>13936.950664415257</v>
      </c>
      <c r="E153" s="912">
        <f t="shared" si="45"/>
        <v>9000</v>
      </c>
      <c r="F153" s="912">
        <f t="shared" si="45"/>
        <v>-21631.853673444828</v>
      </c>
      <c r="G153" s="940">
        <f t="shared" si="45"/>
        <v>-129917.62711585208</v>
      </c>
      <c r="H153" s="912">
        <f t="shared" si="45"/>
        <v>-15035.949999999983</v>
      </c>
      <c r="I153" s="912">
        <f t="shared" si="45"/>
        <v>4259.6500000000015</v>
      </c>
      <c r="J153" s="912">
        <f t="shared" si="45"/>
        <v>-116191.32711585209</v>
      </c>
      <c r="K153" s="2029">
        <f t="shared" si="45"/>
        <v>-42434.256431015448</v>
      </c>
      <c r="L153" s="2029">
        <f t="shared" si="45"/>
        <v>-73757.070684836654</v>
      </c>
      <c r="M153" s="912">
        <f t="shared" si="45"/>
        <v>-2950</v>
      </c>
      <c r="N153" s="913">
        <f t="shared" si="45"/>
        <v>-12.5</v>
      </c>
      <c r="O153" s="912">
        <f t="shared" si="45"/>
        <v>-55</v>
      </c>
      <c r="P153" s="912">
        <f t="shared" si="45"/>
        <v>-12.5</v>
      </c>
      <c r="Q153" s="912">
        <f t="shared" si="45"/>
        <v>-41</v>
      </c>
      <c r="R153" s="913">
        <f t="shared" si="45"/>
        <v>-136.32802624999977</v>
      </c>
      <c r="S153" s="914">
        <f t="shared" si="45"/>
        <v>254.60967840643207</v>
      </c>
      <c r="T153" s="914">
        <f t="shared" si="45"/>
        <v>250</v>
      </c>
      <c r="U153" s="928">
        <f t="shared" si="45"/>
        <v>-3403.8311687158202</v>
      </c>
      <c r="V153" s="912">
        <f t="shared" si="45"/>
        <v>250.64788946425045</v>
      </c>
      <c r="W153" s="912">
        <f t="shared" si="45"/>
        <v>-27.383933114849924</v>
      </c>
      <c r="X153" s="914">
        <f t="shared" si="45"/>
        <v>-3627.0951250652215</v>
      </c>
      <c r="Y153" s="912">
        <f t="shared" si="45"/>
        <v>-131769.079641441</v>
      </c>
      <c r="Z153" s="912">
        <f t="shared" si="45"/>
        <v>-997.17947237048065</v>
      </c>
      <c r="AA153" s="912">
        <f t="shared" si="45"/>
        <v>-17454.587606559682</v>
      </c>
      <c r="AB153" s="912">
        <f t="shared" si="45"/>
        <v>-110326.31256251087</v>
      </c>
      <c r="AC153" s="914">
        <f t="shared" si="45"/>
        <v>-2991</v>
      </c>
    </row>
    <row r="154" spans="2:29">
      <c r="B154" s="938" t="s">
        <v>822</v>
      </c>
      <c r="C154" s="940">
        <f t="shared" ref="C154:AC154" si="46">C74-C34</f>
        <v>-15335.241198523785</v>
      </c>
      <c r="D154" s="912">
        <f t="shared" si="46"/>
        <v>21499.113225937588</v>
      </c>
      <c r="E154" s="912">
        <f t="shared" si="46"/>
        <v>9700</v>
      </c>
      <c r="F154" s="912">
        <f t="shared" si="46"/>
        <v>-46534.354424461373</v>
      </c>
      <c r="G154" s="940">
        <f t="shared" si="46"/>
        <v>-136568.00487267581</v>
      </c>
      <c r="H154" s="912">
        <f t="shared" si="46"/>
        <v>-8458.5</v>
      </c>
      <c r="I154" s="912">
        <f t="shared" si="46"/>
        <v>5310.75</v>
      </c>
      <c r="J154" s="912">
        <f t="shared" si="46"/>
        <v>-131027.25487267583</v>
      </c>
      <c r="K154" s="2029">
        <f t="shared" si="46"/>
        <v>-47852.488397652385</v>
      </c>
      <c r="L154" s="2029">
        <f t="shared" si="46"/>
        <v>-83174.766475023454</v>
      </c>
      <c r="M154" s="912">
        <f t="shared" si="46"/>
        <v>-2393</v>
      </c>
      <c r="N154" s="913">
        <f t="shared" si="46"/>
        <v>37.5</v>
      </c>
      <c r="O154" s="912">
        <f t="shared" si="46"/>
        <v>-2.5</v>
      </c>
      <c r="P154" s="912">
        <f t="shared" si="46"/>
        <v>-225</v>
      </c>
      <c r="Q154" s="912">
        <f t="shared" si="46"/>
        <v>12.5</v>
      </c>
      <c r="R154" s="913">
        <f t="shared" si="46"/>
        <v>-118.1444275624998</v>
      </c>
      <c r="S154" s="914">
        <f t="shared" si="46"/>
        <v>423.12297695876259</v>
      </c>
      <c r="T154" s="914">
        <f t="shared" si="46"/>
        <v>525</v>
      </c>
      <c r="U154" s="928">
        <f t="shared" si="46"/>
        <v>-3147.4417180427336</v>
      </c>
      <c r="V154" s="912">
        <f t="shared" si="46"/>
        <v>478.18028393746295</v>
      </c>
      <c r="W154" s="912">
        <f t="shared" si="46"/>
        <v>-95.639054867409641</v>
      </c>
      <c r="X154" s="914">
        <f t="shared" si="46"/>
        <v>-3529.982947112785</v>
      </c>
      <c r="Y154" s="912">
        <f t="shared" si="46"/>
        <v>-154398.20923984621</v>
      </c>
      <c r="Z154" s="912">
        <f t="shared" si="46"/>
        <v>13438.149082312535</v>
      </c>
      <c r="AA154" s="912">
        <f t="shared" si="46"/>
        <v>-41321.743479328812</v>
      </c>
      <c r="AB154" s="912">
        <f t="shared" si="46"/>
        <v>-124134.11484282985</v>
      </c>
      <c r="AC154" s="914">
        <f t="shared" si="46"/>
        <v>-2380.5</v>
      </c>
    </row>
    <row r="155" spans="2:29">
      <c r="B155" s="938" t="s">
        <v>823</v>
      </c>
      <c r="C155" s="940">
        <f t="shared" ref="C155:AC155" si="47">C75-C35</f>
        <v>-2652.1958653785987</v>
      </c>
      <c r="D155" s="912">
        <f t="shared" si="47"/>
        <v>31367.819306533114</v>
      </c>
      <c r="E155" s="912">
        <f t="shared" si="47"/>
        <v>9600</v>
      </c>
      <c r="F155" s="912">
        <f t="shared" si="47"/>
        <v>-43620.015171911684</v>
      </c>
      <c r="G155" s="940">
        <f t="shared" si="47"/>
        <v>-119261.25253774802</v>
      </c>
      <c r="H155" s="912">
        <f t="shared" si="47"/>
        <v>-9189.7000000000116</v>
      </c>
      <c r="I155" s="912">
        <f t="shared" si="47"/>
        <v>5766.9000000000015</v>
      </c>
      <c r="J155" s="912">
        <f t="shared" si="47"/>
        <v>-113344.452537748</v>
      </c>
      <c r="K155" s="2029">
        <f t="shared" si="47"/>
        <v>-41394.548830862514</v>
      </c>
      <c r="L155" s="2029">
        <f t="shared" si="47"/>
        <v>-71949.903706885496</v>
      </c>
      <c r="M155" s="912">
        <f t="shared" si="47"/>
        <v>-2494</v>
      </c>
      <c r="N155" s="913">
        <f t="shared" si="47"/>
        <v>-12.5</v>
      </c>
      <c r="O155" s="912">
        <f t="shared" si="47"/>
        <v>-102.5</v>
      </c>
      <c r="P155" s="912">
        <f t="shared" si="47"/>
        <v>-237.5</v>
      </c>
      <c r="Q155" s="912">
        <f t="shared" si="47"/>
        <v>-60</v>
      </c>
      <c r="R155" s="913">
        <f t="shared" si="47"/>
        <v>-101.55164894062477</v>
      </c>
      <c r="S155" s="914">
        <f t="shared" si="47"/>
        <v>5385.3982281404133</v>
      </c>
      <c r="T155" s="914">
        <f t="shared" si="47"/>
        <v>375</v>
      </c>
      <c r="U155" s="928">
        <f t="shared" si="47"/>
        <v>353.60026862498489</v>
      </c>
      <c r="V155" s="912">
        <f t="shared" si="47"/>
        <v>46.988623066819855</v>
      </c>
      <c r="W155" s="912">
        <f t="shared" si="47"/>
        <v>-39.38344262044825</v>
      </c>
      <c r="X155" s="914">
        <f t="shared" si="47"/>
        <v>345.99508817861351</v>
      </c>
      <c r="Y155" s="912">
        <f t="shared" si="47"/>
        <v>-116313.50155530171</v>
      </c>
      <c r="Z155" s="912">
        <f t="shared" si="47"/>
        <v>22111.056280659308</v>
      </c>
      <c r="AA155" s="912">
        <f t="shared" si="47"/>
        <v>-37994.998614532116</v>
      </c>
      <c r="AB155" s="912">
        <f t="shared" si="47"/>
        <v>-97875.559221428994</v>
      </c>
      <c r="AC155" s="914">
        <f t="shared" si="47"/>
        <v>-2554</v>
      </c>
    </row>
    <row r="156" spans="2:29" ht="16" thickBot="1">
      <c r="B156" s="949" t="s">
        <v>824</v>
      </c>
      <c r="C156" s="950">
        <f t="shared" ref="C156:AC156" si="48">C76-C36</f>
        <v>-17600.77768855344</v>
      </c>
      <c r="D156" s="923">
        <f t="shared" si="48"/>
        <v>21236.617731766251</v>
      </c>
      <c r="E156" s="923">
        <f t="shared" si="48"/>
        <v>9400</v>
      </c>
      <c r="F156" s="923">
        <f t="shared" si="48"/>
        <v>-48237.395420319692</v>
      </c>
      <c r="G156" s="950">
        <f t="shared" si="48"/>
        <v>-125456.89955670183</v>
      </c>
      <c r="H156" s="923">
        <f t="shared" si="48"/>
        <v>-9278.5</v>
      </c>
      <c r="I156" s="923">
        <f t="shared" si="48"/>
        <v>6890.6500000000015</v>
      </c>
      <c r="J156" s="923">
        <f t="shared" si="48"/>
        <v>-121075.04955670182</v>
      </c>
      <c r="K156" s="2030">
        <f t="shared" si="48"/>
        <v>-44217.841622243111</v>
      </c>
      <c r="L156" s="2030">
        <f t="shared" si="48"/>
        <v>-76857.207934458711</v>
      </c>
      <c r="M156" s="923">
        <f t="shared" si="48"/>
        <v>-1994</v>
      </c>
      <c r="N156" s="924">
        <f t="shared" si="48"/>
        <v>-10</v>
      </c>
      <c r="O156" s="923">
        <f t="shared" si="48"/>
        <v>-100</v>
      </c>
      <c r="P156" s="923">
        <f t="shared" si="48"/>
        <v>-152.5</v>
      </c>
      <c r="Q156" s="923">
        <f t="shared" si="48"/>
        <v>-82.5</v>
      </c>
      <c r="R156" s="924">
        <f t="shared" si="48"/>
        <v>-236.62923138765609</v>
      </c>
      <c r="S156" s="925">
        <f t="shared" si="48"/>
        <v>771.29592876841707</v>
      </c>
      <c r="T156" s="925">
        <f t="shared" si="48"/>
        <v>200</v>
      </c>
      <c r="U156" s="935">
        <f t="shared" si="48"/>
        <v>-1341.8747931126454</v>
      </c>
      <c r="V156" s="923">
        <f t="shared" si="48"/>
        <v>-43.613652319816197</v>
      </c>
      <c r="W156" s="923">
        <f t="shared" si="48"/>
        <v>-177.10867062657167</v>
      </c>
      <c r="X156" s="925">
        <f t="shared" si="48"/>
        <v>-1121.1524701662584</v>
      </c>
      <c r="Y156" s="923">
        <f t="shared" si="48"/>
        <v>-144009.88534098712</v>
      </c>
      <c r="Z156" s="923">
        <f t="shared" si="48"/>
        <v>11667.874848058767</v>
      </c>
      <c r="AA156" s="923">
        <f t="shared" si="48"/>
        <v>-41623.854090946261</v>
      </c>
      <c r="AB156" s="923">
        <f t="shared" si="48"/>
        <v>-111977.40609809969</v>
      </c>
      <c r="AC156" s="925">
        <f t="shared" si="48"/>
        <v>-2076.5</v>
      </c>
    </row>
    <row r="157" spans="2:29">
      <c r="B157" s="878" t="s">
        <v>45</v>
      </c>
      <c r="C157" s="2566">
        <f t="shared" ref="C157:AC157" si="49">C77-C37</f>
        <v>-102471.50542091951</v>
      </c>
      <c r="D157" s="2566">
        <f t="shared" si="49"/>
        <v>207286.42418088578</v>
      </c>
      <c r="E157" s="2566">
        <f t="shared" si="49"/>
        <v>110600</v>
      </c>
      <c r="F157" s="2566">
        <f t="shared" si="49"/>
        <v>-420357.92960180435</v>
      </c>
      <c r="G157" s="2566">
        <f t="shared" si="49"/>
        <v>-1537989.1861710595</v>
      </c>
      <c r="H157" s="2566">
        <f t="shared" si="49"/>
        <v>-150335.69999999995</v>
      </c>
      <c r="I157" s="2566">
        <f t="shared" si="49"/>
        <v>32308.550000000047</v>
      </c>
      <c r="J157" s="2566">
        <f t="shared" si="49"/>
        <v>-1392576.0361710591</v>
      </c>
      <c r="K157" s="2567">
        <f t="shared" si="49"/>
        <v>-508471.49616980786</v>
      </c>
      <c r="L157" s="2567">
        <f t="shared" si="49"/>
        <v>-884104.54000125115</v>
      </c>
      <c r="M157" s="2566">
        <f t="shared" si="49"/>
        <v>-27386</v>
      </c>
      <c r="N157" s="2566">
        <f t="shared" si="49"/>
        <v>20.900000000001455</v>
      </c>
      <c r="O157" s="2566">
        <f t="shared" si="49"/>
        <v>10.399999999999636</v>
      </c>
      <c r="P157" s="2566">
        <f t="shared" si="49"/>
        <v>-3460.5</v>
      </c>
      <c r="Q157" s="2566">
        <f t="shared" si="49"/>
        <v>-170.05000000000018</v>
      </c>
      <c r="R157" s="2566">
        <f t="shared" si="49"/>
        <v>-1635.0836122271976</v>
      </c>
      <c r="S157" s="2566">
        <f t="shared" si="49"/>
        <v>8705.0790236042521</v>
      </c>
      <c r="T157" s="2566">
        <f t="shared" si="49"/>
        <v>-85.350000000005821</v>
      </c>
      <c r="U157" s="2566">
        <f t="shared" si="49"/>
        <v>-35433.557245487202</v>
      </c>
      <c r="V157" s="2566">
        <f t="shared" si="49"/>
        <v>1280.1790592169946</v>
      </c>
      <c r="W157" s="2566">
        <f t="shared" si="49"/>
        <v>-1588.8563652951198</v>
      </c>
      <c r="X157" s="2566">
        <f t="shared" si="49"/>
        <v>-35124.879939409089</v>
      </c>
      <c r="Y157" s="2566">
        <f t="shared" si="49"/>
        <v>-1672508.8534260858</v>
      </c>
      <c r="Z157" s="2566">
        <f t="shared" si="49"/>
        <v>56616.719627875369</v>
      </c>
      <c r="AA157" s="2566">
        <f t="shared" si="49"/>
        <v>-389627.83596709929</v>
      </c>
      <c r="AB157" s="2566">
        <f t="shared" si="49"/>
        <v>-1311941.6870868637</v>
      </c>
      <c r="AC157" s="2566">
        <f t="shared" si="49"/>
        <v>-27556.049999999988</v>
      </c>
    </row>
    <row r="158" spans="2:29">
      <c r="B158" s="2568" t="s">
        <v>1123</v>
      </c>
      <c r="C158" s="2569">
        <f t="shared" ref="C158:AC158" si="50">C157/C37</f>
        <v>-1.5522759980524029E-2</v>
      </c>
      <c r="D158" s="2569">
        <f t="shared" si="50"/>
        <v>0.16494981486653898</v>
      </c>
      <c r="E158" s="2569">
        <f t="shared" si="50"/>
        <v>10.24074074074074</v>
      </c>
      <c r="F158" s="2569">
        <f t="shared" si="50"/>
        <v>-7.8808621211649901E-2</v>
      </c>
      <c r="G158" s="2569">
        <f t="shared" si="50"/>
        <v>-0.48717346649295307</v>
      </c>
      <c r="H158" s="2569">
        <f t="shared" si="50"/>
        <v>-0.16538204245513877</v>
      </c>
      <c r="I158" s="2569">
        <f t="shared" si="50"/>
        <v>4.5936450019404149E-2</v>
      </c>
      <c r="J158" s="2569">
        <f t="shared" si="50"/>
        <v>-0.98472608823263408</v>
      </c>
      <c r="K158" s="2569">
        <f t="shared" si="50"/>
        <v>-0.98451027779978451</v>
      </c>
      <c r="L158" s="2569">
        <f t="shared" si="50"/>
        <v>-0.98485024928137155</v>
      </c>
      <c r="M158" s="2569">
        <f t="shared" si="50"/>
        <v>-0.20995737373117851</v>
      </c>
      <c r="N158" s="2569">
        <f t="shared" si="50"/>
        <v>2.5062656641605761E-3</v>
      </c>
      <c r="O158" s="2569">
        <f t="shared" si="50"/>
        <v>1.0358978445356025E-3</v>
      </c>
      <c r="P158" s="2569">
        <f t="shared" si="50"/>
        <v>-5.8198299711573226E-2</v>
      </c>
      <c r="Q158" s="2569">
        <f t="shared" si="50"/>
        <v>-5.630701478452349E-2</v>
      </c>
      <c r="R158" s="2569">
        <f t="shared" si="50"/>
        <v>-0.23159550255119268</v>
      </c>
      <c r="S158" s="2569">
        <f t="shared" si="50"/>
        <v>4.0433276289683809E-2</v>
      </c>
      <c r="T158" s="2569">
        <f t="shared" si="50"/>
        <v>-1.2770188231228806E-3</v>
      </c>
      <c r="U158" s="2569">
        <f t="shared" si="50"/>
        <v>-0.15274167560070248</v>
      </c>
      <c r="V158" s="2569">
        <f t="shared" si="50"/>
        <v>0.19485752667475592</v>
      </c>
      <c r="W158" s="2569">
        <f t="shared" si="50"/>
        <v>-9.0849643459136972E-2</v>
      </c>
      <c r="X158" s="2569">
        <f t="shared" si="50"/>
        <v>-0.16893062508750636</v>
      </c>
      <c r="Y158" s="2569">
        <f t="shared" si="50"/>
        <v>-0.16143333090626416</v>
      </c>
      <c r="Z158" s="2569">
        <f t="shared" si="50"/>
        <v>2.5880115526462556E-2</v>
      </c>
      <c r="AA158" s="2569">
        <f t="shared" si="50"/>
        <v>-6.4244476706331904E-2</v>
      </c>
      <c r="AB158" s="2569">
        <f t="shared" si="50"/>
        <v>-0.66444528263498714</v>
      </c>
      <c r="AC158" s="2569">
        <f t="shared" si="50"/>
        <v>-0.20648033566106588</v>
      </c>
    </row>
  </sheetData>
  <sheetProtection algorithmName="SHA-512" hashValue="F98scnYvtZaXT+wd0K9X8ZrOc1s5BjLGzXYTRTN77gqs6kgkszLlMTkqmz/4x1vOUyIIuXSr591uYjIRxnvFHw==" saltValue="Z5LWrK94E+p2f9yFq+7iPw==" spinCount="100000" sheet="1" objects="1" scenarios="1"/>
  <mergeCells count="57">
    <mergeCell ref="C81:AC82"/>
    <mergeCell ref="C83:F83"/>
    <mergeCell ref="G83:M83"/>
    <mergeCell ref="N83:Q83"/>
    <mergeCell ref="R83:S83"/>
    <mergeCell ref="U83:X83"/>
    <mergeCell ref="Y83:AC83"/>
    <mergeCell ref="Y63:AC63"/>
    <mergeCell ref="C63:F63"/>
    <mergeCell ref="G63:M63"/>
    <mergeCell ref="N63:Q63"/>
    <mergeCell ref="R63:S63"/>
    <mergeCell ref="U63:X63"/>
    <mergeCell ref="C2:AC3"/>
    <mergeCell ref="C4:F4"/>
    <mergeCell ref="G4:M4"/>
    <mergeCell ref="N4:Q4"/>
    <mergeCell ref="R4:S4"/>
    <mergeCell ref="U4:X4"/>
    <mergeCell ref="Y4:AC4"/>
    <mergeCell ref="C21:AC22"/>
    <mergeCell ref="C23:F23"/>
    <mergeCell ref="G23:M23"/>
    <mergeCell ref="N23:Q23"/>
    <mergeCell ref="R23:S23"/>
    <mergeCell ref="U23:X23"/>
    <mergeCell ref="Y23:AC23"/>
    <mergeCell ref="C41:AC42"/>
    <mergeCell ref="C43:F43"/>
    <mergeCell ref="G43:M43"/>
    <mergeCell ref="N43:Q43"/>
    <mergeCell ref="R43:S43"/>
    <mergeCell ref="U43:X43"/>
    <mergeCell ref="Y43:AC43"/>
    <mergeCell ref="AE43:AH43"/>
    <mergeCell ref="C141:AC142"/>
    <mergeCell ref="C143:F143"/>
    <mergeCell ref="G143:M143"/>
    <mergeCell ref="N143:Q143"/>
    <mergeCell ref="R143:S143"/>
    <mergeCell ref="U143:X143"/>
    <mergeCell ref="Y143:AC143"/>
    <mergeCell ref="C121:AC122"/>
    <mergeCell ref="C123:F123"/>
    <mergeCell ref="G123:M123"/>
    <mergeCell ref="N123:Q123"/>
    <mergeCell ref="R123:S123"/>
    <mergeCell ref="U123:X123"/>
    <mergeCell ref="Y123:AC123"/>
    <mergeCell ref="C61:AC62"/>
    <mergeCell ref="C101:AC102"/>
    <mergeCell ref="C103:F103"/>
    <mergeCell ref="G103:M103"/>
    <mergeCell ref="N103:Q103"/>
    <mergeCell ref="R103:S103"/>
    <mergeCell ref="U103:X103"/>
    <mergeCell ref="Y103:AC103"/>
  </mergeCells>
  <pageMargins left="0.7" right="0.7" top="0.75" bottom="0.75" header="0.3" footer="0.3"/>
  <pageSetup orientation="portrait" r:id="rId1"/>
  <ignoredErrors>
    <ignoredError sqref="C57:N58 C122:AC124 D59:F59 H59:AC59 D60:AC60 O57:AC58 O45:AC56 D121:AC121 C137:AC137 C125:V125 X125:AC125 C126:V126 X126:AC126 C127:V127 X127:AC127 C128:V128 X128:AC128 C129:V129 X129:AC129 C130:V130 X130:AC130 C131:V131 X131:AC131 C132:V132 X132:AC132 C133:V133 X133:AC133 C134:V134 X134:AC134 C135:V135 X135:AC135 C136:V136 X136:AC136"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0E5E9-C8F1-4E26-A087-D52F30F1C8F0}">
  <sheetPr codeName="Sheet2">
    <tabColor theme="5" tint="0.39997558519241921"/>
  </sheetPr>
  <dimension ref="A1:BA976"/>
  <sheetViews>
    <sheetView topLeftCell="C1" workbookViewId="0"/>
  </sheetViews>
  <sheetFormatPr baseColWidth="10" defaultColWidth="14.5" defaultRowHeight="15" customHeight="1"/>
  <cols>
    <col min="1" max="2" width="14.5" style="145" hidden="1" customWidth="1"/>
    <col min="3" max="3" width="2.6640625" style="145" customWidth="1"/>
    <col min="4" max="4" width="19" style="145" customWidth="1"/>
    <col min="5" max="5" width="39.5" style="145" customWidth="1"/>
    <col min="6" max="6" width="19" style="145" customWidth="1"/>
    <col min="7" max="7" width="7.5" style="146" customWidth="1"/>
    <col min="8" max="8" width="14.5" style="146" hidden="1" customWidth="1"/>
    <col min="9" max="14" width="11.6640625" style="145" hidden="1" customWidth="1"/>
    <col min="15" max="15" width="11.1640625" style="145" hidden="1" customWidth="1"/>
    <col min="16" max="34" width="11.6640625" style="145" hidden="1" customWidth="1"/>
    <col min="35" max="35" width="11.6640625" style="994" hidden="1" customWidth="1"/>
    <col min="36" max="37" width="11.6640625" style="145" hidden="1" customWidth="1"/>
    <col min="38" max="38" width="11.6640625" style="994" hidden="1" customWidth="1"/>
    <col min="39" max="40" width="11.6640625" style="145" customWidth="1"/>
    <col min="41" max="41" width="11.6640625" style="994" customWidth="1"/>
    <col min="42" max="43" width="11.6640625" style="145" customWidth="1"/>
    <col min="44" max="44" width="11.6640625" style="994" customWidth="1"/>
    <col min="45" max="47" width="11.6640625" style="145" customWidth="1"/>
    <col min="48" max="55" width="14.5" style="145" customWidth="1"/>
    <col min="56" max="16384" width="14.5" style="145"/>
  </cols>
  <sheetData>
    <row r="1" spans="1:53" s="146" customFormat="1" ht="18" customHeight="1">
      <c r="A1" s="150" t="s">
        <v>0</v>
      </c>
      <c r="B1" s="164">
        <v>168</v>
      </c>
      <c r="D1" s="189"/>
      <c r="E1" s="189"/>
      <c r="F1" s="187"/>
      <c r="G1" s="188"/>
      <c r="H1" s="187"/>
      <c r="I1" s="186"/>
      <c r="J1" s="185">
        <v>45017</v>
      </c>
      <c r="K1" s="184"/>
      <c r="L1" s="186"/>
      <c r="M1" s="185">
        <v>45047</v>
      </c>
      <c r="N1" s="184"/>
      <c r="O1" s="186"/>
      <c r="P1" s="185">
        <v>45078</v>
      </c>
      <c r="Q1" s="184"/>
      <c r="R1" s="186"/>
      <c r="S1" s="185">
        <v>45108</v>
      </c>
      <c r="T1" s="184"/>
      <c r="U1" s="186"/>
      <c r="V1" s="185">
        <v>45139</v>
      </c>
      <c r="W1" s="184"/>
      <c r="X1" s="186"/>
      <c r="Y1" s="185">
        <v>45170</v>
      </c>
      <c r="Z1" s="184"/>
      <c r="AA1" s="186"/>
      <c r="AB1" s="185">
        <v>45200</v>
      </c>
      <c r="AC1" s="184"/>
      <c r="AD1" s="186"/>
      <c r="AE1" s="185">
        <v>45231</v>
      </c>
      <c r="AF1" s="184"/>
      <c r="AG1" s="186"/>
      <c r="AH1" s="185">
        <v>45261</v>
      </c>
      <c r="AI1" s="988"/>
      <c r="AJ1" s="186"/>
      <c r="AK1" s="185">
        <v>45292</v>
      </c>
      <c r="AL1" s="988"/>
      <c r="AM1" s="186"/>
      <c r="AN1" s="185">
        <v>45323</v>
      </c>
      <c r="AO1" s="988"/>
      <c r="AP1" s="186"/>
      <c r="AQ1" s="185">
        <v>45352</v>
      </c>
      <c r="AR1" s="988"/>
      <c r="AS1" s="186"/>
      <c r="AT1" s="185" t="s">
        <v>2</v>
      </c>
      <c r="AU1" s="184"/>
    </row>
    <row r="2" spans="1:53">
      <c r="A2" s="150" t="s">
        <v>3</v>
      </c>
      <c r="B2" s="156">
        <v>0.8</v>
      </c>
      <c r="D2" s="183" t="s">
        <v>4</v>
      </c>
      <c r="E2" s="182" t="s">
        <v>5</v>
      </c>
      <c r="F2" s="182" t="s">
        <v>6</v>
      </c>
      <c r="G2" s="181" t="s">
        <v>7</v>
      </c>
      <c r="H2" s="180" t="s">
        <v>8</v>
      </c>
      <c r="I2" s="178" t="s">
        <v>9</v>
      </c>
      <c r="J2" s="177" t="s">
        <v>10</v>
      </c>
      <c r="K2" s="231" t="s">
        <v>11</v>
      </c>
      <c r="L2" s="178" t="s">
        <v>9</v>
      </c>
      <c r="M2" s="177" t="s">
        <v>10</v>
      </c>
      <c r="N2" s="231" t="s">
        <v>11</v>
      </c>
      <c r="O2" s="178" t="s">
        <v>9</v>
      </c>
      <c r="P2" s="177" t="s">
        <v>10</v>
      </c>
      <c r="Q2" s="231" t="s">
        <v>11</v>
      </c>
      <c r="R2" s="178" t="s">
        <v>9</v>
      </c>
      <c r="S2" s="177" t="s">
        <v>10</v>
      </c>
      <c r="T2" s="231" t="s">
        <v>11</v>
      </c>
      <c r="U2" s="178" t="s">
        <v>9</v>
      </c>
      <c r="V2" s="177" t="s">
        <v>10</v>
      </c>
      <c r="W2" s="231" t="s">
        <v>11</v>
      </c>
      <c r="X2" s="178" t="s">
        <v>9</v>
      </c>
      <c r="Y2" s="177" t="s">
        <v>10</v>
      </c>
      <c r="Z2" s="231" t="s">
        <v>11</v>
      </c>
      <c r="AA2" s="178" t="s">
        <v>9</v>
      </c>
      <c r="AB2" s="177" t="s">
        <v>10</v>
      </c>
      <c r="AC2" s="231" t="s">
        <v>11</v>
      </c>
      <c r="AD2" s="178" t="s">
        <v>9</v>
      </c>
      <c r="AE2" s="177" t="s">
        <v>10</v>
      </c>
      <c r="AF2" s="231" t="s">
        <v>11</v>
      </c>
      <c r="AG2" s="178" t="s">
        <v>9</v>
      </c>
      <c r="AH2" s="177" t="s">
        <v>10</v>
      </c>
      <c r="AI2" s="989" t="s">
        <v>11</v>
      </c>
      <c r="AJ2" s="178" t="s">
        <v>9</v>
      </c>
      <c r="AK2" s="177" t="s">
        <v>12</v>
      </c>
      <c r="AL2" s="989" t="s">
        <v>11</v>
      </c>
      <c r="AM2" s="178" t="s">
        <v>9</v>
      </c>
      <c r="AN2" s="177" t="s">
        <v>12</v>
      </c>
      <c r="AO2" s="989" t="s">
        <v>11</v>
      </c>
      <c r="AP2" s="178" t="s">
        <v>9</v>
      </c>
      <c r="AQ2" s="177" t="s">
        <v>12</v>
      </c>
      <c r="AR2" s="989" t="s">
        <v>11</v>
      </c>
      <c r="AS2" s="178" t="s">
        <v>9</v>
      </c>
      <c r="AT2" s="177" t="s">
        <v>12</v>
      </c>
      <c r="AU2" s="230" t="s">
        <v>11</v>
      </c>
    </row>
    <row r="3" spans="1:53" ht="15" customHeight="1">
      <c r="A3" s="150" t="s">
        <v>13</v>
      </c>
      <c r="B3" s="164">
        <v>60</v>
      </c>
      <c r="D3" s="353" t="s">
        <v>23</v>
      </c>
      <c r="E3" s="294" t="s">
        <v>47</v>
      </c>
      <c r="F3" s="294" t="s">
        <v>48</v>
      </c>
      <c r="G3" s="293">
        <v>10</v>
      </c>
      <c r="H3" s="351">
        <f t="shared" ref="H3:H30" si="0">G3*60</f>
        <v>600</v>
      </c>
      <c r="I3" s="429">
        <v>6500</v>
      </c>
      <c r="J3" s="351"/>
      <c r="K3" s="352">
        <v>1680</v>
      </c>
      <c r="L3" s="429">
        <v>6250</v>
      </c>
      <c r="M3" s="351"/>
      <c r="N3" s="352">
        <v>1656</v>
      </c>
      <c r="O3" s="429">
        <v>6000</v>
      </c>
      <c r="P3" s="351"/>
      <c r="Q3" s="350">
        <v>1368</v>
      </c>
      <c r="R3" s="429">
        <v>3807</v>
      </c>
      <c r="S3" s="351"/>
      <c r="T3" s="350">
        <v>848</v>
      </c>
      <c r="U3" s="429">
        <v>3765.6565656565658</v>
      </c>
      <c r="V3" s="290"/>
      <c r="W3" s="291">
        <v>839</v>
      </c>
      <c r="X3" s="429">
        <v>5100</v>
      </c>
      <c r="Y3" s="351"/>
      <c r="Z3" s="350">
        <v>1705</v>
      </c>
      <c r="AA3" s="429">
        <v>5000</v>
      </c>
      <c r="AB3" s="290"/>
      <c r="AC3" s="291">
        <v>1114</v>
      </c>
      <c r="AD3" s="429">
        <v>5000</v>
      </c>
      <c r="AE3" s="351"/>
      <c r="AF3" s="350">
        <v>1114</v>
      </c>
      <c r="AG3" s="429">
        <v>4800</v>
      </c>
      <c r="AH3" s="344"/>
      <c r="AI3" s="1164">
        <v>1070</v>
      </c>
      <c r="AJ3" s="416">
        <v>5500</v>
      </c>
      <c r="AK3" s="339"/>
      <c r="AL3" s="1036">
        <v>1225</v>
      </c>
      <c r="AM3" s="416">
        <v>5000</v>
      </c>
      <c r="AN3" s="339"/>
      <c r="AO3" s="1036">
        <v>1114</v>
      </c>
      <c r="AP3" s="416">
        <f>'AVAST ALL FORECASTS'!AS68</f>
        <v>5400</v>
      </c>
      <c r="AQ3" s="339"/>
      <c r="AR3" s="1036">
        <v>1203</v>
      </c>
      <c r="AS3" s="429">
        <f t="shared" ref="AS3:AS30" si="1">SUM(I3,L3,O3,R3,U3,X3,AA3,AD3,AG3,AJ3,AM3,AP3)</f>
        <v>62122.656565656565</v>
      </c>
      <c r="AT3" s="290"/>
      <c r="AU3" s="349"/>
      <c r="AX3" s="2888" t="s">
        <v>49</v>
      </c>
      <c r="AY3" s="2895"/>
    </row>
    <row r="4" spans="1:53" ht="16">
      <c r="A4" s="150" t="s">
        <v>11</v>
      </c>
      <c r="B4" s="164">
        <v>153</v>
      </c>
      <c r="D4" s="341" t="s">
        <v>23</v>
      </c>
      <c r="E4" s="155" t="s">
        <v>47</v>
      </c>
      <c r="F4" s="155" t="s">
        <v>22</v>
      </c>
      <c r="G4" s="225">
        <v>15</v>
      </c>
      <c r="H4" s="224">
        <f t="shared" si="0"/>
        <v>900</v>
      </c>
      <c r="I4" s="416">
        <v>7250</v>
      </c>
      <c r="J4" s="224"/>
      <c r="K4" s="223">
        <v>2520</v>
      </c>
      <c r="L4" s="416">
        <v>5200</v>
      </c>
      <c r="M4" s="224"/>
      <c r="N4" s="223">
        <v>1778</v>
      </c>
      <c r="O4" s="416">
        <v>5000</v>
      </c>
      <c r="P4" s="339"/>
      <c r="Q4" s="445">
        <v>1710</v>
      </c>
      <c r="R4" s="416">
        <v>4312.5</v>
      </c>
      <c r="S4" s="339"/>
      <c r="T4" s="445">
        <v>1442</v>
      </c>
      <c r="U4" s="416">
        <v>4125</v>
      </c>
      <c r="V4" s="288"/>
      <c r="W4" s="338">
        <v>1379</v>
      </c>
      <c r="X4" s="416">
        <v>5250</v>
      </c>
      <c r="Y4" s="339"/>
      <c r="Z4" s="445">
        <v>1755</v>
      </c>
      <c r="AA4" s="416">
        <v>5250</v>
      </c>
      <c r="AB4" s="288"/>
      <c r="AC4" s="338">
        <v>1755</v>
      </c>
      <c r="AD4" s="416">
        <v>6200</v>
      </c>
      <c r="AE4" s="339"/>
      <c r="AF4" s="445">
        <v>2072</v>
      </c>
      <c r="AG4" s="416">
        <v>6100</v>
      </c>
      <c r="AH4" s="288"/>
      <c r="AI4" s="991">
        <v>2039</v>
      </c>
      <c r="AJ4" s="416">
        <v>6750</v>
      </c>
      <c r="AK4" s="339"/>
      <c r="AL4" s="1036">
        <v>2256</v>
      </c>
      <c r="AM4" s="416">
        <v>6500</v>
      </c>
      <c r="AN4" s="339"/>
      <c r="AO4" s="1036">
        <v>2172</v>
      </c>
      <c r="AP4" s="416">
        <f>'AVAST ALL FORECASTS'!AS70</f>
        <v>6600</v>
      </c>
      <c r="AQ4" s="339"/>
      <c r="AR4" s="1036">
        <v>2206</v>
      </c>
      <c r="AS4" s="416">
        <f t="shared" si="1"/>
        <v>68537.5</v>
      </c>
      <c r="AT4" s="221"/>
      <c r="AU4" s="220"/>
      <c r="AX4" s="373" t="s">
        <v>20</v>
      </c>
      <c r="AY4" s="374">
        <v>0.7</v>
      </c>
    </row>
    <row r="5" spans="1:53" ht="16">
      <c r="D5" s="341" t="s">
        <v>23</v>
      </c>
      <c r="E5" s="155" t="s">
        <v>50</v>
      </c>
      <c r="F5" s="155" t="s">
        <v>16</v>
      </c>
      <c r="G5" s="225">
        <v>12</v>
      </c>
      <c r="H5" s="224">
        <f t="shared" si="0"/>
        <v>720</v>
      </c>
      <c r="I5" s="416">
        <v>3506.25</v>
      </c>
      <c r="J5" s="224"/>
      <c r="K5" s="223">
        <v>1176</v>
      </c>
      <c r="L5" s="416">
        <v>1650</v>
      </c>
      <c r="M5" s="224"/>
      <c r="N5" s="223">
        <v>1262</v>
      </c>
      <c r="O5" s="416">
        <v>1575</v>
      </c>
      <c r="P5" s="339"/>
      <c r="Q5" s="445">
        <v>431</v>
      </c>
      <c r="R5" s="416">
        <v>1035.5999999999999</v>
      </c>
      <c r="S5" s="339"/>
      <c r="T5" s="445">
        <v>277</v>
      </c>
      <c r="U5" s="416">
        <v>926.66666666666674</v>
      </c>
      <c r="V5" s="288"/>
      <c r="W5" s="338">
        <v>248</v>
      </c>
      <c r="X5" s="416">
        <v>1224</v>
      </c>
      <c r="Y5" s="339"/>
      <c r="Z5" s="445">
        <v>491</v>
      </c>
      <c r="AA5" s="416">
        <v>1248</v>
      </c>
      <c r="AB5" s="288"/>
      <c r="AC5" s="338">
        <v>334</v>
      </c>
      <c r="AD5" s="416">
        <v>1248</v>
      </c>
      <c r="AE5" s="339"/>
      <c r="AF5" s="445">
        <v>334</v>
      </c>
      <c r="AG5" s="416">
        <v>1200</v>
      </c>
      <c r="AH5" s="288"/>
      <c r="AI5" s="991">
        <v>321</v>
      </c>
      <c r="AJ5" s="416">
        <v>1350</v>
      </c>
      <c r="AK5" s="339"/>
      <c r="AL5" s="1036">
        <v>361</v>
      </c>
      <c r="AM5" s="416">
        <v>1200</v>
      </c>
      <c r="AN5" s="339"/>
      <c r="AO5" s="1036">
        <v>321</v>
      </c>
      <c r="AP5" s="416">
        <f>'AVAST ALL FORECASTS'!AS69*$AY$5</f>
        <v>1560</v>
      </c>
      <c r="AQ5" s="339"/>
      <c r="AR5" s="1036">
        <v>417</v>
      </c>
      <c r="AS5" s="416">
        <f t="shared" si="1"/>
        <v>17723.516666666666</v>
      </c>
      <c r="AT5" s="221"/>
      <c r="AU5" s="220"/>
      <c r="AX5" s="371" t="s">
        <v>23</v>
      </c>
      <c r="AY5" s="372">
        <v>0.3</v>
      </c>
    </row>
    <row r="6" spans="1:53" ht="16">
      <c r="D6" s="341" t="s">
        <v>23</v>
      </c>
      <c r="E6" s="155" t="s">
        <v>51</v>
      </c>
      <c r="F6" s="155" t="s">
        <v>52</v>
      </c>
      <c r="G6" s="288">
        <v>10</v>
      </c>
      <c r="H6" s="224">
        <f t="shared" si="0"/>
        <v>600</v>
      </c>
      <c r="I6" s="416">
        <v>14000</v>
      </c>
      <c r="J6" s="224"/>
      <c r="K6" s="223">
        <v>4437</v>
      </c>
      <c r="L6" s="416">
        <v>10000</v>
      </c>
      <c r="M6" s="224"/>
      <c r="N6" s="223">
        <v>3467</v>
      </c>
      <c r="O6" s="416">
        <v>9750</v>
      </c>
      <c r="P6" s="339"/>
      <c r="Q6" s="445">
        <v>3120</v>
      </c>
      <c r="R6" s="416">
        <v>7600</v>
      </c>
      <c r="S6" s="339"/>
      <c r="T6" s="445">
        <v>2427</v>
      </c>
      <c r="U6" s="416">
        <v>7400</v>
      </c>
      <c r="V6" s="288"/>
      <c r="W6" s="338">
        <v>2332</v>
      </c>
      <c r="X6" s="416">
        <v>9000</v>
      </c>
      <c r="Y6" s="339"/>
      <c r="Z6" s="445">
        <v>2836</v>
      </c>
      <c r="AA6" s="416">
        <v>9250</v>
      </c>
      <c r="AB6" s="288"/>
      <c r="AC6" s="338">
        <v>2915</v>
      </c>
      <c r="AD6" s="416">
        <v>6500</v>
      </c>
      <c r="AE6" s="339"/>
      <c r="AF6" s="445">
        <v>2048</v>
      </c>
      <c r="AG6" s="416">
        <v>7000</v>
      </c>
      <c r="AH6" s="288"/>
      <c r="AI6" s="991">
        <v>2206</v>
      </c>
      <c r="AJ6" s="416">
        <v>11000</v>
      </c>
      <c r="AK6" s="339"/>
      <c r="AL6" s="1036">
        <v>3467</v>
      </c>
      <c r="AM6" s="416">
        <v>9500</v>
      </c>
      <c r="AN6" s="339"/>
      <c r="AO6" s="1036">
        <v>2994</v>
      </c>
      <c r="AP6" s="416">
        <f>'AVAST ALL FORECASTS'!AS77</f>
        <v>10500</v>
      </c>
      <c r="AQ6" s="339"/>
      <c r="AR6" s="1036">
        <v>3309</v>
      </c>
      <c r="AS6" s="416">
        <f t="shared" si="1"/>
        <v>111500</v>
      </c>
      <c r="AT6" s="221"/>
      <c r="AU6" s="220"/>
    </row>
    <row r="7" spans="1:53" ht="16">
      <c r="D7" s="348" t="s">
        <v>23</v>
      </c>
      <c r="E7" s="155" t="s">
        <v>53</v>
      </c>
      <c r="F7" s="155" t="s">
        <v>52</v>
      </c>
      <c r="G7" s="288">
        <v>10</v>
      </c>
      <c r="H7" s="224">
        <f t="shared" si="0"/>
        <v>600</v>
      </c>
      <c r="I7" s="416">
        <v>1250</v>
      </c>
      <c r="J7" s="224"/>
      <c r="K7" s="223">
        <v>306</v>
      </c>
      <c r="L7" s="416">
        <v>1300</v>
      </c>
      <c r="M7" s="224"/>
      <c r="N7" s="223">
        <v>347</v>
      </c>
      <c r="O7" s="416">
        <v>1200</v>
      </c>
      <c r="P7" s="446"/>
      <c r="Q7" s="447">
        <v>347</v>
      </c>
      <c r="R7" s="416">
        <v>1200</v>
      </c>
      <c r="S7" s="446"/>
      <c r="T7" s="447">
        <v>347</v>
      </c>
      <c r="U7" s="416">
        <v>1040</v>
      </c>
      <c r="V7" s="288"/>
      <c r="W7" s="338">
        <v>240</v>
      </c>
      <c r="X7" s="416">
        <v>1400</v>
      </c>
      <c r="Y7" s="446"/>
      <c r="Z7" s="447">
        <v>324</v>
      </c>
      <c r="AA7" s="416">
        <v>1500</v>
      </c>
      <c r="AB7" s="288"/>
      <c r="AC7" s="338">
        <v>347</v>
      </c>
      <c r="AD7" s="416">
        <v>1600</v>
      </c>
      <c r="AE7" s="446"/>
      <c r="AF7" s="447">
        <v>370</v>
      </c>
      <c r="AG7" s="416">
        <v>1600</v>
      </c>
      <c r="AH7" s="288"/>
      <c r="AI7" s="991">
        <v>370</v>
      </c>
      <c r="AJ7" s="1209">
        <v>1520</v>
      </c>
      <c r="AK7" s="446"/>
      <c r="AL7" s="1037">
        <v>351</v>
      </c>
      <c r="AM7" s="1209">
        <v>1425</v>
      </c>
      <c r="AN7" s="446"/>
      <c r="AO7" s="1037">
        <v>329</v>
      </c>
      <c r="AP7" s="1446"/>
      <c r="AQ7" s="1772"/>
      <c r="AR7" s="1773"/>
      <c r="AS7" s="416">
        <f t="shared" si="1"/>
        <v>15035</v>
      </c>
      <c r="AT7" s="284"/>
      <c r="AU7" s="347"/>
    </row>
    <row r="8" spans="1:53" ht="16">
      <c r="D8" s="346" t="s">
        <v>23</v>
      </c>
      <c r="E8" s="294" t="s">
        <v>54</v>
      </c>
      <c r="F8" s="294" t="s">
        <v>16</v>
      </c>
      <c r="G8" s="293">
        <v>30</v>
      </c>
      <c r="H8" s="293">
        <f t="shared" si="0"/>
        <v>1800</v>
      </c>
      <c r="I8" s="429">
        <v>6600</v>
      </c>
      <c r="J8" s="293"/>
      <c r="K8" s="345">
        <v>4200</v>
      </c>
      <c r="L8" s="429">
        <v>7200</v>
      </c>
      <c r="M8" s="293"/>
      <c r="N8" s="345">
        <v>4925</v>
      </c>
      <c r="O8" s="429">
        <v>7200</v>
      </c>
      <c r="P8" s="292"/>
      <c r="Q8" s="448">
        <v>4925</v>
      </c>
      <c r="R8" s="429">
        <v>7200</v>
      </c>
      <c r="S8" s="292"/>
      <c r="T8" s="448">
        <v>4813</v>
      </c>
      <c r="U8" s="429">
        <v>7300</v>
      </c>
      <c r="V8" s="617" t="s">
        <v>55</v>
      </c>
      <c r="W8" s="618">
        <v>4880</v>
      </c>
      <c r="X8" s="429">
        <v>7550</v>
      </c>
      <c r="Y8" s="292"/>
      <c r="Z8" s="448">
        <v>5047</v>
      </c>
      <c r="AA8" s="429">
        <v>5800</v>
      </c>
      <c r="AB8" s="617"/>
      <c r="AC8" s="618">
        <v>3877</v>
      </c>
      <c r="AD8" s="429">
        <v>5800</v>
      </c>
      <c r="AE8" s="292"/>
      <c r="AF8" s="448">
        <v>3877</v>
      </c>
      <c r="AG8" s="429">
        <v>6500</v>
      </c>
      <c r="AH8" s="617"/>
      <c r="AI8" s="1010">
        <v>4345</v>
      </c>
      <c r="AJ8" s="1211">
        <v>6500</v>
      </c>
      <c r="AK8" s="1212"/>
      <c r="AL8" s="1213">
        <v>4345</v>
      </c>
      <c r="AM8" s="1211">
        <v>7500</v>
      </c>
      <c r="AN8" s="1212"/>
      <c r="AO8" s="1213">
        <v>5013</v>
      </c>
      <c r="AP8" s="1211">
        <f>'AVAST ALL FORECASTS'!AS100</f>
        <v>7700</v>
      </c>
      <c r="AQ8" s="1212"/>
      <c r="AR8" s="1213">
        <v>5147</v>
      </c>
      <c r="AS8" s="590">
        <f t="shared" si="1"/>
        <v>82850</v>
      </c>
      <c r="AT8" s="343"/>
      <c r="AU8" s="342"/>
    </row>
    <row r="9" spans="1:53" ht="16">
      <c r="D9" s="341" t="s">
        <v>23</v>
      </c>
      <c r="E9" s="155" t="s">
        <v>54</v>
      </c>
      <c r="F9" s="155" t="s">
        <v>56</v>
      </c>
      <c r="G9" s="225">
        <v>50</v>
      </c>
      <c r="H9" s="339">
        <f t="shared" si="0"/>
        <v>3000</v>
      </c>
      <c r="I9" s="416">
        <v>3100</v>
      </c>
      <c r="J9" s="339"/>
      <c r="K9" s="340">
        <v>2142</v>
      </c>
      <c r="L9" s="416">
        <v>4600</v>
      </c>
      <c r="M9" s="339"/>
      <c r="N9" s="340">
        <v>3987</v>
      </c>
      <c r="O9" s="416">
        <v>4600</v>
      </c>
      <c r="P9" s="309"/>
      <c r="Q9" s="449">
        <v>3987</v>
      </c>
      <c r="R9" s="416">
        <v>4600</v>
      </c>
      <c r="S9" s="309"/>
      <c r="T9" s="449">
        <v>3467</v>
      </c>
      <c r="U9" s="416">
        <v>4700</v>
      </c>
      <c r="V9" s="619" t="s">
        <v>55</v>
      </c>
      <c r="W9" s="620">
        <v>3640</v>
      </c>
      <c r="X9" s="416">
        <v>4700</v>
      </c>
      <c r="Y9" s="309"/>
      <c r="Z9" s="449">
        <v>3542</v>
      </c>
      <c r="AA9" s="416">
        <v>3760</v>
      </c>
      <c r="AB9" s="619"/>
      <c r="AC9" s="620">
        <v>2834</v>
      </c>
      <c r="AD9" s="416">
        <v>3760</v>
      </c>
      <c r="AE9" s="309"/>
      <c r="AF9" s="449">
        <v>2834</v>
      </c>
      <c r="AG9" s="416">
        <v>3200</v>
      </c>
      <c r="AH9" s="619"/>
      <c r="AI9" s="1011">
        <v>2412</v>
      </c>
      <c r="AJ9" s="416">
        <v>3520</v>
      </c>
      <c r="AK9" s="309"/>
      <c r="AL9" s="1038">
        <v>2653</v>
      </c>
      <c r="AM9" s="416">
        <v>4200</v>
      </c>
      <c r="AN9" s="309"/>
      <c r="AO9" s="1038">
        <v>3165</v>
      </c>
      <c r="AP9" s="416">
        <f>'AVAST ALL FORECASTS'!AS102</f>
        <v>4200</v>
      </c>
      <c r="AQ9" s="309"/>
      <c r="AR9" s="1038">
        <v>3165</v>
      </c>
      <c r="AS9" s="589">
        <f t="shared" si="1"/>
        <v>48940</v>
      </c>
      <c r="AT9" s="288"/>
      <c r="AU9" s="301"/>
    </row>
    <row r="10" spans="1:53" ht="16">
      <c r="D10" s="341" t="s">
        <v>23</v>
      </c>
      <c r="E10" s="155" t="s">
        <v>57</v>
      </c>
      <c r="F10" s="155" t="s">
        <v>16</v>
      </c>
      <c r="G10" s="225">
        <v>30</v>
      </c>
      <c r="H10" s="339">
        <f t="shared" si="0"/>
        <v>1800</v>
      </c>
      <c r="I10" s="416">
        <v>4700</v>
      </c>
      <c r="J10" s="339"/>
      <c r="K10" s="340">
        <v>3192</v>
      </c>
      <c r="L10" s="416">
        <v>5500</v>
      </c>
      <c r="M10" s="339"/>
      <c r="N10" s="340">
        <v>3762</v>
      </c>
      <c r="O10" s="416">
        <v>5500</v>
      </c>
      <c r="P10" s="309"/>
      <c r="Q10" s="449">
        <v>3762</v>
      </c>
      <c r="R10" s="416">
        <v>5500</v>
      </c>
      <c r="S10" s="309"/>
      <c r="T10" s="449">
        <v>3676</v>
      </c>
      <c r="U10" s="416">
        <v>5600</v>
      </c>
      <c r="V10" s="619" t="s">
        <v>55</v>
      </c>
      <c r="W10" s="620">
        <v>3743</v>
      </c>
      <c r="X10" s="416">
        <v>5750</v>
      </c>
      <c r="Y10" s="309"/>
      <c r="Z10" s="449">
        <v>3844</v>
      </c>
      <c r="AA10" s="416">
        <v>4800</v>
      </c>
      <c r="AB10" s="619"/>
      <c r="AC10" s="620">
        <v>3209</v>
      </c>
      <c r="AD10" s="416">
        <v>4800</v>
      </c>
      <c r="AE10" s="309"/>
      <c r="AF10" s="449">
        <v>3209</v>
      </c>
      <c r="AG10" s="416">
        <v>5500</v>
      </c>
      <c r="AH10" s="619"/>
      <c r="AI10" s="1011">
        <v>3676</v>
      </c>
      <c r="AJ10" s="416">
        <v>5500</v>
      </c>
      <c r="AK10" s="309"/>
      <c r="AL10" s="1038">
        <v>3676</v>
      </c>
      <c r="AM10" s="416">
        <v>6500</v>
      </c>
      <c r="AN10" s="309"/>
      <c r="AO10" s="1038">
        <v>4345</v>
      </c>
      <c r="AP10" s="416">
        <f>'AVAST ALL FORECASTS'!AS101</f>
        <v>6600</v>
      </c>
      <c r="AQ10" s="309"/>
      <c r="AR10" s="1038">
        <v>4412</v>
      </c>
      <c r="AS10" s="589">
        <f t="shared" si="1"/>
        <v>66250</v>
      </c>
      <c r="AT10" s="288"/>
      <c r="AU10" s="301"/>
    </row>
    <row r="11" spans="1:53" ht="16">
      <c r="A11" s="150" t="s">
        <v>0</v>
      </c>
      <c r="B11" s="164">
        <v>165</v>
      </c>
      <c r="D11" s="337" t="s">
        <v>23</v>
      </c>
      <c r="E11" s="148" t="s">
        <v>57</v>
      </c>
      <c r="F11" s="148" t="s">
        <v>56</v>
      </c>
      <c r="G11" s="336">
        <v>50</v>
      </c>
      <c r="H11" s="334">
        <f t="shared" si="0"/>
        <v>3000</v>
      </c>
      <c r="I11" s="430">
        <v>2900</v>
      </c>
      <c r="J11" s="334"/>
      <c r="K11" s="335">
        <v>2142</v>
      </c>
      <c r="L11" s="430">
        <v>4600</v>
      </c>
      <c r="M11" s="334"/>
      <c r="N11" s="335">
        <v>4333</v>
      </c>
      <c r="O11" s="430">
        <v>4600</v>
      </c>
      <c r="P11" s="450"/>
      <c r="Q11" s="451">
        <v>3987</v>
      </c>
      <c r="R11" s="430">
        <v>4600</v>
      </c>
      <c r="S11" s="450"/>
      <c r="T11" s="451">
        <v>3467</v>
      </c>
      <c r="U11" s="430">
        <v>4700</v>
      </c>
      <c r="V11" s="621" t="s">
        <v>55</v>
      </c>
      <c r="W11" s="622">
        <v>3640</v>
      </c>
      <c r="X11" s="430">
        <v>4700</v>
      </c>
      <c r="Y11" s="450"/>
      <c r="Z11" s="451">
        <v>3542</v>
      </c>
      <c r="AA11" s="430">
        <v>3760</v>
      </c>
      <c r="AB11" s="621"/>
      <c r="AC11" s="622">
        <v>2834</v>
      </c>
      <c r="AD11" s="430">
        <v>3760</v>
      </c>
      <c r="AE11" s="450"/>
      <c r="AF11" s="451">
        <v>2834</v>
      </c>
      <c r="AG11" s="430">
        <v>3200</v>
      </c>
      <c r="AH11" s="621"/>
      <c r="AI11" s="1012">
        <v>2412</v>
      </c>
      <c r="AJ11" s="430">
        <v>3520</v>
      </c>
      <c r="AK11" s="1214"/>
      <c r="AL11" s="1215">
        <v>2653</v>
      </c>
      <c r="AM11" s="430">
        <v>4200</v>
      </c>
      <c r="AN11" s="1214"/>
      <c r="AO11" s="1215">
        <v>3165</v>
      </c>
      <c r="AP11" s="430">
        <f>'AVAST ALL FORECASTS'!AS103</f>
        <v>4200</v>
      </c>
      <c r="AQ11" s="1214"/>
      <c r="AR11" s="1215">
        <v>3165</v>
      </c>
      <c r="AS11" s="591">
        <f t="shared" si="1"/>
        <v>48740</v>
      </c>
      <c r="AT11" s="333"/>
      <c r="AU11" s="332"/>
    </row>
    <row r="12" spans="1:53">
      <c r="A12" s="150" t="s">
        <v>34</v>
      </c>
      <c r="B12" s="156">
        <v>0.12</v>
      </c>
      <c r="D12" s="175" t="s">
        <v>20</v>
      </c>
      <c r="E12" s="294" t="s">
        <v>58</v>
      </c>
      <c r="F12" s="209" t="s">
        <v>16</v>
      </c>
      <c r="G12" s="209">
        <v>12</v>
      </c>
      <c r="H12" s="207">
        <f t="shared" si="0"/>
        <v>720</v>
      </c>
      <c r="I12" s="420">
        <v>618.75</v>
      </c>
      <c r="J12" s="207"/>
      <c r="K12" s="206">
        <v>336</v>
      </c>
      <c r="L12" s="420">
        <v>3849.9999999999995</v>
      </c>
      <c r="M12" s="207"/>
      <c r="N12" s="206">
        <v>486</v>
      </c>
      <c r="O12" s="420">
        <v>3674.9999999999995</v>
      </c>
      <c r="P12" s="292"/>
      <c r="Q12" s="448">
        <v>1005</v>
      </c>
      <c r="R12" s="420">
        <v>2416.3999999999996</v>
      </c>
      <c r="S12" s="292"/>
      <c r="T12" s="448">
        <v>646</v>
      </c>
      <c r="U12" s="420">
        <v>2162.2222222222222</v>
      </c>
      <c r="V12" s="344"/>
      <c r="W12" s="428">
        <v>578</v>
      </c>
      <c r="X12" s="420">
        <v>2856</v>
      </c>
      <c r="Y12" s="292"/>
      <c r="Z12" s="448">
        <v>1145</v>
      </c>
      <c r="AA12" s="420">
        <v>2912</v>
      </c>
      <c r="AB12" s="344"/>
      <c r="AC12" s="428">
        <v>779</v>
      </c>
      <c r="AD12" s="420">
        <v>2912</v>
      </c>
      <c r="AE12" s="292"/>
      <c r="AF12" s="448">
        <v>779</v>
      </c>
      <c r="AG12" s="420">
        <v>2800</v>
      </c>
      <c r="AH12" s="344"/>
      <c r="AI12" s="1013">
        <v>749</v>
      </c>
      <c r="AJ12" s="593">
        <v>3150</v>
      </c>
      <c r="AK12" s="309"/>
      <c r="AL12" s="1038">
        <v>842</v>
      </c>
      <c r="AM12" s="593">
        <v>2800</v>
      </c>
      <c r="AN12" s="619"/>
      <c r="AO12" s="1011">
        <v>749</v>
      </c>
      <c r="AP12" s="593">
        <f>'AVAST ALL FORECASTS'!AS69*$AY$4</f>
        <v>3639.9999999999995</v>
      </c>
      <c r="AQ12" s="619"/>
      <c r="AR12" s="1011">
        <v>973</v>
      </c>
      <c r="AS12" s="420">
        <f t="shared" si="1"/>
        <v>33792.37222222222</v>
      </c>
      <c r="AT12" s="252"/>
      <c r="AU12" s="331"/>
    </row>
    <row r="13" spans="1:53">
      <c r="A13" s="150" t="s">
        <v>37</v>
      </c>
      <c r="B13" s="149">
        <v>0.85</v>
      </c>
      <c r="D13" s="170" t="s">
        <v>20</v>
      </c>
      <c r="E13" s="155" t="s">
        <v>59</v>
      </c>
      <c r="F13" s="169" t="s">
        <v>16</v>
      </c>
      <c r="G13" s="168">
        <v>11</v>
      </c>
      <c r="H13" s="328">
        <f t="shared" si="0"/>
        <v>660</v>
      </c>
      <c r="I13" s="431">
        <v>5750</v>
      </c>
      <c r="J13" s="328"/>
      <c r="K13" s="327">
        <v>1512</v>
      </c>
      <c r="L13" s="431">
        <v>5500</v>
      </c>
      <c r="M13" s="328"/>
      <c r="N13" s="327">
        <v>1603</v>
      </c>
      <c r="O13" s="431">
        <v>5100</v>
      </c>
      <c r="P13" s="375"/>
      <c r="Q13" s="369">
        <v>1279</v>
      </c>
      <c r="R13" s="431">
        <v>3316</v>
      </c>
      <c r="S13" s="309"/>
      <c r="T13" s="449">
        <v>813</v>
      </c>
      <c r="U13" s="431">
        <v>2954.5454545454545</v>
      </c>
      <c r="V13" s="288"/>
      <c r="W13" s="338">
        <v>724</v>
      </c>
      <c r="X13" s="431">
        <v>4600</v>
      </c>
      <c r="Y13" s="309"/>
      <c r="Z13" s="449">
        <v>1127</v>
      </c>
      <c r="AA13" s="431">
        <v>3760</v>
      </c>
      <c r="AB13" s="288"/>
      <c r="AC13" s="338">
        <v>922</v>
      </c>
      <c r="AD13" s="431">
        <v>3920</v>
      </c>
      <c r="AE13" s="309"/>
      <c r="AF13" s="449">
        <v>961</v>
      </c>
      <c r="AG13" s="431">
        <v>4160</v>
      </c>
      <c r="AH13" s="288"/>
      <c r="AI13" s="991">
        <v>1020</v>
      </c>
      <c r="AJ13" s="431">
        <v>4125</v>
      </c>
      <c r="AK13" s="309"/>
      <c r="AL13" s="1038">
        <v>1011</v>
      </c>
      <c r="AM13" s="431">
        <v>3825</v>
      </c>
      <c r="AN13" s="288"/>
      <c r="AO13" s="991">
        <v>938</v>
      </c>
      <c r="AP13" s="431">
        <f>'AVAST ALL FORECASTS'!AS87</f>
        <v>5250</v>
      </c>
      <c r="AQ13" s="288"/>
      <c r="AR13" s="991">
        <v>1287</v>
      </c>
      <c r="AS13" s="431">
        <f t="shared" si="1"/>
        <v>52260.545454545456</v>
      </c>
      <c r="AT13" s="165"/>
      <c r="AU13" s="249"/>
    </row>
    <row r="14" spans="1:53">
      <c r="D14" s="170" t="s">
        <v>20</v>
      </c>
      <c r="E14" s="155" t="s">
        <v>59</v>
      </c>
      <c r="F14" s="169" t="s">
        <v>22</v>
      </c>
      <c r="G14" s="168">
        <v>20</v>
      </c>
      <c r="H14" s="328">
        <f t="shared" si="0"/>
        <v>1200</v>
      </c>
      <c r="I14" s="431">
        <v>2500</v>
      </c>
      <c r="J14" s="328"/>
      <c r="K14" s="327">
        <v>1344</v>
      </c>
      <c r="L14" s="431">
        <v>2000</v>
      </c>
      <c r="M14" s="328"/>
      <c r="N14" s="327">
        <v>912</v>
      </c>
      <c r="O14" s="431">
        <v>1800</v>
      </c>
      <c r="P14" s="375"/>
      <c r="Q14" s="369">
        <v>821</v>
      </c>
      <c r="R14" s="431">
        <v>1687.5</v>
      </c>
      <c r="S14" s="375"/>
      <c r="T14" s="369">
        <v>752</v>
      </c>
      <c r="U14" s="431">
        <v>2250</v>
      </c>
      <c r="V14" s="165"/>
      <c r="W14" s="166">
        <v>1003</v>
      </c>
      <c r="X14" s="431">
        <v>4250</v>
      </c>
      <c r="Y14" s="375"/>
      <c r="Z14" s="369">
        <v>1894</v>
      </c>
      <c r="AA14" s="431">
        <v>4500</v>
      </c>
      <c r="AB14" s="165"/>
      <c r="AC14" s="166">
        <v>2005</v>
      </c>
      <c r="AD14" s="431">
        <v>3750</v>
      </c>
      <c r="AE14" s="375"/>
      <c r="AF14" s="369">
        <v>1671</v>
      </c>
      <c r="AG14" s="431">
        <v>3500</v>
      </c>
      <c r="AH14" s="288"/>
      <c r="AI14" s="991">
        <v>1560</v>
      </c>
      <c r="AJ14" s="431">
        <v>3500</v>
      </c>
      <c r="AK14" s="309"/>
      <c r="AL14" s="1038">
        <v>1560</v>
      </c>
      <c r="AM14" s="431">
        <v>3400</v>
      </c>
      <c r="AN14" s="288"/>
      <c r="AO14" s="991">
        <v>1515</v>
      </c>
      <c r="AP14" s="431">
        <f>'AVAST ALL FORECASTS'!AS89</f>
        <v>3300</v>
      </c>
      <c r="AQ14" s="288"/>
      <c r="AR14" s="991">
        <v>1471</v>
      </c>
      <c r="AS14" s="431">
        <f t="shared" si="1"/>
        <v>36437.5</v>
      </c>
      <c r="AT14" s="165"/>
      <c r="AU14" s="249"/>
    </row>
    <row r="15" spans="1:53">
      <c r="A15" s="583"/>
      <c r="B15" s="149"/>
      <c r="C15" s="318"/>
      <c r="D15" s="170" t="s">
        <v>20</v>
      </c>
      <c r="E15" s="155" t="s">
        <v>60</v>
      </c>
      <c r="F15" s="169" t="s">
        <v>52</v>
      </c>
      <c r="G15" s="168">
        <v>8</v>
      </c>
      <c r="H15" s="328">
        <f t="shared" si="0"/>
        <v>480</v>
      </c>
      <c r="I15" s="431"/>
      <c r="J15" s="328"/>
      <c r="K15" s="327"/>
      <c r="L15" s="431">
        <v>500</v>
      </c>
      <c r="M15" s="328"/>
      <c r="N15" s="327">
        <v>67</v>
      </c>
      <c r="O15" s="431">
        <v>500</v>
      </c>
      <c r="P15" s="375"/>
      <c r="Q15" s="369">
        <v>67</v>
      </c>
      <c r="R15" s="431">
        <v>500</v>
      </c>
      <c r="S15" s="309"/>
      <c r="T15" s="449">
        <v>67</v>
      </c>
      <c r="U15" s="431">
        <v>500</v>
      </c>
      <c r="V15" s="288"/>
      <c r="W15" s="338">
        <v>67</v>
      </c>
      <c r="X15" s="431">
        <v>500</v>
      </c>
      <c r="Y15" s="309"/>
      <c r="Z15" s="449">
        <v>67</v>
      </c>
      <c r="AA15" s="431">
        <v>500</v>
      </c>
      <c r="AB15" s="288"/>
      <c r="AC15" s="338">
        <v>67</v>
      </c>
      <c r="AD15" s="431">
        <v>500</v>
      </c>
      <c r="AE15" s="309"/>
      <c r="AF15" s="449">
        <v>67</v>
      </c>
      <c r="AG15" s="431">
        <v>500</v>
      </c>
      <c r="AH15" s="288"/>
      <c r="AI15" s="991">
        <v>67</v>
      </c>
      <c r="AJ15" s="431">
        <v>500</v>
      </c>
      <c r="AK15" s="309"/>
      <c r="AL15" s="1038">
        <v>67</v>
      </c>
      <c r="AM15" s="431">
        <v>500</v>
      </c>
      <c r="AN15" s="288"/>
      <c r="AO15" s="991">
        <v>67</v>
      </c>
      <c r="AP15" s="431">
        <v>500</v>
      </c>
      <c r="AQ15" s="288"/>
      <c r="AR15" s="991">
        <v>67</v>
      </c>
      <c r="AS15" s="431">
        <f t="shared" si="1"/>
        <v>5500</v>
      </c>
      <c r="AT15" s="165"/>
      <c r="AU15" s="249"/>
      <c r="AV15" s="318"/>
      <c r="AW15" s="318"/>
      <c r="AX15" s="318"/>
      <c r="AY15" s="318"/>
      <c r="AZ15" s="318"/>
      <c r="BA15" s="318"/>
    </row>
    <row r="16" spans="1:53">
      <c r="A16" s="318"/>
      <c r="B16" s="318"/>
      <c r="C16" s="318"/>
      <c r="D16" s="170" t="s">
        <v>20</v>
      </c>
      <c r="E16" s="155" t="s">
        <v>61</v>
      </c>
      <c r="F16" s="169" t="s">
        <v>52</v>
      </c>
      <c r="G16" s="168">
        <v>8</v>
      </c>
      <c r="H16" s="328">
        <f t="shared" si="0"/>
        <v>480</v>
      </c>
      <c r="I16" s="431"/>
      <c r="J16" s="328"/>
      <c r="K16" s="327"/>
      <c r="L16" s="431">
        <v>2500</v>
      </c>
      <c r="M16" s="328"/>
      <c r="N16" s="327">
        <v>333</v>
      </c>
      <c r="O16" s="431">
        <v>2500</v>
      </c>
      <c r="P16" s="375"/>
      <c r="Q16" s="369">
        <v>333</v>
      </c>
      <c r="R16" s="431">
        <v>2500</v>
      </c>
      <c r="S16" s="375"/>
      <c r="T16" s="369">
        <v>333</v>
      </c>
      <c r="U16" s="431">
        <v>2500</v>
      </c>
      <c r="V16" s="165"/>
      <c r="W16" s="166">
        <v>333</v>
      </c>
      <c r="X16" s="431">
        <v>2500</v>
      </c>
      <c r="Y16" s="375"/>
      <c r="Z16" s="369">
        <v>333</v>
      </c>
      <c r="AA16" s="431">
        <v>2500</v>
      </c>
      <c r="AB16" s="165"/>
      <c r="AC16" s="166">
        <v>333</v>
      </c>
      <c r="AD16" s="431">
        <v>2500</v>
      </c>
      <c r="AE16" s="375"/>
      <c r="AF16" s="369">
        <v>333</v>
      </c>
      <c r="AG16" s="431">
        <v>2500</v>
      </c>
      <c r="AH16" s="288"/>
      <c r="AI16" s="991">
        <v>333</v>
      </c>
      <c r="AJ16" s="431">
        <v>2500</v>
      </c>
      <c r="AK16" s="309"/>
      <c r="AL16" s="1038">
        <v>333</v>
      </c>
      <c r="AM16" s="431">
        <v>2500</v>
      </c>
      <c r="AN16" s="288"/>
      <c r="AO16" s="991">
        <v>333</v>
      </c>
      <c r="AP16" s="1217"/>
      <c r="AQ16" s="1165"/>
      <c r="AR16" s="1166"/>
      <c r="AS16" s="431">
        <f t="shared" si="1"/>
        <v>25000</v>
      </c>
      <c r="AT16" s="165"/>
      <c r="AU16" s="249"/>
      <c r="AV16" s="318"/>
      <c r="AW16" s="318"/>
      <c r="AX16" s="318"/>
      <c r="AY16" s="318"/>
      <c r="AZ16" s="318"/>
      <c r="BA16" s="318"/>
    </row>
    <row r="17" spans="4:47">
      <c r="D17" s="170" t="s">
        <v>20</v>
      </c>
      <c r="E17" s="155" t="s">
        <v>62</v>
      </c>
      <c r="F17" s="169" t="s">
        <v>52</v>
      </c>
      <c r="G17" s="168">
        <v>10</v>
      </c>
      <c r="H17" s="328">
        <f t="shared" si="0"/>
        <v>600</v>
      </c>
      <c r="I17" s="431">
        <v>3000</v>
      </c>
      <c r="J17" s="328"/>
      <c r="K17" s="327">
        <v>459</v>
      </c>
      <c r="L17" s="431">
        <v>3300</v>
      </c>
      <c r="M17" s="328"/>
      <c r="N17" s="327">
        <v>520</v>
      </c>
      <c r="O17" s="431">
        <v>3100</v>
      </c>
      <c r="P17" s="375"/>
      <c r="Q17" s="369">
        <v>520</v>
      </c>
      <c r="R17" s="431">
        <v>2400</v>
      </c>
      <c r="S17" s="375"/>
      <c r="T17" s="369">
        <v>520</v>
      </c>
      <c r="U17" s="431">
        <v>2200</v>
      </c>
      <c r="V17" s="165"/>
      <c r="W17" s="166">
        <v>347</v>
      </c>
      <c r="X17" s="431">
        <v>3000</v>
      </c>
      <c r="Y17" s="375"/>
      <c r="Z17" s="369">
        <v>520</v>
      </c>
      <c r="AA17" s="431">
        <v>3000</v>
      </c>
      <c r="AB17" s="165"/>
      <c r="AC17" s="166">
        <v>520</v>
      </c>
      <c r="AD17" s="431">
        <v>3250</v>
      </c>
      <c r="AE17" s="375"/>
      <c r="AF17" s="369">
        <v>724</v>
      </c>
      <c r="AG17" s="431">
        <v>3000</v>
      </c>
      <c r="AH17" s="288"/>
      <c r="AI17" s="991">
        <v>668</v>
      </c>
      <c r="AJ17" s="431">
        <v>3325</v>
      </c>
      <c r="AK17" s="309"/>
      <c r="AL17" s="1038">
        <v>741</v>
      </c>
      <c r="AM17" s="431">
        <v>2612.5</v>
      </c>
      <c r="AN17" s="288"/>
      <c r="AO17" s="991">
        <v>582</v>
      </c>
      <c r="AP17" s="1217">
        <f>'AVAST ALL FORECASTS'!AS71</f>
        <v>2612</v>
      </c>
      <c r="AQ17" s="288"/>
      <c r="AR17" s="991">
        <v>582</v>
      </c>
      <c r="AS17" s="431">
        <f t="shared" si="1"/>
        <v>34799.5</v>
      </c>
      <c r="AT17" s="165"/>
      <c r="AU17" s="249"/>
    </row>
    <row r="18" spans="4:47">
      <c r="D18" s="170" t="s">
        <v>20</v>
      </c>
      <c r="E18" s="155" t="s">
        <v>63</v>
      </c>
      <c r="F18" s="169" t="s">
        <v>56</v>
      </c>
      <c r="G18" s="168">
        <v>31</v>
      </c>
      <c r="H18" s="328">
        <f t="shared" si="0"/>
        <v>1860</v>
      </c>
      <c r="I18" s="431">
        <v>2750</v>
      </c>
      <c r="J18" s="328"/>
      <c r="K18" s="327">
        <v>2016</v>
      </c>
      <c r="L18" s="431">
        <v>2900</v>
      </c>
      <c r="M18" s="328"/>
      <c r="N18" s="327">
        <v>2382</v>
      </c>
      <c r="O18" s="431">
        <v>2700</v>
      </c>
      <c r="P18" s="375"/>
      <c r="Q18" s="369">
        <v>1908</v>
      </c>
      <c r="R18" s="431">
        <v>2600</v>
      </c>
      <c r="S18" s="375"/>
      <c r="T18" s="369">
        <v>1796</v>
      </c>
      <c r="U18" s="431">
        <v>2500</v>
      </c>
      <c r="V18" s="165"/>
      <c r="W18" s="166">
        <v>1727</v>
      </c>
      <c r="X18" s="431">
        <v>2600</v>
      </c>
      <c r="Y18" s="375"/>
      <c r="Z18" s="369">
        <v>1796</v>
      </c>
      <c r="AA18" s="431">
        <v>2700</v>
      </c>
      <c r="AB18" s="165"/>
      <c r="AC18" s="166">
        <v>1865</v>
      </c>
      <c r="AD18" s="431">
        <v>2750</v>
      </c>
      <c r="AE18" s="375"/>
      <c r="AF18" s="369">
        <v>1900</v>
      </c>
      <c r="AG18" s="431">
        <v>3000</v>
      </c>
      <c r="AH18" s="288"/>
      <c r="AI18" s="991">
        <v>2072</v>
      </c>
      <c r="AJ18" s="431">
        <v>2850</v>
      </c>
      <c r="AK18" s="309"/>
      <c r="AL18" s="1038">
        <v>1969</v>
      </c>
      <c r="AM18" s="431">
        <v>2375</v>
      </c>
      <c r="AN18" s="288"/>
      <c r="AO18" s="991">
        <v>1640</v>
      </c>
      <c r="AP18" s="431">
        <f>'AVAST ALL FORECASTS'!AS95</f>
        <v>2400</v>
      </c>
      <c r="AQ18" s="288"/>
      <c r="AR18" s="991">
        <v>1658</v>
      </c>
      <c r="AS18" s="431">
        <f t="shared" si="1"/>
        <v>32125</v>
      </c>
      <c r="AT18" s="165"/>
      <c r="AU18" s="249"/>
    </row>
    <row r="19" spans="4:47">
      <c r="D19" s="170" t="s">
        <v>20</v>
      </c>
      <c r="E19" s="155" t="s">
        <v>64</v>
      </c>
      <c r="F19" s="169" t="s">
        <v>52</v>
      </c>
      <c r="G19" s="168">
        <v>10</v>
      </c>
      <c r="H19" s="328">
        <f t="shared" si="0"/>
        <v>600</v>
      </c>
      <c r="I19" s="431">
        <v>450</v>
      </c>
      <c r="J19" s="328"/>
      <c r="K19" s="327">
        <v>153</v>
      </c>
      <c r="L19" s="431">
        <v>400</v>
      </c>
      <c r="M19" s="328"/>
      <c r="N19" s="327">
        <v>520</v>
      </c>
      <c r="O19" s="431">
        <v>350</v>
      </c>
      <c r="P19" s="375"/>
      <c r="Q19" s="369">
        <v>520</v>
      </c>
      <c r="R19" s="431">
        <v>360</v>
      </c>
      <c r="S19" s="375"/>
      <c r="T19" s="369">
        <v>520</v>
      </c>
      <c r="U19" s="431">
        <v>400</v>
      </c>
      <c r="V19" s="165"/>
      <c r="W19" s="166">
        <v>520</v>
      </c>
      <c r="X19" s="431">
        <v>450</v>
      </c>
      <c r="Y19" s="375"/>
      <c r="Z19" s="369">
        <v>520</v>
      </c>
      <c r="AA19" s="431">
        <v>400</v>
      </c>
      <c r="AB19" s="165"/>
      <c r="AC19" s="166">
        <v>520</v>
      </c>
      <c r="AD19" s="431">
        <v>425</v>
      </c>
      <c r="AE19" s="375"/>
      <c r="AF19" s="369">
        <v>520</v>
      </c>
      <c r="AG19" s="431">
        <v>400</v>
      </c>
      <c r="AH19" s="288"/>
      <c r="AI19" s="991">
        <v>520</v>
      </c>
      <c r="AJ19" s="431">
        <v>500</v>
      </c>
      <c r="AK19" s="309"/>
      <c r="AL19" s="1038">
        <v>520</v>
      </c>
      <c r="AM19" s="431">
        <v>550</v>
      </c>
      <c r="AN19" s="288"/>
      <c r="AO19" s="991">
        <v>520</v>
      </c>
      <c r="AP19" s="431">
        <f>'AVAST ALL FORECASTS'!AS73</f>
        <v>475</v>
      </c>
      <c r="AQ19" s="288"/>
      <c r="AR19" s="991">
        <v>520</v>
      </c>
      <c r="AS19" s="431">
        <f t="shared" si="1"/>
        <v>5160</v>
      </c>
      <c r="AT19" s="165"/>
      <c r="AU19" s="249"/>
    </row>
    <row r="20" spans="4:47">
      <c r="D20" s="170" t="s">
        <v>20</v>
      </c>
      <c r="E20" s="155" t="s">
        <v>65</v>
      </c>
      <c r="F20" s="169" t="s">
        <v>52</v>
      </c>
      <c r="G20" s="168">
        <v>10</v>
      </c>
      <c r="H20" s="328">
        <f t="shared" si="0"/>
        <v>600</v>
      </c>
      <c r="I20" s="431">
        <v>2500</v>
      </c>
      <c r="J20" s="328"/>
      <c r="K20" s="327">
        <v>459</v>
      </c>
      <c r="L20" s="431">
        <v>2100</v>
      </c>
      <c r="M20" s="328"/>
      <c r="N20" s="327">
        <v>433</v>
      </c>
      <c r="O20" s="431">
        <v>2000</v>
      </c>
      <c r="P20" s="375"/>
      <c r="Q20" s="327">
        <v>405</v>
      </c>
      <c r="R20" s="605">
        <v>1648</v>
      </c>
      <c r="S20" s="375"/>
      <c r="T20" s="369">
        <v>347</v>
      </c>
      <c r="U20" s="605">
        <v>1648</v>
      </c>
      <c r="V20" s="165"/>
      <c r="W20" s="166">
        <v>347</v>
      </c>
      <c r="X20" s="605">
        <v>2160</v>
      </c>
      <c r="Y20" s="375"/>
      <c r="Z20" s="369">
        <v>433</v>
      </c>
      <c r="AA20" s="605">
        <v>2260</v>
      </c>
      <c r="AB20" s="165"/>
      <c r="AC20" s="166">
        <v>347</v>
      </c>
      <c r="AD20" s="605">
        <v>2260</v>
      </c>
      <c r="AE20" s="375"/>
      <c r="AF20" s="369">
        <v>347</v>
      </c>
      <c r="AG20" s="416">
        <v>2160</v>
      </c>
      <c r="AH20" s="288"/>
      <c r="AI20" s="991">
        <v>347</v>
      </c>
      <c r="AJ20" s="416">
        <v>2460</v>
      </c>
      <c r="AK20" s="309"/>
      <c r="AL20" s="1038">
        <v>347</v>
      </c>
      <c r="AM20" s="416">
        <v>2160</v>
      </c>
      <c r="AN20" s="288"/>
      <c r="AO20" s="991">
        <v>347</v>
      </c>
      <c r="AP20" s="416">
        <f>'AVAST ALL FORECASTS'!AS85</f>
        <v>2260</v>
      </c>
      <c r="AQ20" s="288"/>
      <c r="AR20" s="991">
        <v>347</v>
      </c>
      <c r="AS20" s="431">
        <f t="shared" si="1"/>
        <v>25616</v>
      </c>
      <c r="AT20" s="165"/>
      <c r="AU20" s="249"/>
    </row>
    <row r="21" spans="4:47" ht="15.75" customHeight="1">
      <c r="D21" s="170" t="s">
        <v>20</v>
      </c>
      <c r="E21" s="155" t="s">
        <v>66</v>
      </c>
      <c r="F21" s="169" t="s">
        <v>22</v>
      </c>
      <c r="G21" s="168">
        <v>20</v>
      </c>
      <c r="H21" s="328">
        <f t="shared" si="0"/>
        <v>1200</v>
      </c>
      <c r="I21" s="431">
        <v>2250</v>
      </c>
      <c r="J21" s="328"/>
      <c r="K21" s="327">
        <v>1176</v>
      </c>
      <c r="L21" s="431">
        <v>2200</v>
      </c>
      <c r="M21" s="328"/>
      <c r="N21" s="327">
        <v>1003</v>
      </c>
      <c r="O21" s="431">
        <v>2200</v>
      </c>
      <c r="P21" s="375"/>
      <c r="Q21" s="369">
        <v>1003</v>
      </c>
      <c r="R21" s="431">
        <v>2100</v>
      </c>
      <c r="S21" s="375"/>
      <c r="T21" s="369">
        <v>936</v>
      </c>
      <c r="U21" s="431">
        <v>2250</v>
      </c>
      <c r="V21" s="165"/>
      <c r="W21" s="166">
        <v>1003</v>
      </c>
      <c r="X21" s="431">
        <v>3300</v>
      </c>
      <c r="Y21" s="375"/>
      <c r="Z21" s="369">
        <v>1471</v>
      </c>
      <c r="AA21" s="431">
        <v>3400</v>
      </c>
      <c r="AB21" s="165"/>
      <c r="AC21" s="166">
        <v>1515</v>
      </c>
      <c r="AD21" s="431">
        <v>3100</v>
      </c>
      <c r="AE21" s="375"/>
      <c r="AF21" s="369">
        <v>1381</v>
      </c>
      <c r="AG21" s="431">
        <v>3000</v>
      </c>
      <c r="AH21" s="288"/>
      <c r="AI21" s="991">
        <v>1337</v>
      </c>
      <c r="AJ21" s="431">
        <v>3200</v>
      </c>
      <c r="AK21" s="309"/>
      <c r="AL21" s="1038">
        <v>1426</v>
      </c>
      <c r="AM21" s="431">
        <v>3300</v>
      </c>
      <c r="AN21" s="288"/>
      <c r="AO21" s="991">
        <v>1471</v>
      </c>
      <c r="AP21" s="431">
        <f>'AVAST ALL FORECASTS'!AS90</f>
        <v>3200</v>
      </c>
      <c r="AQ21" s="288"/>
      <c r="AR21" s="991">
        <v>1426</v>
      </c>
      <c r="AS21" s="431">
        <f t="shared" si="1"/>
        <v>33500</v>
      </c>
      <c r="AT21" s="165"/>
      <c r="AU21" s="249"/>
    </row>
    <row r="22" spans="4:47" ht="15.75" customHeight="1">
      <c r="D22" s="170" t="s">
        <v>20</v>
      </c>
      <c r="E22" s="169" t="s">
        <v>66</v>
      </c>
      <c r="F22" s="169" t="s">
        <v>52</v>
      </c>
      <c r="G22" s="168">
        <v>10</v>
      </c>
      <c r="H22" s="328">
        <f t="shared" si="0"/>
        <v>600</v>
      </c>
      <c r="I22" s="431">
        <v>3350</v>
      </c>
      <c r="J22" s="328"/>
      <c r="K22" s="327">
        <v>612</v>
      </c>
      <c r="L22" s="431">
        <v>4500</v>
      </c>
      <c r="M22" s="328"/>
      <c r="N22" s="327">
        <v>867</v>
      </c>
      <c r="O22" s="431">
        <v>4250</v>
      </c>
      <c r="P22" s="375"/>
      <c r="Q22" s="369">
        <v>867</v>
      </c>
      <c r="R22" s="431">
        <v>3400</v>
      </c>
      <c r="S22" s="375"/>
      <c r="T22" s="369">
        <v>693</v>
      </c>
      <c r="U22" s="431">
        <v>3280</v>
      </c>
      <c r="V22" s="165"/>
      <c r="W22" s="166">
        <v>569</v>
      </c>
      <c r="X22" s="431">
        <v>4250</v>
      </c>
      <c r="Y22" s="375"/>
      <c r="Z22" s="369">
        <v>737</v>
      </c>
      <c r="AA22" s="431">
        <v>4500</v>
      </c>
      <c r="AB22" s="165"/>
      <c r="AC22" s="166">
        <v>780</v>
      </c>
      <c r="AD22" s="431">
        <v>5000</v>
      </c>
      <c r="AE22" s="375"/>
      <c r="AF22" s="369">
        <v>867</v>
      </c>
      <c r="AG22" s="431">
        <v>5500</v>
      </c>
      <c r="AH22" s="288"/>
      <c r="AI22" s="991">
        <v>953</v>
      </c>
      <c r="AJ22" s="431">
        <v>5225</v>
      </c>
      <c r="AK22" s="309"/>
      <c r="AL22" s="1038">
        <v>906</v>
      </c>
      <c r="AM22" s="431">
        <v>4275</v>
      </c>
      <c r="AN22" s="288"/>
      <c r="AO22" s="991">
        <v>741</v>
      </c>
      <c r="AP22" s="431">
        <f>'AVAST ALL FORECASTS'!AS93</f>
        <v>3100</v>
      </c>
      <c r="AQ22" s="288"/>
      <c r="AR22" s="991">
        <v>537</v>
      </c>
      <c r="AS22" s="431">
        <f t="shared" si="1"/>
        <v>50630</v>
      </c>
      <c r="AT22" s="165"/>
      <c r="AU22" s="249"/>
    </row>
    <row r="23" spans="4:47" ht="15.75" customHeight="1">
      <c r="D23" s="330" t="s">
        <v>20</v>
      </c>
      <c r="E23" s="204" t="s">
        <v>66</v>
      </c>
      <c r="F23" s="204" t="s">
        <v>16</v>
      </c>
      <c r="G23" s="329">
        <v>16</v>
      </c>
      <c r="H23" s="200">
        <f t="shared" si="0"/>
        <v>960</v>
      </c>
      <c r="I23" s="421">
        <v>4250</v>
      </c>
      <c r="J23" s="200"/>
      <c r="K23" s="199">
        <v>1680</v>
      </c>
      <c r="L23" s="421">
        <v>4500</v>
      </c>
      <c r="M23" s="200"/>
      <c r="N23" s="199">
        <v>1908</v>
      </c>
      <c r="O23" s="421">
        <v>4250</v>
      </c>
      <c r="P23" s="376"/>
      <c r="Q23" s="370">
        <v>1550</v>
      </c>
      <c r="R23" s="421">
        <v>2876</v>
      </c>
      <c r="S23" s="376"/>
      <c r="T23" s="370">
        <v>1025</v>
      </c>
      <c r="U23" s="421">
        <v>2650</v>
      </c>
      <c r="V23" s="197"/>
      <c r="W23" s="198">
        <v>945</v>
      </c>
      <c r="X23" s="421">
        <v>4400</v>
      </c>
      <c r="Y23" s="376"/>
      <c r="Z23" s="370">
        <v>1569</v>
      </c>
      <c r="AA23" s="421">
        <v>3680</v>
      </c>
      <c r="AB23" s="197"/>
      <c r="AC23" s="198">
        <v>1312</v>
      </c>
      <c r="AD23" s="421">
        <v>3800</v>
      </c>
      <c r="AE23" s="376"/>
      <c r="AF23" s="370">
        <v>1355</v>
      </c>
      <c r="AG23" s="421">
        <v>3600</v>
      </c>
      <c r="AH23" s="212"/>
      <c r="AI23" s="992">
        <v>1283</v>
      </c>
      <c r="AJ23" s="421">
        <v>3375</v>
      </c>
      <c r="AK23" s="450"/>
      <c r="AL23" s="1039">
        <v>1203</v>
      </c>
      <c r="AM23" s="421">
        <v>3000</v>
      </c>
      <c r="AN23" s="212"/>
      <c r="AO23" s="992">
        <v>1070</v>
      </c>
      <c r="AP23" s="421">
        <f>'AVAST ALL FORECASTS'!AS88</f>
        <v>4250</v>
      </c>
      <c r="AQ23" s="212"/>
      <c r="AR23" s="992">
        <v>1515</v>
      </c>
      <c r="AS23" s="421">
        <f t="shared" si="1"/>
        <v>44631</v>
      </c>
      <c r="AT23" s="234"/>
      <c r="AU23" s="232"/>
    </row>
    <row r="24" spans="4:47" ht="15.75" customHeight="1">
      <c r="D24" s="170" t="s">
        <v>67</v>
      </c>
      <c r="E24" s="169" t="s">
        <v>68</v>
      </c>
      <c r="F24" s="169" t="s">
        <v>16</v>
      </c>
      <c r="G24" s="168">
        <v>10</v>
      </c>
      <c r="H24" s="328">
        <f t="shared" si="0"/>
        <v>600</v>
      </c>
      <c r="I24" s="431">
        <v>5900</v>
      </c>
      <c r="J24" s="165"/>
      <c r="K24" s="166"/>
      <c r="L24" s="431">
        <v>350</v>
      </c>
      <c r="M24" s="165">
        <v>1</v>
      </c>
      <c r="N24" s="166"/>
      <c r="O24" s="431">
        <v>300</v>
      </c>
      <c r="P24" s="253">
        <v>1</v>
      </c>
      <c r="Q24" s="254"/>
      <c r="R24" s="431">
        <v>300</v>
      </c>
      <c r="S24" s="253">
        <v>1</v>
      </c>
      <c r="T24" s="254"/>
      <c r="U24" s="431">
        <v>300</v>
      </c>
      <c r="V24" s="253">
        <v>1</v>
      </c>
      <c r="W24" s="166"/>
      <c r="X24" s="431"/>
      <c r="Y24" s="253"/>
      <c r="Z24" s="254"/>
      <c r="AA24" s="431"/>
      <c r="AB24" s="253"/>
      <c r="AC24" s="166"/>
      <c r="AD24" s="431"/>
      <c r="AE24" s="253"/>
      <c r="AF24" s="254"/>
      <c r="AG24" s="431"/>
      <c r="AH24" s="253"/>
      <c r="AI24" s="1014"/>
      <c r="AJ24" s="431"/>
      <c r="AK24" s="253"/>
      <c r="AL24" s="1034"/>
      <c r="AM24" s="431"/>
      <c r="AN24" s="253"/>
      <c r="AO24" s="1014"/>
      <c r="AP24" s="431"/>
      <c r="AQ24" s="253"/>
      <c r="AR24" s="1014"/>
      <c r="AS24" s="431">
        <f t="shared" si="1"/>
        <v>7150</v>
      </c>
      <c r="AT24" s="165"/>
      <c r="AU24" s="249"/>
    </row>
    <row r="25" spans="4:47" ht="15.75" customHeight="1">
      <c r="D25" s="170" t="s">
        <v>67</v>
      </c>
      <c r="E25" s="169" t="s">
        <v>69</v>
      </c>
      <c r="F25" s="169" t="s">
        <v>52</v>
      </c>
      <c r="G25" s="168">
        <v>10</v>
      </c>
      <c r="H25" s="328">
        <f t="shared" si="0"/>
        <v>600</v>
      </c>
      <c r="I25" s="431"/>
      <c r="J25" s="165"/>
      <c r="K25" s="166"/>
      <c r="L25" s="431">
        <v>4250</v>
      </c>
      <c r="M25" s="165">
        <v>15</v>
      </c>
      <c r="N25" s="166"/>
      <c r="O25" s="431">
        <v>4500</v>
      </c>
      <c r="P25" s="165">
        <v>14</v>
      </c>
      <c r="Q25" s="166"/>
      <c r="R25" s="605">
        <v>4500</v>
      </c>
      <c r="S25" s="288">
        <v>14</v>
      </c>
      <c r="T25" s="166"/>
      <c r="U25" s="431">
        <v>4500</v>
      </c>
      <c r="V25" s="165">
        <v>14</v>
      </c>
      <c r="W25" s="166"/>
      <c r="X25" s="605"/>
      <c r="Y25" s="288"/>
      <c r="Z25" s="166"/>
      <c r="AA25" s="431"/>
      <c r="AB25" s="165"/>
      <c r="AC25" s="166"/>
      <c r="AD25" s="605"/>
      <c r="AE25" s="288"/>
      <c r="AF25" s="166"/>
      <c r="AG25" s="431"/>
      <c r="AH25" s="165"/>
      <c r="AI25" s="1014"/>
      <c r="AJ25" s="605"/>
      <c r="AK25" s="288"/>
      <c r="AL25" s="1014"/>
      <c r="AM25" s="431"/>
      <c r="AN25" s="165"/>
      <c r="AO25" s="1014"/>
      <c r="AP25" s="431"/>
      <c r="AQ25" s="165"/>
      <c r="AR25" s="1014"/>
      <c r="AS25" s="431">
        <f t="shared" si="1"/>
        <v>17750</v>
      </c>
      <c r="AT25" s="165"/>
      <c r="AU25" s="249"/>
    </row>
    <row r="26" spans="4:47" ht="15.75" customHeight="1">
      <c r="D26" s="170" t="s">
        <v>67</v>
      </c>
      <c r="E26" s="169" t="s">
        <v>70</v>
      </c>
      <c r="F26" s="169" t="s">
        <v>16</v>
      </c>
      <c r="G26" s="168">
        <v>10</v>
      </c>
      <c r="H26" s="328">
        <f t="shared" si="0"/>
        <v>600</v>
      </c>
      <c r="I26" s="431">
        <v>5650</v>
      </c>
      <c r="J26" s="165"/>
      <c r="K26" s="166"/>
      <c r="L26" s="431">
        <v>1800</v>
      </c>
      <c r="M26" s="165">
        <v>2</v>
      </c>
      <c r="N26" s="166"/>
      <c r="O26" s="431">
        <v>1600</v>
      </c>
      <c r="P26" s="165">
        <v>3</v>
      </c>
      <c r="Q26" s="166"/>
      <c r="R26" s="431">
        <v>1500</v>
      </c>
      <c r="S26" s="165">
        <v>3</v>
      </c>
      <c r="T26" s="166"/>
      <c r="U26" s="431">
        <v>1600</v>
      </c>
      <c r="V26" s="165">
        <v>3</v>
      </c>
      <c r="W26" s="166"/>
      <c r="X26" s="431"/>
      <c r="Y26" s="165"/>
      <c r="Z26" s="166"/>
      <c r="AA26" s="431"/>
      <c r="AB26" s="165"/>
      <c r="AC26" s="166"/>
      <c r="AD26" s="431"/>
      <c r="AE26" s="165"/>
      <c r="AF26" s="166"/>
      <c r="AG26" s="431"/>
      <c r="AH26" s="165"/>
      <c r="AI26" s="1014"/>
      <c r="AJ26" s="431"/>
      <c r="AK26" s="165"/>
      <c r="AL26" s="1014"/>
      <c r="AM26" s="431"/>
      <c r="AN26" s="165"/>
      <c r="AO26" s="1014"/>
      <c r="AP26" s="431"/>
      <c r="AQ26" s="165"/>
      <c r="AR26" s="1014"/>
      <c r="AS26" s="431">
        <f t="shared" si="1"/>
        <v>12150</v>
      </c>
      <c r="AT26" s="165"/>
      <c r="AU26" s="249"/>
    </row>
    <row r="27" spans="4:47" ht="15.75" customHeight="1">
      <c r="D27" s="326" t="s">
        <v>67</v>
      </c>
      <c r="E27" s="247" t="s">
        <v>71</v>
      </c>
      <c r="F27" s="247" t="s">
        <v>16</v>
      </c>
      <c r="G27" s="246">
        <v>10</v>
      </c>
      <c r="H27" s="325">
        <f t="shared" si="0"/>
        <v>600</v>
      </c>
      <c r="I27" s="424"/>
      <c r="J27" s="244"/>
      <c r="K27" s="243"/>
      <c r="L27" s="424">
        <v>650</v>
      </c>
      <c r="M27" s="244">
        <v>3</v>
      </c>
      <c r="N27" s="243"/>
      <c r="O27" s="424">
        <v>700</v>
      </c>
      <c r="P27" s="244">
        <v>2</v>
      </c>
      <c r="Q27" s="243"/>
      <c r="R27" s="424">
        <v>600</v>
      </c>
      <c r="S27" s="244">
        <v>2</v>
      </c>
      <c r="T27" s="243"/>
      <c r="U27" s="424">
        <v>550</v>
      </c>
      <c r="V27" s="244">
        <v>2</v>
      </c>
      <c r="W27" s="243"/>
      <c r="X27" s="424"/>
      <c r="Y27" s="244"/>
      <c r="Z27" s="243"/>
      <c r="AA27" s="424"/>
      <c r="AB27" s="244"/>
      <c r="AC27" s="243"/>
      <c r="AD27" s="424"/>
      <c r="AE27" s="244"/>
      <c r="AF27" s="243"/>
      <c r="AG27" s="424"/>
      <c r="AH27" s="244"/>
      <c r="AI27" s="1004"/>
      <c r="AJ27" s="424"/>
      <c r="AK27" s="244"/>
      <c r="AL27" s="1004"/>
      <c r="AM27" s="424"/>
      <c r="AN27" s="244"/>
      <c r="AO27" s="1004"/>
      <c r="AP27" s="424"/>
      <c r="AQ27" s="244"/>
      <c r="AR27" s="1004"/>
      <c r="AS27" s="424">
        <f t="shared" si="1"/>
        <v>2500</v>
      </c>
      <c r="AT27" s="244"/>
      <c r="AU27" s="241"/>
    </row>
    <row r="28" spans="4:47" ht="15.75" customHeight="1">
      <c r="D28" s="326" t="s">
        <v>67</v>
      </c>
      <c r="E28" s="247" t="s">
        <v>72</v>
      </c>
      <c r="F28" s="247" t="s">
        <v>52</v>
      </c>
      <c r="G28" s="246">
        <v>10</v>
      </c>
      <c r="H28" s="325">
        <f t="shared" si="0"/>
        <v>600</v>
      </c>
      <c r="I28" s="424"/>
      <c r="J28" s="244"/>
      <c r="K28" s="243"/>
      <c r="L28" s="424">
        <v>2500</v>
      </c>
      <c r="M28" s="244">
        <v>8</v>
      </c>
      <c r="N28" s="243"/>
      <c r="O28" s="424">
        <v>2500</v>
      </c>
      <c r="P28" s="244">
        <v>8</v>
      </c>
      <c r="Q28" s="243"/>
      <c r="R28" s="424">
        <v>2250</v>
      </c>
      <c r="S28" s="244">
        <v>8</v>
      </c>
      <c r="T28" s="243"/>
      <c r="U28" s="424">
        <v>2500</v>
      </c>
      <c r="V28" s="244">
        <v>8</v>
      </c>
      <c r="W28" s="243"/>
      <c r="X28" s="424"/>
      <c r="Y28" s="244"/>
      <c r="Z28" s="243"/>
      <c r="AA28" s="424"/>
      <c r="AB28" s="244"/>
      <c r="AC28" s="243"/>
      <c r="AD28" s="424"/>
      <c r="AE28" s="244"/>
      <c r="AF28" s="243"/>
      <c r="AG28" s="424"/>
      <c r="AH28" s="244"/>
      <c r="AI28" s="1004"/>
      <c r="AJ28" s="424"/>
      <c r="AK28" s="244"/>
      <c r="AL28" s="1004"/>
      <c r="AM28" s="424"/>
      <c r="AN28" s="244"/>
      <c r="AO28" s="1004"/>
      <c r="AP28" s="424"/>
      <c r="AQ28" s="244"/>
      <c r="AR28" s="1004"/>
      <c r="AS28" s="424">
        <f t="shared" si="1"/>
        <v>9750</v>
      </c>
      <c r="AT28" s="244"/>
      <c r="AU28" s="241"/>
    </row>
    <row r="29" spans="4:47" ht="15.75" customHeight="1">
      <c r="D29" s="324" t="s">
        <v>73</v>
      </c>
      <c r="E29" s="323" t="s">
        <v>74</v>
      </c>
      <c r="F29" s="323" t="s">
        <v>16</v>
      </c>
      <c r="G29" s="322">
        <v>10</v>
      </c>
      <c r="H29" s="321">
        <f t="shared" si="0"/>
        <v>600</v>
      </c>
      <c r="I29" s="432">
        <v>2450</v>
      </c>
      <c r="J29" s="321"/>
      <c r="K29" s="320"/>
      <c r="L29" s="432">
        <v>850</v>
      </c>
      <c r="M29" s="321">
        <v>2</v>
      </c>
      <c r="N29" s="320"/>
      <c r="O29" s="426">
        <v>825</v>
      </c>
      <c r="P29" s="1439">
        <v>2</v>
      </c>
      <c r="Q29" s="1440"/>
      <c r="R29" s="426">
        <v>775</v>
      </c>
      <c r="S29" s="1439">
        <v>2</v>
      </c>
      <c r="T29" s="1440"/>
      <c r="U29" s="426">
        <v>750</v>
      </c>
      <c r="V29" s="158">
        <v>2</v>
      </c>
      <c r="W29" s="159"/>
      <c r="X29" s="426">
        <v>750</v>
      </c>
      <c r="Y29" s="1439">
        <v>2</v>
      </c>
      <c r="Z29" s="1440"/>
      <c r="AA29" s="426">
        <v>775</v>
      </c>
      <c r="AB29" s="158">
        <v>2</v>
      </c>
      <c r="AC29" s="159"/>
      <c r="AD29" s="426">
        <v>800</v>
      </c>
      <c r="AE29" s="1439">
        <v>2</v>
      </c>
      <c r="AF29" s="1440"/>
      <c r="AG29" s="1774"/>
      <c r="AH29" s="1775"/>
      <c r="AI29" s="1776"/>
      <c r="AJ29" s="1774"/>
      <c r="AK29" s="1775"/>
      <c r="AL29" s="1776"/>
      <c r="AM29" s="1774"/>
      <c r="AN29" s="1775"/>
      <c r="AO29" s="1776"/>
      <c r="AP29" s="426"/>
      <c r="AQ29" s="158"/>
      <c r="AR29" s="1777"/>
      <c r="AS29" s="426">
        <f t="shared" si="1"/>
        <v>7975</v>
      </c>
      <c r="AT29" s="158"/>
      <c r="AU29" s="157"/>
    </row>
    <row r="30" spans="4:47" ht="15.75" customHeight="1">
      <c r="D30" s="274" t="s">
        <v>73</v>
      </c>
      <c r="E30" s="273" t="s">
        <v>75</v>
      </c>
      <c r="F30" s="273" t="s">
        <v>52</v>
      </c>
      <c r="G30" s="272">
        <v>10</v>
      </c>
      <c r="H30" s="202">
        <f t="shared" si="0"/>
        <v>600</v>
      </c>
      <c r="I30" s="433"/>
      <c r="J30" s="202"/>
      <c r="K30" s="201"/>
      <c r="L30" s="433">
        <v>800</v>
      </c>
      <c r="M30" s="202">
        <v>3</v>
      </c>
      <c r="N30" s="201"/>
      <c r="O30" s="1441">
        <v>775</v>
      </c>
      <c r="P30" s="1442">
        <v>3</v>
      </c>
      <c r="Q30" s="1443"/>
      <c r="R30" s="1441">
        <v>750</v>
      </c>
      <c r="S30" s="1442">
        <v>3</v>
      </c>
      <c r="T30" s="1443"/>
      <c r="U30" s="1441">
        <v>750</v>
      </c>
      <c r="V30" s="1080">
        <v>3</v>
      </c>
      <c r="W30" s="1444"/>
      <c r="X30" s="1441">
        <v>750</v>
      </c>
      <c r="Y30" s="1442">
        <v>3</v>
      </c>
      <c r="Z30" s="1443"/>
      <c r="AA30" s="1441">
        <v>775</v>
      </c>
      <c r="AB30" s="1080">
        <v>3</v>
      </c>
      <c r="AC30" s="1444"/>
      <c r="AD30" s="1441">
        <v>800</v>
      </c>
      <c r="AE30" s="1442">
        <v>3</v>
      </c>
      <c r="AF30" s="1443"/>
      <c r="AG30" s="1441"/>
      <c r="AH30" s="1080"/>
      <c r="AI30" s="1444"/>
      <c r="AJ30" s="1441"/>
      <c r="AK30" s="1080"/>
      <c r="AL30" s="1444"/>
      <c r="AM30" s="1441"/>
      <c r="AN30" s="1080"/>
      <c r="AO30" s="1444"/>
      <c r="AP30" s="1441"/>
      <c r="AQ30" s="1080"/>
      <c r="AR30" s="1778"/>
      <c r="AS30" s="1441">
        <f t="shared" si="1"/>
        <v>5400</v>
      </c>
      <c r="AT30" s="1080"/>
      <c r="AU30" s="1445"/>
    </row>
    <row r="31" spans="4:47" s="318" customFormat="1" ht="15" customHeight="1">
      <c r="I31" s="434"/>
      <c r="L31" s="434"/>
      <c r="O31" s="434"/>
      <c r="R31" s="434"/>
      <c r="U31" s="434"/>
      <c r="X31" s="434"/>
      <c r="AA31" s="434"/>
      <c r="AD31" s="434"/>
      <c r="AG31" s="434"/>
      <c r="AI31" s="1002"/>
      <c r="AJ31" s="434"/>
      <c r="AL31" s="1002"/>
      <c r="AM31" s="434"/>
      <c r="AO31" s="1002"/>
      <c r="AP31" s="434"/>
      <c r="AR31" s="1002"/>
      <c r="AS31" s="434"/>
    </row>
    <row r="32" spans="4:47" s="318" customFormat="1" ht="15.75" customHeight="1">
      <c r="I32" s="434"/>
      <c r="L32" s="434"/>
      <c r="O32" s="434"/>
      <c r="R32" s="434"/>
      <c r="U32" s="434"/>
      <c r="X32" s="434"/>
      <c r="AA32" s="434"/>
      <c r="AD32" s="434"/>
      <c r="AG32" s="434"/>
      <c r="AI32" s="1002"/>
      <c r="AJ32" s="434"/>
      <c r="AL32" s="1002"/>
      <c r="AM32" s="434"/>
      <c r="AO32" s="1002"/>
      <c r="AP32" s="434"/>
      <c r="AR32" s="1002"/>
      <c r="AS32" s="434"/>
    </row>
    <row r="33" spans="1:48" s="146" customFormat="1" ht="18" customHeight="1">
      <c r="D33" s="317"/>
      <c r="E33" s="316" t="s">
        <v>76</v>
      </c>
      <c r="F33" s="314"/>
      <c r="G33" s="315"/>
      <c r="H33" s="314"/>
      <c r="I33" s="435"/>
      <c r="J33" s="269">
        <v>45017</v>
      </c>
      <c r="K33" s="313"/>
      <c r="L33" s="435"/>
      <c r="M33" s="269">
        <v>45047</v>
      </c>
      <c r="N33" s="313"/>
      <c r="O33" s="435"/>
      <c r="P33" s="269">
        <v>45078</v>
      </c>
      <c r="Q33" s="313"/>
      <c r="R33" s="435"/>
      <c r="S33" s="269">
        <v>45108</v>
      </c>
      <c r="T33" s="313"/>
      <c r="U33" s="435"/>
      <c r="V33" s="269">
        <v>45139</v>
      </c>
      <c r="W33" s="270"/>
      <c r="X33" s="435"/>
      <c r="Y33" s="269">
        <v>45170</v>
      </c>
      <c r="Z33" s="270"/>
      <c r="AA33" s="435"/>
      <c r="AB33" s="269">
        <v>45200</v>
      </c>
      <c r="AC33" s="270"/>
      <c r="AD33" s="435"/>
      <c r="AE33" s="269">
        <v>45231</v>
      </c>
      <c r="AF33" s="270"/>
      <c r="AG33" s="435"/>
      <c r="AH33" s="269">
        <v>45261</v>
      </c>
      <c r="AI33" s="1017"/>
      <c r="AJ33" s="435"/>
      <c r="AK33" s="269">
        <v>45292</v>
      </c>
      <c r="AL33" s="1017"/>
      <c r="AM33" s="435"/>
      <c r="AN33" s="269">
        <v>45323</v>
      </c>
      <c r="AO33" s="1017"/>
      <c r="AP33" s="435"/>
      <c r="AQ33" s="269">
        <v>45352</v>
      </c>
      <c r="AR33" s="1017"/>
      <c r="AS33" s="435"/>
      <c r="AT33" s="269" t="s">
        <v>2</v>
      </c>
      <c r="AU33" s="268"/>
    </row>
    <row r="34" spans="1:48" ht="18" customHeight="1">
      <c r="D34" s="267" t="s">
        <v>4</v>
      </c>
      <c r="E34" s="266" t="s">
        <v>5</v>
      </c>
      <c r="F34" s="266" t="s">
        <v>6</v>
      </c>
      <c r="G34" s="265" t="s">
        <v>7</v>
      </c>
      <c r="H34" s="264" t="s">
        <v>8</v>
      </c>
      <c r="I34" s="436" t="s">
        <v>9</v>
      </c>
      <c r="J34" s="262" t="s">
        <v>10</v>
      </c>
      <c r="K34" s="263" t="s">
        <v>11</v>
      </c>
      <c r="L34" s="436" t="s">
        <v>9</v>
      </c>
      <c r="M34" s="262" t="s">
        <v>10</v>
      </c>
      <c r="N34" s="263" t="s">
        <v>11</v>
      </c>
      <c r="O34" s="436" t="s">
        <v>9</v>
      </c>
      <c r="P34" s="262" t="s">
        <v>10</v>
      </c>
      <c r="Q34" s="263" t="s">
        <v>11</v>
      </c>
      <c r="R34" s="436" t="s">
        <v>9</v>
      </c>
      <c r="S34" s="262" t="s">
        <v>10</v>
      </c>
      <c r="T34" s="263" t="s">
        <v>11</v>
      </c>
      <c r="U34" s="436" t="s">
        <v>9</v>
      </c>
      <c r="V34" s="262" t="s">
        <v>10</v>
      </c>
      <c r="W34" s="263" t="s">
        <v>11</v>
      </c>
      <c r="X34" s="436" t="s">
        <v>9</v>
      </c>
      <c r="Y34" s="262" t="s">
        <v>10</v>
      </c>
      <c r="Z34" s="263" t="s">
        <v>11</v>
      </c>
      <c r="AA34" s="436" t="s">
        <v>9</v>
      </c>
      <c r="AB34" s="262" t="s">
        <v>10</v>
      </c>
      <c r="AC34" s="263" t="s">
        <v>11</v>
      </c>
      <c r="AD34" s="436" t="s">
        <v>9</v>
      </c>
      <c r="AE34" s="262" t="s">
        <v>10</v>
      </c>
      <c r="AF34" s="263" t="s">
        <v>11</v>
      </c>
      <c r="AG34" s="436" t="s">
        <v>9</v>
      </c>
      <c r="AH34" s="262" t="s">
        <v>10</v>
      </c>
      <c r="AI34" s="1018" t="s">
        <v>11</v>
      </c>
      <c r="AJ34" s="436" t="s">
        <v>9</v>
      </c>
      <c r="AK34" s="262" t="s">
        <v>12</v>
      </c>
      <c r="AL34" s="1018" t="s">
        <v>11</v>
      </c>
      <c r="AM34" s="436" t="s">
        <v>9</v>
      </c>
      <c r="AN34" s="262" t="s">
        <v>12</v>
      </c>
      <c r="AO34" s="1018" t="s">
        <v>11</v>
      </c>
      <c r="AP34" s="436" t="s">
        <v>9</v>
      </c>
      <c r="AQ34" s="262" t="s">
        <v>12</v>
      </c>
      <c r="AR34" s="1018" t="s">
        <v>11</v>
      </c>
      <c r="AS34" s="436" t="s">
        <v>9</v>
      </c>
      <c r="AT34" s="262" t="s">
        <v>12</v>
      </c>
      <c r="AU34" s="261" t="s">
        <v>11</v>
      </c>
    </row>
    <row r="35" spans="1:48" ht="15.75" customHeight="1">
      <c r="A35" s="145" t="s">
        <v>77</v>
      </c>
      <c r="D35" s="312" t="s">
        <v>78</v>
      </c>
      <c r="E35" s="155" t="s">
        <v>79</v>
      </c>
      <c r="F35" s="311" t="s">
        <v>16</v>
      </c>
      <c r="G35" s="310">
        <v>16</v>
      </c>
      <c r="H35" s="309">
        <f t="shared" ref="H35:H42" si="2">G35*60</f>
        <v>960</v>
      </c>
      <c r="I35" s="437">
        <v>600</v>
      </c>
      <c r="J35" s="304">
        <v>2</v>
      </c>
      <c r="K35" s="303"/>
      <c r="L35" s="437">
        <v>625</v>
      </c>
      <c r="M35" s="304">
        <v>2</v>
      </c>
      <c r="N35" s="303"/>
      <c r="O35" s="437">
        <v>600</v>
      </c>
      <c r="P35" s="304">
        <v>2</v>
      </c>
      <c r="Q35" s="303"/>
      <c r="R35" s="437">
        <v>600</v>
      </c>
      <c r="S35" s="304">
        <v>2</v>
      </c>
      <c r="T35" s="303"/>
      <c r="U35" s="437">
        <v>550</v>
      </c>
      <c r="V35" s="304">
        <v>2</v>
      </c>
      <c r="W35" s="303"/>
      <c r="X35" s="437"/>
      <c r="Y35" s="304"/>
      <c r="Z35" s="303"/>
      <c r="AA35" s="437"/>
      <c r="AB35" s="304"/>
      <c r="AC35" s="303"/>
      <c r="AD35" s="437"/>
      <c r="AE35" s="304"/>
      <c r="AF35" s="303"/>
      <c r="AG35" s="437"/>
      <c r="AH35" s="304"/>
      <c r="AI35" s="1019"/>
      <c r="AJ35" s="437"/>
      <c r="AK35" s="304"/>
      <c r="AL35" s="1019"/>
      <c r="AM35" s="437"/>
      <c r="AN35" s="304"/>
      <c r="AO35" s="1019"/>
      <c r="AP35" s="437"/>
      <c r="AQ35" s="304"/>
      <c r="AR35" s="1019"/>
      <c r="AS35" s="437">
        <f t="shared" ref="AS35:AS42" si="3">SUM(I35,L35,O35,R35,U35,X35,AA35,AD35,AG35,AJ35,AM35,AP35)</f>
        <v>2975</v>
      </c>
      <c r="AT35" s="304"/>
      <c r="AU35" s="308"/>
      <c r="AV35" s="307"/>
    </row>
    <row r="36" spans="1:48" ht="15.75" customHeight="1">
      <c r="D36" s="305" t="s">
        <v>78</v>
      </c>
      <c r="E36" s="155" t="s">
        <v>80</v>
      </c>
      <c r="F36" s="155" t="s">
        <v>16</v>
      </c>
      <c r="G36" s="288">
        <v>16</v>
      </c>
      <c r="H36" s="208">
        <f t="shared" si="2"/>
        <v>960</v>
      </c>
      <c r="I36" s="438">
        <v>2000</v>
      </c>
      <c r="J36" s="221">
        <v>5</v>
      </c>
      <c r="K36" s="303"/>
      <c r="L36" s="438">
        <v>2200</v>
      </c>
      <c r="M36" s="304">
        <v>5</v>
      </c>
      <c r="N36" s="303"/>
      <c r="O36" s="438">
        <v>2400</v>
      </c>
      <c r="P36" s="304">
        <v>6</v>
      </c>
      <c r="Q36" s="303"/>
      <c r="R36" s="438">
        <v>2350</v>
      </c>
      <c r="S36" s="304">
        <v>6</v>
      </c>
      <c r="T36" s="303"/>
      <c r="U36" s="438">
        <v>2200</v>
      </c>
      <c r="V36" s="304">
        <v>6</v>
      </c>
      <c r="W36" s="306"/>
      <c r="X36" s="438"/>
      <c r="Y36" s="304"/>
      <c r="Z36" s="303"/>
      <c r="AA36" s="438"/>
      <c r="AB36" s="304"/>
      <c r="AC36" s="303"/>
      <c r="AD36" s="438"/>
      <c r="AE36" s="304"/>
      <c r="AF36" s="306"/>
      <c r="AG36" s="438"/>
      <c r="AH36" s="304"/>
      <c r="AI36" s="1019"/>
      <c r="AJ36" s="438"/>
      <c r="AK36" s="304"/>
      <c r="AL36" s="1019"/>
      <c r="AM36" s="438"/>
      <c r="AN36" s="304"/>
      <c r="AO36" s="1020"/>
      <c r="AP36" s="438"/>
      <c r="AQ36" s="304"/>
      <c r="AR36" s="1020"/>
      <c r="AS36" s="438">
        <f t="shared" si="3"/>
        <v>11150</v>
      </c>
      <c r="AT36" s="221"/>
      <c r="AU36" s="285"/>
      <c r="AV36" s="307"/>
    </row>
    <row r="37" spans="1:48" ht="15.75" customHeight="1">
      <c r="D37" s="305" t="s">
        <v>78</v>
      </c>
      <c r="E37" s="155" t="s">
        <v>81</v>
      </c>
      <c r="F37" s="155" t="s">
        <v>22</v>
      </c>
      <c r="G37" s="288">
        <v>15</v>
      </c>
      <c r="H37" s="208">
        <f t="shared" si="2"/>
        <v>900</v>
      </c>
      <c r="I37" s="438">
        <v>450</v>
      </c>
      <c r="J37" s="221">
        <v>2</v>
      </c>
      <c r="K37" s="303"/>
      <c r="L37" s="438">
        <v>475</v>
      </c>
      <c r="M37" s="304">
        <v>2</v>
      </c>
      <c r="N37" s="303"/>
      <c r="O37" s="438">
        <v>475</v>
      </c>
      <c r="P37" s="304">
        <v>2</v>
      </c>
      <c r="Q37" s="303"/>
      <c r="R37" s="438">
        <v>500</v>
      </c>
      <c r="S37" s="304">
        <v>2</v>
      </c>
      <c r="T37" s="303"/>
      <c r="U37" s="438">
        <v>525</v>
      </c>
      <c r="V37" s="304">
        <v>2</v>
      </c>
      <c r="W37" s="306"/>
      <c r="X37" s="438"/>
      <c r="Y37" s="304"/>
      <c r="Z37" s="303"/>
      <c r="AA37" s="438"/>
      <c r="AB37" s="304"/>
      <c r="AC37" s="303"/>
      <c r="AD37" s="438"/>
      <c r="AE37" s="304"/>
      <c r="AF37" s="306"/>
      <c r="AG37" s="438"/>
      <c r="AH37" s="304"/>
      <c r="AI37" s="1019"/>
      <c r="AJ37" s="438"/>
      <c r="AK37" s="304"/>
      <c r="AL37" s="1019"/>
      <c r="AM37" s="438"/>
      <c r="AN37" s="304"/>
      <c r="AO37" s="1020"/>
      <c r="AP37" s="438"/>
      <c r="AQ37" s="304"/>
      <c r="AR37" s="1020"/>
      <c r="AS37" s="438">
        <f t="shared" si="3"/>
        <v>2425</v>
      </c>
      <c r="AT37" s="221"/>
      <c r="AU37" s="285"/>
      <c r="AV37" s="307"/>
    </row>
    <row r="38" spans="1:48" ht="15.75" customHeight="1">
      <c r="D38" s="305" t="s">
        <v>78</v>
      </c>
      <c r="E38" s="155" t="s">
        <v>82</v>
      </c>
      <c r="F38" s="155" t="s">
        <v>52</v>
      </c>
      <c r="G38" s="288">
        <v>10</v>
      </c>
      <c r="H38" s="208">
        <f t="shared" si="2"/>
        <v>600</v>
      </c>
      <c r="I38" s="438">
        <v>2000</v>
      </c>
      <c r="J38" s="221">
        <v>8</v>
      </c>
      <c r="K38" s="303"/>
      <c r="L38" s="438">
        <v>1800</v>
      </c>
      <c r="M38" s="304">
        <v>7</v>
      </c>
      <c r="N38" s="303"/>
      <c r="O38" s="438">
        <v>1700</v>
      </c>
      <c r="P38" s="304">
        <v>6</v>
      </c>
      <c r="Q38" s="303"/>
      <c r="R38" s="438">
        <v>1700</v>
      </c>
      <c r="S38" s="304">
        <v>6</v>
      </c>
      <c r="T38" s="303"/>
      <c r="U38" s="438">
        <v>1600</v>
      </c>
      <c r="V38" s="304">
        <v>6</v>
      </c>
      <c r="W38" s="306"/>
      <c r="X38" s="438"/>
      <c r="Y38" s="304"/>
      <c r="Z38" s="303"/>
      <c r="AA38" s="438"/>
      <c r="AB38" s="304"/>
      <c r="AC38" s="303"/>
      <c r="AD38" s="438"/>
      <c r="AE38" s="304"/>
      <c r="AF38" s="306"/>
      <c r="AG38" s="438"/>
      <c r="AH38" s="304"/>
      <c r="AI38" s="1019"/>
      <c r="AJ38" s="438"/>
      <c r="AK38" s="304"/>
      <c r="AL38" s="1019"/>
      <c r="AM38" s="438"/>
      <c r="AN38" s="304"/>
      <c r="AO38" s="1020"/>
      <c r="AP38" s="438"/>
      <c r="AQ38" s="304"/>
      <c r="AR38" s="1020"/>
      <c r="AS38" s="438">
        <f t="shared" si="3"/>
        <v>8800</v>
      </c>
      <c r="AT38" s="221"/>
      <c r="AU38" s="285"/>
    </row>
    <row r="39" spans="1:48" ht="15.75" customHeight="1">
      <c r="D39" s="305" t="s">
        <v>78</v>
      </c>
      <c r="E39" s="155" t="s">
        <v>83</v>
      </c>
      <c r="F39" s="155" t="s">
        <v>84</v>
      </c>
      <c r="G39" s="288">
        <v>35</v>
      </c>
      <c r="H39" s="208">
        <f t="shared" si="2"/>
        <v>2100</v>
      </c>
      <c r="I39" s="438">
        <v>250</v>
      </c>
      <c r="J39" s="221">
        <v>3</v>
      </c>
      <c r="K39" s="303"/>
      <c r="L39" s="438">
        <v>300</v>
      </c>
      <c r="M39" s="304">
        <v>3</v>
      </c>
      <c r="N39" s="303"/>
      <c r="O39" s="438">
        <v>250</v>
      </c>
      <c r="P39" s="304">
        <v>3</v>
      </c>
      <c r="Q39" s="303"/>
      <c r="R39" s="438">
        <v>200</v>
      </c>
      <c r="S39" s="304">
        <v>2</v>
      </c>
      <c r="T39" s="303"/>
      <c r="U39" s="438">
        <v>200</v>
      </c>
      <c r="V39" s="304">
        <v>2</v>
      </c>
      <c r="W39" s="306"/>
      <c r="X39" s="438"/>
      <c r="Y39" s="304"/>
      <c r="Z39" s="303"/>
      <c r="AA39" s="438"/>
      <c r="AB39" s="304"/>
      <c r="AC39" s="303"/>
      <c r="AD39" s="438"/>
      <c r="AE39" s="304"/>
      <c r="AF39" s="306"/>
      <c r="AG39" s="438"/>
      <c r="AH39" s="304"/>
      <c r="AI39" s="1019"/>
      <c r="AJ39" s="438"/>
      <c r="AK39" s="304"/>
      <c r="AL39" s="1019"/>
      <c r="AM39" s="438"/>
      <c r="AN39" s="304"/>
      <c r="AO39" s="1020"/>
      <c r="AP39" s="438"/>
      <c r="AQ39" s="304"/>
      <c r="AR39" s="1020"/>
      <c r="AS39" s="438">
        <f t="shared" si="3"/>
        <v>1200</v>
      </c>
      <c r="AT39" s="221"/>
      <c r="AU39" s="285"/>
    </row>
    <row r="40" spans="1:48" ht="15.75" customHeight="1">
      <c r="D40" s="305" t="s">
        <v>78</v>
      </c>
      <c r="E40" s="155" t="s">
        <v>85</v>
      </c>
      <c r="F40" s="155" t="s">
        <v>22</v>
      </c>
      <c r="G40" s="288">
        <v>15</v>
      </c>
      <c r="H40" s="208">
        <f t="shared" si="2"/>
        <v>900</v>
      </c>
      <c r="I40" s="438">
        <v>550</v>
      </c>
      <c r="J40" s="221">
        <v>2</v>
      </c>
      <c r="K40" s="303"/>
      <c r="L40" s="438">
        <v>500</v>
      </c>
      <c r="M40" s="304">
        <v>2</v>
      </c>
      <c r="N40" s="303"/>
      <c r="O40" s="438">
        <v>500</v>
      </c>
      <c r="P40" s="304">
        <v>2</v>
      </c>
      <c r="Q40" s="303"/>
      <c r="R40" s="438">
        <v>550</v>
      </c>
      <c r="S40" s="304">
        <v>2</v>
      </c>
      <c r="T40" s="303"/>
      <c r="U40" s="438">
        <v>550</v>
      </c>
      <c r="V40" s="304">
        <v>2</v>
      </c>
      <c r="W40" s="306"/>
      <c r="X40" s="438"/>
      <c r="Y40" s="304"/>
      <c r="Z40" s="303"/>
      <c r="AA40" s="438"/>
      <c r="AB40" s="304"/>
      <c r="AC40" s="303"/>
      <c r="AD40" s="438"/>
      <c r="AE40" s="304"/>
      <c r="AF40" s="306"/>
      <c r="AG40" s="438"/>
      <c r="AH40" s="304"/>
      <c r="AI40" s="1019"/>
      <c r="AJ40" s="438"/>
      <c r="AK40" s="304"/>
      <c r="AL40" s="1019"/>
      <c r="AM40" s="438"/>
      <c r="AN40" s="304"/>
      <c r="AO40" s="1020"/>
      <c r="AP40" s="438"/>
      <c r="AQ40" s="304"/>
      <c r="AR40" s="1020"/>
      <c r="AS40" s="438">
        <f t="shared" si="3"/>
        <v>2650</v>
      </c>
      <c r="AT40" s="221"/>
      <c r="AU40" s="285"/>
    </row>
    <row r="41" spans="1:48" ht="15.75" customHeight="1">
      <c r="D41" s="305" t="s">
        <v>78</v>
      </c>
      <c r="E41" s="155" t="s">
        <v>86</v>
      </c>
      <c r="F41" s="155" t="s">
        <v>52</v>
      </c>
      <c r="G41" s="288">
        <v>10</v>
      </c>
      <c r="H41" s="208">
        <f t="shared" si="2"/>
        <v>600</v>
      </c>
      <c r="I41" s="438">
        <v>3500</v>
      </c>
      <c r="J41" s="288">
        <v>9</v>
      </c>
      <c r="K41" s="303"/>
      <c r="L41" s="438">
        <v>3250</v>
      </c>
      <c r="M41" s="304">
        <v>8</v>
      </c>
      <c r="N41" s="303"/>
      <c r="O41" s="438">
        <v>3250</v>
      </c>
      <c r="P41" s="304">
        <v>8</v>
      </c>
      <c r="Q41" s="303"/>
      <c r="R41" s="438">
        <v>3000</v>
      </c>
      <c r="S41" s="304">
        <v>7</v>
      </c>
      <c r="T41" s="303"/>
      <c r="U41" s="438">
        <v>3100</v>
      </c>
      <c r="V41" s="304">
        <v>7</v>
      </c>
      <c r="W41" s="302"/>
      <c r="X41" s="438"/>
      <c r="Y41" s="304"/>
      <c r="Z41" s="303"/>
      <c r="AA41" s="438"/>
      <c r="AB41" s="304"/>
      <c r="AC41" s="303"/>
      <c r="AD41" s="438"/>
      <c r="AE41" s="304"/>
      <c r="AF41" s="302"/>
      <c r="AG41" s="438"/>
      <c r="AH41" s="304"/>
      <c r="AI41" s="1019"/>
      <c r="AJ41" s="438"/>
      <c r="AK41" s="304"/>
      <c r="AL41" s="1019"/>
      <c r="AM41" s="438"/>
      <c r="AN41" s="304"/>
      <c r="AO41" s="1021"/>
      <c r="AP41" s="438"/>
      <c r="AQ41" s="304"/>
      <c r="AR41" s="1021"/>
      <c r="AS41" s="438">
        <f t="shared" si="3"/>
        <v>16100</v>
      </c>
      <c r="AT41" s="288"/>
      <c r="AU41" s="301"/>
    </row>
    <row r="42" spans="1:48" ht="15.75" customHeight="1">
      <c r="D42" s="300" t="s">
        <v>78</v>
      </c>
      <c r="E42" s="282" t="s">
        <v>87</v>
      </c>
      <c r="F42" s="282" t="s">
        <v>84</v>
      </c>
      <c r="G42" s="280">
        <v>35</v>
      </c>
      <c r="H42" s="203">
        <f t="shared" si="2"/>
        <v>2100</v>
      </c>
      <c r="I42" s="439">
        <v>50</v>
      </c>
      <c r="J42" s="280">
        <v>1</v>
      </c>
      <c r="K42" s="298"/>
      <c r="L42" s="439">
        <v>50</v>
      </c>
      <c r="M42" s="299">
        <v>1</v>
      </c>
      <c r="N42" s="298"/>
      <c r="O42" s="439">
        <v>50</v>
      </c>
      <c r="P42" s="299">
        <v>1</v>
      </c>
      <c r="Q42" s="298"/>
      <c r="R42" s="439">
        <v>50</v>
      </c>
      <c r="S42" s="299">
        <v>1</v>
      </c>
      <c r="T42" s="298"/>
      <c r="U42" s="439">
        <v>50</v>
      </c>
      <c r="V42" s="299">
        <v>1</v>
      </c>
      <c r="W42" s="297"/>
      <c r="X42" s="439"/>
      <c r="Y42" s="299"/>
      <c r="Z42" s="298"/>
      <c r="AA42" s="439"/>
      <c r="AB42" s="299"/>
      <c r="AC42" s="298"/>
      <c r="AD42" s="439"/>
      <c r="AE42" s="299"/>
      <c r="AF42" s="297"/>
      <c r="AG42" s="439"/>
      <c r="AH42" s="299"/>
      <c r="AI42" s="1041"/>
      <c r="AJ42" s="439"/>
      <c r="AK42" s="299"/>
      <c r="AL42" s="1041"/>
      <c r="AM42" s="439"/>
      <c r="AN42" s="299"/>
      <c r="AO42" s="1022"/>
      <c r="AP42" s="439"/>
      <c r="AQ42" s="299"/>
      <c r="AR42" s="1022"/>
      <c r="AS42" s="439">
        <f t="shared" si="3"/>
        <v>250</v>
      </c>
      <c r="AT42" s="280"/>
      <c r="AU42" s="279"/>
    </row>
    <row r="43" spans="1:48" ht="15.75" customHeight="1">
      <c r="G43" s="145"/>
      <c r="H43" s="145"/>
      <c r="I43" s="440"/>
      <c r="J43" s="296"/>
      <c r="K43" s="296"/>
      <c r="L43" s="440"/>
      <c r="M43" s="296"/>
      <c r="N43" s="296"/>
      <c r="O43" s="440"/>
      <c r="P43" s="296"/>
      <c r="Q43" s="296"/>
      <c r="R43" s="440"/>
      <c r="S43" s="296"/>
      <c r="T43" s="296"/>
      <c r="U43" s="440"/>
      <c r="V43" s="296"/>
      <c r="W43" s="296"/>
      <c r="X43" s="440"/>
      <c r="Y43" s="296"/>
      <c r="Z43" s="296"/>
      <c r="AA43" s="440"/>
      <c r="AD43" s="440"/>
      <c r="AG43" s="440"/>
      <c r="AJ43" s="440"/>
      <c r="AM43" s="440"/>
      <c r="AP43" s="440"/>
      <c r="AS43" s="440"/>
    </row>
    <row r="44" spans="1:48" ht="15.75" customHeight="1">
      <c r="G44" s="145"/>
      <c r="H44" s="145"/>
      <c r="I44" s="440"/>
      <c r="J44" s="296"/>
      <c r="K44" s="296"/>
      <c r="L44" s="440"/>
      <c r="M44" s="296"/>
      <c r="N44" s="296"/>
      <c r="O44" s="440"/>
      <c r="P44" s="296"/>
      <c r="Q44" s="296"/>
      <c r="R44" s="440"/>
      <c r="S44" s="296"/>
      <c r="T44" s="296"/>
      <c r="U44" s="440"/>
      <c r="V44" s="296"/>
      <c r="W44" s="296"/>
      <c r="X44" s="440"/>
      <c r="Y44" s="296"/>
      <c r="Z44" s="296"/>
      <c r="AA44" s="440"/>
      <c r="AD44" s="440"/>
      <c r="AG44" s="440"/>
      <c r="AJ44" s="440"/>
      <c r="AM44" s="440"/>
      <c r="AP44" s="440"/>
      <c r="AS44" s="440"/>
    </row>
    <row r="45" spans="1:48" ht="15.75" customHeight="1">
      <c r="D45" s="317"/>
      <c r="E45" s="638" t="s">
        <v>88</v>
      </c>
      <c r="F45" s="314"/>
      <c r="G45" s="315"/>
      <c r="H45" s="314"/>
      <c r="I45" s="435"/>
      <c r="J45" s="269">
        <v>45017</v>
      </c>
      <c r="K45" s="313"/>
      <c r="L45" s="435"/>
      <c r="M45" s="269">
        <v>45047</v>
      </c>
      <c r="N45" s="313"/>
      <c r="O45" s="435"/>
      <c r="P45" s="269">
        <v>45078</v>
      </c>
      <c r="Q45" s="313"/>
      <c r="R45" s="435"/>
      <c r="S45" s="269">
        <v>45108</v>
      </c>
      <c r="T45" s="313"/>
      <c r="U45" s="435"/>
      <c r="V45" s="269">
        <v>45139</v>
      </c>
      <c r="W45" s="270"/>
      <c r="X45" s="435"/>
      <c r="Y45" s="269">
        <v>45170</v>
      </c>
      <c r="Z45" s="270"/>
      <c r="AA45" s="435"/>
      <c r="AB45" s="269">
        <v>45200</v>
      </c>
      <c r="AC45" s="270"/>
      <c r="AD45" s="435"/>
      <c r="AE45" s="269">
        <v>45231</v>
      </c>
      <c r="AF45" s="270"/>
      <c r="AG45" s="435"/>
      <c r="AH45" s="269">
        <v>45261</v>
      </c>
      <c r="AI45" s="1017"/>
      <c r="AJ45" s="435"/>
      <c r="AK45" s="269">
        <v>45292</v>
      </c>
      <c r="AL45" s="1017"/>
      <c r="AM45" s="435"/>
      <c r="AN45" s="269">
        <v>45323</v>
      </c>
      <c r="AO45" s="1017"/>
      <c r="AP45" s="435"/>
      <c r="AQ45" s="269">
        <v>45352</v>
      </c>
      <c r="AR45" s="1017"/>
      <c r="AS45" s="435"/>
      <c r="AT45" s="269" t="s">
        <v>2</v>
      </c>
      <c r="AU45" s="268"/>
    </row>
    <row r="46" spans="1:48" ht="15.75" customHeight="1">
      <c r="D46" s="267" t="s">
        <v>4</v>
      </c>
      <c r="E46" s="266" t="s">
        <v>5</v>
      </c>
      <c r="F46" s="266" t="s">
        <v>6</v>
      </c>
      <c r="G46" s="265" t="s">
        <v>7</v>
      </c>
      <c r="H46" s="264" t="s">
        <v>8</v>
      </c>
      <c r="I46" s="436" t="s">
        <v>9</v>
      </c>
      <c r="J46" s="262" t="s">
        <v>10</v>
      </c>
      <c r="K46" s="263" t="s">
        <v>11</v>
      </c>
      <c r="L46" s="436" t="s">
        <v>9</v>
      </c>
      <c r="M46" s="262" t="s">
        <v>10</v>
      </c>
      <c r="N46" s="263" t="s">
        <v>11</v>
      </c>
      <c r="O46" s="436" t="s">
        <v>9</v>
      </c>
      <c r="P46" s="262" t="s">
        <v>10</v>
      </c>
      <c r="Q46" s="263" t="s">
        <v>11</v>
      </c>
      <c r="R46" s="436" t="s">
        <v>9</v>
      </c>
      <c r="S46" s="262" t="s">
        <v>10</v>
      </c>
      <c r="T46" s="263" t="s">
        <v>11</v>
      </c>
      <c r="U46" s="436" t="s">
        <v>9</v>
      </c>
      <c r="V46" s="262" t="s">
        <v>10</v>
      </c>
      <c r="W46" s="263" t="s">
        <v>11</v>
      </c>
      <c r="X46" s="436" t="s">
        <v>9</v>
      </c>
      <c r="Y46" s="262" t="s">
        <v>10</v>
      </c>
      <c r="Z46" s="263" t="s">
        <v>11</v>
      </c>
      <c r="AA46" s="436" t="s">
        <v>9</v>
      </c>
      <c r="AB46" s="262" t="s">
        <v>10</v>
      </c>
      <c r="AC46" s="263" t="s">
        <v>11</v>
      </c>
      <c r="AD46" s="436" t="s">
        <v>9</v>
      </c>
      <c r="AE46" s="262" t="s">
        <v>10</v>
      </c>
      <c r="AF46" s="263" t="s">
        <v>11</v>
      </c>
      <c r="AG46" s="436" t="s">
        <v>9</v>
      </c>
      <c r="AH46" s="262" t="s">
        <v>10</v>
      </c>
      <c r="AI46" s="1018" t="s">
        <v>11</v>
      </c>
      <c r="AJ46" s="436" t="s">
        <v>9</v>
      </c>
      <c r="AK46" s="262" t="s">
        <v>12</v>
      </c>
      <c r="AL46" s="1018" t="s">
        <v>11</v>
      </c>
      <c r="AM46" s="436" t="s">
        <v>9</v>
      </c>
      <c r="AN46" s="262" t="s">
        <v>12</v>
      </c>
      <c r="AO46" s="1018" t="s">
        <v>11</v>
      </c>
      <c r="AP46" s="436" t="s">
        <v>9</v>
      </c>
      <c r="AQ46" s="262" t="s">
        <v>12</v>
      </c>
      <c r="AR46" s="1018" t="s">
        <v>11</v>
      </c>
      <c r="AS46" s="436" t="s">
        <v>9</v>
      </c>
      <c r="AT46" s="262" t="s">
        <v>12</v>
      </c>
      <c r="AU46" s="261" t="s">
        <v>11</v>
      </c>
    </row>
    <row r="47" spans="1:48" ht="15.75" customHeight="1">
      <c r="D47" s="324" t="s">
        <v>89</v>
      </c>
      <c r="E47" s="323" t="s">
        <v>90</v>
      </c>
      <c r="F47" s="323" t="s">
        <v>16</v>
      </c>
      <c r="G47" s="322">
        <v>10</v>
      </c>
      <c r="H47" s="321">
        <f t="shared" ref="H47:H57" si="4">G47*60</f>
        <v>600</v>
      </c>
      <c r="I47" s="432"/>
      <c r="J47" s="252"/>
      <c r="K47" s="251"/>
      <c r="L47" s="432"/>
      <c r="M47" s="252"/>
      <c r="N47" s="251"/>
      <c r="O47" s="432"/>
      <c r="P47" s="252"/>
      <c r="Q47" s="251"/>
      <c r="R47" s="432"/>
      <c r="S47" s="252"/>
      <c r="T47" s="251"/>
      <c r="U47" s="432"/>
      <c r="V47" s="252"/>
      <c r="W47" s="251"/>
      <c r="X47" s="432">
        <v>350</v>
      </c>
      <c r="Y47" s="252">
        <v>2</v>
      </c>
      <c r="Z47" s="251"/>
      <c r="AA47" s="432">
        <v>350</v>
      </c>
      <c r="AB47" s="252">
        <v>2</v>
      </c>
      <c r="AC47" s="251"/>
      <c r="AD47" s="432">
        <v>400</v>
      </c>
      <c r="AE47" s="252">
        <v>2</v>
      </c>
      <c r="AF47" s="251"/>
      <c r="AG47" s="432">
        <v>350</v>
      </c>
      <c r="AH47" s="252">
        <v>2</v>
      </c>
      <c r="AI47" s="1015"/>
      <c r="AJ47" s="432">
        <v>350</v>
      </c>
      <c r="AK47" s="252">
        <v>2</v>
      </c>
      <c r="AL47" s="1015"/>
      <c r="AM47" s="432">
        <v>300</v>
      </c>
      <c r="AN47" s="252">
        <v>2</v>
      </c>
      <c r="AO47" s="1015"/>
      <c r="AP47" s="432">
        <v>325</v>
      </c>
      <c r="AQ47" s="252">
        <v>2</v>
      </c>
      <c r="AR47" s="1015"/>
      <c r="AS47" s="432">
        <f t="shared" ref="AS47:AS57" si="5">SUM(I47,L47,O47,R47,U47,X47,AA47,AD47,AG47,AJ47,AM47,AP47)</f>
        <v>2425</v>
      </c>
      <c r="AT47" s="252"/>
      <c r="AU47" s="331"/>
    </row>
    <row r="48" spans="1:48" ht="15.75" customHeight="1">
      <c r="D48" s="248" t="s">
        <v>89</v>
      </c>
      <c r="E48" s="169" t="s">
        <v>91</v>
      </c>
      <c r="F48" s="169" t="s">
        <v>16</v>
      </c>
      <c r="G48" s="168">
        <v>10</v>
      </c>
      <c r="H48" s="328">
        <f t="shared" ref="H48:H53" si="6">G48*60</f>
        <v>600</v>
      </c>
      <c r="I48" s="431"/>
      <c r="J48" s="165"/>
      <c r="K48" s="166"/>
      <c r="L48" s="431"/>
      <c r="M48" s="165"/>
      <c r="N48" s="166"/>
      <c r="O48" s="431"/>
      <c r="P48" s="165"/>
      <c r="Q48" s="166"/>
      <c r="R48" s="431"/>
      <c r="S48" s="165"/>
      <c r="T48" s="166"/>
      <c r="U48" s="431"/>
      <c r="V48" s="165"/>
      <c r="W48" s="166"/>
      <c r="X48" s="431">
        <v>550</v>
      </c>
      <c r="Y48" s="165">
        <v>2</v>
      </c>
      <c r="Z48" s="166"/>
      <c r="AA48" s="431">
        <v>550</v>
      </c>
      <c r="AB48" s="165">
        <v>2</v>
      </c>
      <c r="AC48" s="166"/>
      <c r="AD48" s="431">
        <v>500</v>
      </c>
      <c r="AE48" s="165">
        <v>2</v>
      </c>
      <c r="AF48" s="166"/>
      <c r="AG48" s="431">
        <v>500</v>
      </c>
      <c r="AH48" s="165">
        <v>2</v>
      </c>
      <c r="AI48" s="1014"/>
      <c r="AJ48" s="431">
        <v>550</v>
      </c>
      <c r="AK48" s="165">
        <v>1</v>
      </c>
      <c r="AL48" s="1014"/>
      <c r="AM48" s="431">
        <v>500</v>
      </c>
      <c r="AN48" s="165">
        <v>1</v>
      </c>
      <c r="AO48" s="1014"/>
      <c r="AP48" s="431">
        <v>550</v>
      </c>
      <c r="AQ48" s="165">
        <v>1</v>
      </c>
      <c r="AR48" s="1014"/>
      <c r="AS48" s="431">
        <f t="shared" ref="AS48:AS53" si="7">SUM(I48,L48,O48,R48,U48,X48,AA48,AD48,AG48,AJ48,AM48,AP48)</f>
        <v>3700</v>
      </c>
      <c r="AT48" s="165"/>
      <c r="AU48" s="249"/>
    </row>
    <row r="49" spans="4:47" ht="15.75" customHeight="1">
      <c r="D49" s="565" t="s">
        <v>89</v>
      </c>
      <c r="E49" s="247" t="s">
        <v>92</v>
      </c>
      <c r="F49" s="247" t="s">
        <v>16</v>
      </c>
      <c r="G49" s="246">
        <v>10</v>
      </c>
      <c r="H49" s="325">
        <f t="shared" si="6"/>
        <v>600</v>
      </c>
      <c r="I49" s="424"/>
      <c r="J49" s="244"/>
      <c r="K49" s="243"/>
      <c r="L49" s="424"/>
      <c r="M49" s="244"/>
      <c r="N49" s="243"/>
      <c r="O49" s="424"/>
      <c r="P49" s="244"/>
      <c r="Q49" s="243"/>
      <c r="R49" s="424"/>
      <c r="S49" s="244"/>
      <c r="T49" s="243"/>
      <c r="U49" s="424"/>
      <c r="V49" s="244"/>
      <c r="W49" s="243"/>
      <c r="X49" s="424">
        <v>1700</v>
      </c>
      <c r="Y49" s="244">
        <v>4</v>
      </c>
      <c r="Z49" s="243"/>
      <c r="AA49" s="424">
        <v>1800</v>
      </c>
      <c r="AB49" s="244">
        <v>4</v>
      </c>
      <c r="AC49" s="243"/>
      <c r="AD49" s="424">
        <v>1650</v>
      </c>
      <c r="AE49" s="244">
        <v>4</v>
      </c>
      <c r="AF49" s="243"/>
      <c r="AG49" s="424">
        <v>1600</v>
      </c>
      <c r="AH49" s="244">
        <v>4</v>
      </c>
      <c r="AI49" s="1004"/>
      <c r="AJ49" s="424">
        <v>1700</v>
      </c>
      <c r="AK49" s="244">
        <v>4</v>
      </c>
      <c r="AL49" s="1004"/>
      <c r="AM49" s="424">
        <v>1500</v>
      </c>
      <c r="AN49" s="244">
        <v>4</v>
      </c>
      <c r="AO49" s="1004"/>
      <c r="AP49" s="424">
        <v>1504</v>
      </c>
      <c r="AQ49" s="244">
        <v>4</v>
      </c>
      <c r="AR49" s="1004"/>
      <c r="AS49" s="424">
        <f t="shared" si="7"/>
        <v>11454</v>
      </c>
      <c r="AT49" s="244"/>
      <c r="AU49" s="241"/>
    </row>
    <row r="50" spans="4:47" ht="15.75" customHeight="1">
      <c r="D50" s="305" t="s">
        <v>89</v>
      </c>
      <c r="E50" s="155" t="s">
        <v>79</v>
      </c>
      <c r="F50" s="155" t="s">
        <v>16</v>
      </c>
      <c r="G50" s="288">
        <v>16</v>
      </c>
      <c r="H50" s="208">
        <f t="shared" si="6"/>
        <v>960</v>
      </c>
      <c r="I50" s="438"/>
      <c r="J50" s="221"/>
      <c r="K50" s="306"/>
      <c r="L50" s="438"/>
      <c r="M50" s="221"/>
      <c r="N50" s="306"/>
      <c r="O50" s="438"/>
      <c r="P50" s="221"/>
      <c r="Q50" s="306"/>
      <c r="R50" s="438"/>
      <c r="S50" s="221"/>
      <c r="T50" s="306"/>
      <c r="U50" s="438"/>
      <c r="V50" s="221"/>
      <c r="W50" s="306"/>
      <c r="X50" s="438">
        <v>550</v>
      </c>
      <c r="Y50" s="221">
        <v>2</v>
      </c>
      <c r="Z50" s="306"/>
      <c r="AA50" s="438">
        <v>500</v>
      </c>
      <c r="AB50" s="221">
        <v>2</v>
      </c>
      <c r="AC50" s="306"/>
      <c r="AD50" s="438">
        <v>500</v>
      </c>
      <c r="AE50" s="221">
        <v>2</v>
      </c>
      <c r="AF50" s="306"/>
      <c r="AG50" s="438">
        <v>450</v>
      </c>
      <c r="AH50" s="221">
        <v>2</v>
      </c>
      <c r="AI50" s="1020"/>
      <c r="AJ50" s="438">
        <v>686</v>
      </c>
      <c r="AK50" s="221">
        <v>2</v>
      </c>
      <c r="AL50" s="1020"/>
      <c r="AM50" s="438">
        <v>686</v>
      </c>
      <c r="AN50" s="221">
        <v>2</v>
      </c>
      <c r="AO50" s="1020"/>
      <c r="AP50" s="438">
        <v>735</v>
      </c>
      <c r="AQ50" s="221">
        <v>2</v>
      </c>
      <c r="AR50" s="1020"/>
      <c r="AS50" s="437">
        <f t="shared" si="7"/>
        <v>4107</v>
      </c>
      <c r="AT50" s="221"/>
      <c r="AU50" s="285"/>
    </row>
    <row r="51" spans="4:47" ht="15.75" customHeight="1">
      <c r="D51" s="305" t="s">
        <v>89</v>
      </c>
      <c r="E51" s="155" t="s">
        <v>80</v>
      </c>
      <c r="F51" s="155" t="s">
        <v>16</v>
      </c>
      <c r="G51" s="288">
        <v>16</v>
      </c>
      <c r="H51" s="208">
        <f t="shared" si="6"/>
        <v>960</v>
      </c>
      <c r="I51" s="438"/>
      <c r="J51" s="221"/>
      <c r="K51" s="303"/>
      <c r="L51" s="438"/>
      <c r="M51" s="304"/>
      <c r="N51" s="303"/>
      <c r="O51" s="438"/>
      <c r="P51" s="304"/>
      <c r="Q51" s="303"/>
      <c r="R51" s="438"/>
      <c r="S51" s="304"/>
      <c r="T51" s="303"/>
      <c r="U51" s="438"/>
      <c r="V51" s="304"/>
      <c r="W51" s="306"/>
      <c r="X51" s="438">
        <v>2250</v>
      </c>
      <c r="Y51" s="304">
        <v>6</v>
      </c>
      <c r="Z51" s="303"/>
      <c r="AA51" s="438">
        <v>2250</v>
      </c>
      <c r="AB51" s="304">
        <v>6</v>
      </c>
      <c r="AC51" s="303"/>
      <c r="AD51" s="438">
        <v>2250</v>
      </c>
      <c r="AE51" s="304">
        <v>6</v>
      </c>
      <c r="AF51" s="306"/>
      <c r="AG51" s="438">
        <v>2100</v>
      </c>
      <c r="AH51" s="304">
        <v>6</v>
      </c>
      <c r="AI51" s="1019"/>
      <c r="AJ51" s="438">
        <v>1960</v>
      </c>
      <c r="AK51" s="304">
        <v>6</v>
      </c>
      <c r="AL51" s="1019"/>
      <c r="AM51" s="438">
        <v>2058</v>
      </c>
      <c r="AN51" s="304">
        <v>6</v>
      </c>
      <c r="AO51" s="1020"/>
      <c r="AP51" s="438">
        <v>2352</v>
      </c>
      <c r="AQ51" s="304">
        <v>6</v>
      </c>
      <c r="AR51" s="1019"/>
      <c r="AS51" s="438">
        <f t="shared" si="7"/>
        <v>15220</v>
      </c>
      <c r="AT51" s="221"/>
      <c r="AU51" s="285"/>
    </row>
    <row r="52" spans="4:47" ht="15.75" customHeight="1">
      <c r="D52" s="305" t="s">
        <v>93</v>
      </c>
      <c r="E52" s="155" t="s">
        <v>81</v>
      </c>
      <c r="F52" s="155" t="s">
        <v>22</v>
      </c>
      <c r="G52" s="288">
        <v>15</v>
      </c>
      <c r="H52" s="208">
        <f t="shared" si="6"/>
        <v>900</v>
      </c>
      <c r="I52" s="438"/>
      <c r="J52" s="221"/>
      <c r="K52" s="303"/>
      <c r="L52" s="438"/>
      <c r="M52" s="304"/>
      <c r="N52" s="303"/>
      <c r="O52" s="438"/>
      <c r="P52" s="304"/>
      <c r="Q52" s="303"/>
      <c r="R52" s="438"/>
      <c r="S52" s="304"/>
      <c r="T52" s="303"/>
      <c r="U52" s="438"/>
      <c r="V52" s="304"/>
      <c r="W52" s="306"/>
      <c r="X52" s="438">
        <v>500</v>
      </c>
      <c r="Y52" s="304"/>
      <c r="Z52" s="303"/>
      <c r="AA52" s="438">
        <v>475</v>
      </c>
      <c r="AB52" s="304"/>
      <c r="AC52" s="303"/>
      <c r="AD52" s="438">
        <v>450</v>
      </c>
      <c r="AE52" s="304"/>
      <c r="AF52" s="306"/>
      <c r="AG52" s="438">
        <v>425</v>
      </c>
      <c r="AH52" s="304"/>
      <c r="AI52" s="1019"/>
      <c r="AJ52" s="438">
        <v>441</v>
      </c>
      <c r="AK52" s="304"/>
      <c r="AL52" s="1019"/>
      <c r="AM52" s="438">
        <v>465.5</v>
      </c>
      <c r="AN52" s="304"/>
      <c r="AO52" s="1020"/>
      <c r="AP52" s="438">
        <v>539</v>
      </c>
      <c r="AQ52" s="304"/>
      <c r="AR52" s="1019"/>
      <c r="AS52" s="438">
        <f t="shared" si="7"/>
        <v>3295.5</v>
      </c>
      <c r="AT52" s="221"/>
      <c r="AU52" s="285"/>
    </row>
    <row r="53" spans="4:47" ht="15.75" customHeight="1">
      <c r="D53" s="305" t="s">
        <v>93</v>
      </c>
      <c r="E53" s="155" t="s">
        <v>85</v>
      </c>
      <c r="F53" s="155" t="s">
        <v>22</v>
      </c>
      <c r="G53" s="288">
        <v>15</v>
      </c>
      <c r="H53" s="208">
        <f t="shared" si="6"/>
        <v>900</v>
      </c>
      <c r="I53" s="438"/>
      <c r="J53" s="221"/>
      <c r="K53" s="303"/>
      <c r="L53" s="438"/>
      <c r="M53" s="304"/>
      <c r="N53" s="303"/>
      <c r="O53" s="438"/>
      <c r="P53" s="304"/>
      <c r="Q53" s="303"/>
      <c r="R53" s="438"/>
      <c r="S53" s="304"/>
      <c r="T53" s="303"/>
      <c r="U53" s="438"/>
      <c r="V53" s="304"/>
      <c r="W53" s="306"/>
      <c r="X53" s="438">
        <v>575</v>
      </c>
      <c r="Y53" s="304"/>
      <c r="Z53" s="303"/>
      <c r="AA53" s="438">
        <v>550</v>
      </c>
      <c r="AB53" s="304"/>
      <c r="AC53" s="303"/>
      <c r="AD53" s="438">
        <v>525</v>
      </c>
      <c r="AE53" s="304"/>
      <c r="AF53" s="306"/>
      <c r="AG53" s="438">
        <v>550</v>
      </c>
      <c r="AH53" s="304"/>
      <c r="AI53" s="1019"/>
      <c r="AJ53" s="438">
        <v>637</v>
      </c>
      <c r="AK53" s="304"/>
      <c r="AL53" s="1019"/>
      <c r="AM53" s="438">
        <v>588</v>
      </c>
      <c r="AN53" s="304"/>
      <c r="AO53" s="1020"/>
      <c r="AP53" s="438">
        <v>686</v>
      </c>
      <c r="AQ53" s="304"/>
      <c r="AR53" s="1019"/>
      <c r="AS53" s="438">
        <f t="shared" si="7"/>
        <v>4111</v>
      </c>
      <c r="AT53" s="221"/>
      <c r="AU53" s="285"/>
    </row>
    <row r="54" spans="4:47" ht="15.75" customHeight="1">
      <c r="D54" s="248" t="s">
        <v>93</v>
      </c>
      <c r="E54" s="169" t="s">
        <v>94</v>
      </c>
      <c r="F54" s="169" t="s">
        <v>52</v>
      </c>
      <c r="G54" s="168">
        <v>10</v>
      </c>
      <c r="H54" s="328">
        <f t="shared" si="4"/>
        <v>600</v>
      </c>
      <c r="I54" s="431"/>
      <c r="J54" s="165"/>
      <c r="K54" s="166"/>
      <c r="L54" s="431"/>
      <c r="M54" s="165"/>
      <c r="N54" s="166"/>
      <c r="O54" s="431"/>
      <c r="P54" s="165"/>
      <c r="Q54" s="166"/>
      <c r="R54" s="605"/>
      <c r="S54" s="288"/>
      <c r="T54" s="166"/>
      <c r="U54" s="431"/>
      <c r="V54" s="165"/>
      <c r="W54" s="166"/>
      <c r="X54" s="431">
        <v>4000</v>
      </c>
      <c r="Y54" s="165">
        <v>13</v>
      </c>
      <c r="Z54" s="166"/>
      <c r="AA54" s="605">
        <v>4250</v>
      </c>
      <c r="AB54" s="288">
        <v>13</v>
      </c>
      <c r="AC54" s="166"/>
      <c r="AD54" s="431">
        <v>4500</v>
      </c>
      <c r="AE54" s="165">
        <v>13</v>
      </c>
      <c r="AF54" s="166"/>
      <c r="AG54" s="431">
        <v>4500</v>
      </c>
      <c r="AH54" s="165">
        <v>13</v>
      </c>
      <c r="AI54" s="1014"/>
      <c r="AJ54" s="605">
        <v>5000</v>
      </c>
      <c r="AK54" s="288">
        <v>14</v>
      </c>
      <c r="AL54" s="1014"/>
      <c r="AM54" s="605">
        <f>'AVAST ALL FORECASTS'!AR243</f>
        <v>3600</v>
      </c>
      <c r="AN54" s="288">
        <v>9</v>
      </c>
      <c r="AO54" s="1014"/>
      <c r="AP54" s="605">
        <f>'AVAST ALL FORECASTS'!AS243</f>
        <v>3750</v>
      </c>
      <c r="AQ54" s="288">
        <v>9</v>
      </c>
      <c r="AR54" s="1014"/>
      <c r="AS54" s="431">
        <f t="shared" si="5"/>
        <v>29600</v>
      </c>
      <c r="AT54" s="165"/>
      <c r="AU54" s="249"/>
    </row>
    <row r="55" spans="4:47" ht="13.5" customHeight="1">
      <c r="D55" s="248" t="s">
        <v>93</v>
      </c>
      <c r="E55" s="169" t="s">
        <v>95</v>
      </c>
      <c r="F55" s="169" t="s">
        <v>52</v>
      </c>
      <c r="G55" s="168">
        <v>10</v>
      </c>
      <c r="H55" s="637">
        <f t="shared" si="4"/>
        <v>600</v>
      </c>
      <c r="I55" s="431"/>
      <c r="J55" s="165"/>
      <c r="K55" s="166"/>
      <c r="L55" s="431"/>
      <c r="M55" s="165"/>
      <c r="N55" s="166"/>
      <c r="O55" s="431"/>
      <c r="P55" s="165"/>
      <c r="Q55" s="166"/>
      <c r="R55" s="431"/>
      <c r="S55" s="165"/>
      <c r="T55" s="166"/>
      <c r="U55" s="431"/>
      <c r="V55" s="165"/>
      <c r="W55" s="166"/>
      <c r="X55" s="431">
        <v>3000</v>
      </c>
      <c r="Y55" s="165">
        <v>9</v>
      </c>
      <c r="Z55" s="166"/>
      <c r="AA55" s="431">
        <v>3500</v>
      </c>
      <c r="AB55" s="165">
        <v>10</v>
      </c>
      <c r="AC55" s="166"/>
      <c r="AD55" s="431">
        <v>3250</v>
      </c>
      <c r="AE55" s="165">
        <v>10</v>
      </c>
      <c r="AF55" s="166"/>
      <c r="AG55" s="431">
        <v>2500</v>
      </c>
      <c r="AH55" s="165">
        <v>8</v>
      </c>
      <c r="AI55" s="1014"/>
      <c r="AJ55" s="431">
        <v>3760</v>
      </c>
      <c r="AK55" s="165">
        <v>11</v>
      </c>
      <c r="AL55" s="1014"/>
      <c r="AM55" s="431">
        <f>'AVAST ALL FORECASTS'!AR240</f>
        <v>3200</v>
      </c>
      <c r="AN55" s="165">
        <v>8</v>
      </c>
      <c r="AO55" s="1014"/>
      <c r="AP55" s="431">
        <f>'AVAST ALL FORECASTS'!AS240</f>
        <v>3200</v>
      </c>
      <c r="AQ55" s="165">
        <v>8</v>
      </c>
      <c r="AR55" s="1014"/>
      <c r="AS55" s="431">
        <f t="shared" si="5"/>
        <v>22410</v>
      </c>
      <c r="AT55" s="165"/>
      <c r="AU55" s="249"/>
    </row>
    <row r="56" spans="4:47" ht="15.75" customHeight="1">
      <c r="D56" s="305" t="s">
        <v>93</v>
      </c>
      <c r="E56" s="155" t="s">
        <v>82</v>
      </c>
      <c r="F56" s="155" t="s">
        <v>52</v>
      </c>
      <c r="G56" s="288">
        <v>10</v>
      </c>
      <c r="H56" s="208">
        <f t="shared" si="4"/>
        <v>600</v>
      </c>
      <c r="I56" s="438"/>
      <c r="J56" s="221"/>
      <c r="K56" s="303"/>
      <c r="L56" s="438"/>
      <c r="M56" s="304"/>
      <c r="N56" s="303"/>
      <c r="O56" s="438"/>
      <c r="P56" s="304"/>
      <c r="Q56" s="303"/>
      <c r="R56" s="438"/>
      <c r="S56" s="304"/>
      <c r="T56" s="303"/>
      <c r="U56" s="438"/>
      <c r="V56" s="304"/>
      <c r="W56" s="306"/>
      <c r="X56" s="438">
        <v>1500</v>
      </c>
      <c r="Y56" s="304">
        <v>6</v>
      </c>
      <c r="Z56" s="303"/>
      <c r="AA56" s="438">
        <v>1400</v>
      </c>
      <c r="AB56" s="304">
        <v>5</v>
      </c>
      <c r="AC56" s="303"/>
      <c r="AD56" s="438">
        <v>1300</v>
      </c>
      <c r="AE56" s="304">
        <v>5</v>
      </c>
      <c r="AF56" s="306"/>
      <c r="AG56" s="438">
        <v>1200</v>
      </c>
      <c r="AH56" s="304">
        <v>5</v>
      </c>
      <c r="AI56" s="1019"/>
      <c r="AJ56" s="438">
        <v>2597</v>
      </c>
      <c r="AK56" s="304">
        <v>9</v>
      </c>
      <c r="AL56" s="1019"/>
      <c r="AM56" s="438">
        <v>2597</v>
      </c>
      <c r="AN56" s="304">
        <v>7</v>
      </c>
      <c r="AO56" s="1020"/>
      <c r="AP56" s="438">
        <v>2793</v>
      </c>
      <c r="AQ56" s="304">
        <v>7</v>
      </c>
      <c r="AR56" s="1019"/>
      <c r="AS56" s="438">
        <f t="shared" si="5"/>
        <v>13387</v>
      </c>
      <c r="AT56" s="221"/>
      <c r="AU56" s="285"/>
    </row>
    <row r="57" spans="4:47" ht="15.75" customHeight="1">
      <c r="D57" s="639" t="s">
        <v>93</v>
      </c>
      <c r="E57" s="218" t="s">
        <v>86</v>
      </c>
      <c r="F57" s="218" t="s">
        <v>52</v>
      </c>
      <c r="G57" s="212">
        <v>10</v>
      </c>
      <c r="H57" s="640">
        <f t="shared" si="4"/>
        <v>600</v>
      </c>
      <c r="I57" s="641"/>
      <c r="J57" s="212"/>
      <c r="K57" s="642"/>
      <c r="L57" s="641"/>
      <c r="M57" s="643"/>
      <c r="N57" s="642"/>
      <c r="O57" s="641"/>
      <c r="P57" s="643"/>
      <c r="Q57" s="642"/>
      <c r="R57" s="641"/>
      <c r="S57" s="643"/>
      <c r="T57" s="642"/>
      <c r="U57" s="641"/>
      <c r="V57" s="643"/>
      <c r="W57" s="644"/>
      <c r="X57" s="641">
        <v>3000</v>
      </c>
      <c r="Y57" s="643">
        <v>7</v>
      </c>
      <c r="Z57" s="642"/>
      <c r="AA57" s="641">
        <v>2750</v>
      </c>
      <c r="AB57" s="643">
        <v>7</v>
      </c>
      <c r="AC57" s="642"/>
      <c r="AD57" s="641">
        <v>2750</v>
      </c>
      <c r="AE57" s="643">
        <v>7</v>
      </c>
      <c r="AF57" s="644"/>
      <c r="AG57" s="641">
        <v>3000</v>
      </c>
      <c r="AH57" s="643">
        <v>7</v>
      </c>
      <c r="AI57" s="1023"/>
      <c r="AJ57" s="641">
        <v>3500</v>
      </c>
      <c r="AK57" s="643">
        <v>10</v>
      </c>
      <c r="AL57" s="1023"/>
      <c r="AM57" s="641">
        <v>3000</v>
      </c>
      <c r="AN57" s="643">
        <v>8</v>
      </c>
      <c r="AO57" s="1035"/>
      <c r="AP57" s="641">
        <v>3250</v>
      </c>
      <c r="AQ57" s="643">
        <v>8</v>
      </c>
      <c r="AR57" s="1023"/>
      <c r="AS57" s="641">
        <f t="shared" si="5"/>
        <v>21250</v>
      </c>
      <c r="AT57" s="212"/>
      <c r="AU57" s="592"/>
    </row>
    <row r="58" spans="4:47" ht="15.75" customHeight="1">
      <c r="D58" s="248" t="s">
        <v>96</v>
      </c>
      <c r="E58" s="169" t="s">
        <v>74</v>
      </c>
      <c r="F58" s="169" t="s">
        <v>16</v>
      </c>
      <c r="G58" s="168">
        <v>10</v>
      </c>
      <c r="H58" s="637">
        <v>600</v>
      </c>
      <c r="I58" s="431"/>
      <c r="J58" s="165"/>
      <c r="K58" s="166"/>
      <c r="L58" s="431"/>
      <c r="M58" s="165"/>
      <c r="N58" s="166"/>
      <c r="O58" s="431"/>
      <c r="P58" s="165"/>
      <c r="Q58" s="166"/>
      <c r="R58" s="431"/>
      <c r="S58" s="165"/>
      <c r="T58" s="166"/>
      <c r="U58" s="431"/>
      <c r="V58" s="165"/>
      <c r="W58" s="166"/>
      <c r="X58" s="431"/>
      <c r="Y58" s="165"/>
      <c r="Z58" s="166"/>
      <c r="AA58" s="431"/>
      <c r="AB58" s="165"/>
      <c r="AC58" s="166"/>
      <c r="AD58" s="431"/>
      <c r="AE58" s="165"/>
      <c r="AF58" s="166"/>
      <c r="AG58" s="431">
        <v>800</v>
      </c>
      <c r="AH58" s="165">
        <v>2</v>
      </c>
      <c r="AI58" s="1014"/>
      <c r="AJ58" s="431">
        <v>850</v>
      </c>
      <c r="AK58" s="165">
        <v>2</v>
      </c>
      <c r="AL58" s="1014"/>
      <c r="AM58" s="431">
        <v>800</v>
      </c>
      <c r="AN58" s="165">
        <v>2</v>
      </c>
      <c r="AO58" s="1014"/>
      <c r="AP58" s="431">
        <v>850</v>
      </c>
      <c r="AQ58" s="165">
        <v>2</v>
      </c>
      <c r="AR58" s="1014"/>
      <c r="AS58" s="431">
        <f>SUM(I58,L58,O58,R58,U58,X58,AA58,AD58,AG58,AJ58,AM58,AP58)</f>
        <v>3300</v>
      </c>
      <c r="AT58" s="165"/>
      <c r="AU58" s="249"/>
    </row>
    <row r="59" spans="4:47" ht="15.75" customHeight="1" thickBot="1">
      <c r="D59" s="1245" t="s">
        <v>93</v>
      </c>
      <c r="E59" s="1218" t="s">
        <v>75</v>
      </c>
      <c r="F59" s="1218" t="s">
        <v>52</v>
      </c>
      <c r="G59" s="1210">
        <v>10</v>
      </c>
      <c r="H59" s="1220">
        <v>600</v>
      </c>
      <c r="I59" s="1246"/>
      <c r="J59" s="284"/>
      <c r="K59" s="1247"/>
      <c r="L59" s="1246"/>
      <c r="M59" s="1248"/>
      <c r="N59" s="1247"/>
      <c r="O59" s="1246"/>
      <c r="P59" s="1248"/>
      <c r="Q59" s="1247"/>
      <c r="R59" s="1246"/>
      <c r="S59" s="1248"/>
      <c r="T59" s="1247"/>
      <c r="U59" s="1246"/>
      <c r="V59" s="1248"/>
      <c r="W59" s="1249"/>
      <c r="X59" s="1246"/>
      <c r="Y59" s="1248"/>
      <c r="Z59" s="1247"/>
      <c r="AA59" s="1246"/>
      <c r="AB59" s="1248"/>
      <c r="AC59" s="1247"/>
      <c r="AD59" s="1246"/>
      <c r="AE59" s="1248"/>
      <c r="AF59" s="1249"/>
      <c r="AG59" s="1246">
        <v>750</v>
      </c>
      <c r="AH59" s="1248">
        <v>3</v>
      </c>
      <c r="AI59" s="1250"/>
      <c r="AJ59" s="1246">
        <v>850</v>
      </c>
      <c r="AK59" s="1248">
        <v>3</v>
      </c>
      <c r="AL59" s="1250"/>
      <c r="AM59" s="1246">
        <v>800</v>
      </c>
      <c r="AN59" s="1248">
        <v>2</v>
      </c>
      <c r="AO59" s="1251"/>
      <c r="AP59" s="1246">
        <v>850</v>
      </c>
      <c r="AQ59" s="1248">
        <v>2</v>
      </c>
      <c r="AR59" s="1250"/>
      <c r="AS59" s="1246">
        <f>SUM(I59,L59,O59,R59,U59,X59,AA59,AD59,AG59,AJ59,AM59,AP59)</f>
        <v>3250</v>
      </c>
      <c r="AT59" s="284"/>
      <c r="AU59" s="1222"/>
    </row>
    <row r="60" spans="4:47" ht="15.75" customHeight="1" thickBot="1">
      <c r="D60" s="1779" t="s">
        <v>93</v>
      </c>
      <c r="E60" s="1780" t="s">
        <v>97</v>
      </c>
      <c r="F60" s="1780" t="s">
        <v>98</v>
      </c>
      <c r="G60" s="1781"/>
      <c r="H60" s="1782"/>
      <c r="I60" s="1783"/>
      <c r="J60" s="1784"/>
      <c r="K60" s="1785"/>
      <c r="L60" s="1786"/>
      <c r="M60" s="1787"/>
      <c r="N60" s="1788"/>
      <c r="O60" s="1786"/>
      <c r="P60" s="1787"/>
      <c r="Q60" s="1785"/>
      <c r="R60" s="1789"/>
      <c r="S60" s="1784"/>
      <c r="T60" s="1790"/>
      <c r="U60" s="1789"/>
      <c r="V60" s="1784"/>
      <c r="W60" s="1790"/>
      <c r="X60" s="1789"/>
      <c r="Y60" s="1784"/>
      <c r="Z60" s="1790"/>
      <c r="AA60" s="1789"/>
      <c r="AB60" s="1784"/>
      <c r="AC60" s="1790"/>
      <c r="AD60" s="1789"/>
      <c r="AE60" s="1784"/>
      <c r="AF60" s="1790"/>
      <c r="AG60" s="1789"/>
      <c r="AH60" s="1784"/>
      <c r="AI60" s="1791"/>
      <c r="AJ60" s="1783"/>
      <c r="AK60" s="1784">
        <v>15</v>
      </c>
      <c r="AL60" s="1791"/>
      <c r="AM60" s="1783"/>
      <c r="AN60" s="1784">
        <v>15</v>
      </c>
      <c r="AO60" s="1791"/>
      <c r="AP60" s="1783"/>
      <c r="AQ60" s="1784">
        <v>15</v>
      </c>
      <c r="AR60" s="1791"/>
      <c r="AS60" s="1789">
        <f>SUM(I60,L60,O60,R60,U60,X60,AA60,AD60,AG60,AJ60,AM60,AP60)</f>
        <v>0</v>
      </c>
      <c r="AT60" s="1784"/>
      <c r="AU60" s="1792"/>
    </row>
    <row r="61" spans="4:47" ht="15.75" customHeight="1">
      <c r="G61" s="145"/>
      <c r="H61" s="145"/>
      <c r="I61" s="440"/>
      <c r="J61" s="296"/>
      <c r="K61" s="296"/>
      <c r="L61" s="440"/>
      <c r="M61" s="296"/>
      <c r="N61" s="296"/>
      <c r="O61" s="440"/>
      <c r="P61" s="296"/>
      <c r="Q61" s="296"/>
      <c r="R61" s="440"/>
      <c r="S61" s="296"/>
      <c r="T61" s="296"/>
      <c r="U61" s="440"/>
      <c r="V61" s="296"/>
      <c r="W61" s="296"/>
      <c r="X61" s="440"/>
      <c r="Y61" s="296"/>
      <c r="Z61" s="296"/>
      <c r="AA61" s="440"/>
      <c r="AD61" s="440"/>
      <c r="AG61" s="440"/>
      <c r="AJ61" s="440"/>
      <c r="AM61" s="440"/>
      <c r="AP61" s="440"/>
      <c r="AS61" s="440"/>
    </row>
    <row r="62" spans="4:47" ht="18" customHeight="1">
      <c r="D62" s="2892" t="s">
        <v>99</v>
      </c>
      <c r="E62" s="2893"/>
      <c r="F62" s="2893"/>
      <c r="G62" s="2893"/>
      <c r="H62" s="2894"/>
      <c r="I62" s="435"/>
      <c r="J62" s="269">
        <v>45017</v>
      </c>
      <c r="K62" s="270"/>
      <c r="L62" s="435"/>
      <c r="M62" s="269">
        <v>45047</v>
      </c>
      <c r="N62" s="270"/>
      <c r="O62" s="435"/>
      <c r="P62" s="269">
        <v>45078</v>
      </c>
      <c r="Q62" s="269"/>
      <c r="R62" s="435"/>
      <c r="S62" s="269">
        <v>45108</v>
      </c>
      <c r="T62" s="268"/>
      <c r="U62" s="435"/>
      <c r="V62" s="269">
        <v>45139</v>
      </c>
      <c r="W62" s="268"/>
      <c r="X62" s="435"/>
      <c r="Y62" s="269">
        <v>45170</v>
      </c>
      <c r="Z62" s="268"/>
      <c r="AA62" s="435"/>
      <c r="AB62" s="269">
        <v>45200</v>
      </c>
      <c r="AC62" s="268"/>
      <c r="AD62" s="435"/>
      <c r="AE62" s="269">
        <v>45231</v>
      </c>
      <c r="AF62" s="268"/>
      <c r="AG62" s="435"/>
      <c r="AH62" s="269">
        <v>45261</v>
      </c>
      <c r="AI62" s="1024"/>
      <c r="AJ62" s="435"/>
      <c r="AK62" s="269">
        <v>45292</v>
      </c>
      <c r="AL62" s="1024"/>
      <c r="AM62" s="435"/>
      <c r="AN62" s="269">
        <v>45323</v>
      </c>
      <c r="AO62" s="1024"/>
      <c r="AP62" s="435"/>
      <c r="AQ62" s="269">
        <v>45352</v>
      </c>
      <c r="AR62" s="1024"/>
      <c r="AS62" s="435"/>
      <c r="AT62" s="269" t="s">
        <v>2</v>
      </c>
      <c r="AU62" s="268"/>
    </row>
    <row r="63" spans="4:47" ht="18" customHeight="1">
      <c r="D63" s="278" t="s">
        <v>4</v>
      </c>
      <c r="E63" s="182" t="s">
        <v>5</v>
      </c>
      <c r="F63" s="182" t="s">
        <v>6</v>
      </c>
      <c r="G63" s="181" t="s">
        <v>7</v>
      </c>
      <c r="H63" s="180"/>
      <c r="I63" s="423" t="s">
        <v>9</v>
      </c>
      <c r="J63" s="177" t="s">
        <v>10</v>
      </c>
      <c r="K63" s="179" t="s">
        <v>11</v>
      </c>
      <c r="L63" s="423" t="s">
        <v>9</v>
      </c>
      <c r="M63" s="177" t="s">
        <v>10</v>
      </c>
      <c r="N63" s="179" t="s">
        <v>11</v>
      </c>
      <c r="O63" s="423" t="s">
        <v>9</v>
      </c>
      <c r="P63" s="177" t="s">
        <v>10</v>
      </c>
      <c r="Q63" s="179" t="s">
        <v>11</v>
      </c>
      <c r="R63" s="423" t="s">
        <v>9</v>
      </c>
      <c r="S63" s="177" t="s">
        <v>10</v>
      </c>
      <c r="T63" s="260" t="s">
        <v>11</v>
      </c>
      <c r="U63" s="423" t="s">
        <v>9</v>
      </c>
      <c r="V63" s="177" t="s">
        <v>10</v>
      </c>
      <c r="W63" s="260" t="s">
        <v>11</v>
      </c>
      <c r="X63" s="423" t="s">
        <v>9</v>
      </c>
      <c r="Y63" s="177" t="s">
        <v>10</v>
      </c>
      <c r="Z63" s="260" t="s">
        <v>11</v>
      </c>
      <c r="AA63" s="423" t="s">
        <v>9</v>
      </c>
      <c r="AB63" s="177" t="s">
        <v>10</v>
      </c>
      <c r="AC63" s="260" t="s">
        <v>11</v>
      </c>
      <c r="AD63" s="423" t="s">
        <v>9</v>
      </c>
      <c r="AE63" s="177" t="s">
        <v>10</v>
      </c>
      <c r="AF63" s="260" t="s">
        <v>11</v>
      </c>
      <c r="AG63" s="423" t="s">
        <v>9</v>
      </c>
      <c r="AH63" s="177" t="s">
        <v>10</v>
      </c>
      <c r="AI63" s="1025" t="s">
        <v>11</v>
      </c>
      <c r="AJ63" s="423" t="s">
        <v>9</v>
      </c>
      <c r="AK63" s="177" t="s">
        <v>10</v>
      </c>
      <c r="AL63" s="1025" t="s">
        <v>11</v>
      </c>
      <c r="AM63" s="423" t="s">
        <v>9</v>
      </c>
      <c r="AN63" s="177" t="s">
        <v>10</v>
      </c>
      <c r="AO63" s="1025" t="s">
        <v>11</v>
      </c>
      <c r="AP63" s="423" t="s">
        <v>9</v>
      </c>
      <c r="AQ63" s="177" t="s">
        <v>10</v>
      </c>
      <c r="AR63" s="1025" t="s">
        <v>11</v>
      </c>
      <c r="AS63" s="423" t="s">
        <v>9</v>
      </c>
      <c r="AT63" s="177" t="s">
        <v>10</v>
      </c>
      <c r="AU63" s="260" t="s">
        <v>11</v>
      </c>
    </row>
    <row r="64" spans="4:47" ht="15.75" customHeight="1">
      <c r="D64" s="295" t="s">
        <v>100</v>
      </c>
      <c r="E64" s="294" t="s">
        <v>101</v>
      </c>
      <c r="F64" s="294" t="s">
        <v>16</v>
      </c>
      <c r="G64" s="293"/>
      <c r="H64" s="292"/>
      <c r="I64" s="429">
        <f>'NLOK ALL FORECASTS'!AH147</f>
        <v>129080</v>
      </c>
      <c r="J64" s="290"/>
      <c r="K64" s="291"/>
      <c r="L64" s="429">
        <v>122930</v>
      </c>
      <c r="M64" s="290"/>
      <c r="N64" s="291"/>
      <c r="O64" s="429">
        <f>'NLOK ALL FORECASTS'!AJ47</f>
        <v>126973.40697601422</v>
      </c>
      <c r="P64" s="290"/>
      <c r="Q64" s="291"/>
      <c r="R64" s="429">
        <f>'NLOK ALL FORECASTS'!AK47</f>
        <v>124229.19256108854</v>
      </c>
      <c r="S64" s="290"/>
      <c r="T64" s="289"/>
      <c r="U64" s="429">
        <f>'NLOK ALL FORECASTS'!AL47</f>
        <v>126844.84474479442</v>
      </c>
      <c r="V64" s="290"/>
      <c r="W64" s="289"/>
      <c r="X64" s="429">
        <f>'NLOK ALL FORECASTS'!AM47</f>
        <v>114220.88540259273</v>
      </c>
      <c r="Y64" s="290"/>
      <c r="Z64" s="291"/>
      <c r="AA64" s="429">
        <f>'NLOK ALL FORECASTS'!AN47</f>
        <v>121189.07924503004</v>
      </c>
      <c r="AB64" s="290"/>
      <c r="AC64" s="291"/>
      <c r="AD64" s="429">
        <f>'NLOK ALL FORECASTS'!AO47</f>
        <v>119407.92443823048</v>
      </c>
      <c r="AE64" s="290"/>
      <c r="AF64" s="289"/>
      <c r="AG64" s="429">
        <f>'NLOK ALL FORECASTS'!AP47</f>
        <v>120288.05520293748</v>
      </c>
      <c r="AH64" s="290"/>
      <c r="AI64" s="1026"/>
      <c r="AJ64" s="429">
        <f>'NLOK ALL FORECASTS'!AQ47</f>
        <v>132750</v>
      </c>
      <c r="AK64" s="290"/>
      <c r="AL64" s="1009"/>
      <c r="AM64" s="429">
        <f>'NLOK ALL FORECASTS'!AR47</f>
        <v>112100</v>
      </c>
      <c r="AN64" s="290"/>
      <c r="AO64" s="1026"/>
      <c r="AP64" s="429">
        <f>'NLOK ALL FORECASTS'!AS47</f>
        <v>111900</v>
      </c>
      <c r="AQ64" s="290"/>
      <c r="AR64" s="1026"/>
      <c r="AS64" s="429">
        <f>SUM(I64,L64,O64,R64,U64,X64,AA64,AD64,AG64,AJ64,AM64,AP64)</f>
        <v>1461913.388570688</v>
      </c>
      <c r="AT64" s="290"/>
      <c r="AU64" s="289"/>
    </row>
    <row r="65" spans="4:47" ht="15.75" customHeight="1">
      <c r="D65" s="286" t="s">
        <v>100</v>
      </c>
      <c r="E65" s="155" t="s">
        <v>102</v>
      </c>
      <c r="F65" s="155" t="s">
        <v>16</v>
      </c>
      <c r="G65" s="225"/>
      <c r="H65" s="208"/>
      <c r="I65" s="416">
        <f>'NLOK ALL FORECASTS'!AH148</f>
        <v>74110</v>
      </c>
      <c r="J65" s="221"/>
      <c r="K65" s="222"/>
      <c r="L65" s="416">
        <v>76180</v>
      </c>
      <c r="M65" s="221"/>
      <c r="N65" s="222"/>
      <c r="O65" s="416">
        <f>'NLOK ALL FORECASTS'!AJ48</f>
        <v>73951.996170482642</v>
      </c>
      <c r="P65" s="221"/>
      <c r="Q65" s="222"/>
      <c r="R65" s="416">
        <f>'NLOK ALL FORECASTS'!AK48</f>
        <v>72353.707688376278</v>
      </c>
      <c r="S65" s="221"/>
      <c r="T65" s="285"/>
      <c r="U65" s="416">
        <f>'NLOK ALL FORECASTS'!AL48</f>
        <v>73877.118809488224</v>
      </c>
      <c r="V65" s="221"/>
      <c r="W65" s="285"/>
      <c r="X65" s="416">
        <f>'NLOK ALL FORECASTS'!AM48</f>
        <v>63448.575046544203</v>
      </c>
      <c r="Y65" s="221"/>
      <c r="Z65" s="222"/>
      <c r="AA65" s="416">
        <f>'NLOK ALL FORECASTS'!AN48</f>
        <v>64659.419891574056</v>
      </c>
      <c r="AB65" s="221"/>
      <c r="AC65" s="222"/>
      <c r="AD65" s="416">
        <f>'NLOK ALL FORECASTS'!AO48</f>
        <v>63038.640649948509</v>
      </c>
      <c r="AE65" s="221"/>
      <c r="AF65" s="285"/>
      <c r="AG65" s="416">
        <f>'NLOK ALL FORECASTS'!AP48</f>
        <v>63503.2852475525</v>
      </c>
      <c r="AH65" s="221"/>
      <c r="AI65" s="1027"/>
      <c r="AJ65" s="416">
        <f>'NLOK ALL FORECASTS'!AQ48</f>
        <v>77400</v>
      </c>
      <c r="AK65" s="221"/>
      <c r="AL65" s="990"/>
      <c r="AM65" s="416">
        <f>'NLOK ALL FORECASTS'!AR48</f>
        <v>81500</v>
      </c>
      <c r="AN65" s="221"/>
      <c r="AO65" s="1027"/>
      <c r="AP65" s="416">
        <f>'NLOK ALL FORECASTS'!AS48</f>
        <v>81400</v>
      </c>
      <c r="AQ65" s="221"/>
      <c r="AR65" s="1027"/>
      <c r="AS65" s="416">
        <f>SUM(I65,L65,O65,R65,U65,X65,AA65,AD65,AG65,AJ65,AM65,AP65)</f>
        <v>865422.74350396637</v>
      </c>
      <c r="AT65" s="221"/>
      <c r="AU65" s="285"/>
    </row>
    <row r="66" spans="4:47" ht="15.75" customHeight="1">
      <c r="D66" s="286" t="s">
        <v>103</v>
      </c>
      <c r="E66" s="155" t="s">
        <v>104</v>
      </c>
      <c r="F66" s="155" t="s">
        <v>16</v>
      </c>
      <c r="G66" s="225"/>
      <c r="H66" s="208"/>
      <c r="I66" s="416">
        <f>'NLOK ALL FORECASTS'!AH149</f>
        <v>38730</v>
      </c>
      <c r="J66" s="221"/>
      <c r="K66" s="222"/>
      <c r="L66" s="416">
        <v>35630</v>
      </c>
      <c r="M66" s="221"/>
      <c r="N66" s="222"/>
      <c r="O66" s="416">
        <f>'NLOK ALL FORECASTS'!AJ49</f>
        <v>36398.242551503849</v>
      </c>
      <c r="P66" s="221"/>
      <c r="Q66" s="222"/>
      <c r="R66" s="416">
        <f>'NLOK ALL FORECASTS'!AK49</f>
        <v>35611.5850594617</v>
      </c>
      <c r="S66" s="221"/>
      <c r="T66" s="285"/>
      <c r="U66" s="416">
        <f>'NLOK ALL FORECASTS'!AL49</f>
        <v>36361.388856022684</v>
      </c>
      <c r="V66" s="221"/>
      <c r="W66" s="285"/>
      <c r="X66" s="416">
        <f>'NLOK ALL FORECASTS'!AM49</f>
        <v>31407.294645505597</v>
      </c>
      <c r="Y66" s="221"/>
      <c r="Z66" s="222"/>
      <c r="AA66" s="416">
        <f>'NLOK ALL FORECASTS'!AN49</f>
        <v>31794.535911248222</v>
      </c>
      <c r="AB66" s="221"/>
      <c r="AC66" s="222"/>
      <c r="AD66" s="416">
        <f>'NLOK ALL FORECASTS'!AO49</f>
        <v>29921.560848832498</v>
      </c>
      <c r="AE66" s="221"/>
      <c r="AF66" s="285"/>
      <c r="AG66" s="416">
        <f>'NLOK ALL FORECASTS'!AP49</f>
        <v>30142.106397672793</v>
      </c>
      <c r="AH66" s="221"/>
      <c r="AI66" s="1027"/>
      <c r="AJ66" s="416">
        <f>'NLOK ALL FORECASTS'!AQ49</f>
        <v>36050</v>
      </c>
      <c r="AK66" s="221"/>
      <c r="AL66" s="990"/>
      <c r="AM66" s="416">
        <f>'NLOK ALL FORECASTS'!AR49</f>
        <v>39050</v>
      </c>
      <c r="AN66" s="221"/>
      <c r="AO66" s="1027"/>
      <c r="AP66" s="416">
        <f>'NLOK ALL FORECASTS'!AS49</f>
        <v>39000</v>
      </c>
      <c r="AQ66" s="221"/>
      <c r="AR66" s="1027"/>
      <c r="AS66" s="416">
        <f>SUM(I66,L66,O66,R66,U66,X66,AA66,AD66,AG66,AJ66,AM66,AP66)</f>
        <v>420096.71427024732</v>
      </c>
      <c r="AT66" s="221"/>
      <c r="AU66" s="285"/>
    </row>
    <row r="67" spans="4:47" ht="15.75" customHeight="1">
      <c r="D67" s="286" t="s">
        <v>103</v>
      </c>
      <c r="E67" s="155" t="s">
        <v>105</v>
      </c>
      <c r="F67" s="155" t="s">
        <v>16</v>
      </c>
      <c r="G67" s="288"/>
      <c r="H67" s="287"/>
      <c r="I67" s="416">
        <f>'NLOK ALL FORECASTS'!AH150</f>
        <v>15150</v>
      </c>
      <c r="J67" s="221"/>
      <c r="K67" s="222"/>
      <c r="L67" s="416">
        <v>14620</v>
      </c>
      <c r="M67" s="221"/>
      <c r="N67" s="222"/>
      <c r="O67" s="416">
        <f>'NLOK ALL FORECASTS'!AJ50</f>
        <v>14553.258418125191</v>
      </c>
      <c r="P67" s="221"/>
      <c r="Q67" s="222"/>
      <c r="R67" s="416">
        <f>'NLOK ALL FORECASTS'!AK50</f>
        <v>14238.725930683142</v>
      </c>
      <c r="S67" s="221"/>
      <c r="T67" s="285"/>
      <c r="U67" s="416">
        <f>'NLOK ALL FORECASTS'!AL50</f>
        <v>14538.52305409652</v>
      </c>
      <c r="V67" s="221"/>
      <c r="W67" s="285"/>
      <c r="X67" s="416">
        <f>'NLOK ALL FORECASTS'!AM50</f>
        <v>12350.49531403111</v>
      </c>
      <c r="Y67" s="221"/>
      <c r="Z67" s="222"/>
      <c r="AA67" s="416">
        <f>'NLOK ALL FORECASTS'!AN50</f>
        <v>12641.305377168263</v>
      </c>
      <c r="AB67" s="221"/>
      <c r="AC67" s="222"/>
      <c r="AD67" s="416">
        <f>'NLOK ALL FORECASTS'!AO50</f>
        <v>12068.693177896819</v>
      </c>
      <c r="AE67" s="221"/>
      <c r="AF67" s="285"/>
      <c r="AG67" s="416">
        <f>'NLOK ALL FORECASTS'!AP50</f>
        <v>12157.648983850648</v>
      </c>
      <c r="AH67" s="221"/>
      <c r="AI67" s="1027"/>
      <c r="AJ67" s="416">
        <f>'NLOK ALL FORECASTS'!AQ50</f>
        <v>15300</v>
      </c>
      <c r="AK67" s="221"/>
      <c r="AL67" s="990"/>
      <c r="AM67" s="416">
        <f>'NLOK ALL FORECASTS'!AR50</f>
        <v>17350</v>
      </c>
      <c r="AN67" s="221"/>
      <c r="AO67" s="1027"/>
      <c r="AP67" s="416">
        <f>'NLOK ALL FORECASTS'!AS50</f>
        <v>17300</v>
      </c>
      <c r="AQ67" s="221"/>
      <c r="AR67" s="1027"/>
      <c r="AS67" s="416">
        <f>SUM(I67,L67,O67,R67,U67,X67,AA67,AD67,AG67,AJ67,AM67,AP67)</f>
        <v>172268.65025585168</v>
      </c>
      <c r="AT67" s="221"/>
      <c r="AU67" s="285"/>
    </row>
    <row r="68" spans="4:47" ht="15.75" customHeight="1">
      <c r="D68" s="2896" t="s">
        <v>106</v>
      </c>
      <c r="E68" s="2890"/>
      <c r="F68" s="2891"/>
      <c r="G68" s="195"/>
      <c r="H68" s="358"/>
      <c r="I68" s="418">
        <f>SUM(I64:I67)</f>
        <v>257070</v>
      </c>
      <c r="J68" s="191"/>
      <c r="K68" s="192"/>
      <c r="L68" s="418">
        <f>SUM(L64:L67)</f>
        <v>249360</v>
      </c>
      <c r="M68" s="191"/>
      <c r="N68" s="192"/>
      <c r="O68" s="418">
        <f>SUM(O64:O67)</f>
        <v>251876.90411612589</v>
      </c>
      <c r="P68" s="191"/>
      <c r="Q68" s="192"/>
      <c r="R68" s="418">
        <f>SUM(R64:R67)</f>
        <v>246433.21123960966</v>
      </c>
      <c r="S68" s="191"/>
      <c r="T68" s="190"/>
      <c r="U68" s="418">
        <f>SUM(U64:U67)</f>
        <v>251621.87546440185</v>
      </c>
      <c r="V68" s="191"/>
      <c r="W68" s="190"/>
      <c r="X68" s="418">
        <f>SUM(X64:X67)</f>
        <v>221427.25040867366</v>
      </c>
      <c r="Y68" s="191"/>
      <c r="Z68" s="192"/>
      <c r="AA68" s="418">
        <f>SUM(AA64:AA67)</f>
        <v>230284.34042502055</v>
      </c>
      <c r="AB68" s="191"/>
      <c r="AC68" s="192"/>
      <c r="AD68" s="418">
        <f>SUM(AD64:AD67)</f>
        <v>224436.81911490831</v>
      </c>
      <c r="AE68" s="191"/>
      <c r="AF68" s="190"/>
      <c r="AG68" s="418">
        <f>SUM(AG64:AG67)</f>
        <v>226091.09583201341</v>
      </c>
      <c r="AH68" s="191"/>
      <c r="AI68" s="1028"/>
      <c r="AJ68" s="418">
        <f>SUM(AJ64:AJ67)</f>
        <v>261500</v>
      </c>
      <c r="AK68" s="191"/>
      <c r="AL68" s="993"/>
      <c r="AM68" s="418">
        <f>SUM(AM64:AM67)</f>
        <v>250000</v>
      </c>
      <c r="AN68" s="191"/>
      <c r="AO68" s="1028"/>
      <c r="AP68" s="418">
        <f>SUM(AP64:AP67)</f>
        <v>249600</v>
      </c>
      <c r="AQ68" s="191"/>
      <c r="AR68" s="1028"/>
      <c r="AS68" s="418">
        <f>SUM(I68,L68,O68,R68,U68,X68,AA68,AD68,AG68,AJ68,AM68,AP68)</f>
        <v>2919701.4966007532</v>
      </c>
      <c r="AT68" s="191"/>
      <c r="AU68" s="190"/>
    </row>
    <row r="69" spans="4:47" ht="4.5" customHeight="1">
      <c r="G69" s="145"/>
      <c r="H69" s="145"/>
      <c r="I69" s="441"/>
      <c r="L69" s="441"/>
      <c r="O69" s="441"/>
      <c r="R69" s="441"/>
      <c r="U69" s="441"/>
      <c r="X69" s="441"/>
      <c r="AA69" s="441"/>
      <c r="AD69" s="441"/>
      <c r="AG69" s="441"/>
      <c r="AJ69" s="441"/>
      <c r="AM69" s="441"/>
      <c r="AP69" s="441"/>
      <c r="AS69" s="441"/>
    </row>
    <row r="70" spans="4:47" ht="15.75" customHeight="1">
      <c r="D70" s="359" t="s">
        <v>100</v>
      </c>
      <c r="E70" s="360" t="s">
        <v>101</v>
      </c>
      <c r="F70" s="360" t="s">
        <v>22</v>
      </c>
      <c r="G70" s="361"/>
      <c r="H70" s="362"/>
      <c r="I70" s="442">
        <f>'NLOK ALL FORECASTS'!AH151</f>
        <v>3270</v>
      </c>
      <c r="J70" s="363"/>
      <c r="K70" s="364"/>
      <c r="L70" s="442">
        <v>3290</v>
      </c>
      <c r="M70" s="363"/>
      <c r="N70" s="364"/>
      <c r="O70" s="442">
        <f>'NLOK ALL FORECASTS'!AJ51</f>
        <v>3073.7860968427722</v>
      </c>
      <c r="P70" s="363"/>
      <c r="Q70" s="364"/>
      <c r="R70" s="442">
        <f>'NLOK ALL FORECASTS'!AK51</f>
        <v>2827.6265399042559</v>
      </c>
      <c r="S70" s="363"/>
      <c r="T70" s="365"/>
      <c r="U70" s="442">
        <f>'NLOK ALL FORECASTS'!AL51</f>
        <v>2887.2579901830059</v>
      </c>
      <c r="V70" s="363"/>
      <c r="W70" s="365"/>
      <c r="X70" s="442">
        <f>'NLOK ALL FORECASTS'!AM51</f>
        <v>2701.6761335630522</v>
      </c>
      <c r="Y70" s="363"/>
      <c r="Z70" s="364"/>
      <c r="AA70" s="442">
        <f>'NLOK ALL FORECASTS'!AN51</f>
        <v>2805.4978112245049</v>
      </c>
      <c r="AB70" s="363"/>
      <c r="AC70" s="364"/>
      <c r="AD70" s="442">
        <f>'NLOK ALL FORECASTS'!AO51</f>
        <v>3495.113849863118</v>
      </c>
      <c r="AE70" s="363"/>
      <c r="AF70" s="365"/>
      <c r="AG70" s="442">
        <f>'NLOK ALL FORECASTS'!AP51</f>
        <v>3390.2604343672247</v>
      </c>
      <c r="AH70" s="363"/>
      <c r="AI70" s="1029"/>
      <c r="AJ70" s="442">
        <f>'NLOK ALL FORECASTS'!AQ51</f>
        <v>3750</v>
      </c>
      <c r="AK70" s="363"/>
      <c r="AL70" s="1042"/>
      <c r="AM70" s="442">
        <f>'NLOK ALL FORECASTS'!AR51</f>
        <v>2771.4738382242963</v>
      </c>
      <c r="AN70" s="363"/>
      <c r="AO70" s="1029"/>
      <c r="AP70" s="442">
        <f>'NLOK ALL FORECASTS'!AS51</f>
        <v>2869.0315585813623</v>
      </c>
      <c r="AQ70" s="363"/>
      <c r="AR70" s="1029"/>
      <c r="AS70" s="442">
        <f>SUM(I70,L70,O70,R70,U70,X70,AA70,AD70,AG70,AJ70,AM70,AP70)</f>
        <v>37131.724252753585</v>
      </c>
      <c r="AT70" s="363"/>
      <c r="AU70" s="365"/>
    </row>
    <row r="71" spans="4:47" ht="15.75" customHeight="1">
      <c r="D71" s="286" t="s">
        <v>100</v>
      </c>
      <c r="E71" s="155" t="s">
        <v>102</v>
      </c>
      <c r="F71" s="155" t="s">
        <v>22</v>
      </c>
      <c r="G71" s="225"/>
      <c r="H71" s="208"/>
      <c r="I71" s="416">
        <f>'NLOK ALL FORECASTS'!AH152</f>
        <v>47230</v>
      </c>
      <c r="J71" s="221"/>
      <c r="K71" s="222"/>
      <c r="L71" s="416">
        <v>47950</v>
      </c>
      <c r="M71" s="221"/>
      <c r="N71" s="222"/>
      <c r="O71" s="416">
        <f>'NLOK ALL FORECASTS'!AJ52</f>
        <v>43709.181210534516</v>
      </c>
      <c r="P71" s="221"/>
      <c r="Q71" s="222"/>
      <c r="R71" s="416">
        <f>'NLOK ALL FORECASTS'!AK52</f>
        <v>40208.79688256127</v>
      </c>
      <c r="S71" s="221"/>
      <c r="T71" s="285"/>
      <c r="U71" s="416">
        <f>'NLOK ALL FORECASTS'!AL52</f>
        <v>41056.754998045639</v>
      </c>
      <c r="V71" s="221"/>
      <c r="W71" s="285"/>
      <c r="X71" s="416">
        <f>'NLOK ALL FORECASTS'!AM52</f>
        <v>37320.970809501421</v>
      </c>
      <c r="Y71" s="221"/>
      <c r="Z71" s="222"/>
      <c r="AA71" s="416">
        <f>'NLOK ALL FORECASTS'!AN52</f>
        <v>37593.042930092728</v>
      </c>
      <c r="AB71" s="221"/>
      <c r="AC71" s="222"/>
      <c r="AD71" s="416">
        <f>'NLOK ALL FORECASTS'!AO52</f>
        <v>37613.865310795685</v>
      </c>
      <c r="AE71" s="221"/>
      <c r="AF71" s="285"/>
      <c r="AG71" s="416">
        <f>'NLOK ALL FORECASTS'!AP52</f>
        <v>36485.449351471812</v>
      </c>
      <c r="AH71" s="221"/>
      <c r="AI71" s="1027"/>
      <c r="AJ71" s="416">
        <f>'NLOK ALL FORECASTS'!AQ52</f>
        <v>42200</v>
      </c>
      <c r="AK71" s="221"/>
      <c r="AL71" s="990"/>
      <c r="AM71" s="416">
        <f>'NLOK ALL FORECASTS'!AR52</f>
        <v>36916.211681471912</v>
      </c>
      <c r="AN71" s="221"/>
      <c r="AO71" s="1027"/>
      <c r="AP71" s="416">
        <f>'NLOK ALL FORECASTS'!AS52</f>
        <v>38215.68685825033</v>
      </c>
      <c r="AQ71" s="221"/>
      <c r="AR71" s="1027"/>
      <c r="AS71" s="416">
        <f>SUM(I71,L71,O71,R71,U71,X71,AA71,AD71,AG71,AJ71,AM71,AP71)</f>
        <v>486499.9600327253</v>
      </c>
      <c r="AT71" s="221"/>
      <c r="AU71" s="285"/>
    </row>
    <row r="72" spans="4:47" ht="15.75" customHeight="1">
      <c r="D72" s="286" t="s">
        <v>103</v>
      </c>
      <c r="E72" s="155" t="s">
        <v>104</v>
      </c>
      <c r="F72" s="155" t="s">
        <v>22</v>
      </c>
      <c r="G72" s="225"/>
      <c r="H72" s="208"/>
      <c r="I72" s="416">
        <f>'NLOK ALL FORECASTS'!AH153</f>
        <v>10410</v>
      </c>
      <c r="J72" s="221"/>
      <c r="K72" s="222"/>
      <c r="L72" s="416">
        <v>10680</v>
      </c>
      <c r="M72" s="221"/>
      <c r="N72" s="222"/>
      <c r="O72" s="416">
        <f>'NLOK ALL FORECASTS'!AJ53</f>
        <v>9712.5666702003891</v>
      </c>
      <c r="P72" s="221"/>
      <c r="Q72" s="222"/>
      <c r="R72" s="416">
        <f>'NLOK ALL FORECASTS'!AK53</f>
        <v>8934.7503118246168</v>
      </c>
      <c r="S72" s="221"/>
      <c r="T72" s="285"/>
      <c r="U72" s="416">
        <f>'NLOK ALL FORECASTS'!AL53</f>
        <v>9123.1741052265043</v>
      </c>
      <c r="V72" s="221"/>
      <c r="W72" s="285"/>
      <c r="X72" s="416">
        <f>'NLOK ALL FORECASTS'!AM53</f>
        <v>9449.8502802075109</v>
      </c>
      <c r="Y72" s="221"/>
      <c r="Z72" s="222"/>
      <c r="AA72" s="416">
        <f>'NLOK ALL FORECASTS'!AN53</f>
        <v>12027.161573157782</v>
      </c>
      <c r="AB72" s="221"/>
      <c r="AC72" s="222"/>
      <c r="AD72" s="416">
        <f>'NLOK ALL FORECASTS'!AO53</f>
        <v>15369.962873180113</v>
      </c>
      <c r="AE72" s="221"/>
      <c r="AF72" s="285"/>
      <c r="AG72" s="416">
        <f>'NLOK ALL FORECASTS'!AP53</f>
        <v>14908.86398698471</v>
      </c>
      <c r="AH72" s="221"/>
      <c r="AI72" s="1027"/>
      <c r="AJ72" s="416">
        <f>'NLOK ALL FORECASTS'!AQ53</f>
        <v>17200</v>
      </c>
      <c r="AK72" s="221"/>
      <c r="AL72" s="990"/>
      <c r="AM72" s="416">
        <f>'NLOK ALL FORECASTS'!AR53</f>
        <v>14651.593672228957</v>
      </c>
      <c r="AN72" s="221"/>
      <c r="AO72" s="1027"/>
      <c r="AP72" s="416">
        <f>'NLOK ALL FORECASTS'!AS53</f>
        <v>15167.339503398875</v>
      </c>
      <c r="AQ72" s="221"/>
      <c r="AR72" s="1027"/>
      <c r="AS72" s="416">
        <f>SUM(I72,L72,O72,R72,U72,X72,AA72,AD72,AG72,AJ72,AM72,AP72)</f>
        <v>147635.26297640943</v>
      </c>
      <c r="AT72" s="221"/>
      <c r="AU72" s="285"/>
    </row>
    <row r="73" spans="4:47" ht="15.75" customHeight="1">
      <c r="D73" s="286" t="s">
        <v>103</v>
      </c>
      <c r="E73" s="155" t="s">
        <v>105</v>
      </c>
      <c r="F73" s="155" t="s">
        <v>22</v>
      </c>
      <c r="G73" s="225"/>
      <c r="H73" s="208"/>
      <c r="I73" s="416">
        <f>'NLOK ALL FORECASTS'!AH154</f>
        <v>4240</v>
      </c>
      <c r="J73" s="221"/>
      <c r="K73" s="222"/>
      <c r="L73" s="416">
        <v>3890</v>
      </c>
      <c r="M73" s="221"/>
      <c r="N73" s="222"/>
      <c r="O73" s="416">
        <f>'NLOK ALL FORECASTS'!AJ54</f>
        <v>3404.4299444256944</v>
      </c>
      <c r="P73" s="221"/>
      <c r="Q73" s="222"/>
      <c r="R73" s="416">
        <f>'NLOK ALL FORECASTS'!AK54</f>
        <v>3131.7912700531256</v>
      </c>
      <c r="S73" s="221"/>
      <c r="T73" s="285"/>
      <c r="U73" s="416">
        <f>'NLOK ALL FORECASTS'!AL54</f>
        <v>3197.8372109749844</v>
      </c>
      <c r="V73" s="221"/>
      <c r="W73" s="285"/>
      <c r="X73" s="416">
        <f>'NLOK ALL FORECASTS'!AM54</f>
        <v>2853.9753798480406</v>
      </c>
      <c r="Y73" s="221"/>
      <c r="Z73" s="222"/>
      <c r="AA73" s="416">
        <f>'NLOK ALL FORECASTS'!AN54</f>
        <v>3040.358644832203</v>
      </c>
      <c r="AB73" s="221"/>
      <c r="AC73" s="222"/>
      <c r="AD73" s="416">
        <f>'NLOK ALL FORECASTS'!AO54</f>
        <v>2869.7431926198133</v>
      </c>
      <c r="AE73" s="221"/>
      <c r="AF73" s="285"/>
      <c r="AG73" s="416">
        <f>'NLOK ALL FORECASTS'!AP54</f>
        <v>2783.650896841219</v>
      </c>
      <c r="AH73" s="221"/>
      <c r="AI73" s="1027"/>
      <c r="AJ73" s="416">
        <f>'NLOK ALL FORECASTS'!AQ54</f>
        <v>3000</v>
      </c>
      <c r="AK73" s="221"/>
      <c r="AL73" s="990"/>
      <c r="AM73" s="416">
        <f>'NLOK ALL FORECASTS'!AR54</f>
        <v>2510.5607070694227</v>
      </c>
      <c r="AN73" s="221"/>
      <c r="AO73" s="1027"/>
      <c r="AP73" s="416">
        <f>'NLOK ALL FORECASTS'!AS54</f>
        <v>2598.9341118700399</v>
      </c>
      <c r="AQ73" s="221"/>
      <c r="AR73" s="1027"/>
      <c r="AS73" s="416">
        <f>SUM(I73,L73,O73,R73,U73,X73,AA73,AD73,AG73,AJ73,AM73,AP73)</f>
        <v>37521.281358534543</v>
      </c>
      <c r="AT73" s="221"/>
      <c r="AU73" s="285"/>
    </row>
    <row r="74" spans="4:47" ht="15.75" customHeight="1">
      <c r="D74" s="2896" t="s">
        <v>107</v>
      </c>
      <c r="E74" s="2890"/>
      <c r="F74" s="2891"/>
      <c r="G74" s="195"/>
      <c r="H74" s="358"/>
      <c r="I74" s="418">
        <f>SUM(I70:I73)</f>
        <v>65150</v>
      </c>
      <c r="J74" s="191"/>
      <c r="K74" s="192"/>
      <c r="L74" s="418">
        <f>SUM(L70:L73)</f>
        <v>65810</v>
      </c>
      <c r="M74" s="191"/>
      <c r="N74" s="192"/>
      <c r="O74" s="418">
        <f>SUM(O70:O73)</f>
        <v>59899.963922003371</v>
      </c>
      <c r="P74" s="191"/>
      <c r="Q74" s="192"/>
      <c r="R74" s="418">
        <f>SUM(R70:R73)</f>
        <v>55102.965004343263</v>
      </c>
      <c r="S74" s="191"/>
      <c r="T74" s="190"/>
      <c r="U74" s="418">
        <f>SUM(U70:U73)</f>
        <v>56265.024304430131</v>
      </c>
      <c r="V74" s="191"/>
      <c r="W74" s="190"/>
      <c r="X74" s="418">
        <f>SUM(X70:X73)</f>
        <v>52326.472603120019</v>
      </c>
      <c r="Y74" s="191"/>
      <c r="Z74" s="192"/>
      <c r="AA74" s="418">
        <f>SUM(AA70:AA73)</f>
        <v>55466.060959307222</v>
      </c>
      <c r="AB74" s="191"/>
      <c r="AC74" s="192"/>
      <c r="AD74" s="418">
        <f>SUM(AD70:AD73)</f>
        <v>59348.685226458729</v>
      </c>
      <c r="AE74" s="191"/>
      <c r="AF74" s="190"/>
      <c r="AG74" s="418">
        <f>SUM(AG70:AG73)</f>
        <v>57568.22466966496</v>
      </c>
      <c r="AH74" s="191"/>
      <c r="AI74" s="1028"/>
      <c r="AJ74" s="418">
        <f>SUM(AJ70:AJ73)</f>
        <v>66150</v>
      </c>
      <c r="AK74" s="191"/>
      <c r="AL74" s="993"/>
      <c r="AM74" s="418">
        <f>SUM(AM70:AM73)</f>
        <v>56849.839898994585</v>
      </c>
      <c r="AN74" s="191"/>
      <c r="AO74" s="1028"/>
      <c r="AP74" s="418">
        <f>SUM(AP70:AP73)</f>
        <v>58850.992032100607</v>
      </c>
      <c r="AQ74" s="191"/>
      <c r="AR74" s="1028"/>
      <c r="AS74" s="418">
        <f>SUM(I74,L74,O74,R74,U74,X74,AA74,AD74,AG74,AJ74,AM74,AP74)</f>
        <v>708788.22862042277</v>
      </c>
      <c r="AT74" s="191"/>
      <c r="AU74" s="190"/>
    </row>
    <row r="75" spans="4:47" ht="14.25" customHeight="1">
      <c r="G75" s="145"/>
      <c r="H75" s="145"/>
      <c r="I75" s="441"/>
      <c r="L75" s="441"/>
      <c r="O75" s="441"/>
      <c r="R75" s="441"/>
      <c r="U75" s="441"/>
      <c r="X75" s="441"/>
      <c r="AA75" s="441"/>
      <c r="AD75" s="441"/>
      <c r="AG75" s="441"/>
      <c r="AJ75" s="441"/>
      <c r="AM75" s="441"/>
      <c r="AP75" s="441"/>
      <c r="AS75" s="441"/>
    </row>
    <row r="76" spans="4:47" ht="14.25" customHeight="1">
      <c r="D76" s="2897" t="s">
        <v>108</v>
      </c>
      <c r="E76" s="2898"/>
      <c r="F76" s="2898"/>
      <c r="G76" s="2898"/>
      <c r="H76" s="2899"/>
      <c r="I76" s="594" t="s">
        <v>55</v>
      </c>
      <c r="J76" s="596">
        <v>45039</v>
      </c>
      <c r="K76" s="597" t="s">
        <v>55</v>
      </c>
      <c r="L76" s="595" t="s">
        <v>55</v>
      </c>
      <c r="M76" s="596">
        <v>45069</v>
      </c>
      <c r="N76" s="597" t="s">
        <v>55</v>
      </c>
      <c r="O76" s="595" t="s">
        <v>55</v>
      </c>
      <c r="P76" s="596">
        <v>45100</v>
      </c>
      <c r="Q76" s="597" t="s">
        <v>55</v>
      </c>
      <c r="R76" s="595" t="s">
        <v>55</v>
      </c>
      <c r="S76" s="596">
        <v>45130</v>
      </c>
      <c r="T76" s="597" t="s">
        <v>55</v>
      </c>
      <c r="U76" s="595" t="s">
        <v>55</v>
      </c>
      <c r="V76" s="596">
        <v>45161</v>
      </c>
      <c r="W76" s="597" t="s">
        <v>55</v>
      </c>
      <c r="X76" s="595" t="s">
        <v>55</v>
      </c>
      <c r="Y76" s="596">
        <v>45192</v>
      </c>
      <c r="Z76" s="597" t="s">
        <v>55</v>
      </c>
      <c r="AA76" s="595" t="s">
        <v>55</v>
      </c>
      <c r="AB76" s="596">
        <v>45222</v>
      </c>
      <c r="AC76" s="597" t="s">
        <v>55</v>
      </c>
      <c r="AD76" s="595" t="s">
        <v>55</v>
      </c>
      <c r="AE76" s="596">
        <v>45253</v>
      </c>
      <c r="AF76" s="597" t="s">
        <v>55</v>
      </c>
      <c r="AG76" s="595" t="s">
        <v>55</v>
      </c>
      <c r="AH76" s="596">
        <v>45283</v>
      </c>
      <c r="AI76" s="1030" t="s">
        <v>55</v>
      </c>
      <c r="AJ76" s="595" t="s">
        <v>55</v>
      </c>
      <c r="AK76" s="596">
        <v>44950</v>
      </c>
      <c r="AL76" s="1030" t="s">
        <v>55</v>
      </c>
      <c r="AM76" s="595" t="s">
        <v>55</v>
      </c>
      <c r="AN76" s="596">
        <v>44981</v>
      </c>
      <c r="AO76" s="1030" t="s">
        <v>55</v>
      </c>
      <c r="AP76" s="595" t="s">
        <v>55</v>
      </c>
      <c r="AQ76" s="596">
        <v>45009</v>
      </c>
      <c r="AR76" s="1030" t="s">
        <v>55</v>
      </c>
      <c r="AS76" s="595" t="s">
        <v>55</v>
      </c>
      <c r="AT76" s="595" t="s">
        <v>2</v>
      </c>
      <c r="AU76" s="597" t="s">
        <v>55</v>
      </c>
    </row>
    <row r="77" spans="4:47" ht="15.75" customHeight="1">
      <c r="D77" s="286" t="s">
        <v>109</v>
      </c>
      <c r="E77" s="155" t="s">
        <v>110</v>
      </c>
      <c r="F77" s="155" t="s">
        <v>111</v>
      </c>
      <c r="G77" s="225"/>
      <c r="H77" s="208"/>
      <c r="I77" s="416">
        <v>12110</v>
      </c>
      <c r="J77" s="221"/>
      <c r="K77" s="222"/>
      <c r="L77" s="416">
        <v>15590</v>
      </c>
      <c r="M77" s="221"/>
      <c r="N77" s="222"/>
      <c r="O77" s="416">
        <v>16667</v>
      </c>
      <c r="P77" s="221"/>
      <c r="Q77" s="222"/>
      <c r="R77" s="416">
        <f>'NLOK ALL FORECASTS'!AK76</f>
        <v>16022.881536000004</v>
      </c>
      <c r="S77" s="221"/>
      <c r="T77" s="285"/>
      <c r="U77" s="416">
        <f>'NLOK ALL FORECASTS'!AL76</f>
        <v>17445.344418720008</v>
      </c>
      <c r="V77" s="221"/>
      <c r="W77" s="285"/>
      <c r="X77" s="416">
        <f>'NLOK ALL FORECASTS'!AM76</f>
        <v>16368.356575520003</v>
      </c>
      <c r="Y77" s="221"/>
      <c r="Z77" s="285"/>
      <c r="AA77" s="416">
        <f>'NLOK ALL FORECASTS'!AN76</f>
        <v>18011.774404296004</v>
      </c>
      <c r="AB77" s="221"/>
      <c r="AC77" s="285"/>
      <c r="AD77" s="416">
        <f>'NLOK ALL FORECASTS'!AO76</f>
        <v>16215.303428124163</v>
      </c>
      <c r="AE77" s="221"/>
      <c r="AF77" s="285"/>
      <c r="AG77" s="416">
        <f>'NLOK ALL FORECASTS'!AP76</f>
        <v>19204.527702374093</v>
      </c>
      <c r="AH77" s="221"/>
      <c r="AI77" s="1027"/>
      <c r="AJ77" s="416">
        <f>'NLOK ALL FORECASTS'!AQ76</f>
        <v>24250</v>
      </c>
      <c r="AK77" s="221"/>
      <c r="AL77" s="1027"/>
      <c r="AM77" s="416">
        <f>'NLOK ALL FORECASTS'!AR76</f>
        <v>17861.283890526196</v>
      </c>
      <c r="AN77" s="221"/>
      <c r="AO77" s="1027"/>
      <c r="AP77" s="416">
        <f>'NLOK ALL FORECASTS'!AS76</f>
        <v>19474.348085052508</v>
      </c>
      <c r="AQ77" s="221"/>
      <c r="AR77" s="1027"/>
      <c r="AS77" s="416">
        <f>SUM(I77,L77,O77,R77,U77,X77,AA77,AD77,AG77,AJ77,AM77,AP77)</f>
        <v>209220.82004061298</v>
      </c>
      <c r="AT77" s="221"/>
      <c r="AU77" s="285"/>
    </row>
    <row r="78" spans="4:47" ht="15.75" customHeight="1">
      <c r="D78" s="286" t="s">
        <v>109</v>
      </c>
      <c r="E78" s="155" t="s">
        <v>112</v>
      </c>
      <c r="F78" s="155" t="s">
        <v>111</v>
      </c>
      <c r="G78" s="225"/>
      <c r="H78" s="208"/>
      <c r="I78" s="416">
        <v>14500</v>
      </c>
      <c r="J78" s="221"/>
      <c r="K78" s="222"/>
      <c r="L78" s="416">
        <v>14900</v>
      </c>
      <c r="M78" s="221"/>
      <c r="N78" s="222"/>
      <c r="O78" s="416">
        <v>14350</v>
      </c>
      <c r="P78" s="221"/>
      <c r="Q78" s="222"/>
      <c r="R78" s="416">
        <v>14063</v>
      </c>
      <c r="S78" s="221"/>
      <c r="T78" s="285"/>
      <c r="U78" s="416">
        <f>'NLOK ALL FORECASTS'!AL77</f>
        <v>15047.662502879999</v>
      </c>
      <c r="V78" s="221"/>
      <c r="W78" s="285"/>
      <c r="X78" s="416">
        <v>14500</v>
      </c>
      <c r="Y78" s="221"/>
      <c r="Z78" s="285"/>
      <c r="AA78" s="416">
        <f>'NLOK ALL FORECASTS'!AN77</f>
        <v>14400</v>
      </c>
      <c r="AB78" s="221"/>
      <c r="AC78" s="285"/>
      <c r="AD78" s="416">
        <f>'NLOK ALL FORECASTS'!AO77</f>
        <v>13900</v>
      </c>
      <c r="AE78" s="221"/>
      <c r="AF78" s="285"/>
      <c r="AG78" s="416">
        <f>'NLOK ALL FORECASTS'!AP77</f>
        <v>13400</v>
      </c>
      <c r="AH78" s="221"/>
      <c r="AI78" s="1027"/>
      <c r="AJ78" s="416">
        <f>'NLOK ALL FORECASTS'!AQ77</f>
        <v>13400</v>
      </c>
      <c r="AK78" s="221"/>
      <c r="AL78" s="1027"/>
      <c r="AM78" s="416">
        <f>'NLOK ALL FORECASTS'!AR77</f>
        <v>13400</v>
      </c>
      <c r="AN78" s="221"/>
      <c r="AO78" s="1027"/>
      <c r="AP78" s="416">
        <f>'NLOK ALL FORECASTS'!AS77</f>
        <v>13400</v>
      </c>
      <c r="AQ78" s="221"/>
      <c r="AR78" s="1027"/>
      <c r="AS78" s="416">
        <f>SUM(I78,L78,O78,R78,U78,X78,AA78,AD78,AG78,AJ78,AM78,AP78)</f>
        <v>169260.66250288</v>
      </c>
      <c r="AT78" s="221"/>
      <c r="AU78" s="285"/>
    </row>
    <row r="79" spans="4:47" ht="15.75" customHeight="1">
      <c r="D79" s="286" t="s">
        <v>109</v>
      </c>
      <c r="E79" s="155" t="s">
        <v>113</v>
      </c>
      <c r="F79" s="155" t="s">
        <v>111</v>
      </c>
      <c r="G79" s="225"/>
      <c r="H79" s="208"/>
      <c r="I79" s="603">
        <v>3234.2527929353478</v>
      </c>
      <c r="J79" s="221"/>
      <c r="K79" s="222"/>
      <c r="L79" s="424">
        <v>3137.7144563499032</v>
      </c>
      <c r="M79" s="244"/>
      <c r="N79" s="243"/>
      <c r="O79" s="424">
        <v>2763.4141923620973</v>
      </c>
      <c r="P79" s="244"/>
      <c r="Q79" s="222"/>
      <c r="R79" s="416">
        <v>2711.0546509331552</v>
      </c>
      <c r="S79" s="221"/>
      <c r="T79" s="285"/>
      <c r="U79" s="416">
        <v>2807.4001540320214</v>
      </c>
      <c r="V79" s="221"/>
      <c r="W79" s="285"/>
      <c r="X79" s="416">
        <v>2773.8110336219052</v>
      </c>
      <c r="Y79" s="221"/>
      <c r="Z79" s="285"/>
      <c r="AA79" s="416">
        <v>2788.6632694658128</v>
      </c>
      <c r="AB79" s="221"/>
      <c r="AC79" s="285"/>
      <c r="AD79" s="416">
        <v>2435</v>
      </c>
      <c r="AE79" s="221"/>
      <c r="AF79" s="285"/>
      <c r="AG79" s="416">
        <v>3011</v>
      </c>
      <c r="AH79" s="221"/>
      <c r="AI79" s="1027"/>
      <c r="AJ79" s="416">
        <v>3370</v>
      </c>
      <c r="AK79" s="221"/>
      <c r="AL79" s="1027"/>
      <c r="AM79" s="416">
        <v>3032</v>
      </c>
      <c r="AN79" s="221"/>
      <c r="AO79" s="1027"/>
      <c r="AP79" s="416">
        <v>0</v>
      </c>
      <c r="AQ79" s="221"/>
      <c r="AR79" s="1027"/>
      <c r="AS79" s="416">
        <f>SUM(I79,L79,O79,R79,U79,X79,AA79,AD79,AG79,AJ79,AM79,AP79)</f>
        <v>32064.31054970024</v>
      </c>
      <c r="AT79" s="221"/>
      <c r="AU79" s="285"/>
    </row>
    <row r="80" spans="4:47" ht="15.75" customHeight="1" thickBot="1">
      <c r="D80" s="283" t="s">
        <v>109</v>
      </c>
      <c r="E80" s="1218" t="s">
        <v>114</v>
      </c>
      <c r="F80" s="1218" t="s">
        <v>22</v>
      </c>
      <c r="G80" s="1219"/>
      <c r="H80" s="1220"/>
      <c r="I80" s="1209">
        <v>26610</v>
      </c>
      <c r="J80" s="284"/>
      <c r="K80" s="1221"/>
      <c r="L80" s="1209">
        <f>SUM(L77:L79)</f>
        <v>33627.714456349902</v>
      </c>
      <c r="M80" s="284"/>
      <c r="N80" s="1221"/>
      <c r="O80" s="1209">
        <f>SUM(O77:O79)</f>
        <v>33780.414192362099</v>
      </c>
      <c r="P80" s="284"/>
      <c r="Q80" s="1221"/>
      <c r="R80" s="1209">
        <f>SUM(R77:R79)</f>
        <v>32796.936186933162</v>
      </c>
      <c r="S80" s="284"/>
      <c r="T80" s="1222"/>
      <c r="U80" s="1209">
        <f>SUM(U77:U79)</f>
        <v>35300.407075632029</v>
      </c>
      <c r="V80" s="284"/>
      <c r="W80" s="1222"/>
      <c r="X80" s="1209">
        <f>SUM(X77:X79)</f>
        <v>33642.167609141907</v>
      </c>
      <c r="Y80" s="1222"/>
      <c r="Z80" s="1222"/>
      <c r="AA80" s="1209">
        <f>SUM(AA77:AA79)</f>
        <v>35200.437673761815</v>
      </c>
      <c r="AB80" s="284"/>
      <c r="AC80" s="1222"/>
      <c r="AD80" s="1209">
        <f>SUM(AD77:AD79)</f>
        <v>32550.303428124163</v>
      </c>
      <c r="AE80" s="284"/>
      <c r="AF80" s="1222"/>
      <c r="AG80" s="1209">
        <f>SUM(AG77:AG79)</f>
        <v>35615.527702374093</v>
      </c>
      <c r="AH80" s="284"/>
      <c r="AI80" s="1223"/>
      <c r="AJ80" s="1209">
        <f>SUM(AJ77:AJ79)</f>
        <v>41020</v>
      </c>
      <c r="AK80" s="284"/>
      <c r="AL80" s="1223"/>
      <c r="AM80" s="1209">
        <f>SUM(AM77:AM79)</f>
        <v>34293.283890526196</v>
      </c>
      <c r="AN80" s="284"/>
      <c r="AO80" s="1223"/>
      <c r="AP80" s="1209">
        <f>SUM(AP77:AP79)</f>
        <v>32874.348085052508</v>
      </c>
      <c r="AQ80" s="284"/>
      <c r="AR80" s="1223"/>
      <c r="AS80" s="1209">
        <f t="shared" ref="AS80" si="8">SUM(I80,L80,O80,R80,U80,X80,AA80,AD80,AG80,AJ80,AM80,AP80)</f>
        <v>407311.54030025791</v>
      </c>
      <c r="AT80" s="284"/>
      <c r="AU80" s="1222"/>
    </row>
    <row r="81" spans="4:49" ht="15" customHeight="1">
      <c r="D81" s="1793" t="s">
        <v>115</v>
      </c>
      <c r="E81" s="1244" t="s">
        <v>116</v>
      </c>
      <c r="F81" s="1244" t="s">
        <v>117</v>
      </c>
      <c r="G81" s="1224"/>
      <c r="H81" s="1225"/>
      <c r="I81" s="1226"/>
      <c r="J81" s="1227"/>
      <c r="K81" s="1228"/>
      <c r="L81" s="1229"/>
      <c r="M81" s="1230"/>
      <c r="N81" s="1231"/>
      <c r="O81" s="1229"/>
      <c r="P81" s="1230"/>
      <c r="Q81" s="1228"/>
      <c r="R81" s="1232"/>
      <c r="S81" s="1227"/>
      <c r="T81" s="1233"/>
      <c r="U81" s="1232"/>
      <c r="V81" s="1227"/>
      <c r="W81" s="1233"/>
      <c r="X81" s="1232"/>
      <c r="Y81" s="1227"/>
      <c r="Z81" s="1233"/>
      <c r="AA81" s="1232"/>
      <c r="AB81" s="1227"/>
      <c r="AC81" s="1233"/>
      <c r="AD81" s="1232"/>
      <c r="AE81" s="1227"/>
      <c r="AF81" s="1233"/>
      <c r="AG81" s="1232"/>
      <c r="AH81" s="1227"/>
      <c r="AI81" s="1234"/>
      <c r="AJ81" s="1226">
        <v>8000</v>
      </c>
      <c r="AK81" s="1227" t="s">
        <v>118</v>
      </c>
      <c r="AL81" s="1234"/>
      <c r="AM81" s="1226">
        <v>6900</v>
      </c>
      <c r="AN81" s="1227">
        <v>7</v>
      </c>
      <c r="AO81" s="1234"/>
      <c r="AP81" s="1226">
        <v>6800</v>
      </c>
      <c r="AQ81" s="1227">
        <v>7</v>
      </c>
      <c r="AR81" s="1234"/>
      <c r="AS81" s="1232">
        <f>SUM(I81,L81,O81,R81,U81,X81,AA81,AD81,AG81,AJ81,AM81,AP81)</f>
        <v>21700</v>
      </c>
      <c r="AT81" s="1227"/>
      <c r="AU81" s="1235"/>
    </row>
    <row r="82" spans="4:49" ht="15.75" customHeight="1" thickBot="1">
      <c r="D82" s="1794" t="s">
        <v>119</v>
      </c>
      <c r="E82" s="1795" t="s">
        <v>120</v>
      </c>
      <c r="F82" s="1795"/>
      <c r="G82" s="1236"/>
      <c r="H82" s="1237"/>
      <c r="I82" s="1238"/>
      <c r="J82" s="1239"/>
      <c r="K82" s="1240"/>
      <c r="L82" s="1238"/>
      <c r="M82" s="1239"/>
      <c r="N82" s="1240"/>
      <c r="O82" s="1238"/>
      <c r="P82" s="1239"/>
      <c r="Q82" s="1240"/>
      <c r="R82" s="1238"/>
      <c r="S82" s="1239"/>
      <c r="T82" s="1241"/>
      <c r="U82" s="1238"/>
      <c r="V82" s="1239"/>
      <c r="W82" s="1241"/>
      <c r="X82" s="1238"/>
      <c r="Y82" s="1241"/>
      <c r="Z82" s="1241"/>
      <c r="AA82" s="1238"/>
      <c r="AB82" s="1239"/>
      <c r="AC82" s="1241"/>
      <c r="AD82" s="1238"/>
      <c r="AE82" s="1239"/>
      <c r="AF82" s="1241"/>
      <c r="AG82" s="1238"/>
      <c r="AH82" s="1239"/>
      <c r="AI82" s="1242"/>
      <c r="AJ82" s="1796">
        <v>1400</v>
      </c>
      <c r="AK82" s="1239">
        <v>2</v>
      </c>
      <c r="AL82" s="1242"/>
      <c r="AM82" s="1796">
        <v>1150</v>
      </c>
      <c r="AN82" s="1239">
        <v>2</v>
      </c>
      <c r="AO82" s="1242"/>
      <c r="AP82" s="1796">
        <v>1300</v>
      </c>
      <c r="AQ82" s="1239">
        <v>2</v>
      </c>
      <c r="AR82" s="1242"/>
      <c r="AS82" s="1238">
        <f>SUM(I82,L82,O82,R82,U82,X82,AA82,AD82,AG82,AJ82,AM82,AP82)</f>
        <v>3850</v>
      </c>
      <c r="AT82" s="1239"/>
      <c r="AU82" s="1243"/>
    </row>
    <row r="83" spans="4:49" ht="15" customHeight="1">
      <c r="I83" s="441"/>
      <c r="L83" s="452"/>
      <c r="O83" s="419"/>
      <c r="P83" s="146"/>
      <c r="Q83" s="146"/>
      <c r="R83" s="419"/>
      <c r="U83" s="441"/>
      <c r="X83" s="441">
        <f>SUM(X77:X78)</f>
        <v>30868.356575520003</v>
      </c>
      <c r="Y83" s="147"/>
      <c r="AA83" s="441"/>
      <c r="AD83" s="441"/>
      <c r="AG83" s="441"/>
      <c r="AJ83" s="441"/>
      <c r="AM83" s="441"/>
      <c r="AO83" s="2859"/>
      <c r="AP83" s="441"/>
      <c r="AS83" s="441"/>
    </row>
    <row r="84" spans="4:49" ht="15" customHeight="1">
      <c r="I84" s="441"/>
      <c r="L84" s="452"/>
      <c r="O84" s="419"/>
      <c r="P84" s="146"/>
      <c r="Q84" s="146"/>
      <c r="R84" s="419"/>
      <c r="U84" s="441"/>
      <c r="X84" s="441"/>
      <c r="Y84" s="147"/>
      <c r="AA84" s="441"/>
      <c r="AD84" s="441"/>
      <c r="AG84" s="441"/>
      <c r="AJ84" s="441"/>
      <c r="AM84" s="441"/>
      <c r="AP84" s="441"/>
      <c r="AS84" s="441"/>
    </row>
    <row r="85" spans="4:49" ht="18" customHeight="1">
      <c r="D85" s="2892" t="s">
        <v>121</v>
      </c>
      <c r="E85" s="2893"/>
      <c r="F85" s="2893"/>
      <c r="G85" s="2893"/>
      <c r="H85" s="2894"/>
      <c r="I85" s="435"/>
      <c r="J85" s="269">
        <v>45017</v>
      </c>
      <c r="K85" s="270"/>
      <c r="L85" s="435"/>
      <c r="M85" s="269">
        <v>45047</v>
      </c>
      <c r="N85" s="270"/>
      <c r="O85" s="435"/>
      <c r="P85" s="269">
        <v>45078</v>
      </c>
      <c r="Q85" s="268"/>
      <c r="R85" s="435"/>
      <c r="S85" s="269">
        <v>45108</v>
      </c>
      <c r="T85" s="270"/>
      <c r="U85" s="435"/>
      <c r="V85" s="269">
        <v>45139</v>
      </c>
      <c r="W85" s="270"/>
      <c r="X85" s="435"/>
      <c r="Y85" s="269">
        <v>45170</v>
      </c>
      <c r="Z85" s="270"/>
      <c r="AA85" s="435"/>
      <c r="AB85" s="269">
        <v>45200</v>
      </c>
      <c r="AC85" s="270"/>
      <c r="AD85" s="435"/>
      <c r="AE85" s="269">
        <v>45231</v>
      </c>
      <c r="AF85" s="270"/>
      <c r="AG85" s="435"/>
      <c r="AH85" s="269">
        <v>45261</v>
      </c>
      <c r="AI85" s="1017"/>
      <c r="AJ85" s="435"/>
      <c r="AK85" s="269">
        <v>45292</v>
      </c>
      <c r="AL85" s="1017"/>
      <c r="AM85" s="435"/>
      <c r="AN85" s="269">
        <v>45323</v>
      </c>
      <c r="AO85" s="1017"/>
      <c r="AP85" s="435"/>
      <c r="AQ85" s="269">
        <v>45352</v>
      </c>
      <c r="AR85" s="1017"/>
      <c r="AS85" s="435"/>
      <c r="AT85" s="269" t="s">
        <v>2</v>
      </c>
      <c r="AU85" s="268"/>
    </row>
    <row r="86" spans="4:49" ht="18" customHeight="1">
      <c r="D86" s="278" t="s">
        <v>4</v>
      </c>
      <c r="E86" s="182" t="s">
        <v>5</v>
      </c>
      <c r="F86" s="182" t="s">
        <v>6</v>
      </c>
      <c r="G86" s="181" t="s">
        <v>7</v>
      </c>
      <c r="H86" s="180"/>
      <c r="I86" s="423" t="s">
        <v>9</v>
      </c>
      <c r="J86" s="177" t="s">
        <v>10</v>
      </c>
      <c r="K86" s="179" t="s">
        <v>11</v>
      </c>
      <c r="L86" s="423" t="s">
        <v>9</v>
      </c>
      <c r="M86" s="177" t="s">
        <v>10</v>
      </c>
      <c r="N86" s="179" t="s">
        <v>11</v>
      </c>
      <c r="O86" s="423" t="s">
        <v>9</v>
      </c>
      <c r="P86" s="177" t="s">
        <v>10</v>
      </c>
      <c r="Q86" s="260" t="s">
        <v>11</v>
      </c>
      <c r="R86" s="423" t="s">
        <v>9</v>
      </c>
      <c r="S86" s="177" t="s">
        <v>10</v>
      </c>
      <c r="T86" s="179" t="s">
        <v>11</v>
      </c>
      <c r="U86" s="423" t="s">
        <v>9</v>
      </c>
      <c r="V86" s="177" t="s">
        <v>10</v>
      </c>
      <c r="W86" s="179" t="s">
        <v>11</v>
      </c>
      <c r="X86" s="423" t="s">
        <v>9</v>
      </c>
      <c r="Y86" s="177" t="s">
        <v>10</v>
      </c>
      <c r="Z86" s="179" t="s">
        <v>11</v>
      </c>
      <c r="AA86" s="423" t="s">
        <v>9</v>
      </c>
      <c r="AB86" s="177" t="s">
        <v>10</v>
      </c>
      <c r="AC86" s="179" t="s">
        <v>11</v>
      </c>
      <c r="AD86" s="423" t="s">
        <v>9</v>
      </c>
      <c r="AE86" s="177" t="s">
        <v>10</v>
      </c>
      <c r="AF86" s="179" t="s">
        <v>11</v>
      </c>
      <c r="AG86" s="423" t="s">
        <v>9</v>
      </c>
      <c r="AH86" s="177" t="s">
        <v>10</v>
      </c>
      <c r="AI86" s="998" t="s">
        <v>11</v>
      </c>
      <c r="AJ86" s="423" t="s">
        <v>9</v>
      </c>
      <c r="AK86" s="177" t="s">
        <v>10</v>
      </c>
      <c r="AL86" s="998" t="s">
        <v>11</v>
      </c>
      <c r="AM86" s="423" t="s">
        <v>9</v>
      </c>
      <c r="AN86" s="177" t="s">
        <v>10</v>
      </c>
      <c r="AO86" s="998" t="s">
        <v>11</v>
      </c>
      <c r="AP86" s="423" t="s">
        <v>9</v>
      </c>
      <c r="AQ86" s="177" t="s">
        <v>10</v>
      </c>
      <c r="AR86" s="998" t="s">
        <v>11</v>
      </c>
      <c r="AS86" s="423" t="s">
        <v>9</v>
      </c>
      <c r="AT86" s="177" t="s">
        <v>10</v>
      </c>
      <c r="AU86" s="260" t="s">
        <v>11</v>
      </c>
    </row>
    <row r="87" spans="4:49" ht="15.75" customHeight="1">
      <c r="D87" s="277" t="s">
        <v>122</v>
      </c>
      <c r="E87" s="174" t="s">
        <v>123</v>
      </c>
      <c r="F87" s="209" t="s">
        <v>16</v>
      </c>
      <c r="G87" s="209"/>
      <c r="H87" s="276"/>
      <c r="I87" s="420">
        <f>'NLOK ALL FORECASTS'!AH55</f>
        <v>2400</v>
      </c>
      <c r="J87" s="172"/>
      <c r="K87" s="171"/>
      <c r="L87" s="420">
        <f>'NLOK ALL FORECASTS'!AI55</f>
        <v>2120</v>
      </c>
      <c r="M87" s="172"/>
      <c r="N87" s="171"/>
      <c r="O87" s="420">
        <f>'NLOK ALL FORECASTS'!AJ55</f>
        <v>2100</v>
      </c>
      <c r="P87" s="172"/>
      <c r="Q87" s="275"/>
      <c r="R87" s="420">
        <f>'NLOK ALL FORECASTS'!AK55</f>
        <v>2300</v>
      </c>
      <c r="S87" s="172"/>
      <c r="T87" s="171"/>
      <c r="U87" s="420">
        <f>'NLOK ALL FORECASTS'!AL55</f>
        <v>2380</v>
      </c>
      <c r="V87" s="172"/>
      <c r="W87" s="171"/>
      <c r="X87" s="420">
        <f>'NLOK ALL FORECASTS'!AM55</f>
        <v>2158.6344194048606</v>
      </c>
      <c r="Y87" s="172"/>
      <c r="Z87" s="171"/>
      <c r="AA87" s="420">
        <f>'NLOK ALL FORECASTS'!AN55</f>
        <v>2431.3251729572494</v>
      </c>
      <c r="AB87" s="172"/>
      <c r="AC87" s="171"/>
      <c r="AD87" s="420">
        <f>'NLOK ALL FORECASTS'!AO55</f>
        <v>2408.0119212276768</v>
      </c>
      <c r="AE87" s="172"/>
      <c r="AF87" s="171"/>
      <c r="AG87" s="420">
        <f>'NLOK ALL FORECASTS'!AP55</f>
        <v>2641.376889050739</v>
      </c>
      <c r="AH87" s="172"/>
      <c r="AI87" s="995"/>
      <c r="AJ87" s="420">
        <f>'NLOK ALL FORECASTS'!AQ55</f>
        <v>2950</v>
      </c>
      <c r="AK87" s="172"/>
      <c r="AL87" s="995"/>
      <c r="AM87" s="420">
        <f>'NLOK ALL FORECASTS'!AR55</f>
        <v>2900</v>
      </c>
      <c r="AN87" s="172"/>
      <c r="AO87" s="995"/>
      <c r="AP87" s="420">
        <f>'NLOK ALL FORECASTS'!AS55</f>
        <v>3200</v>
      </c>
      <c r="AQ87" s="172"/>
      <c r="AR87" s="995"/>
      <c r="AS87" s="420">
        <f>SUM(I87,L87,O87,R87,U87,X87,AA87,AD87,AG87,AJ87,AM87,AP87)</f>
        <v>29989.348402640524</v>
      </c>
      <c r="AT87" s="172"/>
      <c r="AU87" s="275"/>
    </row>
    <row r="88" spans="4:49" ht="15.75" customHeight="1">
      <c r="D88" s="248" t="s">
        <v>122</v>
      </c>
      <c r="E88" s="169" t="s">
        <v>124</v>
      </c>
      <c r="F88" s="169" t="s">
        <v>16</v>
      </c>
      <c r="G88" s="168"/>
      <c r="H88" s="167"/>
      <c r="I88" s="431">
        <f>'NLOK ALL FORECASTS'!AH56</f>
        <v>11500</v>
      </c>
      <c r="J88" s="165"/>
      <c r="K88" s="166"/>
      <c r="L88" s="431">
        <f>'NLOK ALL FORECASTS'!AI56</f>
        <v>10710</v>
      </c>
      <c r="M88" s="165"/>
      <c r="N88" s="166"/>
      <c r="O88" s="431">
        <f>'NLOK ALL FORECASTS'!AJ56</f>
        <v>10820</v>
      </c>
      <c r="P88" s="165"/>
      <c r="Q88" s="249"/>
      <c r="R88" s="431">
        <f>'NLOK ALL FORECASTS'!AK56</f>
        <v>10870</v>
      </c>
      <c r="S88" s="165"/>
      <c r="T88" s="166"/>
      <c r="U88" s="431">
        <f>'NLOK ALL FORECASTS'!AL56</f>
        <v>10550</v>
      </c>
      <c r="V88" s="165"/>
      <c r="W88" s="166"/>
      <c r="X88" s="431">
        <f>'NLOK ALL FORECASTS'!AM56</f>
        <v>10153.066554456647</v>
      </c>
      <c r="Y88" s="165"/>
      <c r="Z88" s="166"/>
      <c r="AA88" s="431">
        <f>'NLOK ALL FORECASTS'!AN56</f>
        <v>11387.192110238979</v>
      </c>
      <c r="AB88" s="165"/>
      <c r="AC88" s="166"/>
      <c r="AD88" s="431">
        <f>'NLOK ALL FORECASTS'!AO56</f>
        <v>12719.49358713694</v>
      </c>
      <c r="AE88" s="165"/>
      <c r="AF88" s="166"/>
      <c r="AG88" s="431">
        <f>'NLOK ALL FORECASTS'!AP56</f>
        <v>12023.805088782803</v>
      </c>
      <c r="AH88" s="165"/>
      <c r="AI88" s="1014"/>
      <c r="AJ88" s="431">
        <f>'NLOK ALL FORECASTS'!AQ56</f>
        <v>13050</v>
      </c>
      <c r="AK88" s="165"/>
      <c r="AL88" s="1014"/>
      <c r="AM88" s="431">
        <f>'NLOK ALL FORECASTS'!AR56</f>
        <v>12551.814373370629</v>
      </c>
      <c r="AN88" s="165"/>
      <c r="AO88" s="1014"/>
      <c r="AP88" s="431">
        <f>'NLOK ALL FORECASTS'!AS56</f>
        <v>13681.477666973986</v>
      </c>
      <c r="AQ88" s="165"/>
      <c r="AR88" s="1014"/>
      <c r="AS88" s="431">
        <f>SUM(I88,L88,O88,R88,U88,X88,AA88,AD88,AG88,AJ88,AM88,AP88)</f>
        <v>140016.84938095996</v>
      </c>
      <c r="AT88" s="165"/>
      <c r="AU88" s="249"/>
    </row>
    <row r="89" spans="4:49" ht="15.75" customHeight="1">
      <c r="D89" s="248" t="s">
        <v>122</v>
      </c>
      <c r="E89" s="169" t="s">
        <v>125</v>
      </c>
      <c r="F89" s="169" t="s">
        <v>22</v>
      </c>
      <c r="G89" s="168"/>
      <c r="H89" s="167"/>
      <c r="I89" s="431">
        <f>'NLOK ALL FORECASTS'!AH57</f>
        <v>1200</v>
      </c>
      <c r="J89" s="165"/>
      <c r="K89" s="166"/>
      <c r="L89" s="431">
        <f>'NLOK ALL FORECASTS'!AI57</f>
        <v>1210</v>
      </c>
      <c r="M89" s="165"/>
      <c r="N89" s="166"/>
      <c r="O89" s="431">
        <f>'NLOK ALL FORECASTS'!AJ57</f>
        <v>1210</v>
      </c>
      <c r="P89" s="165"/>
      <c r="Q89" s="249"/>
      <c r="R89" s="431">
        <f>'NLOK ALL FORECASTS'!AK57</f>
        <v>1150</v>
      </c>
      <c r="S89" s="165"/>
      <c r="T89" s="166"/>
      <c r="U89" s="431">
        <f>'NLOK ALL FORECASTS'!AL57</f>
        <v>1140</v>
      </c>
      <c r="V89" s="165"/>
      <c r="W89" s="166"/>
      <c r="X89" s="431">
        <f>'NLOK ALL FORECASTS'!AM57</f>
        <v>1071.4132943820189</v>
      </c>
      <c r="Y89" s="165"/>
      <c r="Z89" s="166"/>
      <c r="AA89" s="431">
        <f>'NLOK ALL FORECASTS'!AN57</f>
        <v>1399.9828897078612</v>
      </c>
      <c r="AB89" s="165"/>
      <c r="AC89" s="166"/>
      <c r="AD89" s="431">
        <f>'NLOK ALL FORECASTS'!AO57</f>
        <v>1435.9823763990971</v>
      </c>
      <c r="AE89" s="165"/>
      <c r="AF89" s="166"/>
      <c r="AG89" s="431">
        <f>'NLOK ALL FORECASTS'!AP57</f>
        <v>1460.7020239270792</v>
      </c>
      <c r="AH89" s="165"/>
      <c r="AI89" s="1014"/>
      <c r="AJ89" s="431">
        <f>'NLOK ALL FORECASTS'!AQ57</f>
        <v>1500</v>
      </c>
      <c r="AK89" s="165"/>
      <c r="AL89" s="1014"/>
      <c r="AM89" s="431">
        <f>'NLOK ALL FORECASTS'!AR57</f>
        <v>1300</v>
      </c>
      <c r="AN89" s="165"/>
      <c r="AO89" s="1014"/>
      <c r="AP89" s="431">
        <f>'NLOK ALL FORECASTS'!AS57</f>
        <v>1350</v>
      </c>
      <c r="AQ89" s="165"/>
      <c r="AR89" s="1014"/>
      <c r="AS89" s="431">
        <f>SUM(I89,L89,O89,R89,U89,X89,AA89,AD89,AG89,AJ89,AM89,AP89)</f>
        <v>15428.080584416055</v>
      </c>
      <c r="AT89" s="165"/>
      <c r="AU89" s="249"/>
    </row>
    <row r="90" spans="4:49" ht="15.75" customHeight="1">
      <c r="D90" s="248" t="s">
        <v>122</v>
      </c>
      <c r="E90" s="169" t="s">
        <v>126</v>
      </c>
      <c r="F90" s="169" t="s">
        <v>84</v>
      </c>
      <c r="G90" s="168"/>
      <c r="H90" s="167"/>
      <c r="I90" s="431">
        <f>'NLOK ALL FORECASTS'!AH58</f>
        <v>350</v>
      </c>
      <c r="J90" s="165"/>
      <c r="K90" s="166"/>
      <c r="L90" s="431">
        <f>'NLOK ALL FORECASTS'!AI58</f>
        <v>350</v>
      </c>
      <c r="M90" s="165"/>
      <c r="N90" s="166"/>
      <c r="O90" s="431">
        <f>'NLOK ALL FORECASTS'!AJ58</f>
        <v>350</v>
      </c>
      <c r="P90" s="165"/>
      <c r="Q90" s="249"/>
      <c r="R90" s="431">
        <f>'NLOK ALL FORECASTS'!AK58</f>
        <v>350</v>
      </c>
      <c r="S90" s="165"/>
      <c r="T90" s="166"/>
      <c r="U90" s="431">
        <f>'NLOK ALL FORECASTS'!AL58</f>
        <v>350</v>
      </c>
      <c r="V90" s="165"/>
      <c r="W90" s="166"/>
      <c r="X90" s="431">
        <f>'NLOK ALL FORECASTS'!AM58</f>
        <v>460</v>
      </c>
      <c r="Y90" s="165"/>
      <c r="Z90" s="166"/>
      <c r="AA90" s="431">
        <f>'NLOK ALL FORECASTS'!AN58</f>
        <v>460</v>
      </c>
      <c r="AB90" s="165"/>
      <c r="AC90" s="166"/>
      <c r="AD90" s="431">
        <f>'NLOK ALL FORECASTS'!AO58</f>
        <v>460</v>
      </c>
      <c r="AE90" s="165"/>
      <c r="AF90" s="166"/>
      <c r="AG90" s="431">
        <f>'NLOK ALL FORECASTS'!AP58</f>
        <v>460</v>
      </c>
      <c r="AH90" s="165"/>
      <c r="AI90" s="1014"/>
      <c r="AJ90" s="431">
        <f>'NLOK ALL FORECASTS'!AQ58</f>
        <v>500</v>
      </c>
      <c r="AK90" s="165"/>
      <c r="AL90" s="1014"/>
      <c r="AM90" s="431">
        <f>'NLOK ALL FORECASTS'!AR58</f>
        <v>500</v>
      </c>
      <c r="AN90" s="165"/>
      <c r="AO90" s="1014"/>
      <c r="AP90" s="431">
        <f>'NLOK ALL FORECASTS'!AS58</f>
        <v>500</v>
      </c>
      <c r="AQ90" s="165"/>
      <c r="AR90" s="1014"/>
      <c r="AS90" s="431">
        <f>SUM(I90,L90,O90,R90,U90,X90,AA90,AD90,AG90,AJ90,AM90,AP90)</f>
        <v>5090</v>
      </c>
      <c r="AT90" s="165"/>
      <c r="AU90" s="249"/>
    </row>
    <row r="91" spans="4:49" ht="15.75" customHeight="1">
      <c r="D91" s="240" t="s">
        <v>122</v>
      </c>
      <c r="E91" s="239" t="s">
        <v>127</v>
      </c>
      <c r="F91" s="239"/>
      <c r="G91" s="238"/>
      <c r="H91" s="237"/>
      <c r="I91" s="433">
        <f>SUM(I87:I90)</f>
        <v>15450</v>
      </c>
      <c r="J91" s="236"/>
      <c r="K91" s="235"/>
      <c r="L91" s="433">
        <f>SUM(L87:L90)</f>
        <v>14390</v>
      </c>
      <c r="M91" s="236"/>
      <c r="N91" s="235"/>
      <c r="O91" s="433">
        <f>SUM(O87:O90)</f>
        <v>14480</v>
      </c>
      <c r="P91" s="236"/>
      <c r="Q91" s="367"/>
      <c r="R91" s="433">
        <f>SUM(R87:R90)</f>
        <v>14670</v>
      </c>
      <c r="S91" s="236"/>
      <c r="T91" s="235"/>
      <c r="U91" s="433">
        <f>SUM(U87:U90)</f>
        <v>14420</v>
      </c>
      <c r="V91" s="236"/>
      <c r="W91" s="235"/>
      <c r="X91" s="433">
        <f>SUM(X87:X90)</f>
        <v>13843.114268243527</v>
      </c>
      <c r="Y91" s="236"/>
      <c r="Z91" s="235"/>
      <c r="AA91" s="433">
        <f>SUM(AA87:AA90)</f>
        <v>15678.500172904089</v>
      </c>
      <c r="AB91" s="236"/>
      <c r="AC91" s="235"/>
      <c r="AD91" s="433">
        <f>SUM(AD87:AD90)</f>
        <v>17023.487884763716</v>
      </c>
      <c r="AE91" s="236"/>
      <c r="AF91" s="235"/>
      <c r="AG91" s="433">
        <f>SUM(AG87:AG90)</f>
        <v>16585.88400176062</v>
      </c>
      <c r="AH91" s="236"/>
      <c r="AI91" s="1032"/>
      <c r="AJ91" s="433">
        <f>SUM(AJ87:AJ90)</f>
        <v>18000</v>
      </c>
      <c r="AK91" s="236"/>
      <c r="AL91" s="1032"/>
      <c r="AM91" s="433">
        <f>SUM(AM87:AM90)</f>
        <v>17251.814373370631</v>
      </c>
      <c r="AN91" s="236"/>
      <c r="AO91" s="1032"/>
      <c r="AP91" s="433">
        <f>SUM(AP87:AP90)</f>
        <v>18731.477666973988</v>
      </c>
      <c r="AQ91" s="236"/>
      <c r="AR91" s="1032"/>
      <c r="AS91" s="433">
        <f>SUM(I91,L91,O91,R91,U91,X91,AA91,AD91,AG91,AJ91,AM91,AP91)</f>
        <v>190524.27836801659</v>
      </c>
      <c r="AT91" s="236"/>
      <c r="AU91" s="367"/>
    </row>
    <row r="92" spans="4:49" ht="15.75" customHeight="1">
      <c r="G92" s="145"/>
      <c r="H92" s="145"/>
    </row>
    <row r="93" spans="4:49" ht="13.5" customHeight="1">
      <c r="D93" s="2892" t="s">
        <v>128</v>
      </c>
      <c r="E93" s="2893"/>
      <c r="F93" s="2893"/>
      <c r="G93" s="2893"/>
      <c r="H93" s="2894"/>
      <c r="I93" s="435"/>
      <c r="J93" s="269">
        <v>45017</v>
      </c>
      <c r="K93" s="270"/>
      <c r="L93" s="435"/>
      <c r="M93" s="269">
        <v>45047</v>
      </c>
      <c r="N93" s="270"/>
      <c r="O93" s="435"/>
      <c r="P93" s="269">
        <v>45078</v>
      </c>
      <c r="Q93" s="268"/>
      <c r="R93" s="435"/>
      <c r="S93" s="269">
        <v>45108</v>
      </c>
      <c r="T93" s="270"/>
      <c r="U93" s="435"/>
      <c r="V93" s="269">
        <v>45139</v>
      </c>
      <c r="W93" s="270"/>
      <c r="X93" s="435"/>
      <c r="Y93" s="269">
        <v>45170</v>
      </c>
      <c r="Z93" s="270"/>
      <c r="AA93" s="435"/>
      <c r="AB93" s="269">
        <v>45200</v>
      </c>
      <c r="AC93" s="270"/>
      <c r="AD93" s="435"/>
      <c r="AE93" s="269">
        <v>45231</v>
      </c>
      <c r="AF93" s="270"/>
      <c r="AG93" s="435"/>
      <c r="AH93" s="269">
        <v>45261</v>
      </c>
      <c r="AI93" s="1017"/>
      <c r="AJ93" s="435"/>
      <c r="AK93" s="269">
        <v>45292</v>
      </c>
      <c r="AL93" s="1017"/>
      <c r="AM93" s="435"/>
      <c r="AN93" s="269">
        <v>45323</v>
      </c>
      <c r="AO93" s="1017"/>
      <c r="AP93" s="435"/>
      <c r="AQ93" s="269">
        <v>45352</v>
      </c>
      <c r="AR93" s="1017"/>
      <c r="AS93" s="435"/>
      <c r="AT93" s="269" t="s">
        <v>2</v>
      </c>
      <c r="AU93" s="268"/>
    </row>
    <row r="94" spans="4:49" ht="15.75" customHeight="1">
      <c r="D94" s="324" t="s">
        <v>129</v>
      </c>
      <c r="E94" s="323" t="s">
        <v>130</v>
      </c>
      <c r="F94" s="323" t="s">
        <v>131</v>
      </c>
      <c r="G94" s="322"/>
      <c r="H94" s="366"/>
      <c r="I94" s="432">
        <f>'NLOK ALL FORECASTS'!AH191</f>
        <v>25000</v>
      </c>
      <c r="J94" s="252"/>
      <c r="K94" s="251"/>
      <c r="L94" s="432">
        <f>'NLOK ALL FORECASTS'!AI191</f>
        <v>24910</v>
      </c>
      <c r="M94" s="252"/>
      <c r="N94" s="251"/>
      <c r="O94" s="432">
        <f>'NLOK ALL FORECASTS'!AJ78</f>
        <v>24182</v>
      </c>
      <c r="P94" s="252"/>
      <c r="Q94" s="331"/>
      <c r="R94" s="432">
        <f>'NLOK ALL FORECASTS'!AK78</f>
        <v>24191</v>
      </c>
      <c r="S94" s="252"/>
      <c r="T94" s="251"/>
      <c r="U94" s="432">
        <f>'NLOK ALL FORECASTS'!AL78</f>
        <v>24880</v>
      </c>
      <c r="V94" s="252"/>
      <c r="W94" s="251"/>
      <c r="X94" s="432">
        <f>'NLOK ALL FORECASTS'!AM78</f>
        <v>26885</v>
      </c>
      <c r="Y94" s="252"/>
      <c r="Z94" s="251"/>
      <c r="AA94" s="432">
        <f>'NLOK ALL FORECASTS'!AN78</f>
        <v>27222</v>
      </c>
      <c r="AB94" s="252"/>
      <c r="AC94" s="251"/>
      <c r="AD94" s="432">
        <f>'NLOK ALL FORECASTS'!AO78</f>
        <v>26110</v>
      </c>
      <c r="AE94" s="252"/>
      <c r="AF94" s="251"/>
      <c r="AG94" s="432">
        <f>'NLOK ALL FORECASTS'!AP78</f>
        <v>26700</v>
      </c>
      <c r="AH94" s="252"/>
      <c r="AI94" s="1015"/>
      <c r="AJ94" s="432">
        <f>'NLOK ALL FORECASTS'!AQ78</f>
        <v>29950</v>
      </c>
      <c r="AK94" s="252"/>
      <c r="AL94" s="1015"/>
      <c r="AM94" s="432">
        <f>'NLOK ALL FORECASTS'!AR78</f>
        <v>26753</v>
      </c>
      <c r="AN94" s="252"/>
      <c r="AO94" s="1015"/>
      <c r="AP94" s="432">
        <f>'NLOK ALL FORECASTS'!AS78</f>
        <v>29889</v>
      </c>
      <c r="AQ94" s="252"/>
      <c r="AR94" s="1015"/>
      <c r="AS94" s="432">
        <f>SUM(I94,L94,O94,R94,U94,X94,AA94,AD94,AG94,AJ94,AM94,AP94)</f>
        <v>316672</v>
      </c>
      <c r="AT94" s="252"/>
      <c r="AU94" s="331"/>
      <c r="AW94" s="441"/>
    </row>
    <row r="95" spans="4:49" ht="15.75" customHeight="1">
      <c r="D95" s="274" t="s">
        <v>129</v>
      </c>
      <c r="E95" s="273" t="s">
        <v>132</v>
      </c>
      <c r="F95" s="273" t="s">
        <v>133</v>
      </c>
      <c r="G95" s="272"/>
      <c r="H95" s="271"/>
      <c r="I95" s="433"/>
      <c r="J95" s="234"/>
      <c r="K95" s="233"/>
      <c r="L95" s="433"/>
      <c r="M95" s="234"/>
      <c r="N95" s="233"/>
      <c r="O95" s="433" t="str">
        <f>'NLOK ALL FORECASTS'!AJ82</f>
        <v/>
      </c>
      <c r="P95" s="234"/>
      <c r="Q95" s="232"/>
      <c r="R95" s="433" t="str">
        <f>'NLOK ALL FORECASTS'!AK82</f>
        <v/>
      </c>
      <c r="S95" s="234"/>
      <c r="T95" s="233"/>
      <c r="U95" s="433" t="str">
        <f>'NLOK ALL FORECASTS'!AL82</f>
        <v/>
      </c>
      <c r="V95" s="234"/>
      <c r="W95" s="233"/>
      <c r="X95" s="433" t="str">
        <f>'NLOK ALL FORECASTS'!AM82</f>
        <v/>
      </c>
      <c r="Y95" s="234"/>
      <c r="Z95" s="233"/>
      <c r="AA95" s="433" t="str">
        <f>'NLOK ALL FORECASTS'!AN82</f>
        <v/>
      </c>
      <c r="AB95" s="234"/>
      <c r="AC95" s="233"/>
      <c r="AD95" s="433" t="str">
        <f>'NLOK ALL FORECASTS'!AO82</f>
        <v/>
      </c>
      <c r="AE95" s="234"/>
      <c r="AF95" s="233"/>
      <c r="AG95" s="433" t="str">
        <f>'NLOK ALL FORECASTS'!AP82</f>
        <v/>
      </c>
      <c r="AH95" s="234"/>
      <c r="AI95" s="1016"/>
      <c r="AJ95" s="433" t="str">
        <f>'NLOK ALL FORECASTS'!AQ82</f>
        <v/>
      </c>
      <c r="AK95" s="234"/>
      <c r="AL95" s="1016"/>
      <c r="AM95" s="433" t="str">
        <f>'NLOK ALL FORECASTS'!AR82</f>
        <v/>
      </c>
      <c r="AN95" s="234"/>
      <c r="AO95" s="1016"/>
      <c r="AP95" s="433" t="str">
        <f>'NLOK ALL FORECASTS'!AS82</f>
        <v/>
      </c>
      <c r="AQ95" s="234"/>
      <c r="AR95" s="1016"/>
      <c r="AS95" s="433">
        <f>SUM(I95,L95,O95,R95,U95,X95,AA95,AD95,AG95,AJ95,AM95,AP95)</f>
        <v>0</v>
      </c>
      <c r="AT95" s="234"/>
      <c r="AU95" s="232"/>
    </row>
    <row r="96" spans="4:49" ht="15.75" customHeight="1">
      <c r="G96" s="145"/>
      <c r="H96" s="145"/>
      <c r="I96" s="441"/>
      <c r="L96" s="441"/>
      <c r="O96" s="441"/>
      <c r="R96" s="441"/>
      <c r="U96" s="441"/>
      <c r="X96" s="441"/>
      <c r="AA96" s="441"/>
      <c r="AD96" s="441"/>
      <c r="AG96" s="441"/>
      <c r="AJ96" s="441"/>
      <c r="AM96" s="441"/>
      <c r="AP96" s="441"/>
      <c r="AS96" s="441"/>
    </row>
    <row r="97" spans="4:47" ht="15.75" customHeight="1">
      <c r="D97" s="2892" t="s">
        <v>134</v>
      </c>
      <c r="E97" s="2893"/>
      <c r="F97" s="2893"/>
      <c r="G97" s="2893"/>
      <c r="H97" s="2894"/>
      <c r="I97" s="435"/>
      <c r="J97" s="269">
        <v>45017</v>
      </c>
      <c r="K97" s="270"/>
      <c r="L97" s="435"/>
      <c r="M97" s="269">
        <v>45047</v>
      </c>
      <c r="N97" s="270"/>
      <c r="O97" s="435"/>
      <c r="P97" s="269">
        <v>45078</v>
      </c>
      <c r="Q97" s="268"/>
      <c r="R97" s="435"/>
      <c r="S97" s="269">
        <v>45108</v>
      </c>
      <c r="T97" s="270"/>
      <c r="U97" s="435"/>
      <c r="V97" s="269">
        <v>45139</v>
      </c>
      <c r="W97" s="270"/>
      <c r="X97" s="435"/>
      <c r="Y97" s="269">
        <v>45170</v>
      </c>
      <c r="Z97" s="268"/>
      <c r="AA97" s="435"/>
      <c r="AB97" s="269">
        <v>45200</v>
      </c>
      <c r="AC97" s="270"/>
      <c r="AD97" s="435"/>
      <c r="AE97" s="269">
        <v>45231</v>
      </c>
      <c r="AF97" s="270"/>
      <c r="AG97" s="435"/>
      <c r="AH97" s="269">
        <v>45261</v>
      </c>
      <c r="AI97" s="1017"/>
      <c r="AJ97" s="435"/>
      <c r="AK97" s="269">
        <v>45292</v>
      </c>
      <c r="AL97" s="1024"/>
      <c r="AM97" s="435"/>
      <c r="AN97" s="269">
        <v>45323</v>
      </c>
      <c r="AO97" s="1017"/>
      <c r="AP97" s="435"/>
      <c r="AQ97" s="269">
        <v>45352</v>
      </c>
      <c r="AR97" s="1017"/>
      <c r="AS97" s="435"/>
      <c r="AT97" s="269" t="s">
        <v>2</v>
      </c>
      <c r="AU97" s="268"/>
    </row>
    <row r="98" spans="4:47" ht="15.75" customHeight="1">
      <c r="D98" s="267" t="s">
        <v>4</v>
      </c>
      <c r="E98" s="266" t="s">
        <v>5</v>
      </c>
      <c r="F98" s="266" t="s">
        <v>6</v>
      </c>
      <c r="G98" s="265" t="s">
        <v>7</v>
      </c>
      <c r="H98" s="264"/>
      <c r="I98" s="436" t="s">
        <v>9</v>
      </c>
      <c r="J98" s="262" t="s">
        <v>10</v>
      </c>
      <c r="K98" s="263" t="s">
        <v>11</v>
      </c>
      <c r="L98" s="436" t="s">
        <v>9</v>
      </c>
      <c r="M98" s="262" t="s">
        <v>10</v>
      </c>
      <c r="N98" s="263" t="s">
        <v>11</v>
      </c>
      <c r="O98" s="436" t="s">
        <v>9</v>
      </c>
      <c r="P98" s="262" t="s">
        <v>10</v>
      </c>
      <c r="Q98" s="261" t="s">
        <v>11</v>
      </c>
      <c r="R98" s="436" t="s">
        <v>9</v>
      </c>
      <c r="S98" s="262" t="s">
        <v>10</v>
      </c>
      <c r="T98" s="179" t="s">
        <v>11</v>
      </c>
      <c r="U98" s="436" t="s">
        <v>9</v>
      </c>
      <c r="V98" s="177" t="s">
        <v>10</v>
      </c>
      <c r="W98" s="179" t="s">
        <v>11</v>
      </c>
      <c r="X98" s="436" t="s">
        <v>9</v>
      </c>
      <c r="Y98" s="262" t="s">
        <v>10</v>
      </c>
      <c r="Z98" s="261" t="s">
        <v>11</v>
      </c>
      <c r="AA98" s="436" t="s">
        <v>9</v>
      </c>
      <c r="AB98" s="262" t="s">
        <v>10</v>
      </c>
      <c r="AC98" s="179" t="s">
        <v>11</v>
      </c>
      <c r="AD98" s="436" t="s">
        <v>9</v>
      </c>
      <c r="AE98" s="177" t="s">
        <v>10</v>
      </c>
      <c r="AF98" s="179" t="s">
        <v>11</v>
      </c>
      <c r="AG98" s="436" t="s">
        <v>9</v>
      </c>
      <c r="AH98" s="177" t="s">
        <v>10</v>
      </c>
      <c r="AI98" s="998" t="s">
        <v>11</v>
      </c>
      <c r="AJ98" s="436" t="s">
        <v>9</v>
      </c>
      <c r="AK98" s="262" t="s">
        <v>10</v>
      </c>
      <c r="AL98" s="1043" t="s">
        <v>11</v>
      </c>
      <c r="AM98" s="436" t="s">
        <v>9</v>
      </c>
      <c r="AN98" s="262" t="s">
        <v>10</v>
      </c>
      <c r="AO98" s="998" t="s">
        <v>11</v>
      </c>
      <c r="AP98" s="436" t="s">
        <v>9</v>
      </c>
      <c r="AQ98" s="177" t="s">
        <v>10</v>
      </c>
      <c r="AR98" s="998" t="s">
        <v>11</v>
      </c>
      <c r="AS98" s="436" t="s">
        <v>9</v>
      </c>
      <c r="AT98" s="177" t="s">
        <v>10</v>
      </c>
      <c r="AU98" s="260" t="s">
        <v>11</v>
      </c>
    </row>
    <row r="99" spans="4:47" ht="15.75" customHeight="1">
      <c r="D99" s="259" t="s">
        <v>134</v>
      </c>
      <c r="E99" s="258" t="s">
        <v>135</v>
      </c>
      <c r="F99" s="257" t="s">
        <v>136</v>
      </c>
      <c r="G99" s="256"/>
      <c r="H99" s="255"/>
      <c r="I99" s="444"/>
      <c r="J99" s="253"/>
      <c r="K99" s="254"/>
      <c r="L99" s="444">
        <f>'NLOK ALL FORECASTS'!AI59</f>
        <v>4643</v>
      </c>
      <c r="M99" s="253">
        <v>11</v>
      </c>
      <c r="N99" s="254"/>
      <c r="O99" s="444">
        <f>'NLOK ALL FORECASTS'!AJ59</f>
        <v>5236</v>
      </c>
      <c r="P99" s="253">
        <v>11</v>
      </c>
      <c r="Q99" s="254"/>
      <c r="R99" s="444">
        <f>'NLOK ALL FORECASTS'!AK59</f>
        <v>5102</v>
      </c>
      <c r="S99" s="253">
        <v>11</v>
      </c>
      <c r="T99" s="251"/>
      <c r="U99" s="444">
        <f>'NLOK ALL FORECASTS'!AL59</f>
        <v>4863</v>
      </c>
      <c r="V99" s="252">
        <v>11</v>
      </c>
      <c r="W99" s="251"/>
      <c r="X99" s="444">
        <f>'NLOK ALL FORECASTS'!AM59</f>
        <v>4750</v>
      </c>
      <c r="Y99" s="253">
        <v>11</v>
      </c>
      <c r="Z99" s="254"/>
      <c r="AA99" s="444">
        <f>'NLOK ALL FORECASTS'!AN59</f>
        <v>4941</v>
      </c>
      <c r="AB99" s="253">
        <v>11</v>
      </c>
      <c r="AC99" s="251"/>
      <c r="AD99" s="444">
        <f>'NLOK ALL FORECASTS'!AO59</f>
        <v>5222</v>
      </c>
      <c r="AE99" s="252">
        <v>12</v>
      </c>
      <c r="AF99" s="251"/>
      <c r="AG99" s="444">
        <f>'NLOK ALL FORECASTS'!AP59</f>
        <v>5584</v>
      </c>
      <c r="AH99" s="252">
        <v>12</v>
      </c>
      <c r="AI99" s="1015"/>
      <c r="AJ99" s="444">
        <f>'NLOK ALL FORECASTS'!AQ59</f>
        <v>5450</v>
      </c>
      <c r="AK99" s="253">
        <v>12</v>
      </c>
      <c r="AL99" s="1034"/>
      <c r="AM99" s="444">
        <f>'NLOK ALL FORECASTS'!AR59</f>
        <v>5407</v>
      </c>
      <c r="AN99" s="253">
        <v>12</v>
      </c>
      <c r="AO99" s="1015"/>
      <c r="AP99" s="444">
        <f>'NLOK ALL FORECASTS'!AS59</f>
        <v>5500</v>
      </c>
      <c r="AQ99" s="252">
        <v>12</v>
      </c>
      <c r="AR99" s="1015"/>
      <c r="AS99" s="444">
        <f t="shared" ref="AS99:AS114" si="9">SUM(I99,L99,O99,R99,U99,X99,AA99,AD99,AG99,AJ99,AM99,AP99)</f>
        <v>56698</v>
      </c>
      <c r="AT99" s="250"/>
      <c r="AU99" s="249"/>
    </row>
    <row r="100" spans="4:47" ht="15.75" hidden="1" customHeight="1">
      <c r="D100" s="248" t="s">
        <v>134</v>
      </c>
      <c r="E100" s="246" t="s">
        <v>135</v>
      </c>
      <c r="F100" s="247" t="s">
        <v>22</v>
      </c>
      <c r="G100" s="246"/>
      <c r="H100" s="245"/>
      <c r="I100" s="604">
        <v>3234.2527929353478</v>
      </c>
      <c r="J100" s="244"/>
      <c r="K100" s="243"/>
      <c r="L100" s="424"/>
      <c r="M100" s="244"/>
      <c r="N100" s="243"/>
      <c r="O100" s="424"/>
      <c r="P100" s="244"/>
      <c r="Q100" s="243"/>
      <c r="R100" s="604"/>
      <c r="S100" s="244"/>
      <c r="T100" s="243"/>
      <c r="U100" s="604"/>
      <c r="V100" s="244"/>
      <c r="W100" s="243"/>
      <c r="X100" s="604"/>
      <c r="Y100" s="244"/>
      <c r="Z100" s="243"/>
      <c r="AA100" s="604"/>
      <c r="AB100" s="244"/>
      <c r="AC100" s="243"/>
      <c r="AD100" s="604"/>
      <c r="AE100" s="244"/>
      <c r="AF100" s="243"/>
      <c r="AG100" s="604"/>
      <c r="AH100" s="244"/>
      <c r="AI100" s="1004"/>
      <c r="AJ100" s="604"/>
      <c r="AK100" s="244"/>
      <c r="AL100" s="1004"/>
      <c r="AM100" s="604"/>
      <c r="AN100" s="244"/>
      <c r="AO100" s="1004"/>
      <c r="AP100" s="604"/>
      <c r="AQ100" s="244"/>
      <c r="AR100" s="1004"/>
      <c r="AS100" s="424">
        <f t="shared" si="9"/>
        <v>3234.2527929353478</v>
      </c>
      <c r="AT100" s="242"/>
      <c r="AU100" s="241"/>
    </row>
    <row r="101" spans="4:47" ht="15.75" customHeight="1">
      <c r="D101" s="248" t="s">
        <v>134</v>
      </c>
      <c r="E101" s="247" t="s">
        <v>137</v>
      </c>
      <c r="F101" s="169" t="s">
        <v>136</v>
      </c>
      <c r="G101" s="246"/>
      <c r="H101" s="245"/>
      <c r="I101" s="424"/>
      <c r="J101" s="244"/>
      <c r="K101" s="243"/>
      <c r="L101" s="424">
        <f>'NLOK ALL FORECASTS'!AI60</f>
        <v>5032</v>
      </c>
      <c r="M101" s="244">
        <v>11</v>
      </c>
      <c r="N101" s="243"/>
      <c r="O101" s="424">
        <f>'NLOK ALL FORECASTS'!AJ60</f>
        <v>4840</v>
      </c>
      <c r="P101" s="244">
        <v>11</v>
      </c>
      <c r="Q101" s="243"/>
      <c r="R101" s="424">
        <f>'NLOK ALL FORECASTS'!AK60</f>
        <v>4981</v>
      </c>
      <c r="S101" s="244">
        <v>11</v>
      </c>
      <c r="T101" s="243"/>
      <c r="U101" s="424">
        <f>'NLOK ALL FORECASTS'!AL60</f>
        <v>5318</v>
      </c>
      <c r="V101" s="244">
        <v>12</v>
      </c>
      <c r="W101" s="243"/>
      <c r="X101" s="424">
        <f>'NLOK ALL FORECASTS'!AM60</f>
        <v>5419</v>
      </c>
      <c r="Y101" s="244">
        <v>12</v>
      </c>
      <c r="Z101" s="243"/>
      <c r="AA101" s="424">
        <f>'NLOK ALL FORECASTS'!AN60</f>
        <v>5425</v>
      </c>
      <c r="AB101" s="244">
        <v>12</v>
      </c>
      <c r="AC101" s="243"/>
      <c r="AD101" s="424">
        <f>'NLOK ALL FORECASTS'!AO60</f>
        <v>5468</v>
      </c>
      <c r="AE101" s="244">
        <v>12</v>
      </c>
      <c r="AF101" s="243"/>
      <c r="AG101" s="424">
        <f>'NLOK ALL FORECASTS'!AP60</f>
        <v>5426</v>
      </c>
      <c r="AH101" s="244">
        <v>12</v>
      </c>
      <c r="AI101" s="1004"/>
      <c r="AJ101" s="424">
        <f>'NLOK ALL FORECASTS'!AQ60</f>
        <v>6050</v>
      </c>
      <c r="AK101" s="244">
        <v>13</v>
      </c>
      <c r="AL101" s="1004"/>
      <c r="AM101" s="424">
        <f>'NLOK ALL FORECASTS'!AR60</f>
        <v>5658</v>
      </c>
      <c r="AN101" s="244">
        <v>13</v>
      </c>
      <c r="AO101" s="1004"/>
      <c r="AP101" s="424">
        <f>'NLOK ALL FORECASTS'!AS60</f>
        <v>5700</v>
      </c>
      <c r="AQ101" s="244">
        <v>13</v>
      </c>
      <c r="AR101" s="1004"/>
      <c r="AS101" s="424">
        <f t="shared" si="9"/>
        <v>59317</v>
      </c>
      <c r="AT101" s="242"/>
      <c r="AU101" s="241"/>
    </row>
    <row r="102" spans="4:47" ht="15.75" customHeight="1">
      <c r="D102" s="248" t="s">
        <v>134</v>
      </c>
      <c r="E102" s="247" t="s">
        <v>138</v>
      </c>
      <c r="F102" s="169" t="s">
        <v>136</v>
      </c>
      <c r="G102" s="246"/>
      <c r="H102" s="245"/>
      <c r="I102" s="424"/>
      <c r="J102" s="244"/>
      <c r="K102" s="243"/>
      <c r="L102" s="424">
        <f>'NLOK ALL FORECASTS'!AI61</f>
        <v>2817</v>
      </c>
      <c r="M102" s="244">
        <v>6</v>
      </c>
      <c r="N102" s="243"/>
      <c r="O102" s="424">
        <f>'NLOK ALL FORECASTS'!AJ61</f>
        <v>2747</v>
      </c>
      <c r="P102" s="244">
        <v>6</v>
      </c>
      <c r="Q102" s="243"/>
      <c r="R102" s="424">
        <f>'NLOK ALL FORECASTS'!AK61</f>
        <v>2924</v>
      </c>
      <c r="S102" s="244">
        <v>6</v>
      </c>
      <c r="T102" s="243"/>
      <c r="U102" s="424">
        <f>'NLOK ALL FORECASTS'!AL61</f>
        <v>3194</v>
      </c>
      <c r="V102" s="244">
        <v>6</v>
      </c>
      <c r="W102" s="243"/>
      <c r="X102" s="424">
        <f>'NLOK ALL FORECASTS'!AM61</f>
        <v>2949</v>
      </c>
      <c r="Y102" s="244">
        <v>6</v>
      </c>
      <c r="Z102" s="243"/>
      <c r="AA102" s="424">
        <f>'NLOK ALL FORECASTS'!AN61</f>
        <v>3516</v>
      </c>
      <c r="AB102" s="244">
        <v>7</v>
      </c>
      <c r="AC102" s="243"/>
      <c r="AD102" s="424">
        <f>'NLOK ALL FORECASTS'!AO61</f>
        <v>3489</v>
      </c>
      <c r="AE102" s="244">
        <v>7</v>
      </c>
      <c r="AF102" s="243"/>
      <c r="AG102" s="424">
        <f>'NLOK ALL FORECASTS'!AP61</f>
        <v>3053</v>
      </c>
      <c r="AH102" s="244">
        <v>7</v>
      </c>
      <c r="AI102" s="1004"/>
      <c r="AJ102" s="424">
        <f>'NLOK ALL FORECASTS'!AQ61</f>
        <v>3400</v>
      </c>
      <c r="AK102" s="244">
        <v>7</v>
      </c>
      <c r="AL102" s="1004"/>
      <c r="AM102" s="424">
        <f>'NLOK ALL FORECASTS'!AR61</f>
        <v>3196</v>
      </c>
      <c r="AN102" s="244">
        <v>7</v>
      </c>
      <c r="AO102" s="1004"/>
      <c r="AP102" s="424">
        <f>'NLOK ALL FORECASTS'!AS61</f>
        <v>3500</v>
      </c>
      <c r="AQ102" s="244">
        <v>7</v>
      </c>
      <c r="AR102" s="1004"/>
      <c r="AS102" s="424">
        <f t="shared" si="9"/>
        <v>34785</v>
      </c>
      <c r="AT102" s="242"/>
      <c r="AU102" s="241"/>
    </row>
    <row r="103" spans="4:47" ht="15.75" customHeight="1">
      <c r="D103" s="248" t="s">
        <v>134</v>
      </c>
      <c r="E103" s="247" t="s">
        <v>139</v>
      </c>
      <c r="F103" s="169" t="s">
        <v>136</v>
      </c>
      <c r="G103" s="246"/>
      <c r="H103" s="245"/>
      <c r="I103" s="424"/>
      <c r="J103" s="244"/>
      <c r="K103" s="243"/>
      <c r="L103" s="424">
        <f>'NLOK ALL FORECASTS'!AI62</f>
        <v>1655</v>
      </c>
      <c r="M103" s="244">
        <v>4</v>
      </c>
      <c r="N103" s="243"/>
      <c r="O103" s="424">
        <f>'NLOK ALL FORECASTS'!AJ62</f>
        <v>1535</v>
      </c>
      <c r="P103" s="244">
        <v>4</v>
      </c>
      <c r="Q103" s="243"/>
      <c r="R103" s="424">
        <f>'NLOK ALL FORECASTS'!AK62</f>
        <v>1538</v>
      </c>
      <c r="S103" s="244">
        <v>4</v>
      </c>
      <c r="T103" s="243"/>
      <c r="U103" s="424">
        <f>'NLOK ALL FORECASTS'!AL62</f>
        <v>1540</v>
      </c>
      <c r="V103" s="244">
        <v>4</v>
      </c>
      <c r="W103" s="243"/>
      <c r="X103" s="424">
        <f>'NLOK ALL FORECASTS'!AM62</f>
        <v>1749</v>
      </c>
      <c r="Y103" s="244">
        <v>4</v>
      </c>
      <c r="Z103" s="243"/>
      <c r="AA103" s="424">
        <f>'NLOK ALL FORECASTS'!AN62</f>
        <v>1894</v>
      </c>
      <c r="AB103" s="244">
        <v>4</v>
      </c>
      <c r="AC103" s="243"/>
      <c r="AD103" s="424">
        <f>'NLOK ALL FORECASTS'!AO62</f>
        <v>1735</v>
      </c>
      <c r="AE103" s="244">
        <v>4</v>
      </c>
      <c r="AF103" s="243"/>
      <c r="AG103" s="424">
        <f>'NLOK ALL FORECASTS'!AP62</f>
        <v>1633</v>
      </c>
      <c r="AH103" s="244">
        <v>4</v>
      </c>
      <c r="AI103" s="1004"/>
      <c r="AJ103" s="424">
        <f>'NLOK ALL FORECASTS'!AQ62</f>
        <v>1800</v>
      </c>
      <c r="AK103" s="244">
        <v>4</v>
      </c>
      <c r="AL103" s="1004"/>
      <c r="AM103" s="424">
        <f>'NLOK ALL FORECASTS'!AR62</f>
        <v>1574</v>
      </c>
      <c r="AN103" s="244">
        <v>4</v>
      </c>
      <c r="AO103" s="1004"/>
      <c r="AP103" s="424">
        <f>'NLOK ALL FORECASTS'!AS62</f>
        <v>1800</v>
      </c>
      <c r="AQ103" s="244">
        <v>4</v>
      </c>
      <c r="AR103" s="1004"/>
      <c r="AS103" s="424">
        <f t="shared" si="9"/>
        <v>18453</v>
      </c>
      <c r="AT103" s="242"/>
      <c r="AU103" s="241"/>
    </row>
    <row r="104" spans="4:47" ht="15.75" customHeight="1">
      <c r="D104" s="248" t="s">
        <v>134</v>
      </c>
      <c r="E104" s="247" t="s">
        <v>140</v>
      </c>
      <c r="F104" s="169" t="s">
        <v>136</v>
      </c>
      <c r="G104" s="246"/>
      <c r="H104" s="245"/>
      <c r="I104" s="424"/>
      <c r="J104" s="244"/>
      <c r="K104" s="243"/>
      <c r="L104" s="424">
        <f>'NLOK ALL FORECASTS'!AI63</f>
        <v>1387</v>
      </c>
      <c r="M104" s="244">
        <v>4</v>
      </c>
      <c r="N104" s="243"/>
      <c r="O104" s="424">
        <f>'NLOK ALL FORECASTS'!AJ63</f>
        <v>1335</v>
      </c>
      <c r="P104" s="244">
        <v>4</v>
      </c>
      <c r="Q104" s="243"/>
      <c r="R104" s="424">
        <f>'NLOK ALL FORECASTS'!AK63</f>
        <v>1472</v>
      </c>
      <c r="S104" s="244">
        <v>4</v>
      </c>
      <c r="T104" s="243"/>
      <c r="U104" s="424">
        <f>'NLOK ALL FORECASTS'!AL63</f>
        <v>1488</v>
      </c>
      <c r="V104" s="244">
        <v>4</v>
      </c>
      <c r="W104" s="243"/>
      <c r="X104" s="424">
        <f>'NLOK ALL FORECASTS'!AM63</f>
        <v>1364</v>
      </c>
      <c r="Y104" s="244">
        <v>4</v>
      </c>
      <c r="Z104" s="243"/>
      <c r="AA104" s="424">
        <f>'NLOK ALL FORECASTS'!AN63</f>
        <v>1798</v>
      </c>
      <c r="AB104" s="244">
        <v>4</v>
      </c>
      <c r="AC104" s="243"/>
      <c r="AD104" s="424">
        <f>'NLOK ALL FORECASTS'!AO63</f>
        <v>1502</v>
      </c>
      <c r="AE104" s="244">
        <v>4</v>
      </c>
      <c r="AF104" s="243"/>
      <c r="AG104" s="424">
        <f>'NLOK ALL FORECASTS'!AP63</f>
        <v>1338</v>
      </c>
      <c r="AH104" s="244">
        <v>4</v>
      </c>
      <c r="AI104" s="1004"/>
      <c r="AJ104" s="424">
        <f>'NLOK ALL FORECASTS'!AQ63</f>
        <v>1800</v>
      </c>
      <c r="AK104" s="244">
        <v>4</v>
      </c>
      <c r="AL104" s="1004"/>
      <c r="AM104" s="424">
        <f>'NLOK ALL FORECASTS'!AR63</f>
        <v>1661</v>
      </c>
      <c r="AN104" s="244">
        <v>4</v>
      </c>
      <c r="AO104" s="1004"/>
      <c r="AP104" s="424">
        <f>'NLOK ALL FORECASTS'!AS63</f>
        <v>1900</v>
      </c>
      <c r="AQ104" s="244">
        <v>4</v>
      </c>
      <c r="AR104" s="1004"/>
      <c r="AS104" s="424">
        <f t="shared" si="9"/>
        <v>17045</v>
      </c>
      <c r="AT104" s="242"/>
      <c r="AU104" s="241"/>
    </row>
    <row r="105" spans="4:47" ht="15.75" customHeight="1">
      <c r="D105" s="248" t="s">
        <v>134</v>
      </c>
      <c r="E105" s="247" t="s">
        <v>141</v>
      </c>
      <c r="F105" s="169" t="s">
        <v>136</v>
      </c>
      <c r="G105" s="246"/>
      <c r="H105" s="245"/>
      <c r="I105" s="424"/>
      <c r="J105" s="244"/>
      <c r="K105" s="243"/>
      <c r="L105" s="424">
        <f>'NLOK ALL FORECASTS'!AI64</f>
        <v>763</v>
      </c>
      <c r="M105" s="244">
        <v>3</v>
      </c>
      <c r="N105" s="243"/>
      <c r="O105" s="424">
        <f>'NLOK ALL FORECASTS'!AJ64</f>
        <v>768</v>
      </c>
      <c r="P105" s="244">
        <v>3</v>
      </c>
      <c r="Q105" s="243"/>
      <c r="R105" s="424">
        <f>'NLOK ALL FORECASTS'!AK64</f>
        <v>831</v>
      </c>
      <c r="S105" s="244">
        <v>3</v>
      </c>
      <c r="T105" s="243"/>
      <c r="U105" s="424">
        <f>'NLOK ALL FORECASTS'!AL64</f>
        <v>782</v>
      </c>
      <c r="V105" s="244">
        <v>3</v>
      </c>
      <c r="W105" s="243"/>
      <c r="X105" s="424">
        <f>'NLOK ALL FORECASTS'!AM64</f>
        <v>771</v>
      </c>
      <c r="Y105" s="244">
        <v>3</v>
      </c>
      <c r="Z105" s="243"/>
      <c r="AA105" s="424">
        <f>'NLOK ALL FORECASTS'!AN64</f>
        <v>867</v>
      </c>
      <c r="AB105" s="244">
        <v>3</v>
      </c>
      <c r="AC105" s="243"/>
      <c r="AD105" s="424">
        <f>'NLOK ALL FORECASTS'!AO64</f>
        <v>794</v>
      </c>
      <c r="AE105" s="244">
        <v>3</v>
      </c>
      <c r="AF105" s="243"/>
      <c r="AG105" s="424">
        <f>'NLOK ALL FORECASTS'!AP64</f>
        <v>757</v>
      </c>
      <c r="AH105" s="244">
        <v>3</v>
      </c>
      <c r="AI105" s="1004"/>
      <c r="AJ105" s="424">
        <f>'NLOK ALL FORECASTS'!AQ64</f>
        <v>950</v>
      </c>
      <c r="AK105" s="244">
        <v>3</v>
      </c>
      <c r="AL105" s="1004"/>
      <c r="AM105" s="424">
        <f>'NLOK ALL FORECASTS'!AR64</f>
        <v>1003</v>
      </c>
      <c r="AN105" s="244">
        <v>3</v>
      </c>
      <c r="AO105" s="1004"/>
      <c r="AP105" s="424">
        <f>'NLOK ALL FORECASTS'!AS64</f>
        <v>1100</v>
      </c>
      <c r="AQ105" s="244">
        <v>3</v>
      </c>
      <c r="AR105" s="1004"/>
      <c r="AS105" s="424">
        <f t="shared" si="9"/>
        <v>9386</v>
      </c>
      <c r="AT105" s="242"/>
      <c r="AU105" s="241"/>
    </row>
    <row r="106" spans="4:47" ht="15.75" customHeight="1">
      <c r="D106" s="248" t="s">
        <v>134</v>
      </c>
      <c r="E106" s="247" t="s">
        <v>142</v>
      </c>
      <c r="F106" s="169" t="s">
        <v>136</v>
      </c>
      <c r="G106" s="246"/>
      <c r="H106" s="245"/>
      <c r="I106" s="424"/>
      <c r="J106" s="244"/>
      <c r="K106" s="243"/>
      <c r="L106" s="424">
        <f>'NLOK ALL FORECASTS'!AI65</f>
        <v>326</v>
      </c>
      <c r="M106" s="244">
        <v>3</v>
      </c>
      <c r="N106" s="243"/>
      <c r="O106" s="424">
        <f>'NLOK ALL FORECASTS'!AJ65</f>
        <v>323</v>
      </c>
      <c r="P106" s="244">
        <v>3</v>
      </c>
      <c r="Q106" s="243"/>
      <c r="R106" s="424">
        <f>'NLOK ALL FORECASTS'!AK65</f>
        <v>330</v>
      </c>
      <c r="S106" s="244">
        <v>3</v>
      </c>
      <c r="T106" s="243"/>
      <c r="U106" s="424">
        <f>'NLOK ALL FORECASTS'!AL65</f>
        <v>339</v>
      </c>
      <c r="V106" s="244">
        <v>3</v>
      </c>
      <c r="W106" s="243"/>
      <c r="X106" s="424">
        <f>'NLOK ALL FORECASTS'!AM65</f>
        <v>347</v>
      </c>
      <c r="Y106" s="244">
        <v>3</v>
      </c>
      <c r="Z106" s="243"/>
      <c r="AA106" s="424">
        <f>'NLOK ALL FORECASTS'!AN65</f>
        <v>357</v>
      </c>
      <c r="AB106" s="244">
        <v>3</v>
      </c>
      <c r="AC106" s="243"/>
      <c r="AD106" s="424">
        <f>'NLOK ALL FORECASTS'!AO65</f>
        <v>384</v>
      </c>
      <c r="AE106" s="244">
        <v>3</v>
      </c>
      <c r="AF106" s="243"/>
      <c r="AG106" s="424">
        <f>'NLOK ALL FORECASTS'!AP65</f>
        <v>312</v>
      </c>
      <c r="AH106" s="244">
        <v>3</v>
      </c>
      <c r="AI106" s="1004"/>
      <c r="AJ106" s="424">
        <f>'NLOK ALL FORECASTS'!AQ65</f>
        <v>400</v>
      </c>
      <c r="AK106" s="244">
        <v>3</v>
      </c>
      <c r="AL106" s="1004"/>
      <c r="AM106" s="424">
        <f>'NLOK ALL FORECASTS'!AR65</f>
        <v>330</v>
      </c>
      <c r="AN106" s="244">
        <v>3</v>
      </c>
      <c r="AO106" s="1004"/>
      <c r="AP106" s="424">
        <f>'NLOK ALL FORECASTS'!AS65</f>
        <v>400</v>
      </c>
      <c r="AQ106" s="244">
        <v>3</v>
      </c>
      <c r="AR106" s="1004"/>
      <c r="AS106" s="424">
        <f t="shared" si="9"/>
        <v>3848</v>
      </c>
      <c r="AT106" s="242"/>
      <c r="AU106" s="241"/>
    </row>
    <row r="107" spans="4:47" ht="15.75" customHeight="1">
      <c r="D107" s="248" t="s">
        <v>134</v>
      </c>
      <c r="E107" s="247" t="s">
        <v>143</v>
      </c>
      <c r="F107" s="169" t="s">
        <v>136</v>
      </c>
      <c r="G107" s="246"/>
      <c r="H107" s="245"/>
      <c r="I107" s="424"/>
      <c r="J107" s="244"/>
      <c r="K107" s="243"/>
      <c r="L107" s="424">
        <f>'NLOK ALL FORECASTS'!AI66</f>
        <v>230</v>
      </c>
      <c r="M107" s="244">
        <v>3</v>
      </c>
      <c r="N107" s="243"/>
      <c r="O107" s="424">
        <f>'NLOK ALL FORECASTS'!AJ66</f>
        <v>217</v>
      </c>
      <c r="P107" s="244">
        <v>3</v>
      </c>
      <c r="Q107" s="243"/>
      <c r="R107" s="424">
        <f>'NLOK ALL FORECASTS'!AK66</f>
        <v>227</v>
      </c>
      <c r="S107" s="244">
        <v>3</v>
      </c>
      <c r="T107" s="243"/>
      <c r="U107" s="424">
        <f>'NLOK ALL FORECASTS'!AL66</f>
        <v>241</v>
      </c>
      <c r="V107" s="244">
        <v>3</v>
      </c>
      <c r="W107" s="243"/>
      <c r="X107" s="424">
        <f>'NLOK ALL FORECASTS'!AM66</f>
        <v>202</v>
      </c>
      <c r="Y107" s="244">
        <v>3</v>
      </c>
      <c r="Z107" s="243"/>
      <c r="AA107" s="424">
        <f>'NLOK ALL FORECASTS'!AN66</f>
        <v>237</v>
      </c>
      <c r="AB107" s="244">
        <v>3</v>
      </c>
      <c r="AC107" s="243"/>
      <c r="AD107" s="424">
        <f>'NLOK ALL FORECASTS'!AO66</f>
        <v>235</v>
      </c>
      <c r="AE107" s="244">
        <v>3</v>
      </c>
      <c r="AF107" s="243"/>
      <c r="AG107" s="424">
        <f>'NLOK ALL FORECASTS'!AP66</f>
        <v>229</v>
      </c>
      <c r="AH107" s="244">
        <v>3</v>
      </c>
      <c r="AI107" s="1004"/>
      <c r="AJ107" s="424">
        <f>'NLOK ALL FORECASTS'!AQ66</f>
        <v>250</v>
      </c>
      <c r="AK107" s="244">
        <v>3</v>
      </c>
      <c r="AL107" s="1004"/>
      <c r="AM107" s="424">
        <f>'NLOK ALL FORECASTS'!AR66</f>
        <v>224</v>
      </c>
      <c r="AN107" s="244">
        <v>3</v>
      </c>
      <c r="AO107" s="1004"/>
      <c r="AP107" s="424">
        <f>'NLOK ALL FORECASTS'!AS66</f>
        <v>230</v>
      </c>
      <c r="AQ107" s="244">
        <v>3</v>
      </c>
      <c r="AR107" s="1004"/>
      <c r="AS107" s="424">
        <f t="shared" si="9"/>
        <v>2522</v>
      </c>
      <c r="AT107" s="242"/>
      <c r="AU107" s="241"/>
    </row>
    <row r="108" spans="4:47" ht="15.75" customHeight="1">
      <c r="D108" s="248" t="s">
        <v>134</v>
      </c>
      <c r="E108" s="247" t="s">
        <v>144</v>
      </c>
      <c r="F108" s="169" t="s">
        <v>136</v>
      </c>
      <c r="G108" s="246"/>
      <c r="H108" s="245"/>
      <c r="I108" s="424"/>
      <c r="J108" s="244"/>
      <c r="K108" s="243"/>
      <c r="L108" s="424">
        <f>'NLOK ALL FORECASTS'!AI67</f>
        <v>1202</v>
      </c>
      <c r="M108" s="244">
        <v>3</v>
      </c>
      <c r="N108" s="243"/>
      <c r="O108" s="424">
        <f>'NLOK ALL FORECASTS'!AJ67</f>
        <v>1091</v>
      </c>
      <c r="P108" s="244">
        <v>3</v>
      </c>
      <c r="Q108" s="243"/>
      <c r="R108" s="424">
        <f>'NLOK ALL FORECASTS'!AK67</f>
        <v>1183</v>
      </c>
      <c r="S108" s="244">
        <v>3</v>
      </c>
      <c r="T108" s="243"/>
      <c r="U108" s="424">
        <f>'NLOK ALL FORECASTS'!AL67</f>
        <v>1181</v>
      </c>
      <c r="V108" s="244">
        <v>3</v>
      </c>
      <c r="W108" s="243"/>
      <c r="X108" s="424">
        <f>'NLOK ALL FORECASTS'!AM67</f>
        <v>1093</v>
      </c>
      <c r="Y108" s="244">
        <v>3</v>
      </c>
      <c r="Z108" s="243"/>
      <c r="AA108" s="424">
        <f>'NLOK ALL FORECASTS'!AN67</f>
        <v>1216</v>
      </c>
      <c r="AB108" s="244">
        <v>3</v>
      </c>
      <c r="AC108" s="243"/>
      <c r="AD108" s="424">
        <f>'NLOK ALL FORECASTS'!AO67</f>
        <v>1196</v>
      </c>
      <c r="AE108" s="244">
        <v>3</v>
      </c>
      <c r="AF108" s="243"/>
      <c r="AG108" s="424">
        <f>'NLOK ALL FORECASTS'!AP67</f>
        <v>1526</v>
      </c>
      <c r="AH108" s="244">
        <v>3</v>
      </c>
      <c r="AI108" s="1004"/>
      <c r="AJ108" s="424">
        <f>'NLOK ALL FORECASTS'!AQ67</f>
        <v>1250</v>
      </c>
      <c r="AK108" s="244">
        <v>3</v>
      </c>
      <c r="AL108" s="1004"/>
      <c r="AM108" s="424">
        <f>'NLOK ALL FORECASTS'!AR67</f>
        <v>1184</v>
      </c>
      <c r="AN108" s="244">
        <v>3</v>
      </c>
      <c r="AO108" s="1004"/>
      <c r="AP108" s="424">
        <f>'NLOK ALL FORECASTS'!AS67</f>
        <v>1100</v>
      </c>
      <c r="AQ108" s="244">
        <v>3</v>
      </c>
      <c r="AR108" s="1004"/>
      <c r="AS108" s="424">
        <f t="shared" si="9"/>
        <v>13222</v>
      </c>
      <c r="AT108" s="242"/>
      <c r="AU108" s="241"/>
    </row>
    <row r="109" spans="4:47" ht="15.75" customHeight="1">
      <c r="D109" s="248" t="s">
        <v>134</v>
      </c>
      <c r="E109" s="247" t="s">
        <v>145</v>
      </c>
      <c r="F109" s="169" t="s">
        <v>136</v>
      </c>
      <c r="G109" s="246"/>
      <c r="H109" s="245"/>
      <c r="I109" s="424"/>
      <c r="J109" s="244"/>
      <c r="K109" s="243"/>
      <c r="L109" s="424">
        <f>'NLOK ALL FORECASTS'!AI68</f>
        <v>1604</v>
      </c>
      <c r="M109" s="244">
        <v>4</v>
      </c>
      <c r="N109" s="243"/>
      <c r="O109" s="424">
        <f>'NLOK ALL FORECASTS'!AJ68</f>
        <v>1451</v>
      </c>
      <c r="P109" s="244">
        <v>4</v>
      </c>
      <c r="Q109" s="243"/>
      <c r="R109" s="424">
        <f>'NLOK ALL FORECASTS'!AK68</f>
        <v>1454</v>
      </c>
      <c r="S109" s="244">
        <v>4</v>
      </c>
      <c r="T109" s="243"/>
      <c r="U109" s="424">
        <f>'NLOK ALL FORECASTS'!AL68</f>
        <v>1539</v>
      </c>
      <c r="V109" s="244">
        <v>4</v>
      </c>
      <c r="W109" s="243"/>
      <c r="X109" s="424">
        <f>'NLOK ALL FORECASTS'!AM68</f>
        <v>1283</v>
      </c>
      <c r="Y109" s="244">
        <v>4</v>
      </c>
      <c r="Z109" s="243"/>
      <c r="AA109" s="424">
        <f>'NLOK ALL FORECASTS'!AN68</f>
        <v>1352</v>
      </c>
      <c r="AB109" s="244">
        <v>4</v>
      </c>
      <c r="AC109" s="243"/>
      <c r="AD109" s="424">
        <f>'NLOK ALL FORECASTS'!AO68</f>
        <v>1332</v>
      </c>
      <c r="AE109" s="244">
        <v>4</v>
      </c>
      <c r="AF109" s="243"/>
      <c r="AG109" s="424">
        <f>'NLOK ALL FORECASTS'!AP68</f>
        <v>1285</v>
      </c>
      <c r="AH109" s="244">
        <v>4</v>
      </c>
      <c r="AI109" s="1004"/>
      <c r="AJ109" s="424">
        <f>'NLOK ALL FORECASTS'!AQ68</f>
        <v>1350</v>
      </c>
      <c r="AK109" s="244">
        <v>4</v>
      </c>
      <c r="AL109" s="1004"/>
      <c r="AM109" s="424">
        <f>'NLOK ALL FORECASTS'!AR68</f>
        <v>1322</v>
      </c>
      <c r="AN109" s="244">
        <v>4</v>
      </c>
      <c r="AO109" s="1004"/>
      <c r="AP109" s="424">
        <f>'NLOK ALL FORECASTS'!AS68</f>
        <v>1300</v>
      </c>
      <c r="AQ109" s="244">
        <v>4</v>
      </c>
      <c r="AR109" s="1004"/>
      <c r="AS109" s="424">
        <f t="shared" si="9"/>
        <v>15272</v>
      </c>
      <c r="AT109" s="242"/>
      <c r="AU109" s="241"/>
    </row>
    <row r="110" spans="4:47" ht="15.75" customHeight="1">
      <c r="D110" s="248" t="s">
        <v>134</v>
      </c>
      <c r="E110" s="247" t="s">
        <v>146</v>
      </c>
      <c r="F110" s="169" t="s">
        <v>136</v>
      </c>
      <c r="G110" s="246"/>
      <c r="H110" s="245"/>
      <c r="I110" s="424"/>
      <c r="J110" s="244"/>
      <c r="K110" s="243"/>
      <c r="L110" s="424">
        <f>'NLOK ALL FORECASTS'!AI69</f>
        <v>1609</v>
      </c>
      <c r="M110" s="244">
        <v>4</v>
      </c>
      <c r="N110" s="243"/>
      <c r="O110" s="424">
        <f>'NLOK ALL FORECASTS'!AJ69</f>
        <v>1468</v>
      </c>
      <c r="P110" s="244">
        <v>4</v>
      </c>
      <c r="Q110" s="243"/>
      <c r="R110" s="424">
        <f>'NLOK ALL FORECASTS'!AK69</f>
        <v>1488</v>
      </c>
      <c r="S110" s="244">
        <v>4</v>
      </c>
      <c r="T110" s="243"/>
      <c r="U110" s="424">
        <f>'NLOK ALL FORECASTS'!AL69</f>
        <v>1682</v>
      </c>
      <c r="V110" s="244">
        <v>4</v>
      </c>
      <c r="W110" s="243"/>
      <c r="X110" s="424">
        <f>'NLOK ALL FORECASTS'!AM69</f>
        <v>1581</v>
      </c>
      <c r="Y110" s="244">
        <v>4</v>
      </c>
      <c r="Z110" s="243"/>
      <c r="AA110" s="424">
        <f>'NLOK ALL FORECASTS'!AN69</f>
        <v>1719</v>
      </c>
      <c r="AB110" s="244">
        <v>4</v>
      </c>
      <c r="AC110" s="243"/>
      <c r="AD110" s="424">
        <f>'NLOK ALL FORECASTS'!AO69</f>
        <v>1668</v>
      </c>
      <c r="AE110" s="244">
        <v>4</v>
      </c>
      <c r="AF110" s="243"/>
      <c r="AG110" s="424">
        <f>'NLOK ALL FORECASTS'!AP69</f>
        <v>1709</v>
      </c>
      <c r="AH110" s="244">
        <v>4</v>
      </c>
      <c r="AI110" s="1004"/>
      <c r="AJ110" s="424">
        <f>'NLOK ALL FORECASTS'!AQ69</f>
        <v>1900</v>
      </c>
      <c r="AK110" s="244">
        <v>4</v>
      </c>
      <c r="AL110" s="1004"/>
      <c r="AM110" s="424">
        <f>'NLOK ALL FORECASTS'!AR69</f>
        <v>1856</v>
      </c>
      <c r="AN110" s="244">
        <v>4</v>
      </c>
      <c r="AO110" s="1004"/>
      <c r="AP110" s="424">
        <f>'NLOK ALL FORECASTS'!AS69</f>
        <v>1700</v>
      </c>
      <c r="AQ110" s="244">
        <v>4</v>
      </c>
      <c r="AR110" s="1004"/>
      <c r="AS110" s="424">
        <f t="shared" si="9"/>
        <v>18380</v>
      </c>
      <c r="AT110" s="242"/>
      <c r="AU110" s="241"/>
    </row>
    <row r="111" spans="4:47" ht="15.75" customHeight="1">
      <c r="D111" s="598" t="s">
        <v>147</v>
      </c>
      <c r="E111" s="600" t="s">
        <v>148</v>
      </c>
      <c r="F111" s="600" t="s">
        <v>52</v>
      </c>
      <c r="G111" s="246"/>
      <c r="H111" s="245"/>
      <c r="I111" s="424"/>
      <c r="J111" s="244"/>
      <c r="K111" s="243"/>
      <c r="L111" s="424">
        <v>150</v>
      </c>
      <c r="M111" s="244">
        <v>2</v>
      </c>
      <c r="N111" s="243"/>
      <c r="O111" s="424">
        <v>150</v>
      </c>
      <c r="P111" s="244">
        <v>2</v>
      </c>
      <c r="Q111" s="243"/>
      <c r="R111" s="424">
        <v>150</v>
      </c>
      <c r="S111" s="244">
        <v>2</v>
      </c>
      <c r="T111" s="243"/>
      <c r="U111" s="424">
        <v>150</v>
      </c>
      <c r="V111" s="244">
        <v>2</v>
      </c>
      <c r="W111" s="243"/>
      <c r="X111" s="424">
        <v>150</v>
      </c>
      <c r="Y111" s="244">
        <v>2</v>
      </c>
      <c r="Z111" s="243"/>
      <c r="AA111" s="424">
        <v>150</v>
      </c>
      <c r="AB111" s="244">
        <v>2</v>
      </c>
      <c r="AC111" s="243"/>
      <c r="AD111" s="424">
        <v>150</v>
      </c>
      <c r="AE111" s="244">
        <v>2</v>
      </c>
      <c r="AF111" s="243"/>
      <c r="AG111" s="424">
        <v>150</v>
      </c>
      <c r="AH111" s="244">
        <v>2</v>
      </c>
      <c r="AI111" s="1004"/>
      <c r="AJ111" s="424">
        <v>150</v>
      </c>
      <c r="AK111" s="244">
        <v>2</v>
      </c>
      <c r="AL111" s="1004"/>
      <c r="AM111" s="424">
        <v>150</v>
      </c>
      <c r="AN111" s="244">
        <v>2</v>
      </c>
      <c r="AO111" s="1004"/>
      <c r="AP111" s="424">
        <v>150</v>
      </c>
      <c r="AQ111" s="244">
        <v>2</v>
      </c>
      <c r="AR111" s="1004"/>
      <c r="AS111" s="424">
        <f t="shared" si="9"/>
        <v>1650</v>
      </c>
      <c r="AT111" s="242"/>
      <c r="AU111" s="241"/>
    </row>
    <row r="112" spans="4:47" ht="15.75" customHeight="1">
      <c r="D112" s="599" t="s">
        <v>147</v>
      </c>
      <c r="E112" s="600" t="s">
        <v>149</v>
      </c>
      <c r="F112" s="600" t="s">
        <v>52</v>
      </c>
      <c r="G112" s="246"/>
      <c r="H112" s="245"/>
      <c r="I112" s="424"/>
      <c r="J112" s="244"/>
      <c r="K112" s="243"/>
      <c r="L112" s="424">
        <v>400</v>
      </c>
      <c r="M112" s="244">
        <v>2</v>
      </c>
      <c r="N112" s="243"/>
      <c r="O112" s="424">
        <v>400</v>
      </c>
      <c r="P112" s="244">
        <v>2</v>
      </c>
      <c r="Q112" s="243"/>
      <c r="R112" s="424">
        <v>400</v>
      </c>
      <c r="S112" s="244">
        <v>2</v>
      </c>
      <c r="T112" s="243"/>
      <c r="U112" s="424">
        <v>400</v>
      </c>
      <c r="V112" s="244">
        <v>2</v>
      </c>
      <c r="W112" s="243"/>
      <c r="X112" s="424">
        <v>400</v>
      </c>
      <c r="Y112" s="244">
        <v>2</v>
      </c>
      <c r="Z112" s="243"/>
      <c r="AA112" s="424">
        <v>400</v>
      </c>
      <c r="AB112" s="244">
        <v>2</v>
      </c>
      <c r="AC112" s="243"/>
      <c r="AD112" s="424">
        <v>400</v>
      </c>
      <c r="AE112" s="244">
        <v>2</v>
      </c>
      <c r="AF112" s="243"/>
      <c r="AG112" s="424">
        <v>400</v>
      </c>
      <c r="AH112" s="244">
        <v>2</v>
      </c>
      <c r="AI112" s="1004"/>
      <c r="AJ112" s="424">
        <v>400</v>
      </c>
      <c r="AK112" s="244">
        <v>2</v>
      </c>
      <c r="AL112" s="1004"/>
      <c r="AM112" s="424">
        <v>400</v>
      </c>
      <c r="AN112" s="244">
        <v>2</v>
      </c>
      <c r="AO112" s="1004"/>
      <c r="AP112" s="424">
        <v>400</v>
      </c>
      <c r="AQ112" s="244">
        <v>2</v>
      </c>
      <c r="AR112" s="1004"/>
      <c r="AS112" s="424">
        <f t="shared" si="9"/>
        <v>4400</v>
      </c>
      <c r="AT112" s="242"/>
      <c r="AU112" s="241"/>
    </row>
    <row r="113" spans="1:47" ht="15.75" customHeight="1">
      <c r="D113" s="599" t="s">
        <v>147</v>
      </c>
      <c r="E113" s="600" t="s">
        <v>150</v>
      </c>
      <c r="F113" s="600" t="s">
        <v>52</v>
      </c>
      <c r="G113" s="246"/>
      <c r="H113" s="245"/>
      <c r="I113" s="424"/>
      <c r="J113" s="244"/>
      <c r="K113" s="243"/>
      <c r="L113" s="424">
        <v>350</v>
      </c>
      <c r="M113" s="244">
        <v>2</v>
      </c>
      <c r="N113" s="243"/>
      <c r="O113" s="424">
        <v>350</v>
      </c>
      <c r="P113" s="244">
        <v>2</v>
      </c>
      <c r="Q113" s="243"/>
      <c r="R113" s="424">
        <v>350</v>
      </c>
      <c r="S113" s="244">
        <v>2</v>
      </c>
      <c r="T113" s="243"/>
      <c r="U113" s="424">
        <v>350</v>
      </c>
      <c r="V113" s="244">
        <v>2</v>
      </c>
      <c r="W113" s="243"/>
      <c r="X113" s="424">
        <v>350</v>
      </c>
      <c r="Y113" s="244">
        <v>2</v>
      </c>
      <c r="Z113" s="243"/>
      <c r="AA113" s="424">
        <v>350</v>
      </c>
      <c r="AB113" s="244">
        <v>2</v>
      </c>
      <c r="AC113" s="243"/>
      <c r="AD113" s="424">
        <v>350</v>
      </c>
      <c r="AE113" s="244">
        <v>2</v>
      </c>
      <c r="AF113" s="243"/>
      <c r="AG113" s="424">
        <v>350</v>
      </c>
      <c r="AH113" s="244">
        <v>2</v>
      </c>
      <c r="AI113" s="1004"/>
      <c r="AJ113" s="424">
        <v>350</v>
      </c>
      <c r="AK113" s="244">
        <v>2</v>
      </c>
      <c r="AL113" s="1004"/>
      <c r="AM113" s="424">
        <v>350</v>
      </c>
      <c r="AN113" s="244">
        <v>2</v>
      </c>
      <c r="AO113" s="1004"/>
      <c r="AP113" s="424">
        <v>350</v>
      </c>
      <c r="AQ113" s="244">
        <v>2</v>
      </c>
      <c r="AR113" s="1004"/>
      <c r="AS113" s="424">
        <f t="shared" si="9"/>
        <v>3850</v>
      </c>
      <c r="AT113" s="242"/>
      <c r="AU113" s="241"/>
    </row>
    <row r="114" spans="1:47" ht="15.75" customHeight="1">
      <c r="D114" s="240" t="s">
        <v>134</v>
      </c>
      <c r="E114" s="239" t="s">
        <v>151</v>
      </c>
      <c r="F114" s="239" t="s">
        <v>151</v>
      </c>
      <c r="G114" s="238"/>
      <c r="H114" s="237"/>
      <c r="I114" s="433"/>
      <c r="J114" s="236"/>
      <c r="K114" s="235"/>
      <c r="L114" s="433">
        <f>SUM(L99:L113)</f>
        <v>22168</v>
      </c>
      <c r="M114" s="236">
        <f>SUM(M99:M113)</f>
        <v>62</v>
      </c>
      <c r="N114" s="235"/>
      <c r="O114" s="433">
        <f>SUM(O99:O113)</f>
        <v>21911</v>
      </c>
      <c r="P114" s="236">
        <f>SUM(P99:P113)</f>
        <v>62</v>
      </c>
      <c r="Q114" s="235"/>
      <c r="R114" s="433">
        <f>SUM(R99:R113)</f>
        <v>22430</v>
      </c>
      <c r="S114" s="236">
        <f>SUM(S99:S113)</f>
        <v>62</v>
      </c>
      <c r="T114" s="235"/>
      <c r="U114" s="433">
        <f>SUM(U99:U113)</f>
        <v>23067</v>
      </c>
      <c r="V114" s="236">
        <f>SUM(V99:V113)</f>
        <v>63</v>
      </c>
      <c r="W114" s="235"/>
      <c r="X114" s="433">
        <f>SUM(X99:X113)</f>
        <v>22408</v>
      </c>
      <c r="Y114" s="236">
        <f>SUM(Y99:Y113)</f>
        <v>63</v>
      </c>
      <c r="Z114" s="235"/>
      <c r="AA114" s="433">
        <f>SUM(AA99:AA113)</f>
        <v>24222</v>
      </c>
      <c r="AB114" s="236">
        <f>SUM(AB99:AB113)</f>
        <v>64</v>
      </c>
      <c r="AC114" s="235"/>
      <c r="AD114" s="433">
        <f>SUM(AD99:AD113)</f>
        <v>23925</v>
      </c>
      <c r="AE114" s="236">
        <f>SUM(AE99:AE113)</f>
        <v>65</v>
      </c>
      <c r="AF114" s="235"/>
      <c r="AG114" s="433">
        <f>SUM(AG99:AG113)</f>
        <v>23752</v>
      </c>
      <c r="AH114" s="236">
        <f>SUM(AH99:AH113)</f>
        <v>65</v>
      </c>
      <c r="AI114" s="1032"/>
      <c r="AJ114" s="433">
        <f>SUM(AJ99:AJ113)</f>
        <v>25500</v>
      </c>
      <c r="AK114" s="236">
        <f>SUM(AK99:AK113)</f>
        <v>66</v>
      </c>
      <c r="AL114" s="1032"/>
      <c r="AM114" s="433">
        <f>SUM(AM99:AM113)</f>
        <v>24315</v>
      </c>
      <c r="AN114" s="236">
        <f>SUM(AN99:AN113)</f>
        <v>66</v>
      </c>
      <c r="AO114" s="1032"/>
      <c r="AP114" s="433">
        <f>SUM(AP99:AP113)</f>
        <v>25130</v>
      </c>
      <c r="AQ114" s="236">
        <f>SUM(AQ99:AQ113)</f>
        <v>66</v>
      </c>
      <c r="AR114" s="1032"/>
      <c r="AS114" s="433">
        <f t="shared" si="9"/>
        <v>258828</v>
      </c>
      <c r="AT114" s="368"/>
      <c r="AU114" s="367"/>
    </row>
    <row r="115" spans="1:47" ht="15" customHeight="1">
      <c r="L115" s="147"/>
      <c r="O115" s="147"/>
    </row>
    <row r="116" spans="1:47" ht="15" customHeight="1">
      <c r="D116" s="2892" t="s">
        <v>152</v>
      </c>
      <c r="E116" s="2893"/>
      <c r="F116" s="2893"/>
      <c r="G116" s="2893"/>
      <c r="H116" s="2894"/>
      <c r="I116" s="435"/>
      <c r="J116" s="269">
        <v>45017</v>
      </c>
      <c r="K116" s="270"/>
      <c r="L116" s="435"/>
      <c r="M116" s="269">
        <v>45047</v>
      </c>
      <c r="N116" s="270"/>
      <c r="O116" s="435"/>
      <c r="P116" s="269">
        <v>45078</v>
      </c>
      <c r="Q116" s="268"/>
      <c r="R116" s="435"/>
      <c r="S116" s="269">
        <v>45108</v>
      </c>
      <c r="T116" s="270"/>
      <c r="U116" s="435"/>
      <c r="V116" s="269">
        <v>45139</v>
      </c>
      <c r="W116" s="270"/>
      <c r="X116" s="435"/>
      <c r="Y116" s="269">
        <v>45170</v>
      </c>
      <c r="Z116" s="270"/>
      <c r="AA116" s="435"/>
      <c r="AB116" s="269">
        <v>45200</v>
      </c>
      <c r="AC116" s="270"/>
      <c r="AD116" s="435"/>
      <c r="AE116" s="269">
        <v>45231</v>
      </c>
      <c r="AF116" s="270"/>
      <c r="AG116" s="435"/>
      <c r="AH116" s="269">
        <v>45261</v>
      </c>
      <c r="AI116" s="1017"/>
      <c r="AJ116" s="435"/>
      <c r="AK116" s="269">
        <v>45292</v>
      </c>
      <c r="AL116" s="1017"/>
      <c r="AM116" s="435"/>
      <c r="AN116" s="269">
        <v>45323</v>
      </c>
      <c r="AO116" s="1017"/>
      <c r="AP116" s="435"/>
      <c r="AQ116" s="269">
        <v>45352</v>
      </c>
      <c r="AR116" s="1017"/>
      <c r="AS116" s="435"/>
      <c r="AT116" s="269" t="s">
        <v>2</v>
      </c>
      <c r="AU116" s="268"/>
    </row>
    <row r="117" spans="1:47" ht="15" customHeight="1">
      <c r="D117" s="278" t="s">
        <v>4</v>
      </c>
      <c r="E117" s="266" t="s">
        <v>5</v>
      </c>
      <c r="F117" s="182" t="s">
        <v>6</v>
      </c>
      <c r="G117" s="181" t="s">
        <v>7</v>
      </c>
      <c r="H117" s="180"/>
      <c r="I117" s="423" t="s">
        <v>9</v>
      </c>
      <c r="J117" s="177" t="s">
        <v>10</v>
      </c>
      <c r="K117" s="179" t="s">
        <v>11</v>
      </c>
      <c r="L117" s="423" t="s">
        <v>9</v>
      </c>
      <c r="M117" s="177" t="s">
        <v>10</v>
      </c>
      <c r="N117" s="179" t="s">
        <v>11</v>
      </c>
      <c r="O117" s="423" t="s">
        <v>9</v>
      </c>
      <c r="P117" s="177" t="s">
        <v>10</v>
      </c>
      <c r="Q117" s="260" t="s">
        <v>11</v>
      </c>
      <c r="R117" s="423" t="s">
        <v>9</v>
      </c>
      <c r="S117" s="177" t="s">
        <v>10</v>
      </c>
      <c r="T117" s="179" t="s">
        <v>11</v>
      </c>
      <c r="U117" s="423" t="s">
        <v>9</v>
      </c>
      <c r="V117" s="177" t="s">
        <v>10</v>
      </c>
      <c r="W117" s="179" t="s">
        <v>11</v>
      </c>
      <c r="X117" s="423" t="s">
        <v>9</v>
      </c>
      <c r="Y117" s="177" t="s">
        <v>10</v>
      </c>
      <c r="Z117" s="179" t="s">
        <v>11</v>
      </c>
      <c r="AA117" s="423" t="s">
        <v>9</v>
      </c>
      <c r="AB117" s="177" t="s">
        <v>10</v>
      </c>
      <c r="AC117" s="179" t="s">
        <v>11</v>
      </c>
      <c r="AD117" s="423" t="s">
        <v>9</v>
      </c>
      <c r="AE117" s="177" t="s">
        <v>10</v>
      </c>
      <c r="AF117" s="179" t="s">
        <v>11</v>
      </c>
      <c r="AG117" s="423" t="s">
        <v>9</v>
      </c>
      <c r="AH117" s="177" t="s">
        <v>10</v>
      </c>
      <c r="AI117" s="998" t="s">
        <v>11</v>
      </c>
      <c r="AJ117" s="423" t="s">
        <v>9</v>
      </c>
      <c r="AK117" s="177" t="s">
        <v>10</v>
      </c>
      <c r="AL117" s="998" t="s">
        <v>11</v>
      </c>
      <c r="AM117" s="423" t="s">
        <v>9</v>
      </c>
      <c r="AN117" s="177" t="s">
        <v>10</v>
      </c>
      <c r="AO117" s="998" t="s">
        <v>11</v>
      </c>
      <c r="AP117" s="423" t="s">
        <v>9</v>
      </c>
      <c r="AQ117" s="177" t="s">
        <v>10</v>
      </c>
      <c r="AR117" s="998" t="s">
        <v>11</v>
      </c>
      <c r="AS117" s="423" t="s">
        <v>9</v>
      </c>
      <c r="AT117" s="177" t="s">
        <v>10</v>
      </c>
      <c r="AU117" s="260" t="s">
        <v>11</v>
      </c>
    </row>
    <row r="118" spans="1:47" ht="15" customHeight="1">
      <c r="D118" s="277" t="s">
        <v>153</v>
      </c>
      <c r="E118" s="174" t="s">
        <v>153</v>
      </c>
      <c r="F118" s="209" t="s">
        <v>16</v>
      </c>
      <c r="G118" s="209"/>
      <c r="H118" s="276"/>
      <c r="I118" s="420">
        <f>'AVAST ALL FORECASTS'!AH124</f>
        <v>764</v>
      </c>
      <c r="J118" s="172"/>
      <c r="K118" s="171"/>
      <c r="L118" s="420">
        <f>'AVAST ALL FORECASTS'!AI124</f>
        <v>786</v>
      </c>
      <c r="M118" s="172"/>
      <c r="N118" s="171"/>
      <c r="O118" s="420">
        <f>'AVAST ALL FORECASTS'!AJ124</f>
        <v>918</v>
      </c>
      <c r="P118" s="172"/>
      <c r="Q118" s="275"/>
      <c r="R118" s="420">
        <f>'AVAST ALL FORECASTS'!AK124</f>
        <v>718</v>
      </c>
      <c r="S118" s="172"/>
      <c r="T118" s="171"/>
      <c r="U118" s="420">
        <f>'AVAST ALL FORECASTS'!AL124</f>
        <v>867</v>
      </c>
      <c r="V118" s="172"/>
      <c r="W118" s="171"/>
      <c r="X118" s="420">
        <f>'AVAST ALL FORECASTS'!AM124</f>
        <v>865</v>
      </c>
      <c r="Y118" s="172"/>
      <c r="Z118" s="171"/>
      <c r="AA118" s="420">
        <f>'AVAST ALL FORECASTS'!AN124</f>
        <v>900</v>
      </c>
      <c r="AB118" s="172"/>
      <c r="AC118" s="171"/>
      <c r="AD118" s="420">
        <f>'AVAST ALL FORECASTS'!AO124</f>
        <v>950</v>
      </c>
      <c r="AE118" s="172"/>
      <c r="AF118" s="171"/>
      <c r="AG118" s="420">
        <f>'AVAST ALL FORECASTS'!AP124</f>
        <v>900</v>
      </c>
      <c r="AH118" s="172"/>
      <c r="AI118" s="995"/>
      <c r="AJ118" s="420">
        <f>'AVAST ALL FORECASTS'!AQ124</f>
        <v>950</v>
      </c>
      <c r="AK118" s="172"/>
      <c r="AL118" s="995"/>
      <c r="AM118" s="420">
        <f>'AVAST ALL FORECASTS'!AR124</f>
        <v>950</v>
      </c>
      <c r="AN118" s="172"/>
      <c r="AO118" s="995"/>
      <c r="AP118" s="420">
        <f>'AVAST ALL FORECASTS'!AS124</f>
        <v>1000</v>
      </c>
      <c r="AQ118" s="172"/>
      <c r="AR118" s="995"/>
      <c r="AS118" s="420">
        <f t="shared" ref="AS118" si="10">SUM(I118,L118,O118,R118,U118,X118,AA118,AD118,AG118,AJ118,AM118,AP118)</f>
        <v>10568</v>
      </c>
      <c r="AT118" s="172"/>
      <c r="AU118" s="275"/>
    </row>
    <row r="119" spans="1:47" ht="15" customHeight="1">
      <c r="D119" s="248" t="s">
        <v>153</v>
      </c>
      <c r="E119" s="169" t="s">
        <v>153</v>
      </c>
      <c r="F119" s="169" t="s">
        <v>22</v>
      </c>
      <c r="G119" s="168"/>
      <c r="H119" s="167"/>
      <c r="I119" s="431">
        <f>'AVAST ALL FORECASTS'!AH125</f>
        <v>679</v>
      </c>
      <c r="J119" s="165"/>
      <c r="K119" s="166"/>
      <c r="L119" s="431">
        <f>'AVAST ALL FORECASTS'!AI125</f>
        <v>666</v>
      </c>
      <c r="M119" s="165"/>
      <c r="N119" s="166"/>
      <c r="O119" s="431">
        <f>'AVAST ALL FORECASTS'!AJ125</f>
        <v>781</v>
      </c>
      <c r="P119" s="165"/>
      <c r="Q119" s="249"/>
      <c r="R119" s="431">
        <f>'AVAST ALL FORECASTS'!AK125</f>
        <v>643</v>
      </c>
      <c r="S119" s="165"/>
      <c r="T119" s="166"/>
      <c r="U119" s="431">
        <f>'AVAST ALL FORECASTS'!AL125</f>
        <v>678</v>
      </c>
      <c r="V119" s="165"/>
      <c r="W119" s="166"/>
      <c r="X119" s="431">
        <f>'AVAST ALL FORECASTS'!AM125</f>
        <v>731</v>
      </c>
      <c r="Y119" s="165"/>
      <c r="Z119" s="166"/>
      <c r="AA119" s="431">
        <f>'AVAST ALL FORECASTS'!AN125</f>
        <v>750</v>
      </c>
      <c r="AB119" s="165"/>
      <c r="AC119" s="166"/>
      <c r="AD119" s="431">
        <f>'AVAST ALL FORECASTS'!AO125</f>
        <v>800</v>
      </c>
      <c r="AE119" s="165"/>
      <c r="AF119" s="166"/>
      <c r="AG119" s="431">
        <f>'AVAST ALL FORECASTS'!AP125</f>
        <v>750</v>
      </c>
      <c r="AH119" s="165"/>
      <c r="AI119" s="1014"/>
      <c r="AJ119" s="431">
        <f>'AVAST ALL FORECASTS'!AQ125</f>
        <v>750</v>
      </c>
      <c r="AK119" s="165"/>
      <c r="AL119" s="1014"/>
      <c r="AM119" s="431">
        <f>'AVAST ALL FORECASTS'!AR125</f>
        <v>750</v>
      </c>
      <c r="AN119" s="165"/>
      <c r="AO119" s="1014"/>
      <c r="AP119" s="431">
        <f>'AVAST ALL FORECASTS'!AS125</f>
        <v>800</v>
      </c>
      <c r="AQ119" s="165"/>
      <c r="AR119" s="1014"/>
      <c r="AS119" s="431">
        <f t="shared" ref="AS119:AS124" si="11">SUM(I119,L119,O119,R119,U119,X119,AA119,AD119,AG119,AJ119,AM119,AP119)</f>
        <v>8778</v>
      </c>
      <c r="AT119" s="165"/>
      <c r="AU119" s="249"/>
    </row>
    <row r="120" spans="1:47" ht="15" customHeight="1">
      <c r="D120" s="248" t="s">
        <v>153</v>
      </c>
      <c r="E120" s="169" t="s">
        <v>153</v>
      </c>
      <c r="F120" s="169" t="s">
        <v>52</v>
      </c>
      <c r="G120" s="168"/>
      <c r="H120" s="167"/>
      <c r="I120" s="431">
        <f>'AVAST ALL FORECASTS'!AH126</f>
        <v>4963</v>
      </c>
      <c r="J120" s="165"/>
      <c r="K120" s="166"/>
      <c r="L120" s="431">
        <f>'AVAST ALL FORECASTS'!AI126</f>
        <v>5034</v>
      </c>
      <c r="M120" s="165"/>
      <c r="N120" s="166"/>
      <c r="O120" s="431">
        <f>'AVAST ALL FORECASTS'!AJ126</f>
        <v>4896</v>
      </c>
      <c r="P120" s="165"/>
      <c r="Q120" s="249"/>
      <c r="R120" s="431">
        <f>'AVAST ALL FORECASTS'!AK126</f>
        <v>4398</v>
      </c>
      <c r="S120" s="165"/>
      <c r="T120" s="166"/>
      <c r="U120" s="431">
        <f>'AVAST ALL FORECASTS'!AL126</f>
        <v>5102</v>
      </c>
      <c r="V120" s="165"/>
      <c r="W120" s="166"/>
      <c r="X120" s="431">
        <f>'AVAST ALL FORECASTS'!AM126</f>
        <v>5947</v>
      </c>
      <c r="Y120" s="165"/>
      <c r="Z120" s="166"/>
      <c r="AA120" s="431">
        <f>'AVAST ALL FORECASTS'!AN126</f>
        <v>5150</v>
      </c>
      <c r="AB120" s="165"/>
      <c r="AC120" s="166"/>
      <c r="AD120" s="431">
        <f>'AVAST ALL FORECASTS'!AO126</f>
        <v>5650</v>
      </c>
      <c r="AE120" s="165"/>
      <c r="AF120" s="166"/>
      <c r="AG120" s="431">
        <f>'AVAST ALL FORECASTS'!AP126</f>
        <v>4750</v>
      </c>
      <c r="AH120" s="165"/>
      <c r="AI120" s="1014"/>
      <c r="AJ120" s="431">
        <f>'AVAST ALL FORECASTS'!AQ126</f>
        <v>5500</v>
      </c>
      <c r="AK120" s="165"/>
      <c r="AL120" s="1014"/>
      <c r="AM120" s="431">
        <f>'AVAST ALL FORECASTS'!AR126</f>
        <v>5250</v>
      </c>
      <c r="AN120" s="165"/>
      <c r="AO120" s="1014"/>
      <c r="AP120" s="431">
        <f>'AVAST ALL FORECASTS'!AS126</f>
        <v>5950</v>
      </c>
      <c r="AQ120" s="165"/>
      <c r="AR120" s="1014"/>
      <c r="AS120" s="431">
        <f t="shared" si="11"/>
        <v>62590</v>
      </c>
      <c r="AT120" s="165"/>
      <c r="AU120" s="249"/>
    </row>
    <row r="121" spans="1:47" ht="15" customHeight="1">
      <c r="D121" s="565" t="s">
        <v>153</v>
      </c>
      <c r="E121" s="247" t="s">
        <v>153</v>
      </c>
      <c r="F121" s="247" t="s">
        <v>84</v>
      </c>
      <c r="G121" s="246"/>
      <c r="H121" s="245"/>
      <c r="I121" s="424">
        <f>'AVAST ALL FORECASTS'!AH127</f>
        <v>262</v>
      </c>
      <c r="J121" s="244"/>
      <c r="K121" s="243"/>
      <c r="L121" s="424">
        <f>'AVAST ALL FORECASTS'!AI127</f>
        <v>188</v>
      </c>
      <c r="M121" s="244"/>
      <c r="N121" s="243"/>
      <c r="O121" s="424">
        <f>'AVAST ALL FORECASTS'!AJ127</f>
        <v>292</v>
      </c>
      <c r="P121" s="244"/>
      <c r="Q121" s="241"/>
      <c r="R121" s="424">
        <f>'AVAST ALL FORECASTS'!AK127</f>
        <v>234</v>
      </c>
      <c r="S121" s="244"/>
      <c r="T121" s="243"/>
      <c r="U121" s="424">
        <f>'AVAST ALL FORECASTS'!AL127</f>
        <v>238</v>
      </c>
      <c r="V121" s="244"/>
      <c r="W121" s="243"/>
      <c r="X121" s="424">
        <f>'AVAST ALL FORECASTS'!AM127</f>
        <v>225</v>
      </c>
      <c r="Y121" s="244"/>
      <c r="Z121" s="243"/>
      <c r="AA121" s="424">
        <f>'AVAST ALL FORECASTS'!AN127</f>
        <v>280</v>
      </c>
      <c r="AB121" s="244"/>
      <c r="AC121" s="243"/>
      <c r="AD121" s="424">
        <f>'AVAST ALL FORECASTS'!AO127</f>
        <v>280</v>
      </c>
      <c r="AE121" s="244"/>
      <c r="AF121" s="243"/>
      <c r="AG121" s="424">
        <f>'AVAST ALL FORECASTS'!AP127</f>
        <v>280</v>
      </c>
      <c r="AH121" s="244"/>
      <c r="AI121" s="1004"/>
      <c r="AJ121" s="424">
        <f>'AVAST ALL FORECASTS'!AQ127</f>
        <v>250</v>
      </c>
      <c r="AK121" s="244"/>
      <c r="AL121" s="1004"/>
      <c r="AM121" s="424">
        <f>'AVAST ALL FORECASTS'!AR127</f>
        <v>300</v>
      </c>
      <c r="AN121" s="244"/>
      <c r="AO121" s="1004"/>
      <c r="AP121" s="424">
        <f>'AVAST ALL FORECASTS'!AS127</f>
        <v>350</v>
      </c>
      <c r="AQ121" s="244"/>
      <c r="AR121" s="1004"/>
      <c r="AS121" s="424">
        <f t="shared" si="11"/>
        <v>3179</v>
      </c>
      <c r="AT121" s="244"/>
      <c r="AU121" s="241"/>
    </row>
    <row r="122" spans="1:47" ht="15" customHeight="1">
      <c r="D122" s="566" t="s">
        <v>154</v>
      </c>
      <c r="E122" s="567" t="s">
        <v>154</v>
      </c>
      <c r="F122" s="567" t="s">
        <v>52</v>
      </c>
      <c r="G122" s="568"/>
      <c r="H122" s="569"/>
      <c r="I122" s="570">
        <f>'AVAST ALL FORECASTS'!AH128</f>
        <v>6775</v>
      </c>
      <c r="J122" s="571"/>
      <c r="K122" s="572"/>
      <c r="L122" s="570">
        <f>'AVAST ALL FORECASTS'!AI128</f>
        <v>6485</v>
      </c>
      <c r="M122" s="571"/>
      <c r="N122" s="572"/>
      <c r="O122" s="570">
        <f>'AVAST ALL FORECASTS'!AJ128</f>
        <v>6061</v>
      </c>
      <c r="P122" s="571"/>
      <c r="Q122" s="573"/>
      <c r="R122" s="570">
        <f>'AVAST ALL FORECASTS'!AK128</f>
        <v>5957</v>
      </c>
      <c r="S122" s="571"/>
      <c r="T122" s="572"/>
      <c r="U122" s="570">
        <f>'AVAST ALL FORECASTS'!AL128</f>
        <v>6595</v>
      </c>
      <c r="V122" s="571"/>
      <c r="W122" s="572"/>
      <c r="X122" s="570">
        <f>'AVAST ALL FORECASTS'!AM128</f>
        <v>5480</v>
      </c>
      <c r="Y122" s="571"/>
      <c r="Z122" s="572"/>
      <c r="AA122" s="570">
        <f>'AVAST ALL FORECASTS'!AN128</f>
        <v>5500</v>
      </c>
      <c r="AB122" s="571"/>
      <c r="AC122" s="572"/>
      <c r="AD122" s="570">
        <f>'AVAST ALL FORECASTS'!AO128</f>
        <v>5500</v>
      </c>
      <c r="AE122" s="571"/>
      <c r="AF122" s="572"/>
      <c r="AG122" s="570">
        <f>'AVAST ALL FORECASTS'!AP128</f>
        <v>5000</v>
      </c>
      <c r="AH122" s="571"/>
      <c r="AI122" s="1033"/>
      <c r="AJ122" s="570">
        <f>'AVAST ALL FORECASTS'!AQ128</f>
        <v>5500</v>
      </c>
      <c r="AK122" s="571"/>
      <c r="AL122" s="1033"/>
      <c r="AM122" s="570">
        <f>'AVAST ALL FORECASTS'!AR128</f>
        <v>5500</v>
      </c>
      <c r="AN122" s="571"/>
      <c r="AO122" s="1033"/>
      <c r="AP122" s="570">
        <f>'AVAST ALL FORECASTS'!AS128</f>
        <v>6000</v>
      </c>
      <c r="AQ122" s="571"/>
      <c r="AR122" s="1033"/>
      <c r="AS122" s="570">
        <f t="shared" si="11"/>
        <v>70353</v>
      </c>
      <c r="AT122" s="571"/>
      <c r="AU122" s="573"/>
    </row>
    <row r="123" spans="1:47" ht="15.75" customHeight="1">
      <c r="D123" s="259" t="s">
        <v>155</v>
      </c>
      <c r="E123" s="257" t="s">
        <v>155</v>
      </c>
      <c r="F123" s="257" t="s">
        <v>52</v>
      </c>
      <c r="G123" s="256"/>
      <c r="H123" s="255"/>
      <c r="I123" s="444">
        <f>'AVAST ALL FORECASTS'!AH129</f>
        <v>16370</v>
      </c>
      <c r="J123" s="253"/>
      <c r="K123" s="614">
        <v>5512</v>
      </c>
      <c r="L123" s="444">
        <f>'AVAST ALL FORECASTS'!AI129</f>
        <v>16473</v>
      </c>
      <c r="M123" s="253"/>
      <c r="N123" s="254">
        <v>5546</v>
      </c>
      <c r="O123" s="444">
        <f>'AVAST ALL FORECASTS'!AJ129</f>
        <v>21766</v>
      </c>
      <c r="P123" s="253"/>
      <c r="Q123" s="319">
        <v>7329</v>
      </c>
      <c r="R123" s="444">
        <f>'AVAST ALL FORECASTS'!AK129</f>
        <v>18530.728729306451</v>
      </c>
      <c r="S123" s="253"/>
      <c r="T123" s="254">
        <v>4992</v>
      </c>
      <c r="U123" s="444">
        <f>'AVAST ALL FORECASTS'!AL129</f>
        <v>18693.563468144304</v>
      </c>
      <c r="V123" s="253"/>
      <c r="W123" s="254">
        <v>4406</v>
      </c>
      <c r="X123" s="444">
        <f>'AVAST ALL FORECASTS'!AM129</f>
        <v>19290.078171543235</v>
      </c>
      <c r="Y123" s="253"/>
      <c r="Z123" s="254">
        <v>4546</v>
      </c>
      <c r="AA123" s="444">
        <f>'AVAST ALL FORECASTS'!AN129</f>
        <v>19378.307219313287</v>
      </c>
      <c r="AB123" s="253"/>
      <c r="AC123" s="254">
        <v>4567</v>
      </c>
      <c r="AD123" s="444">
        <f>'AVAST ALL FORECASTS'!AO129</f>
        <v>20431.946147173869</v>
      </c>
      <c r="AE123" s="253"/>
      <c r="AF123" s="254">
        <v>4816</v>
      </c>
      <c r="AG123" s="444">
        <f>'AVAST ALL FORECASTS'!AP129</f>
        <v>19205.674022730072</v>
      </c>
      <c r="AH123" s="253"/>
      <c r="AI123" s="1034">
        <v>4527</v>
      </c>
      <c r="AJ123" s="444">
        <f>'AVAST ALL FORECASTS'!AQ129</f>
        <v>19028.291603201302</v>
      </c>
      <c r="AK123" s="253"/>
      <c r="AL123" s="1034">
        <v>4485</v>
      </c>
      <c r="AM123" s="444">
        <f>'AVAST ALL FORECASTS'!AR129</f>
        <v>18015.370286167989</v>
      </c>
      <c r="AN123" s="253"/>
      <c r="AO123" s="1034">
        <v>4246</v>
      </c>
      <c r="AP123" s="444">
        <f>'AVAST ALL FORECASTS'!AS129</f>
        <v>18661.79375919114</v>
      </c>
      <c r="AQ123" s="253"/>
      <c r="AR123" s="1034">
        <v>4398</v>
      </c>
      <c r="AS123" s="444">
        <f t="shared" si="11"/>
        <v>225844.75340677163</v>
      </c>
      <c r="AT123" s="253"/>
      <c r="AU123" s="319"/>
    </row>
    <row r="124" spans="1:47" ht="15.75" customHeight="1">
      <c r="A124" s="145" t="s">
        <v>156</v>
      </c>
      <c r="D124" s="274" t="s">
        <v>155</v>
      </c>
      <c r="E124" s="273" t="s">
        <v>155</v>
      </c>
      <c r="F124" s="273" t="s">
        <v>22</v>
      </c>
      <c r="G124" s="272"/>
      <c r="H124" s="271"/>
      <c r="I124" s="433">
        <f>'AVAST ALL FORECASTS'!AH130</f>
        <v>371</v>
      </c>
      <c r="J124" s="234"/>
      <c r="K124" s="614">
        <v>124</v>
      </c>
      <c r="L124" s="433">
        <f>'AVAST ALL FORECASTS'!AI130</f>
        <v>299</v>
      </c>
      <c r="M124" s="234"/>
      <c r="N124" s="233">
        <v>100</v>
      </c>
      <c r="O124" s="433">
        <f>'AVAST ALL FORECASTS'!AJ130</f>
        <v>403</v>
      </c>
      <c r="P124" s="234"/>
      <c r="Q124" s="232">
        <v>135</v>
      </c>
      <c r="R124" s="433">
        <f>'AVAST ALL FORECASTS'!AK130</f>
        <v>556.29629629629619</v>
      </c>
      <c r="S124" s="234"/>
      <c r="T124" s="233">
        <v>186</v>
      </c>
      <c r="U124" s="433">
        <f>'AVAST ALL FORECASTS'!AL130</f>
        <v>551.06172839506155</v>
      </c>
      <c r="V124" s="234"/>
      <c r="W124" s="233">
        <v>184</v>
      </c>
      <c r="X124" s="433">
        <f>'AVAST ALL FORECASTS'!AM130</f>
        <v>578.61481481481462</v>
      </c>
      <c r="Y124" s="234"/>
      <c r="Z124" s="233">
        <v>194</v>
      </c>
      <c r="AA124" s="433">
        <f>'AVAST ALL FORECASTS'!AN130</f>
        <v>607.54555555555532</v>
      </c>
      <c r="AB124" s="234"/>
      <c r="AC124" s="233">
        <v>203</v>
      </c>
      <c r="AD124" s="433">
        <f>'AVAST ALL FORECASTS'!AO130</f>
        <v>637.92283333333307</v>
      </c>
      <c r="AE124" s="234"/>
      <c r="AF124" s="233">
        <v>213</v>
      </c>
      <c r="AG124" s="433">
        <f>'AVAST ALL FORECASTS'!AP130</f>
        <v>669.8189749999998</v>
      </c>
      <c r="AH124" s="234"/>
      <c r="AI124" s="1016">
        <v>224</v>
      </c>
      <c r="AJ124" s="433">
        <f>'AVAST ALL FORECASTS'!AQ130</f>
        <v>703.30992374999983</v>
      </c>
      <c r="AK124" s="234"/>
      <c r="AL124" s="1016">
        <v>235</v>
      </c>
      <c r="AM124" s="433">
        <f>'AVAST ALL FORECASTS'!AR130</f>
        <v>738.47541993749985</v>
      </c>
      <c r="AN124" s="234"/>
      <c r="AO124" s="1016">
        <v>247</v>
      </c>
      <c r="AP124" s="433">
        <f>'AVAST ALL FORECASTS'!AS130</f>
        <v>775.39919093437493</v>
      </c>
      <c r="AQ124" s="234"/>
      <c r="AR124" s="1016">
        <v>259</v>
      </c>
      <c r="AS124" s="433">
        <f t="shared" si="11"/>
        <v>6891.4447380169358</v>
      </c>
      <c r="AT124" s="234"/>
      <c r="AU124" s="232"/>
    </row>
    <row r="125" spans="1:47" ht="15.75" customHeight="1"/>
    <row r="126" spans="1:47" ht="15" customHeight="1">
      <c r="D126" s="2892" t="s">
        <v>157</v>
      </c>
      <c r="E126" s="2893"/>
      <c r="F126" s="2893"/>
      <c r="G126" s="2893"/>
      <c r="H126" s="2894"/>
      <c r="I126" s="435"/>
      <c r="J126" s="269">
        <v>45017</v>
      </c>
      <c r="K126" s="270"/>
      <c r="L126" s="435"/>
      <c r="M126" s="269">
        <v>45047</v>
      </c>
      <c r="N126" s="270"/>
      <c r="O126" s="435"/>
      <c r="P126" s="269">
        <v>45078</v>
      </c>
      <c r="Q126" s="268"/>
      <c r="R126" s="435"/>
      <c r="S126" s="269">
        <v>45108</v>
      </c>
      <c r="T126" s="270"/>
      <c r="U126" s="435"/>
      <c r="V126" s="269">
        <v>45139</v>
      </c>
      <c r="W126" s="270"/>
      <c r="X126" s="435"/>
      <c r="Y126" s="269">
        <v>45170</v>
      </c>
      <c r="Z126" s="270"/>
      <c r="AA126" s="435"/>
      <c r="AB126" s="269">
        <v>45200</v>
      </c>
      <c r="AC126" s="270"/>
      <c r="AD126" s="435"/>
      <c r="AE126" s="269">
        <v>45231</v>
      </c>
      <c r="AF126" s="270"/>
      <c r="AG126" s="435"/>
      <c r="AH126" s="269">
        <v>45261</v>
      </c>
      <c r="AI126" s="1017"/>
      <c r="AJ126" s="435"/>
      <c r="AK126" s="269">
        <v>45292</v>
      </c>
      <c r="AL126" s="1017"/>
      <c r="AM126" s="435"/>
      <c r="AN126" s="269">
        <v>45323</v>
      </c>
      <c r="AO126" s="1017"/>
      <c r="AP126" s="435"/>
      <c r="AQ126" s="269">
        <v>45352</v>
      </c>
      <c r="AR126" s="1017"/>
      <c r="AS126" s="435"/>
      <c r="AT126" s="269" t="s">
        <v>2</v>
      </c>
      <c r="AU126" s="268"/>
    </row>
    <row r="127" spans="1:47" ht="15.75" customHeight="1">
      <c r="D127" s="278" t="s">
        <v>4</v>
      </c>
      <c r="E127" s="182" t="s">
        <v>5</v>
      </c>
      <c r="F127" s="182" t="s">
        <v>6</v>
      </c>
      <c r="G127" s="181" t="s">
        <v>7</v>
      </c>
      <c r="H127" s="180"/>
      <c r="I127" s="423" t="s">
        <v>9</v>
      </c>
      <c r="J127" s="177" t="s">
        <v>10</v>
      </c>
      <c r="K127" s="179" t="s">
        <v>11</v>
      </c>
      <c r="L127" s="423" t="s">
        <v>9</v>
      </c>
      <c r="M127" s="177" t="s">
        <v>10</v>
      </c>
      <c r="N127" s="179" t="s">
        <v>11</v>
      </c>
      <c r="O127" s="423" t="s">
        <v>9</v>
      </c>
      <c r="P127" s="177" t="s">
        <v>10</v>
      </c>
      <c r="Q127" s="260" t="s">
        <v>11</v>
      </c>
      <c r="R127" s="423" t="s">
        <v>9</v>
      </c>
      <c r="S127" s="177" t="s">
        <v>10</v>
      </c>
      <c r="T127" s="179" t="s">
        <v>11</v>
      </c>
      <c r="U127" s="423" t="s">
        <v>9</v>
      </c>
      <c r="V127" s="177" t="s">
        <v>10</v>
      </c>
      <c r="W127" s="179" t="s">
        <v>11</v>
      </c>
      <c r="X127" s="423" t="s">
        <v>9</v>
      </c>
      <c r="Y127" s="177" t="s">
        <v>10</v>
      </c>
      <c r="Z127" s="179" t="s">
        <v>11</v>
      </c>
      <c r="AA127" s="423" t="s">
        <v>9</v>
      </c>
      <c r="AB127" s="177" t="s">
        <v>10</v>
      </c>
      <c r="AC127" s="179" t="s">
        <v>11</v>
      </c>
      <c r="AD127" s="423" t="s">
        <v>9</v>
      </c>
      <c r="AE127" s="177" t="s">
        <v>10</v>
      </c>
      <c r="AF127" s="179" t="s">
        <v>11</v>
      </c>
      <c r="AG127" s="423" t="s">
        <v>9</v>
      </c>
      <c r="AH127" s="177" t="s">
        <v>10</v>
      </c>
      <c r="AI127" s="998" t="s">
        <v>11</v>
      </c>
      <c r="AJ127" s="423" t="s">
        <v>9</v>
      </c>
      <c r="AK127" s="177" t="s">
        <v>10</v>
      </c>
      <c r="AL127" s="998" t="s">
        <v>11</v>
      </c>
      <c r="AM127" s="423" t="s">
        <v>9</v>
      </c>
      <c r="AN127" s="177" t="s">
        <v>10</v>
      </c>
      <c r="AO127" s="998" t="s">
        <v>11</v>
      </c>
      <c r="AP127" s="423" t="s">
        <v>9</v>
      </c>
      <c r="AQ127" s="177" t="s">
        <v>10</v>
      </c>
      <c r="AR127" s="998" t="s">
        <v>11</v>
      </c>
      <c r="AS127" s="423" t="s">
        <v>9</v>
      </c>
      <c r="AT127" s="177" t="s">
        <v>10</v>
      </c>
      <c r="AU127" s="260" t="s">
        <v>11</v>
      </c>
    </row>
    <row r="128" spans="1:47" ht="15.75" customHeight="1">
      <c r="D128" s="277" t="s">
        <v>158</v>
      </c>
      <c r="E128" s="174" t="s">
        <v>157</v>
      </c>
      <c r="F128" s="209" t="s">
        <v>16</v>
      </c>
      <c r="G128" s="209"/>
      <c r="H128" s="276"/>
      <c r="I128" s="601">
        <f>'NLOK ALL FORECASTS'!AH203</f>
        <v>384.09</v>
      </c>
      <c r="J128" s="172"/>
      <c r="K128" s="171"/>
      <c r="L128" s="601">
        <f>'NLOK ALL FORECASTS'!AI203</f>
        <v>508</v>
      </c>
      <c r="M128" s="172">
        <v>2</v>
      </c>
      <c r="N128" s="171"/>
      <c r="O128" s="601">
        <f>'NLOK ALL FORECASTS'!AJ203</f>
        <v>385</v>
      </c>
      <c r="P128" s="172">
        <v>2</v>
      </c>
      <c r="Q128" s="275"/>
      <c r="R128" s="601">
        <f>'NLOK ALL FORECASTS'!AK203</f>
        <v>424</v>
      </c>
      <c r="S128" s="172">
        <v>2</v>
      </c>
      <c r="T128" s="171"/>
      <c r="U128" s="601">
        <f>'NLOK ALL FORECASTS'!AL203</f>
        <v>446</v>
      </c>
      <c r="V128" s="172">
        <v>2</v>
      </c>
      <c r="W128" s="171"/>
      <c r="X128" s="601">
        <f>'NLOK ALL FORECASTS'!AM203</f>
        <v>283.75453918332624</v>
      </c>
      <c r="Y128" s="172">
        <v>2</v>
      </c>
      <c r="Z128" s="171"/>
      <c r="AA128" s="601">
        <f>'NLOK ALL FORECASTS'!AN203</f>
        <v>338.636426685841</v>
      </c>
      <c r="AB128" s="172">
        <v>2</v>
      </c>
      <c r="AC128" s="171"/>
      <c r="AD128" s="601">
        <f>'NLOK ALL FORECASTS'!AO203</f>
        <v>284.87913303486346</v>
      </c>
      <c r="AE128" s="172">
        <v>2</v>
      </c>
      <c r="AF128" s="171"/>
      <c r="AG128" s="601">
        <f>'NLOK ALL FORECASTS'!AP203</f>
        <v>324.29686356481011</v>
      </c>
      <c r="AH128" s="172">
        <v>2</v>
      </c>
      <c r="AI128" s="995"/>
      <c r="AJ128" s="601">
        <f>'NLOK ALL FORECASTS'!AQ203</f>
        <v>369.53472741037746</v>
      </c>
      <c r="AK128" s="172">
        <v>2</v>
      </c>
      <c r="AL128" s="995"/>
      <c r="AM128" s="601">
        <f>'NLOK ALL FORECASTS'!AR203</f>
        <v>300</v>
      </c>
      <c r="AN128" s="172">
        <v>2</v>
      </c>
      <c r="AO128" s="995"/>
      <c r="AP128" s="601">
        <f>'NLOK ALL FORECASTS'!AS203</f>
        <v>300</v>
      </c>
      <c r="AQ128" s="172">
        <v>2</v>
      </c>
      <c r="AR128" s="995"/>
      <c r="AS128" s="431">
        <f t="shared" ref="AS128:AS130" si="12">SUM(I128,L128,O128,R128,U128,X128,AA128,AD128,AG128,AJ128,AM128,AP128)</f>
        <v>4348.1916898792188</v>
      </c>
      <c r="AT128" s="172"/>
      <c r="AU128" s="275"/>
    </row>
    <row r="129" spans="4:47" ht="15.75" customHeight="1">
      <c r="D129" s="248" t="s">
        <v>158</v>
      </c>
      <c r="E129" s="246" t="s">
        <v>157</v>
      </c>
      <c r="F129" s="169" t="s">
        <v>22</v>
      </c>
      <c r="G129" s="168"/>
      <c r="H129" s="167"/>
      <c r="I129" s="602">
        <f>'NLOK ALL FORECASTS'!AH204</f>
        <v>586.56234000000006</v>
      </c>
      <c r="J129" s="165"/>
      <c r="K129" s="166"/>
      <c r="L129" s="602">
        <f>'NLOK ALL FORECASTS'!AI204</f>
        <v>657</v>
      </c>
      <c r="M129" s="165">
        <v>2</v>
      </c>
      <c r="N129" s="166"/>
      <c r="O129" s="602">
        <f>'NLOK ALL FORECASTS'!AJ204</f>
        <v>417</v>
      </c>
      <c r="P129" s="165">
        <v>2</v>
      </c>
      <c r="Q129" s="249"/>
      <c r="R129" s="602">
        <f>'NLOK ALL FORECASTS'!AK204</f>
        <v>413</v>
      </c>
      <c r="S129" s="165">
        <v>2</v>
      </c>
      <c r="T129" s="166"/>
      <c r="U129" s="602">
        <f>'NLOK ALL FORECASTS'!AL204</f>
        <v>451</v>
      </c>
      <c r="V129" s="165">
        <v>2</v>
      </c>
      <c r="W129" s="166"/>
      <c r="X129" s="602">
        <f>'NLOK ALL FORECASTS'!AM204</f>
        <v>498.78399999999999</v>
      </c>
      <c r="Y129" s="165">
        <v>2</v>
      </c>
      <c r="Z129" s="166"/>
      <c r="AA129" s="602">
        <f>'NLOK ALL FORECASTS'!AN204</f>
        <v>573.60159999999996</v>
      </c>
      <c r="AB129" s="165">
        <v>2</v>
      </c>
      <c r="AC129" s="166"/>
      <c r="AD129" s="602">
        <f>'NLOK ALL FORECASTS'!AO204</f>
        <v>487.56135999999998</v>
      </c>
      <c r="AE129" s="165">
        <v>2</v>
      </c>
      <c r="AF129" s="166"/>
      <c r="AG129" s="602">
        <f>'NLOK ALL FORECASTS'!AP204</f>
        <v>423.49348977394953</v>
      </c>
      <c r="AH129" s="165">
        <v>2</v>
      </c>
      <c r="AI129" s="1014"/>
      <c r="AJ129" s="602">
        <f>'NLOK ALL FORECASTS'!AQ204</f>
        <v>500</v>
      </c>
      <c r="AK129" s="165">
        <v>2</v>
      </c>
      <c r="AL129" s="1014"/>
      <c r="AM129" s="602">
        <f>'NLOK ALL FORECASTS'!AR204</f>
        <v>550</v>
      </c>
      <c r="AN129" s="165">
        <v>2</v>
      </c>
      <c r="AO129" s="1014"/>
      <c r="AP129" s="602">
        <f>'NLOK ALL FORECASTS'!AS204</f>
        <v>600</v>
      </c>
      <c r="AQ129" s="165">
        <v>2</v>
      </c>
      <c r="AR129" s="1014"/>
      <c r="AS129" s="431">
        <f t="shared" si="12"/>
        <v>6158.0027897739501</v>
      </c>
      <c r="AT129" s="165"/>
      <c r="AU129" s="249"/>
    </row>
    <row r="130" spans="4:47" ht="15.75" customHeight="1">
      <c r="D130" s="248" t="s">
        <v>134</v>
      </c>
      <c r="E130" s="246" t="s">
        <v>159</v>
      </c>
      <c r="F130" s="246" t="s">
        <v>136</v>
      </c>
      <c r="G130" s="246"/>
      <c r="H130" s="245"/>
      <c r="I130" s="604">
        <f>'NLOK ALL FORECASTS'!AH205</f>
        <v>782.75781818181827</v>
      </c>
      <c r="J130" s="244"/>
      <c r="K130" s="243"/>
      <c r="L130" s="604">
        <f>'NLOK ALL FORECASTS'!AI205</f>
        <v>1325</v>
      </c>
      <c r="M130" s="244">
        <v>5</v>
      </c>
      <c r="N130" s="243"/>
      <c r="O130" s="604">
        <f>'NLOK ALL FORECASTS'!AJ205</f>
        <v>1167</v>
      </c>
      <c r="P130" s="244">
        <v>5</v>
      </c>
      <c r="Q130" s="243"/>
      <c r="R130" s="604">
        <f>'NLOK ALL FORECASTS'!AK205</f>
        <v>1277</v>
      </c>
      <c r="S130" s="244">
        <v>4</v>
      </c>
      <c r="T130" s="243"/>
      <c r="U130" s="604">
        <f>'NLOK ALL FORECASTS'!AL205</f>
        <v>1216</v>
      </c>
      <c r="V130" s="244">
        <v>4</v>
      </c>
      <c r="W130" s="243"/>
      <c r="X130" s="604">
        <f>'NLOK ALL FORECASTS'!AM205</f>
        <v>1041.658204612932</v>
      </c>
      <c r="Y130" s="244">
        <v>4</v>
      </c>
      <c r="Z130" s="243"/>
      <c r="AA130" s="604">
        <f>'NLOK ALL FORECASTS'!AN205</f>
        <v>1442.7317168379284</v>
      </c>
      <c r="AB130" s="244">
        <v>4</v>
      </c>
      <c r="AC130" s="243"/>
      <c r="AD130" s="604">
        <f>'NLOK ALL FORECASTS'!AO205</f>
        <v>1393.6610033792899</v>
      </c>
      <c r="AE130" s="244">
        <v>4</v>
      </c>
      <c r="AF130" s="243"/>
      <c r="AG130" s="604">
        <f>'NLOK ALL FORECASTS'!AP205</f>
        <v>1093.7398191835243</v>
      </c>
      <c r="AH130" s="244">
        <v>4</v>
      </c>
      <c r="AI130" s="1004"/>
      <c r="AJ130" s="604">
        <f>'NLOK ALL FORECASTS'!AQ205</f>
        <v>1350</v>
      </c>
      <c r="AK130" s="244">
        <v>4</v>
      </c>
      <c r="AL130" s="1004"/>
      <c r="AM130" s="604">
        <f>'NLOK ALL FORECASTS'!AR205</f>
        <v>1150</v>
      </c>
      <c r="AN130" s="244">
        <v>4</v>
      </c>
      <c r="AO130" s="1004"/>
      <c r="AP130" s="604">
        <f>'NLOK ALL FORECASTS'!AS205</f>
        <v>1350</v>
      </c>
      <c r="AQ130" s="244">
        <v>4</v>
      </c>
      <c r="AR130" s="1004"/>
      <c r="AS130" s="431">
        <f t="shared" si="12"/>
        <v>14589.548562195492</v>
      </c>
      <c r="AT130" s="244"/>
      <c r="AU130" s="241"/>
    </row>
    <row r="131" spans="4:47" ht="15.75" customHeight="1">
      <c r="D131" s="286" t="s">
        <v>109</v>
      </c>
      <c r="E131" s="155" t="s">
        <v>160</v>
      </c>
      <c r="F131" s="155" t="s">
        <v>111</v>
      </c>
      <c r="G131" s="225"/>
      <c r="H131" s="208"/>
      <c r="I131" s="603">
        <f>'NLOK ALL FORECASTS'!AH178</f>
        <v>1367.3332399999999</v>
      </c>
      <c r="J131" s="221"/>
      <c r="K131" s="222"/>
      <c r="L131" s="603">
        <f>'NLOK ALL FORECASTS'!AI178</f>
        <v>1476.7198991999999</v>
      </c>
      <c r="M131" s="221">
        <v>3</v>
      </c>
      <c r="N131" s="222"/>
      <c r="O131" s="603">
        <f>'NLOK ALL FORECASTS'!AJ178</f>
        <v>1504.5995075283799</v>
      </c>
      <c r="P131" s="221">
        <v>3</v>
      </c>
      <c r="Q131" s="222"/>
      <c r="R131" s="603">
        <f>'NLOK ALL FORECASTS'!AK178</f>
        <v>1278.909581399123</v>
      </c>
      <c r="S131" s="221">
        <v>3</v>
      </c>
      <c r="T131" s="285"/>
      <c r="U131" s="603">
        <f>'NLOK ALL FORECASTS'!AL178</f>
        <v>977</v>
      </c>
      <c r="V131" s="221">
        <v>3</v>
      </c>
      <c r="W131" s="285"/>
      <c r="X131" s="603">
        <f>'NLOK ALL FORECASTS'!AM178</f>
        <v>1123.5498941999999</v>
      </c>
      <c r="Y131" s="221">
        <v>3</v>
      </c>
      <c r="Z131" s="285"/>
      <c r="AA131" s="603">
        <f>'NLOK ALL FORECASTS'!AN178</f>
        <v>914</v>
      </c>
      <c r="AB131" s="221">
        <v>3</v>
      </c>
      <c r="AC131" s="285"/>
      <c r="AD131" s="603">
        <f>'NLOK ALL FORECASTS'!AO178</f>
        <v>986.88374999999996</v>
      </c>
      <c r="AE131" s="221">
        <v>3</v>
      </c>
      <c r="AF131" s="285"/>
      <c r="AG131" s="603">
        <f>'NLOK ALL FORECASTS'!AP178</f>
        <v>1304.5662660433334</v>
      </c>
      <c r="AH131" s="221">
        <v>3</v>
      </c>
      <c r="AI131" s="1027"/>
      <c r="AJ131" s="603">
        <f>'NLOK ALL FORECASTS'!AQ178</f>
        <v>1000</v>
      </c>
      <c r="AK131" s="221">
        <v>3</v>
      </c>
      <c r="AL131" s="1027"/>
      <c r="AM131" s="603">
        <f>'NLOK ALL FORECASTS'!AR178</f>
        <v>800</v>
      </c>
      <c r="AN131" s="221">
        <v>3</v>
      </c>
      <c r="AO131" s="1027"/>
      <c r="AP131" s="603">
        <f>'NLOK ALL FORECASTS'!AS178</f>
        <v>700</v>
      </c>
      <c r="AQ131" s="221">
        <v>3</v>
      </c>
      <c r="AR131" s="1027"/>
      <c r="AS131" s="416">
        <f t="shared" ref="AS131:AS132" si="13">SUM(I131,L131,O131,R131,U131,X131,AA131,AD131,AG131,AJ131,AM131,AP131)</f>
        <v>13433.562138370835</v>
      </c>
      <c r="AT131" s="221"/>
      <c r="AU131" s="285"/>
    </row>
    <row r="132" spans="4:47" ht="15.75" customHeight="1">
      <c r="D132" s="608" t="s">
        <v>109</v>
      </c>
      <c r="E132" s="282" t="s">
        <v>161</v>
      </c>
      <c r="F132" s="282" t="s">
        <v>162</v>
      </c>
      <c r="G132" s="281"/>
      <c r="H132" s="203"/>
      <c r="I132" s="609">
        <f>'NLOK ALL FORECASTS'!AH179</f>
        <v>12322.875</v>
      </c>
      <c r="J132" s="610"/>
      <c r="K132" s="611"/>
      <c r="L132" s="609">
        <f>'NLOK ALL FORECASTS'!AI179</f>
        <v>13747</v>
      </c>
      <c r="M132" s="610">
        <v>12</v>
      </c>
      <c r="N132" s="611"/>
      <c r="O132" s="609">
        <f>'NLOK ALL FORECASTS'!AJ179</f>
        <v>15867</v>
      </c>
      <c r="P132" s="610">
        <v>15</v>
      </c>
      <c r="Q132" s="611"/>
      <c r="R132" s="609">
        <f>'NLOK ALL FORECASTS'!AK179</f>
        <v>16548</v>
      </c>
      <c r="S132" s="610">
        <v>15</v>
      </c>
      <c r="T132" s="612"/>
      <c r="U132" s="609">
        <f>'NLOK ALL FORECASTS'!AL179</f>
        <v>18368</v>
      </c>
      <c r="V132" s="610">
        <v>15</v>
      </c>
      <c r="W132" s="612"/>
      <c r="X132" s="609">
        <f>'NLOK ALL FORECASTS'!AM179</f>
        <v>15140.7219</v>
      </c>
      <c r="Y132" s="610">
        <v>15</v>
      </c>
      <c r="Z132" s="612"/>
      <c r="AA132" s="609">
        <f>'NLOK ALL FORECASTS'!AN179</f>
        <v>16049.165214000001</v>
      </c>
      <c r="AB132" s="610">
        <v>15</v>
      </c>
      <c r="AC132" s="612"/>
      <c r="AD132" s="609">
        <f>'NLOK ALL FORECASTS'!AO179</f>
        <v>17814.57338754</v>
      </c>
      <c r="AE132" s="610">
        <v>18</v>
      </c>
      <c r="AF132" s="612"/>
      <c r="AG132" s="609">
        <f>'NLOK ALL FORECASTS'!AP179</f>
        <v>16756.957527682251</v>
      </c>
      <c r="AH132" s="610">
        <v>15</v>
      </c>
      <c r="AI132" s="1031"/>
      <c r="AJ132" s="609">
        <f>'NLOK ALL FORECASTS'!AQ179</f>
        <v>18250</v>
      </c>
      <c r="AK132" s="610">
        <v>16</v>
      </c>
      <c r="AL132" s="1031"/>
      <c r="AM132" s="609">
        <f>'NLOK ALL FORECASTS'!AR179</f>
        <v>12650</v>
      </c>
      <c r="AN132" s="610">
        <v>12</v>
      </c>
      <c r="AO132" s="1031"/>
      <c r="AP132" s="609">
        <f>'NLOK ALL FORECASTS'!AS179</f>
        <v>14000</v>
      </c>
      <c r="AQ132" s="610">
        <v>13</v>
      </c>
      <c r="AR132" s="1031"/>
      <c r="AS132" s="443">
        <f t="shared" si="13"/>
        <v>187514.29302922226</v>
      </c>
      <c r="AT132" s="610"/>
      <c r="AU132" s="612"/>
    </row>
    <row r="133" spans="4:47" ht="15.75" customHeight="1">
      <c r="X133" s="635"/>
    </row>
    <row r="134" spans="4:47" ht="15.75" hidden="1" customHeight="1">
      <c r="D134" s="2858" t="s">
        <v>163</v>
      </c>
      <c r="X134" s="635"/>
    </row>
    <row r="135" spans="4:47" ht="15.75" hidden="1" customHeight="1">
      <c r="D135" s="286" t="s">
        <v>164</v>
      </c>
      <c r="E135" s="155" t="s">
        <v>165</v>
      </c>
      <c r="F135" s="155" t="s">
        <v>166</v>
      </c>
      <c r="G135" s="225"/>
      <c r="H135" s="208"/>
      <c r="I135" s="603"/>
      <c r="J135" s="221"/>
      <c r="K135" s="222"/>
      <c r="L135" s="603"/>
      <c r="M135" s="221"/>
      <c r="N135" s="222"/>
      <c r="O135" s="603"/>
      <c r="P135" s="221"/>
      <c r="Q135" s="222"/>
      <c r="R135" s="603"/>
      <c r="S135" s="221"/>
      <c r="T135" s="285"/>
      <c r="U135" s="603"/>
      <c r="V135" s="221"/>
      <c r="W135" s="285"/>
      <c r="X135" s="603">
        <v>300</v>
      </c>
      <c r="Y135" s="221"/>
      <c r="Z135" s="285"/>
      <c r="AA135" s="603">
        <v>300</v>
      </c>
      <c r="AB135" s="221"/>
      <c r="AC135" s="285"/>
      <c r="AD135" s="603"/>
      <c r="AE135" s="221"/>
      <c r="AF135" s="285"/>
      <c r="AG135" s="603"/>
      <c r="AH135" s="221"/>
      <c r="AI135" s="1027"/>
      <c r="AJ135" s="603"/>
      <c r="AK135" s="221"/>
      <c r="AL135" s="1027"/>
      <c r="AM135" s="603"/>
      <c r="AN135" s="221"/>
      <c r="AO135" s="1027"/>
      <c r="AP135" s="603"/>
      <c r="AQ135" s="221"/>
      <c r="AR135" s="1027"/>
      <c r="AS135" s="416"/>
      <c r="AT135" s="221"/>
      <c r="AU135" s="285"/>
    </row>
    <row r="136" spans="4:47" ht="15.75" hidden="1" customHeight="1">
      <c r="D136" s="286" t="s">
        <v>167</v>
      </c>
      <c r="E136" s="155" t="s">
        <v>165</v>
      </c>
      <c r="F136" s="155" t="s">
        <v>166</v>
      </c>
      <c r="G136" s="225"/>
      <c r="H136" s="208"/>
      <c r="I136" s="603"/>
      <c r="J136" s="221"/>
      <c r="K136" s="222"/>
      <c r="L136" s="603"/>
      <c r="M136" s="221"/>
      <c r="N136" s="222"/>
      <c r="O136" s="603"/>
      <c r="P136" s="221"/>
      <c r="Q136" s="222"/>
      <c r="R136" s="603"/>
      <c r="S136" s="221"/>
      <c r="T136" s="285"/>
      <c r="U136" s="603"/>
      <c r="V136" s="221"/>
      <c r="W136" s="285"/>
      <c r="X136" s="603">
        <v>1133</v>
      </c>
      <c r="Y136" s="221"/>
      <c r="Z136" s="285"/>
      <c r="AA136" s="603">
        <v>1133</v>
      </c>
      <c r="AB136" s="221"/>
      <c r="AC136" s="285"/>
      <c r="AD136" s="603"/>
      <c r="AE136" s="221"/>
      <c r="AF136" s="285"/>
      <c r="AG136" s="603"/>
      <c r="AH136" s="221"/>
      <c r="AI136" s="1027"/>
      <c r="AJ136" s="603"/>
      <c r="AK136" s="221"/>
      <c r="AL136" s="1027"/>
      <c r="AM136" s="603"/>
      <c r="AN136" s="221"/>
      <c r="AO136" s="1027"/>
      <c r="AP136" s="603"/>
      <c r="AQ136" s="221"/>
      <c r="AR136" s="1027"/>
      <c r="AS136" s="416"/>
      <c r="AT136" s="221"/>
      <c r="AU136" s="285"/>
    </row>
    <row r="137" spans="4:47" ht="15.75" hidden="1" customHeight="1">
      <c r="D137" s="286" t="s">
        <v>168</v>
      </c>
      <c r="E137" s="155" t="s">
        <v>165</v>
      </c>
      <c r="F137" s="155" t="s">
        <v>166</v>
      </c>
      <c r="G137" s="225"/>
      <c r="H137" s="208"/>
      <c r="I137" s="603"/>
      <c r="J137" s="221"/>
      <c r="K137" s="222"/>
      <c r="L137" s="603"/>
      <c r="M137" s="221"/>
      <c r="N137" s="222"/>
      <c r="O137" s="603"/>
      <c r="P137" s="221"/>
      <c r="Q137" s="222"/>
      <c r="R137" s="603"/>
      <c r="S137" s="221"/>
      <c r="T137" s="285"/>
      <c r="U137" s="603"/>
      <c r="V137" s="221"/>
      <c r="W137" s="285"/>
      <c r="X137" s="603">
        <v>150</v>
      </c>
      <c r="Y137" s="221"/>
      <c r="Z137" s="285"/>
      <c r="AA137" s="603">
        <v>150</v>
      </c>
      <c r="AB137" s="221"/>
      <c r="AC137" s="285"/>
      <c r="AD137" s="603"/>
      <c r="AE137" s="221"/>
      <c r="AF137" s="285"/>
      <c r="AG137" s="603"/>
      <c r="AH137" s="221"/>
      <c r="AI137" s="1027"/>
      <c r="AJ137" s="603"/>
      <c r="AK137" s="221"/>
      <c r="AL137" s="1027"/>
      <c r="AM137" s="603"/>
      <c r="AN137" s="221"/>
      <c r="AO137" s="1027"/>
      <c r="AP137" s="603"/>
      <c r="AQ137" s="221"/>
      <c r="AR137" s="1027"/>
      <c r="AS137" s="416"/>
      <c r="AT137" s="221"/>
      <c r="AU137" s="285"/>
    </row>
    <row r="138" spans="4:47" ht="15.75" hidden="1" customHeight="1">
      <c r="X138" s="635"/>
    </row>
    <row r="139" spans="4:47" ht="15.75" customHeight="1">
      <c r="D139" s="2892" t="s">
        <v>169</v>
      </c>
      <c r="E139" s="2893"/>
      <c r="F139" s="2893"/>
      <c r="G139" s="2893"/>
      <c r="H139" s="2894"/>
      <c r="I139" s="435"/>
      <c r="J139" s="269">
        <v>45017</v>
      </c>
      <c r="K139" s="270"/>
      <c r="L139" s="435"/>
      <c r="M139" s="269">
        <v>45047</v>
      </c>
      <c r="N139" s="270"/>
      <c r="O139" s="435"/>
      <c r="P139" s="269">
        <v>45078</v>
      </c>
      <c r="Q139" s="268"/>
      <c r="R139" s="435"/>
      <c r="S139" s="269">
        <v>45108</v>
      </c>
      <c r="T139" s="270"/>
      <c r="U139" s="435"/>
      <c r="V139" s="269">
        <v>45139</v>
      </c>
      <c r="W139" s="270"/>
      <c r="X139" s="435"/>
      <c r="Y139" s="269">
        <v>45170</v>
      </c>
      <c r="Z139" s="270"/>
      <c r="AA139" s="435"/>
      <c r="AB139" s="269">
        <v>45200</v>
      </c>
      <c r="AC139" s="270"/>
      <c r="AD139" s="435"/>
      <c r="AE139" s="269">
        <v>45231</v>
      </c>
      <c r="AF139" s="270"/>
      <c r="AG139" s="435"/>
      <c r="AH139" s="269">
        <v>45261</v>
      </c>
      <c r="AI139" s="1017"/>
      <c r="AJ139" s="435"/>
      <c r="AK139" s="269">
        <v>45292</v>
      </c>
      <c r="AL139" s="1017"/>
      <c r="AM139" s="435"/>
      <c r="AN139" s="269">
        <v>45323</v>
      </c>
      <c r="AO139" s="1017"/>
      <c r="AP139" s="435"/>
      <c r="AQ139" s="269">
        <v>45352</v>
      </c>
      <c r="AR139" s="1017"/>
      <c r="AS139" s="435"/>
      <c r="AT139" s="269" t="s">
        <v>2</v>
      </c>
      <c r="AU139" s="268"/>
    </row>
    <row r="140" spans="4:47" ht="15.75" customHeight="1">
      <c r="D140" s="278" t="s">
        <v>4</v>
      </c>
      <c r="E140" s="182" t="s">
        <v>5</v>
      </c>
      <c r="F140" s="182" t="s">
        <v>6</v>
      </c>
      <c r="G140" s="181" t="s">
        <v>7</v>
      </c>
      <c r="H140" s="180"/>
      <c r="I140" s="423" t="s">
        <v>9</v>
      </c>
      <c r="J140" s="177" t="s">
        <v>10</v>
      </c>
      <c r="K140" s="179" t="s">
        <v>11</v>
      </c>
      <c r="L140" s="423" t="s">
        <v>9</v>
      </c>
      <c r="M140" s="177" t="s">
        <v>10</v>
      </c>
      <c r="N140" s="179" t="s">
        <v>11</v>
      </c>
      <c r="O140" s="423" t="s">
        <v>9</v>
      </c>
      <c r="P140" s="177" t="s">
        <v>10</v>
      </c>
      <c r="Q140" s="260" t="s">
        <v>11</v>
      </c>
      <c r="R140" s="423" t="s">
        <v>9</v>
      </c>
      <c r="S140" s="177" t="s">
        <v>10</v>
      </c>
      <c r="T140" s="179" t="s">
        <v>11</v>
      </c>
      <c r="U140" s="423" t="s">
        <v>9</v>
      </c>
      <c r="V140" s="177" t="s">
        <v>10</v>
      </c>
      <c r="W140" s="179" t="s">
        <v>11</v>
      </c>
      <c r="X140" s="423" t="s">
        <v>9</v>
      </c>
      <c r="Y140" s="177" t="s">
        <v>10</v>
      </c>
      <c r="Z140" s="179" t="s">
        <v>11</v>
      </c>
      <c r="AA140" s="423" t="s">
        <v>9</v>
      </c>
      <c r="AB140" s="177" t="s">
        <v>10</v>
      </c>
      <c r="AC140" s="179" t="s">
        <v>11</v>
      </c>
      <c r="AD140" s="423" t="s">
        <v>9</v>
      </c>
      <c r="AE140" s="177" t="s">
        <v>10</v>
      </c>
      <c r="AF140" s="179" t="s">
        <v>11</v>
      </c>
      <c r="AG140" s="423" t="s">
        <v>9</v>
      </c>
      <c r="AH140" s="177" t="s">
        <v>10</v>
      </c>
      <c r="AI140" s="998" t="s">
        <v>11</v>
      </c>
      <c r="AJ140" s="423" t="s">
        <v>9</v>
      </c>
      <c r="AK140" s="177" t="s">
        <v>10</v>
      </c>
      <c r="AL140" s="998" t="s">
        <v>11</v>
      </c>
      <c r="AM140" s="423" t="s">
        <v>9</v>
      </c>
      <c r="AN140" s="177" t="s">
        <v>10</v>
      </c>
      <c r="AO140" s="998" t="s">
        <v>11</v>
      </c>
      <c r="AP140" s="423" t="s">
        <v>9</v>
      </c>
      <c r="AQ140" s="177" t="s">
        <v>10</v>
      </c>
      <c r="AR140" s="998" t="s">
        <v>11</v>
      </c>
      <c r="AS140" s="423" t="s">
        <v>9</v>
      </c>
      <c r="AT140" s="177" t="s">
        <v>10</v>
      </c>
      <c r="AU140" s="260" t="s">
        <v>11</v>
      </c>
    </row>
    <row r="141" spans="4:47" ht="15.75" customHeight="1">
      <c r="D141" s="608" t="s">
        <v>170</v>
      </c>
      <c r="E141" s="282" t="s">
        <v>169</v>
      </c>
      <c r="F141" s="282" t="s">
        <v>171</v>
      </c>
      <c r="G141" s="281"/>
      <c r="H141" s="203"/>
      <c r="I141" s="609">
        <v>7600</v>
      </c>
      <c r="J141" s="610"/>
      <c r="K141" s="611"/>
      <c r="L141" s="609">
        <v>7200</v>
      </c>
      <c r="M141" s="610"/>
      <c r="N141" s="611"/>
      <c r="O141" s="609">
        <v>6700</v>
      </c>
      <c r="P141" s="610"/>
      <c r="Q141" s="611"/>
      <c r="R141" s="609">
        <v>6500</v>
      </c>
      <c r="S141" s="610"/>
      <c r="T141" s="612"/>
      <c r="U141" s="609">
        <v>6300</v>
      </c>
      <c r="V141" s="610"/>
      <c r="W141" s="612"/>
      <c r="X141" s="609">
        <v>6600</v>
      </c>
      <c r="Y141" s="610"/>
      <c r="Z141" s="612"/>
      <c r="AA141" s="609">
        <v>6800</v>
      </c>
      <c r="AB141" s="610"/>
      <c r="AC141" s="612"/>
      <c r="AD141" s="609">
        <v>8000</v>
      </c>
      <c r="AE141" s="610"/>
      <c r="AF141" s="612"/>
      <c r="AG141" s="609">
        <v>8200</v>
      </c>
      <c r="AH141" s="610"/>
      <c r="AI141" s="1031"/>
      <c r="AJ141" s="609">
        <v>10000</v>
      </c>
      <c r="AK141" s="610"/>
      <c r="AL141" s="1031"/>
      <c r="AM141" s="609">
        <v>10000</v>
      </c>
      <c r="AN141" s="610"/>
      <c r="AO141" s="1031"/>
      <c r="AP141" s="609">
        <v>10500</v>
      </c>
      <c r="AQ141" s="610"/>
      <c r="AR141" s="1031"/>
      <c r="AS141" s="443">
        <f t="shared" ref="AS141" si="14">SUM(I141,L141,O141,R141,U141,X141,AA141,AD141,AG141,AJ141,AM141,AP141)</f>
        <v>94400</v>
      </c>
      <c r="AT141" s="610"/>
      <c r="AU141" s="612"/>
    </row>
    <row r="142" spans="4:47" ht="15.75" customHeight="1">
      <c r="X142" s="635"/>
    </row>
    <row r="143" spans="4:47" ht="15.75" customHeight="1">
      <c r="X143" s="635"/>
    </row>
    <row r="144" spans="4:47" ht="15.75" customHeight="1">
      <c r="X144" s="635"/>
    </row>
    <row r="145" spans="4:47" ht="15.75" customHeight="1">
      <c r="X145" s="635"/>
    </row>
    <row r="146" spans="4:47" ht="15.75" hidden="1" customHeight="1">
      <c r="X146" s="635"/>
    </row>
    <row r="147" spans="4:47" ht="15.75" hidden="1" customHeight="1">
      <c r="X147" s="635"/>
    </row>
    <row r="148" spans="4:47" ht="15.75" hidden="1" customHeight="1">
      <c r="X148" s="588"/>
    </row>
    <row r="149" spans="4:47" ht="15.75" hidden="1" customHeight="1">
      <c r="D149" s="286" t="s">
        <v>109</v>
      </c>
      <c r="E149" s="155" t="s">
        <v>172</v>
      </c>
      <c r="F149" s="155" t="s">
        <v>111</v>
      </c>
      <c r="G149" s="225"/>
      <c r="H149" s="208"/>
      <c r="I149" s="603"/>
      <c r="J149" s="221"/>
      <c r="K149" s="222"/>
      <c r="L149" s="603">
        <v>13746.733923682505</v>
      </c>
      <c r="M149" s="221">
        <v>12</v>
      </c>
      <c r="N149" s="222"/>
      <c r="O149" s="603">
        <v>12742.69307796045</v>
      </c>
      <c r="P149" s="221">
        <v>12</v>
      </c>
      <c r="Q149" s="222"/>
      <c r="R149" s="603">
        <v>12138.777441064745</v>
      </c>
      <c r="S149" s="221">
        <v>12</v>
      </c>
      <c r="T149" s="285"/>
      <c r="U149" s="603">
        <v>13968.796212812147</v>
      </c>
      <c r="V149" s="221">
        <v>12</v>
      </c>
      <c r="W149" s="285"/>
      <c r="X149" s="603">
        <v>12782.998853828116</v>
      </c>
      <c r="Y149" s="221">
        <v>12</v>
      </c>
      <c r="Z149" s="285"/>
      <c r="AA149" s="603">
        <v>13963.106280460639</v>
      </c>
      <c r="AB149" s="221">
        <v>12</v>
      </c>
      <c r="AC149" s="285"/>
      <c r="AD149" s="603">
        <v>16393.774902951664</v>
      </c>
      <c r="AE149" s="221">
        <v>14</v>
      </c>
      <c r="AF149" s="285"/>
      <c r="AG149" s="603">
        <v>14721.178035462253</v>
      </c>
      <c r="AH149" s="221">
        <v>13</v>
      </c>
      <c r="AI149" s="1027"/>
      <c r="AJ149" s="603">
        <v>16046.084058653856</v>
      </c>
      <c r="AK149" s="221">
        <v>14</v>
      </c>
      <c r="AL149" s="1027"/>
      <c r="AM149" s="603">
        <v>12034.563043990393</v>
      </c>
      <c r="AN149" s="221">
        <v>10</v>
      </c>
      <c r="AO149" s="1027"/>
      <c r="AP149" s="603">
        <v>15043.20380498799</v>
      </c>
      <c r="AQ149" s="221">
        <v>13</v>
      </c>
      <c r="AR149" s="1027"/>
      <c r="AS149" s="416">
        <f t="shared" ref="AS149:AS150" si="15">SUM(I149,L149,O149,R149,U149,X149,AA149,AD149,AG149,AJ149,AM149,AP149)</f>
        <v>153581.90963585474</v>
      </c>
      <c r="AT149" s="221"/>
      <c r="AU149" s="285"/>
    </row>
    <row r="150" spans="4:47" ht="15.75" hidden="1" customHeight="1">
      <c r="D150" s="608" t="s">
        <v>109</v>
      </c>
      <c r="E150" s="282" t="s">
        <v>173</v>
      </c>
      <c r="F150" s="282" t="s">
        <v>111</v>
      </c>
      <c r="G150" s="281"/>
      <c r="H150" s="203"/>
      <c r="I150" s="609"/>
      <c r="J150" s="610"/>
      <c r="K150" s="611"/>
      <c r="L150" s="609">
        <v>3542</v>
      </c>
      <c r="M150" s="610">
        <v>3</v>
      </c>
      <c r="N150" s="611"/>
      <c r="O150" s="609">
        <v>3124</v>
      </c>
      <c r="P150" s="610">
        <v>3</v>
      </c>
      <c r="Q150" s="611"/>
      <c r="R150" s="609">
        <v>2855</v>
      </c>
      <c r="S150" s="610">
        <v>3</v>
      </c>
      <c r="T150" s="612"/>
      <c r="U150" s="609">
        <v>3339</v>
      </c>
      <c r="V150" s="610">
        <v>3</v>
      </c>
      <c r="W150" s="612"/>
      <c r="X150" s="609">
        <v>3094</v>
      </c>
      <c r="Y150" s="610">
        <v>3</v>
      </c>
      <c r="Z150" s="612"/>
      <c r="AA150" s="609">
        <v>3363</v>
      </c>
      <c r="AB150" s="610">
        <v>3</v>
      </c>
      <c r="AC150" s="612"/>
      <c r="AD150" s="609">
        <v>4096</v>
      </c>
      <c r="AE150" s="610">
        <v>3</v>
      </c>
      <c r="AF150" s="612"/>
      <c r="AG150" s="609">
        <v>3665</v>
      </c>
      <c r="AH150" s="610">
        <v>3</v>
      </c>
      <c r="AI150" s="1031"/>
      <c r="AJ150" s="609">
        <v>3179</v>
      </c>
      <c r="AK150" s="610">
        <v>3</v>
      </c>
      <c r="AL150" s="1031"/>
      <c r="AM150" s="609">
        <v>3153</v>
      </c>
      <c r="AN150" s="610">
        <v>3</v>
      </c>
      <c r="AO150" s="1031"/>
      <c r="AP150" s="609">
        <v>3472</v>
      </c>
      <c r="AQ150" s="610">
        <v>3</v>
      </c>
      <c r="AR150" s="1031"/>
      <c r="AS150" s="443">
        <f t="shared" si="15"/>
        <v>36882</v>
      </c>
      <c r="AT150" s="610"/>
      <c r="AU150" s="612"/>
    </row>
    <row r="151" spans="4:47" ht="15.75" hidden="1" customHeight="1"/>
    <row r="152" spans="4:47" ht="15.75" hidden="1" customHeight="1">
      <c r="O152" s="636">
        <f>SUM(O149:O150)</f>
        <v>15866.69307796045</v>
      </c>
      <c r="R152" s="635">
        <f>SUM(R149:R150)</f>
        <v>14993.777441064745</v>
      </c>
      <c r="U152" s="635">
        <f>SUM(U149:U150)</f>
        <v>17307.796212812147</v>
      </c>
      <c r="X152" s="635">
        <f>SUM(X149:X150)</f>
        <v>15876.998853828116</v>
      </c>
      <c r="AA152" s="635">
        <f>SUM(AA149:AA150)</f>
        <v>17326.106280460641</v>
      </c>
      <c r="AD152" s="635">
        <f>SUM(AD149:AD150)</f>
        <v>20489.774902951664</v>
      </c>
      <c r="AG152" s="635">
        <f>SUM(AG149:AG150)</f>
        <v>18386.178035462253</v>
      </c>
      <c r="AJ152" s="635">
        <f>SUM(AJ149:AJ150)</f>
        <v>19225.084058653854</v>
      </c>
      <c r="AM152" s="635">
        <f>SUM(AM149:AM150)</f>
        <v>15187.563043990393</v>
      </c>
      <c r="AP152" s="635">
        <f>SUM(AP149:AP150)</f>
        <v>18515.203804987992</v>
      </c>
      <c r="AS152" s="635">
        <f>SUM(AS149:AS150)</f>
        <v>190463.90963585474</v>
      </c>
    </row>
    <row r="153" spans="4:47" ht="15.75" hidden="1" customHeight="1">
      <c r="O153" s="636">
        <f>O152-O132</f>
        <v>-0.30692203955004516</v>
      </c>
      <c r="R153" s="635">
        <f>R132-R152</f>
        <v>1554.2225589352547</v>
      </c>
      <c r="U153" s="635">
        <f>U132-U152</f>
        <v>1060.2037871878529</v>
      </c>
      <c r="X153" s="635">
        <f>X132-X152</f>
        <v>-736.27695382811544</v>
      </c>
      <c r="AA153" s="635">
        <f>AA132-AA152</f>
        <v>-1276.9410664606403</v>
      </c>
      <c r="AD153" s="635">
        <f>AD132-AD152</f>
        <v>-2675.2015154116634</v>
      </c>
      <c r="AG153" s="635">
        <f>AG132-AG152</f>
        <v>-1629.2205077800027</v>
      </c>
      <c r="AJ153" s="635">
        <f>AJ132-AJ152</f>
        <v>-975.0840586538543</v>
      </c>
      <c r="AM153" s="635">
        <f>AM132-AM152</f>
        <v>-2537.5630439903925</v>
      </c>
      <c r="AP153" s="635">
        <f>AP132-AP152</f>
        <v>-4515.203804987992</v>
      </c>
      <c r="AS153" s="635">
        <f>AS132-AS152</f>
        <v>-2949.6166066324804</v>
      </c>
    </row>
    <row r="154" spans="4:47" ht="15.75" hidden="1" customHeight="1"/>
    <row r="155" spans="4:47" ht="15.75" customHeight="1"/>
    <row r="156" spans="4:47" ht="15.75" customHeight="1"/>
    <row r="157" spans="4:47" ht="15.75" customHeight="1"/>
    <row r="158" spans="4:47" ht="15.75" customHeight="1"/>
    <row r="159" spans="4:47" ht="15.75" customHeight="1"/>
    <row r="160" spans="4:47" ht="15.75" customHeight="1"/>
    <row r="161" spans="3:3" ht="15.75" customHeight="1"/>
    <row r="162" spans="3:3" ht="15.75" customHeight="1"/>
    <row r="163" spans="3:3" ht="15.75" customHeight="1"/>
    <row r="164" spans="3:3" ht="15.75" customHeight="1"/>
    <row r="165" spans="3:3" ht="15.75" customHeight="1"/>
    <row r="166" spans="3:3" ht="15.75" customHeight="1"/>
    <row r="167" spans="3:3" ht="15.75" customHeight="1"/>
    <row r="168" spans="3:3" ht="15.75" customHeight="1"/>
    <row r="169" spans="3:3" ht="15.75" customHeight="1"/>
    <row r="170" spans="3:3" ht="15.75" customHeight="1"/>
    <row r="171" spans="3:3" ht="15.75" customHeight="1"/>
    <row r="172" spans="3:3" ht="15.75" customHeight="1"/>
    <row r="173" spans="3:3" ht="15.75" customHeight="1"/>
    <row r="174" spans="3:3" ht="15.75" customHeight="1"/>
    <row r="175" spans="3:3" ht="15.75" customHeight="1">
      <c r="C175" s="145" t="s">
        <v>44</v>
      </c>
    </row>
    <row r="176" spans="3:3" ht="15.75" customHeight="1">
      <c r="C176" s="145" t="s">
        <v>44</v>
      </c>
    </row>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spans="3:3" ht="15.75" customHeight="1"/>
    <row r="242" spans="3:3" ht="15.75" customHeight="1"/>
    <row r="243" spans="3:3" ht="15.75" customHeight="1"/>
    <row r="244" spans="3:3" ht="15.75" customHeight="1"/>
    <row r="245" spans="3:3" ht="15.75" customHeight="1"/>
    <row r="246" spans="3:3" ht="15.75" customHeight="1">
      <c r="C246" s="145" t="s">
        <v>44</v>
      </c>
    </row>
    <row r="247" spans="3:3" ht="15.75" customHeight="1"/>
    <row r="248" spans="3:3" ht="15.75" customHeight="1">
      <c r="C248" s="145" t="s">
        <v>44</v>
      </c>
    </row>
    <row r="249" spans="3:3" ht="15.75" customHeight="1"/>
    <row r="250" spans="3:3" ht="15.75" customHeight="1"/>
    <row r="251" spans="3:3" ht="15.75" customHeight="1"/>
    <row r="252" spans="3:3" ht="15.75" customHeight="1"/>
    <row r="253" spans="3:3" ht="15.75" customHeight="1"/>
    <row r="254" spans="3:3" ht="15.75" customHeight="1"/>
    <row r="255" spans="3:3" ht="15.75" customHeight="1"/>
    <row r="256" spans="3:3" ht="15.75" customHeight="1"/>
    <row r="257" spans="3:3" ht="15.75" customHeight="1"/>
    <row r="258" spans="3:3" ht="15.75" customHeight="1"/>
    <row r="259" spans="3:3" ht="15.75" customHeight="1">
      <c r="C259" s="145" t="s">
        <v>44</v>
      </c>
    </row>
    <row r="260" spans="3:3" ht="15.75" customHeight="1">
      <c r="C260" s="145" t="s">
        <v>44</v>
      </c>
    </row>
    <row r="261" spans="3:3" ht="15.75" customHeight="1"/>
    <row r="262" spans="3:3" ht="15.75" customHeight="1"/>
    <row r="263" spans="3:3" ht="15.75" customHeight="1"/>
    <row r="264" spans="3:3" ht="15.75" customHeight="1"/>
    <row r="265" spans="3:3" ht="15.75" customHeight="1"/>
    <row r="266" spans="3:3" ht="15.75" customHeight="1"/>
    <row r="267" spans="3:3" ht="15.75" customHeight="1"/>
    <row r="268" spans="3:3" ht="15.75" customHeight="1"/>
    <row r="269" spans="3:3" ht="15.75" customHeight="1"/>
    <row r="270" spans="3:3" ht="15.75" customHeight="1"/>
    <row r="271" spans="3:3" ht="15.75" customHeight="1"/>
    <row r="272" spans="3:3"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spans="4:5" ht="15.75" customHeight="1"/>
    <row r="290" spans="4:5" ht="15.75" customHeight="1"/>
    <row r="291" spans="4:5" ht="15.75" customHeight="1"/>
    <row r="292" spans="4:5" ht="15.75" customHeight="1"/>
    <row r="293" spans="4:5" ht="15.75" customHeight="1"/>
    <row r="294" spans="4:5" ht="15.75" customHeight="1"/>
    <row r="295" spans="4:5" ht="15.75" customHeight="1"/>
    <row r="296" spans="4:5" ht="15.75" customHeight="1"/>
    <row r="297" spans="4:5" ht="15.75" customHeight="1"/>
    <row r="298" spans="4:5" ht="15.75" customHeight="1"/>
    <row r="299" spans="4:5" ht="15.75" customHeight="1"/>
    <row r="300" spans="4:5" ht="15.75" customHeight="1"/>
    <row r="301" spans="4:5" ht="15.75" customHeight="1"/>
    <row r="302" spans="4:5" ht="15.75" customHeight="1">
      <c r="E302" s="145" t="s">
        <v>44</v>
      </c>
    </row>
    <row r="303" spans="4:5" ht="15.75" customHeight="1">
      <c r="D303" s="145" t="s">
        <v>45</v>
      </c>
      <c r="E303" s="145" t="s">
        <v>46</v>
      </c>
    </row>
    <row r="304" spans="4:5"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mergeCells count="11">
    <mergeCell ref="D139:H139"/>
    <mergeCell ref="D126:H126"/>
    <mergeCell ref="D116:H116"/>
    <mergeCell ref="AX3:AY3"/>
    <mergeCell ref="D97:H97"/>
    <mergeCell ref="D68:F68"/>
    <mergeCell ref="D74:F74"/>
    <mergeCell ref="D85:H85"/>
    <mergeCell ref="D62:H62"/>
    <mergeCell ref="D76:H76"/>
    <mergeCell ref="D93:H93"/>
  </mergeCells>
  <pageMargins left="0.7" right="0.7" top="0.75" bottom="0.75" header="0" footer="0"/>
  <pageSetup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EA6B7-AEE8-4B2B-9C52-255E0DF70290}">
  <sheetPr>
    <tabColor theme="5" tint="-0.249977111117893"/>
  </sheetPr>
  <dimension ref="A1:BA976"/>
  <sheetViews>
    <sheetView topLeftCell="C1" workbookViewId="0"/>
  </sheetViews>
  <sheetFormatPr baseColWidth="10" defaultColWidth="14.5" defaultRowHeight="15" customHeight="1"/>
  <cols>
    <col min="1" max="2" width="14.5" style="145" hidden="1" customWidth="1"/>
    <col min="3" max="3" width="2.6640625" style="145" customWidth="1"/>
    <col min="4" max="4" width="19" style="145" customWidth="1"/>
    <col min="5" max="5" width="39.5" style="145" customWidth="1"/>
    <col min="6" max="6" width="19" style="145" customWidth="1"/>
    <col min="7" max="7" width="7.5" style="146" customWidth="1"/>
    <col min="8" max="8" width="14.5" style="146" hidden="1" customWidth="1"/>
    <col min="9" max="14" width="11.6640625" style="145" hidden="1" customWidth="1"/>
    <col min="15" max="15" width="11.1640625" style="145" hidden="1" customWidth="1"/>
    <col min="16" max="34" width="11.6640625" style="145" hidden="1" customWidth="1"/>
    <col min="35" max="35" width="11.6640625" style="994" hidden="1" customWidth="1"/>
    <col min="36" max="37" width="11.6640625" style="145" hidden="1" customWidth="1"/>
    <col min="38" max="38" width="11.6640625" style="994" hidden="1" customWidth="1"/>
    <col min="39" max="40" width="11.6640625" style="145" customWidth="1"/>
    <col min="41" max="41" width="11.6640625" style="994" customWidth="1"/>
    <col min="42" max="43" width="11.6640625" style="145" customWidth="1"/>
    <col min="44" max="44" width="11.6640625" style="994" customWidth="1"/>
    <col min="45" max="47" width="11.6640625" style="145" hidden="1" customWidth="1"/>
    <col min="48" max="53" width="14.5" style="145" hidden="1" customWidth="1"/>
    <col min="54" max="55" width="0" style="145" hidden="1" customWidth="1"/>
    <col min="56" max="16384" width="14.5" style="145"/>
  </cols>
  <sheetData>
    <row r="1" spans="1:53" s="146" customFormat="1" ht="18" customHeight="1">
      <c r="A1" s="150" t="s">
        <v>0</v>
      </c>
      <c r="B1" s="164">
        <v>168</v>
      </c>
      <c r="D1" s="189"/>
      <c r="E1" s="189"/>
      <c r="F1" s="187"/>
      <c r="G1" s="188"/>
      <c r="H1" s="187"/>
      <c r="I1" s="186"/>
      <c r="J1" s="185">
        <v>45017</v>
      </c>
      <c r="K1" s="184"/>
      <c r="L1" s="186"/>
      <c r="M1" s="185">
        <v>45047</v>
      </c>
      <c r="N1" s="184"/>
      <c r="O1" s="186"/>
      <c r="P1" s="185">
        <v>45078</v>
      </c>
      <c r="Q1" s="184"/>
      <c r="R1" s="186"/>
      <c r="S1" s="185">
        <v>45108</v>
      </c>
      <c r="T1" s="184"/>
      <c r="U1" s="186"/>
      <c r="V1" s="185">
        <v>45139</v>
      </c>
      <c r="W1" s="184"/>
      <c r="X1" s="186"/>
      <c r="Y1" s="185">
        <v>45170</v>
      </c>
      <c r="Z1" s="184"/>
      <c r="AA1" s="186"/>
      <c r="AB1" s="185">
        <v>45200</v>
      </c>
      <c r="AC1" s="184"/>
      <c r="AD1" s="186"/>
      <c r="AE1" s="185">
        <v>45231</v>
      </c>
      <c r="AF1" s="184"/>
      <c r="AG1" s="186"/>
      <c r="AH1" s="185">
        <v>45261</v>
      </c>
      <c r="AI1" s="988"/>
      <c r="AJ1" s="186"/>
      <c r="AK1" s="185">
        <v>45292</v>
      </c>
      <c r="AL1" s="988"/>
      <c r="AM1" s="186"/>
      <c r="AN1" s="185">
        <v>45323</v>
      </c>
      <c r="AO1" s="988"/>
      <c r="AP1" s="186"/>
      <c r="AQ1" s="185">
        <v>45352</v>
      </c>
      <c r="AR1" s="988"/>
      <c r="AS1" s="185"/>
      <c r="AT1" s="185" t="s">
        <v>2</v>
      </c>
      <c r="AU1" s="184"/>
    </row>
    <row r="2" spans="1:53">
      <c r="A2" s="150" t="s">
        <v>3</v>
      </c>
      <c r="B2" s="156">
        <v>0.8</v>
      </c>
      <c r="D2" s="183" t="s">
        <v>4</v>
      </c>
      <c r="E2" s="182" t="s">
        <v>5</v>
      </c>
      <c r="F2" s="182" t="s">
        <v>6</v>
      </c>
      <c r="G2" s="181" t="s">
        <v>7</v>
      </c>
      <c r="H2" s="180" t="s">
        <v>8</v>
      </c>
      <c r="I2" s="178" t="s">
        <v>9</v>
      </c>
      <c r="J2" s="177" t="s">
        <v>10</v>
      </c>
      <c r="K2" s="231" t="s">
        <v>11</v>
      </c>
      <c r="L2" s="178" t="s">
        <v>9</v>
      </c>
      <c r="M2" s="177" t="s">
        <v>10</v>
      </c>
      <c r="N2" s="231" t="s">
        <v>11</v>
      </c>
      <c r="O2" s="178" t="s">
        <v>9</v>
      </c>
      <c r="P2" s="177" t="s">
        <v>10</v>
      </c>
      <c r="Q2" s="231" t="s">
        <v>11</v>
      </c>
      <c r="R2" s="178" t="s">
        <v>9</v>
      </c>
      <c r="S2" s="177" t="s">
        <v>10</v>
      </c>
      <c r="T2" s="231" t="s">
        <v>11</v>
      </c>
      <c r="U2" s="178" t="s">
        <v>9</v>
      </c>
      <c r="V2" s="177" t="s">
        <v>10</v>
      </c>
      <c r="W2" s="231" t="s">
        <v>11</v>
      </c>
      <c r="X2" s="178" t="s">
        <v>9</v>
      </c>
      <c r="Y2" s="177" t="s">
        <v>10</v>
      </c>
      <c r="Z2" s="231" t="s">
        <v>11</v>
      </c>
      <c r="AA2" s="178" t="s">
        <v>9</v>
      </c>
      <c r="AB2" s="177" t="s">
        <v>10</v>
      </c>
      <c r="AC2" s="231" t="s">
        <v>11</v>
      </c>
      <c r="AD2" s="178" t="s">
        <v>9</v>
      </c>
      <c r="AE2" s="177" t="s">
        <v>10</v>
      </c>
      <c r="AF2" s="231" t="s">
        <v>11</v>
      </c>
      <c r="AG2" s="178" t="s">
        <v>9</v>
      </c>
      <c r="AH2" s="177" t="s">
        <v>10</v>
      </c>
      <c r="AI2" s="989" t="s">
        <v>11</v>
      </c>
      <c r="AJ2" s="178" t="s">
        <v>9</v>
      </c>
      <c r="AK2" s="177" t="s">
        <v>12</v>
      </c>
      <c r="AL2" s="989" t="s">
        <v>11</v>
      </c>
      <c r="AM2" s="178" t="s">
        <v>9</v>
      </c>
      <c r="AN2" s="177" t="s">
        <v>12</v>
      </c>
      <c r="AO2" s="989" t="s">
        <v>11</v>
      </c>
      <c r="AP2" s="178" t="s">
        <v>9</v>
      </c>
      <c r="AQ2" s="177" t="s">
        <v>12</v>
      </c>
      <c r="AR2" s="1654" t="s">
        <v>11</v>
      </c>
      <c r="AS2" s="180" t="s">
        <v>9</v>
      </c>
      <c r="AT2" s="177" t="s">
        <v>12</v>
      </c>
      <c r="AU2" s="230" t="s">
        <v>11</v>
      </c>
    </row>
    <row r="3" spans="1:53" ht="15" customHeight="1">
      <c r="A3" s="150" t="s">
        <v>13</v>
      </c>
      <c r="B3" s="164">
        <v>60</v>
      </c>
      <c r="D3" s="353" t="s">
        <v>23</v>
      </c>
      <c r="E3" s="294" t="s">
        <v>47</v>
      </c>
      <c r="F3" s="294" t="s">
        <v>48</v>
      </c>
      <c r="G3" s="293">
        <v>10</v>
      </c>
      <c r="H3" s="351">
        <f t="shared" ref="H3:H30" si="0">G3*60</f>
        <v>600</v>
      </c>
      <c r="I3" s="429">
        <v>6500</v>
      </c>
      <c r="J3" s="351"/>
      <c r="K3" s="352">
        <v>1680</v>
      </c>
      <c r="L3" s="429">
        <v>6250</v>
      </c>
      <c r="M3" s="351"/>
      <c r="N3" s="352">
        <v>1656</v>
      </c>
      <c r="O3" s="429">
        <v>6000</v>
      </c>
      <c r="P3" s="351"/>
      <c r="Q3" s="350">
        <v>1368</v>
      </c>
      <c r="R3" s="429">
        <v>3807</v>
      </c>
      <c r="S3" s="351"/>
      <c r="T3" s="350">
        <v>848</v>
      </c>
      <c r="U3" s="429">
        <v>3765.6565656565658</v>
      </c>
      <c r="V3" s="290"/>
      <c r="W3" s="291">
        <v>839</v>
      </c>
      <c r="X3" s="429">
        <v>5100</v>
      </c>
      <c r="Y3" s="351"/>
      <c r="Z3" s="350">
        <v>1705</v>
      </c>
      <c r="AA3" s="429">
        <v>5000</v>
      </c>
      <c r="AB3" s="290"/>
      <c r="AC3" s="291">
        <v>1114</v>
      </c>
      <c r="AD3" s="429">
        <v>5000</v>
      </c>
      <c r="AE3" s="351"/>
      <c r="AF3" s="350">
        <v>1114</v>
      </c>
      <c r="AG3" s="429">
        <v>4800</v>
      </c>
      <c r="AH3" s="344"/>
      <c r="AI3" s="1164">
        <v>1070</v>
      </c>
      <c r="AJ3" s="416">
        <v>5500</v>
      </c>
      <c r="AK3" s="339"/>
      <c r="AL3" s="1036">
        <v>1225</v>
      </c>
      <c r="AM3" s="416" t="e">
        <f>IF('VM Support FY24'!AM3-#REF!=0,"-",'VM Support FY24'!AM3-#REF!)</f>
        <v>#REF!</v>
      </c>
      <c r="AN3" s="339" t="e">
        <f>IF('VM Support FY24'!AN3-#REF!=0,"-",'VM Support FY24'!AN3-#REF!)</f>
        <v>#REF!</v>
      </c>
      <c r="AO3" s="1036" t="e">
        <f>IF('VM Support FY24'!AO3-#REF!=0,"-",'VM Support FY24'!AO3-#REF!)</f>
        <v>#REF!</v>
      </c>
      <c r="AP3" s="416" t="e">
        <f>IF('VM Support FY24'!AP3-#REF!=0,"-",'VM Support FY24'!AP3-#REF!)</f>
        <v>#REF!</v>
      </c>
      <c r="AQ3" s="339" t="e">
        <f>IF('VM Support FY24'!AQ3-#REF!=0,"-",'VM Support FY24'!AQ3-#REF!)</f>
        <v>#REF!</v>
      </c>
      <c r="AR3" s="1797" t="e">
        <f>IF('VM Support FY24'!AR3-#REF!=0,"-",'VM Support FY24'!AR3-#REF!)</f>
        <v>#REF!</v>
      </c>
      <c r="AS3" s="590" t="e">
        <f t="shared" ref="AS3:AS30" si="1">SUM(I3,L3,O3,R3,U3,X3,AA3,AD3,AG3,AJ3,AM3,AP3)</f>
        <v>#REF!</v>
      </c>
      <c r="AT3" s="290"/>
      <c r="AU3" s="349"/>
      <c r="AX3" s="2888" t="s">
        <v>49</v>
      </c>
      <c r="AY3" s="2895"/>
    </row>
    <row r="4" spans="1:53" ht="16">
      <c r="A4" s="150" t="s">
        <v>11</v>
      </c>
      <c r="B4" s="164">
        <v>153</v>
      </c>
      <c r="D4" s="341" t="s">
        <v>23</v>
      </c>
      <c r="E4" s="155" t="s">
        <v>47</v>
      </c>
      <c r="F4" s="155" t="s">
        <v>22</v>
      </c>
      <c r="G4" s="225">
        <v>15</v>
      </c>
      <c r="H4" s="224">
        <f t="shared" si="0"/>
        <v>900</v>
      </c>
      <c r="I4" s="416">
        <v>7250</v>
      </c>
      <c r="J4" s="224"/>
      <c r="K4" s="223">
        <v>2520</v>
      </c>
      <c r="L4" s="416">
        <v>5200</v>
      </c>
      <c r="M4" s="224"/>
      <c r="N4" s="223">
        <v>1778</v>
      </c>
      <c r="O4" s="416">
        <v>5000</v>
      </c>
      <c r="P4" s="339"/>
      <c r="Q4" s="445">
        <v>1710</v>
      </c>
      <c r="R4" s="416">
        <v>4312.5</v>
      </c>
      <c r="S4" s="339"/>
      <c r="T4" s="445">
        <v>1442</v>
      </c>
      <c r="U4" s="416">
        <v>4125</v>
      </c>
      <c r="V4" s="288"/>
      <c r="W4" s="338">
        <v>1379</v>
      </c>
      <c r="X4" s="416">
        <v>5250</v>
      </c>
      <c r="Y4" s="339"/>
      <c r="Z4" s="445">
        <v>1755</v>
      </c>
      <c r="AA4" s="416">
        <v>5250</v>
      </c>
      <c r="AB4" s="288"/>
      <c r="AC4" s="338">
        <v>1755</v>
      </c>
      <c r="AD4" s="416">
        <v>6200</v>
      </c>
      <c r="AE4" s="339"/>
      <c r="AF4" s="445">
        <v>2072</v>
      </c>
      <c r="AG4" s="416">
        <v>6100</v>
      </c>
      <c r="AH4" s="288"/>
      <c r="AI4" s="991">
        <v>2039</v>
      </c>
      <c r="AJ4" s="416">
        <v>6750</v>
      </c>
      <c r="AK4" s="339"/>
      <c r="AL4" s="1036">
        <v>2256</v>
      </c>
      <c r="AM4" s="416" t="e">
        <f>IF('VM Support FY24'!AM4-#REF!=0,"-",'VM Support FY24'!AM4-#REF!)</f>
        <v>#REF!</v>
      </c>
      <c r="AN4" s="339" t="e">
        <f>IF('VM Support FY24'!AN4-#REF!=0,"-",'VM Support FY24'!AN4-#REF!)</f>
        <v>#REF!</v>
      </c>
      <c r="AO4" s="1036" t="e">
        <f>IF('VM Support FY24'!AO4-#REF!=0,"-",'VM Support FY24'!AO4-#REF!)</f>
        <v>#REF!</v>
      </c>
      <c r="AP4" s="416" t="e">
        <f>IF('VM Support FY24'!AP4-#REF!=0,"-",'VM Support FY24'!AP4-#REF!)</f>
        <v>#REF!</v>
      </c>
      <c r="AQ4" s="339" t="e">
        <f>IF('VM Support FY24'!AQ4-#REF!=0,"-",'VM Support FY24'!AQ4-#REF!)</f>
        <v>#REF!</v>
      </c>
      <c r="AR4" s="1797" t="e">
        <f>IF('VM Support FY24'!AR4-#REF!=0,"-",'VM Support FY24'!AR4-#REF!)</f>
        <v>#REF!</v>
      </c>
      <c r="AS4" s="589" t="e">
        <f t="shared" si="1"/>
        <v>#REF!</v>
      </c>
      <c r="AT4" s="221"/>
      <c r="AU4" s="220"/>
      <c r="AX4" s="373" t="s">
        <v>20</v>
      </c>
      <c r="AY4" s="374">
        <v>0.7</v>
      </c>
    </row>
    <row r="5" spans="1:53" ht="16">
      <c r="D5" s="341" t="s">
        <v>23</v>
      </c>
      <c r="E5" s="155" t="s">
        <v>50</v>
      </c>
      <c r="F5" s="155" t="s">
        <v>16</v>
      </c>
      <c r="G5" s="225">
        <v>12</v>
      </c>
      <c r="H5" s="224">
        <f t="shared" si="0"/>
        <v>720</v>
      </c>
      <c r="I5" s="416">
        <v>3506.25</v>
      </c>
      <c r="J5" s="224"/>
      <c r="K5" s="223">
        <v>1176</v>
      </c>
      <c r="L5" s="416">
        <v>1650</v>
      </c>
      <c r="M5" s="224"/>
      <c r="N5" s="223">
        <v>1262</v>
      </c>
      <c r="O5" s="416">
        <v>1575</v>
      </c>
      <c r="P5" s="339"/>
      <c r="Q5" s="445">
        <v>431</v>
      </c>
      <c r="R5" s="416">
        <v>1035.5999999999999</v>
      </c>
      <c r="S5" s="339"/>
      <c r="T5" s="445">
        <v>277</v>
      </c>
      <c r="U5" s="416">
        <v>926.66666666666674</v>
      </c>
      <c r="V5" s="288"/>
      <c r="W5" s="338">
        <v>248</v>
      </c>
      <c r="X5" s="416">
        <v>1224</v>
      </c>
      <c r="Y5" s="339"/>
      <c r="Z5" s="445">
        <v>491</v>
      </c>
      <c r="AA5" s="416">
        <v>1248</v>
      </c>
      <c r="AB5" s="288"/>
      <c r="AC5" s="338">
        <v>334</v>
      </c>
      <c r="AD5" s="416">
        <v>1248</v>
      </c>
      <c r="AE5" s="339"/>
      <c r="AF5" s="445">
        <v>334</v>
      </c>
      <c r="AG5" s="416">
        <v>1200</v>
      </c>
      <c r="AH5" s="288"/>
      <c r="AI5" s="991">
        <v>321</v>
      </c>
      <c r="AJ5" s="416">
        <v>1350</v>
      </c>
      <c r="AK5" s="339"/>
      <c r="AL5" s="1036">
        <v>361</v>
      </c>
      <c r="AM5" s="416" t="e">
        <f>IF('VM Support FY24'!AM5-#REF!=0,"-",'VM Support FY24'!AM5-#REF!)</f>
        <v>#REF!</v>
      </c>
      <c r="AN5" s="339" t="e">
        <f>IF('VM Support FY24'!AN5-#REF!=0,"-",'VM Support FY24'!AN5-#REF!)</f>
        <v>#REF!</v>
      </c>
      <c r="AO5" s="1036" t="e">
        <f>IF('VM Support FY24'!AO5-#REF!=0,"-",'VM Support FY24'!AO5-#REF!)</f>
        <v>#REF!</v>
      </c>
      <c r="AP5" s="416" t="e">
        <f>IF('VM Support FY24'!AP5-#REF!=0,"-",'VM Support FY24'!AP5-#REF!)</f>
        <v>#REF!</v>
      </c>
      <c r="AQ5" s="339" t="e">
        <f>IF('VM Support FY24'!AQ5-#REF!=0,"-",'VM Support FY24'!AQ5-#REF!)</f>
        <v>#REF!</v>
      </c>
      <c r="AR5" s="1797" t="e">
        <f>IF('VM Support FY24'!AR5-#REF!=0,"-",'VM Support FY24'!AR5-#REF!)</f>
        <v>#REF!</v>
      </c>
      <c r="AS5" s="589" t="e">
        <f t="shared" si="1"/>
        <v>#REF!</v>
      </c>
      <c r="AT5" s="221"/>
      <c r="AU5" s="220"/>
      <c r="AX5" s="371" t="s">
        <v>23</v>
      </c>
      <c r="AY5" s="372">
        <v>0.3</v>
      </c>
    </row>
    <row r="6" spans="1:53" ht="16">
      <c r="D6" s="341" t="s">
        <v>23</v>
      </c>
      <c r="E6" s="155" t="s">
        <v>51</v>
      </c>
      <c r="F6" s="155" t="s">
        <v>52</v>
      </c>
      <c r="G6" s="288">
        <v>10</v>
      </c>
      <c r="H6" s="224">
        <f t="shared" si="0"/>
        <v>600</v>
      </c>
      <c r="I6" s="416">
        <v>14000</v>
      </c>
      <c r="J6" s="224"/>
      <c r="K6" s="223">
        <v>4437</v>
      </c>
      <c r="L6" s="416">
        <v>10000</v>
      </c>
      <c r="M6" s="224"/>
      <c r="N6" s="223">
        <v>3467</v>
      </c>
      <c r="O6" s="416">
        <v>9750</v>
      </c>
      <c r="P6" s="339"/>
      <c r="Q6" s="445">
        <v>3120</v>
      </c>
      <c r="R6" s="416">
        <v>7600</v>
      </c>
      <c r="S6" s="339"/>
      <c r="T6" s="445">
        <v>2427</v>
      </c>
      <c r="U6" s="416">
        <v>7400</v>
      </c>
      <c r="V6" s="288"/>
      <c r="W6" s="338">
        <v>2332</v>
      </c>
      <c r="X6" s="416">
        <v>9000</v>
      </c>
      <c r="Y6" s="339"/>
      <c r="Z6" s="445">
        <v>2836</v>
      </c>
      <c r="AA6" s="416">
        <v>9250</v>
      </c>
      <c r="AB6" s="288"/>
      <c r="AC6" s="338">
        <v>2915</v>
      </c>
      <c r="AD6" s="416">
        <v>6500</v>
      </c>
      <c r="AE6" s="339"/>
      <c r="AF6" s="445">
        <v>2048</v>
      </c>
      <c r="AG6" s="416">
        <v>7000</v>
      </c>
      <c r="AH6" s="288"/>
      <c r="AI6" s="991">
        <v>2206</v>
      </c>
      <c r="AJ6" s="416">
        <v>11000</v>
      </c>
      <c r="AK6" s="339"/>
      <c r="AL6" s="1036">
        <v>3467</v>
      </c>
      <c r="AM6" s="416" t="e">
        <f>IF('VM Support FY24'!AM6-#REF!=0,"-",'VM Support FY24'!AM6-#REF!)</f>
        <v>#REF!</v>
      </c>
      <c r="AN6" s="339" t="e">
        <f>IF('VM Support FY24'!AN6-#REF!=0,"-",'VM Support FY24'!AN6-#REF!)</f>
        <v>#REF!</v>
      </c>
      <c r="AO6" s="1036" t="e">
        <f>IF('VM Support FY24'!AO6-#REF!=0,"-",'VM Support FY24'!AO6-#REF!)</f>
        <v>#REF!</v>
      </c>
      <c r="AP6" s="416" t="e">
        <f>IF('VM Support FY24'!AP6-#REF!=0,"-",'VM Support FY24'!AP6-#REF!)</f>
        <v>#REF!</v>
      </c>
      <c r="AQ6" s="339" t="e">
        <f>IF('VM Support FY24'!AQ6-#REF!=0,"-",'VM Support FY24'!AQ6-#REF!)</f>
        <v>#REF!</v>
      </c>
      <c r="AR6" s="1797" t="e">
        <f>IF('VM Support FY24'!AR6-#REF!=0,"-",'VM Support FY24'!AR6-#REF!)</f>
        <v>#REF!</v>
      </c>
      <c r="AS6" s="589" t="e">
        <f t="shared" si="1"/>
        <v>#REF!</v>
      </c>
      <c r="AT6" s="221"/>
      <c r="AU6" s="220"/>
    </row>
    <row r="7" spans="1:53" ht="16">
      <c r="D7" s="348" t="s">
        <v>23</v>
      </c>
      <c r="E7" s="155" t="s">
        <v>53</v>
      </c>
      <c r="F7" s="155" t="s">
        <v>52</v>
      </c>
      <c r="G7" s="288">
        <v>10</v>
      </c>
      <c r="H7" s="224">
        <f t="shared" si="0"/>
        <v>600</v>
      </c>
      <c r="I7" s="416">
        <v>1250</v>
      </c>
      <c r="J7" s="224"/>
      <c r="K7" s="223">
        <v>306</v>
      </c>
      <c r="L7" s="416">
        <v>1300</v>
      </c>
      <c r="M7" s="224"/>
      <c r="N7" s="223">
        <v>347</v>
      </c>
      <c r="O7" s="416">
        <v>1200</v>
      </c>
      <c r="P7" s="446"/>
      <c r="Q7" s="447">
        <v>347</v>
      </c>
      <c r="R7" s="416">
        <v>1200</v>
      </c>
      <c r="S7" s="446"/>
      <c r="T7" s="447">
        <v>347</v>
      </c>
      <c r="U7" s="416">
        <v>1040</v>
      </c>
      <c r="V7" s="288"/>
      <c r="W7" s="338">
        <v>240</v>
      </c>
      <c r="X7" s="416">
        <v>1400</v>
      </c>
      <c r="Y7" s="446"/>
      <c r="Z7" s="447">
        <v>324</v>
      </c>
      <c r="AA7" s="416">
        <v>1500</v>
      </c>
      <c r="AB7" s="288"/>
      <c r="AC7" s="338">
        <v>347</v>
      </c>
      <c r="AD7" s="416">
        <v>1600</v>
      </c>
      <c r="AE7" s="446"/>
      <c r="AF7" s="447">
        <v>370</v>
      </c>
      <c r="AG7" s="416">
        <v>1600</v>
      </c>
      <c r="AH7" s="288"/>
      <c r="AI7" s="991">
        <v>370</v>
      </c>
      <c r="AJ7" s="1209">
        <v>1520</v>
      </c>
      <c r="AK7" s="446"/>
      <c r="AL7" s="1037">
        <v>351</v>
      </c>
      <c r="AM7" s="1209" t="e">
        <f>IF('VM Support FY24'!AM7-#REF!=0,"-",'VM Support FY24'!AM7-#REF!)</f>
        <v>#REF!</v>
      </c>
      <c r="AN7" s="446" t="e">
        <f>IF('VM Support FY24'!AN7-#REF!=0,"-",'VM Support FY24'!AN7-#REF!)</f>
        <v>#REF!</v>
      </c>
      <c r="AO7" s="1037" t="e">
        <f>IF('VM Support FY24'!AO7-#REF!=0,"-",'VM Support FY24'!AO7-#REF!)</f>
        <v>#REF!</v>
      </c>
      <c r="AP7" s="416" t="e">
        <f>IF('VM Support FY24'!AP7-#REF!=0,"-",'VM Support FY24'!AP7-#REF!)</f>
        <v>#REF!</v>
      </c>
      <c r="AQ7" s="339" t="e">
        <f>IF('VM Support FY24'!AQ7-#REF!=0,"-",'VM Support FY24'!AQ7-#REF!)</f>
        <v>#REF!</v>
      </c>
      <c r="AR7" s="1797" t="e">
        <f>IF('VM Support FY24'!AR7-#REF!=0,"-",'VM Support FY24'!AR7-#REF!)</f>
        <v>#REF!</v>
      </c>
      <c r="AS7" s="589" t="e">
        <f t="shared" si="1"/>
        <v>#REF!</v>
      </c>
      <c r="AT7" s="284"/>
      <c r="AU7" s="347"/>
    </row>
    <row r="8" spans="1:53" ht="16">
      <c r="D8" s="346" t="s">
        <v>23</v>
      </c>
      <c r="E8" s="294" t="s">
        <v>54</v>
      </c>
      <c r="F8" s="294" t="s">
        <v>16</v>
      </c>
      <c r="G8" s="293">
        <v>30</v>
      </c>
      <c r="H8" s="293">
        <f t="shared" si="0"/>
        <v>1800</v>
      </c>
      <c r="I8" s="429">
        <v>6600</v>
      </c>
      <c r="J8" s="293"/>
      <c r="K8" s="345">
        <v>4200</v>
      </c>
      <c r="L8" s="429">
        <v>7200</v>
      </c>
      <c r="M8" s="293"/>
      <c r="N8" s="345">
        <v>4925</v>
      </c>
      <c r="O8" s="429">
        <v>7200</v>
      </c>
      <c r="P8" s="292"/>
      <c r="Q8" s="448">
        <v>4925</v>
      </c>
      <c r="R8" s="429">
        <v>7200</v>
      </c>
      <c r="S8" s="292"/>
      <c r="T8" s="448">
        <v>4813</v>
      </c>
      <c r="U8" s="429">
        <v>7300</v>
      </c>
      <c r="V8" s="617" t="s">
        <v>55</v>
      </c>
      <c r="W8" s="618">
        <v>4880</v>
      </c>
      <c r="X8" s="429">
        <v>7550</v>
      </c>
      <c r="Y8" s="292"/>
      <c r="Z8" s="448">
        <v>5047</v>
      </c>
      <c r="AA8" s="429">
        <v>5800</v>
      </c>
      <c r="AB8" s="617"/>
      <c r="AC8" s="618">
        <v>3877</v>
      </c>
      <c r="AD8" s="429">
        <v>5800</v>
      </c>
      <c r="AE8" s="292"/>
      <c r="AF8" s="448">
        <v>3877</v>
      </c>
      <c r="AG8" s="429">
        <v>6500</v>
      </c>
      <c r="AH8" s="617"/>
      <c r="AI8" s="1010">
        <v>4345</v>
      </c>
      <c r="AJ8" s="1211">
        <v>6500</v>
      </c>
      <c r="AK8" s="1212"/>
      <c r="AL8" s="1213">
        <v>4345</v>
      </c>
      <c r="AM8" s="1211" t="e">
        <f>IF('VM Support FY24'!AM8-#REF!=0,"-",'VM Support FY24'!AM8-#REF!)</f>
        <v>#REF!</v>
      </c>
      <c r="AN8" s="1212" t="e">
        <f>IF('VM Support FY24'!AN8-#REF!=0,"-",'VM Support FY24'!AN8-#REF!)</f>
        <v>#REF!</v>
      </c>
      <c r="AO8" s="1213" t="e">
        <f>IF('VM Support FY24'!AO8-#REF!=0,"-",'VM Support FY24'!AO8-#REF!)</f>
        <v>#REF!</v>
      </c>
      <c r="AP8" s="1211" t="e">
        <f>IF('VM Support FY24'!AP8-#REF!=0,"-",'VM Support FY24'!AP8-#REF!)</f>
        <v>#REF!</v>
      </c>
      <c r="AQ8" s="1212" t="e">
        <f>IF('VM Support FY24'!AQ8-#REF!=0,"-",'VM Support FY24'!AQ8-#REF!)</f>
        <v>#REF!</v>
      </c>
      <c r="AR8" s="1798" t="e">
        <f>IF('VM Support FY24'!AR8-#REF!=0,"-",'VM Support FY24'!AR8-#REF!)</f>
        <v>#REF!</v>
      </c>
      <c r="AS8" s="590" t="e">
        <f t="shared" si="1"/>
        <v>#REF!</v>
      </c>
      <c r="AT8" s="343"/>
      <c r="AU8" s="342"/>
    </row>
    <row r="9" spans="1:53" ht="16">
      <c r="D9" s="341" t="s">
        <v>23</v>
      </c>
      <c r="E9" s="155" t="s">
        <v>54</v>
      </c>
      <c r="F9" s="155" t="s">
        <v>56</v>
      </c>
      <c r="G9" s="225">
        <v>50</v>
      </c>
      <c r="H9" s="339">
        <f t="shared" si="0"/>
        <v>3000</v>
      </c>
      <c r="I9" s="416">
        <v>3100</v>
      </c>
      <c r="J9" s="339"/>
      <c r="K9" s="340">
        <v>2142</v>
      </c>
      <c r="L9" s="416">
        <v>4600</v>
      </c>
      <c r="M9" s="339"/>
      <c r="N9" s="340">
        <v>3987</v>
      </c>
      <c r="O9" s="416">
        <v>4600</v>
      </c>
      <c r="P9" s="309"/>
      <c r="Q9" s="449">
        <v>3987</v>
      </c>
      <c r="R9" s="416">
        <v>4600</v>
      </c>
      <c r="S9" s="309"/>
      <c r="T9" s="449">
        <v>3467</v>
      </c>
      <c r="U9" s="416">
        <v>4700</v>
      </c>
      <c r="V9" s="619" t="s">
        <v>55</v>
      </c>
      <c r="W9" s="620">
        <v>3640</v>
      </c>
      <c r="X9" s="416">
        <v>4700</v>
      </c>
      <c r="Y9" s="309"/>
      <c r="Z9" s="449">
        <v>3542</v>
      </c>
      <c r="AA9" s="416">
        <v>3760</v>
      </c>
      <c r="AB9" s="619"/>
      <c r="AC9" s="620">
        <v>2834</v>
      </c>
      <c r="AD9" s="416">
        <v>3760</v>
      </c>
      <c r="AE9" s="309"/>
      <c r="AF9" s="449">
        <v>2834</v>
      </c>
      <c r="AG9" s="416">
        <v>3200</v>
      </c>
      <c r="AH9" s="619"/>
      <c r="AI9" s="1011">
        <v>2412</v>
      </c>
      <c r="AJ9" s="416">
        <v>3520</v>
      </c>
      <c r="AK9" s="309"/>
      <c r="AL9" s="1038">
        <v>2653</v>
      </c>
      <c r="AM9" s="416" t="e">
        <f>IF('VM Support FY24'!AM9-#REF!=0,"-",'VM Support FY24'!AM9-#REF!)</f>
        <v>#REF!</v>
      </c>
      <c r="AN9" s="309" t="e">
        <f>IF('VM Support FY24'!AN9-#REF!=0,"-",'VM Support FY24'!AN9-#REF!)</f>
        <v>#REF!</v>
      </c>
      <c r="AO9" s="1038" t="e">
        <f>IF('VM Support FY24'!AO9-#REF!=0,"-",'VM Support FY24'!AO9-#REF!)</f>
        <v>#REF!</v>
      </c>
      <c r="AP9" s="416" t="e">
        <f>IF('VM Support FY24'!AP9-#REF!=0,"-",'VM Support FY24'!AP9-#REF!)</f>
        <v>#REF!</v>
      </c>
      <c r="AQ9" s="309" t="e">
        <f>IF('VM Support FY24'!AQ9-#REF!=0,"-",'VM Support FY24'!AQ9-#REF!)</f>
        <v>#REF!</v>
      </c>
      <c r="AR9" s="1797" t="e">
        <f>IF('VM Support FY24'!AR9-#REF!=0,"-",'VM Support FY24'!AR9-#REF!)</f>
        <v>#REF!</v>
      </c>
      <c r="AS9" s="589" t="e">
        <f t="shared" si="1"/>
        <v>#REF!</v>
      </c>
      <c r="AT9" s="288"/>
      <c r="AU9" s="301"/>
    </row>
    <row r="10" spans="1:53" ht="16">
      <c r="D10" s="341" t="s">
        <v>23</v>
      </c>
      <c r="E10" s="155" t="s">
        <v>57</v>
      </c>
      <c r="F10" s="155" t="s">
        <v>16</v>
      </c>
      <c r="G10" s="225">
        <v>30</v>
      </c>
      <c r="H10" s="339">
        <f t="shared" si="0"/>
        <v>1800</v>
      </c>
      <c r="I10" s="416">
        <v>4700</v>
      </c>
      <c r="J10" s="339"/>
      <c r="K10" s="340">
        <v>3192</v>
      </c>
      <c r="L10" s="416">
        <v>5500</v>
      </c>
      <c r="M10" s="339"/>
      <c r="N10" s="340">
        <v>3762</v>
      </c>
      <c r="O10" s="416">
        <v>5500</v>
      </c>
      <c r="P10" s="309"/>
      <c r="Q10" s="449">
        <v>3762</v>
      </c>
      <c r="R10" s="416">
        <v>5500</v>
      </c>
      <c r="S10" s="309"/>
      <c r="T10" s="449">
        <v>3676</v>
      </c>
      <c r="U10" s="416">
        <v>5600</v>
      </c>
      <c r="V10" s="619" t="s">
        <v>55</v>
      </c>
      <c r="W10" s="620">
        <v>3743</v>
      </c>
      <c r="X10" s="416">
        <v>5750</v>
      </c>
      <c r="Y10" s="309"/>
      <c r="Z10" s="449">
        <v>3844</v>
      </c>
      <c r="AA10" s="416">
        <v>4800</v>
      </c>
      <c r="AB10" s="619"/>
      <c r="AC10" s="620">
        <v>3209</v>
      </c>
      <c r="AD10" s="416">
        <v>4800</v>
      </c>
      <c r="AE10" s="309"/>
      <c r="AF10" s="449">
        <v>3209</v>
      </c>
      <c r="AG10" s="416">
        <v>5500</v>
      </c>
      <c r="AH10" s="619"/>
      <c r="AI10" s="1011">
        <v>3676</v>
      </c>
      <c r="AJ10" s="416">
        <v>5500</v>
      </c>
      <c r="AK10" s="309"/>
      <c r="AL10" s="1038">
        <v>3676</v>
      </c>
      <c r="AM10" s="416" t="e">
        <f>IF('VM Support FY24'!AM10-#REF!=0,"-",'VM Support FY24'!AM10-#REF!)</f>
        <v>#REF!</v>
      </c>
      <c r="AN10" s="309" t="e">
        <f>IF('VM Support FY24'!AN10-#REF!=0,"-",'VM Support FY24'!AN10-#REF!)</f>
        <v>#REF!</v>
      </c>
      <c r="AO10" s="1038" t="e">
        <f>IF('VM Support FY24'!AO10-#REF!=0,"-",'VM Support FY24'!AO10-#REF!)</f>
        <v>#REF!</v>
      </c>
      <c r="AP10" s="416" t="e">
        <f>IF('VM Support FY24'!AP10-#REF!=0,"-",'VM Support FY24'!AP10-#REF!)</f>
        <v>#REF!</v>
      </c>
      <c r="AQ10" s="309" t="e">
        <f>IF('VM Support FY24'!AQ10-#REF!=0,"-",'VM Support FY24'!AQ10-#REF!)</f>
        <v>#REF!</v>
      </c>
      <c r="AR10" s="1797" t="e">
        <f>IF('VM Support FY24'!AR10-#REF!=0,"-",'VM Support FY24'!AR10-#REF!)</f>
        <v>#REF!</v>
      </c>
      <c r="AS10" s="589" t="e">
        <f t="shared" si="1"/>
        <v>#REF!</v>
      </c>
      <c r="AT10" s="288"/>
      <c r="AU10" s="301"/>
    </row>
    <row r="11" spans="1:53" ht="16">
      <c r="A11" s="150" t="s">
        <v>0</v>
      </c>
      <c r="B11" s="164">
        <v>165</v>
      </c>
      <c r="D11" s="337" t="s">
        <v>23</v>
      </c>
      <c r="E11" s="148" t="s">
        <v>57</v>
      </c>
      <c r="F11" s="148" t="s">
        <v>56</v>
      </c>
      <c r="G11" s="336">
        <v>50</v>
      </c>
      <c r="H11" s="334">
        <f t="shared" si="0"/>
        <v>3000</v>
      </c>
      <c r="I11" s="430">
        <v>2900</v>
      </c>
      <c r="J11" s="334"/>
      <c r="K11" s="335">
        <v>2142</v>
      </c>
      <c r="L11" s="430">
        <v>4600</v>
      </c>
      <c r="M11" s="334"/>
      <c r="N11" s="335">
        <v>4333</v>
      </c>
      <c r="O11" s="430">
        <v>4600</v>
      </c>
      <c r="P11" s="450"/>
      <c r="Q11" s="451">
        <v>3987</v>
      </c>
      <c r="R11" s="430">
        <v>4600</v>
      </c>
      <c r="S11" s="450"/>
      <c r="T11" s="451">
        <v>3467</v>
      </c>
      <c r="U11" s="430">
        <v>4700</v>
      </c>
      <c r="V11" s="621" t="s">
        <v>55</v>
      </c>
      <c r="W11" s="622">
        <v>3640</v>
      </c>
      <c r="X11" s="430">
        <v>4700</v>
      </c>
      <c r="Y11" s="450"/>
      <c r="Z11" s="451">
        <v>3542</v>
      </c>
      <c r="AA11" s="430">
        <v>3760</v>
      </c>
      <c r="AB11" s="621"/>
      <c r="AC11" s="622">
        <v>2834</v>
      </c>
      <c r="AD11" s="430">
        <v>3760</v>
      </c>
      <c r="AE11" s="450"/>
      <c r="AF11" s="451">
        <v>2834</v>
      </c>
      <c r="AG11" s="430">
        <v>3200</v>
      </c>
      <c r="AH11" s="621"/>
      <c r="AI11" s="1012">
        <v>2412</v>
      </c>
      <c r="AJ11" s="430">
        <v>3520</v>
      </c>
      <c r="AK11" s="1214"/>
      <c r="AL11" s="1215">
        <v>2653</v>
      </c>
      <c r="AM11" s="430" t="e">
        <f>IF('VM Support FY24'!AM11-#REF!=0,"-",'VM Support FY24'!AM11-#REF!)</f>
        <v>#REF!</v>
      </c>
      <c r="AN11" s="1214" t="e">
        <f>IF('VM Support FY24'!AN11-#REF!=0,"-",'VM Support FY24'!AN11-#REF!)</f>
        <v>#REF!</v>
      </c>
      <c r="AO11" s="1215" t="e">
        <f>IF('VM Support FY24'!AO11-#REF!=0,"-",'VM Support FY24'!AO11-#REF!)</f>
        <v>#REF!</v>
      </c>
      <c r="AP11" s="430" t="e">
        <f>IF('VM Support FY24'!AP11-#REF!=0,"-",'VM Support FY24'!AP11-#REF!)</f>
        <v>#REF!</v>
      </c>
      <c r="AQ11" s="1214" t="e">
        <f>IF('VM Support FY24'!AQ11-#REF!=0,"-",'VM Support FY24'!AQ11-#REF!)</f>
        <v>#REF!</v>
      </c>
      <c r="AR11" s="1799" t="e">
        <f>IF('VM Support FY24'!AR11-#REF!=0,"-",'VM Support FY24'!AR11-#REF!)</f>
        <v>#REF!</v>
      </c>
      <c r="AS11" s="591" t="e">
        <f t="shared" si="1"/>
        <v>#REF!</v>
      </c>
      <c r="AT11" s="333"/>
      <c r="AU11" s="332"/>
    </row>
    <row r="12" spans="1:53">
      <c r="A12" s="150" t="s">
        <v>34</v>
      </c>
      <c r="B12" s="156">
        <v>0.12</v>
      </c>
      <c r="D12" s="175" t="s">
        <v>20</v>
      </c>
      <c r="E12" s="294" t="s">
        <v>58</v>
      </c>
      <c r="F12" s="209" t="s">
        <v>16</v>
      </c>
      <c r="G12" s="209">
        <v>12</v>
      </c>
      <c r="H12" s="207">
        <f t="shared" si="0"/>
        <v>720</v>
      </c>
      <c r="I12" s="420">
        <v>618.75</v>
      </c>
      <c r="J12" s="207"/>
      <c r="K12" s="206">
        <v>336</v>
      </c>
      <c r="L12" s="420">
        <v>3849.9999999999995</v>
      </c>
      <c r="M12" s="207"/>
      <c r="N12" s="206">
        <v>486</v>
      </c>
      <c r="O12" s="420">
        <v>3674.9999999999995</v>
      </c>
      <c r="P12" s="292"/>
      <c r="Q12" s="448">
        <v>1005</v>
      </c>
      <c r="R12" s="420">
        <v>2416.3999999999996</v>
      </c>
      <c r="S12" s="292"/>
      <c r="T12" s="448">
        <v>646</v>
      </c>
      <c r="U12" s="420">
        <v>2162.2222222222222</v>
      </c>
      <c r="V12" s="344"/>
      <c r="W12" s="428">
        <v>578</v>
      </c>
      <c r="X12" s="420">
        <v>2856</v>
      </c>
      <c r="Y12" s="292"/>
      <c r="Z12" s="448">
        <v>1145</v>
      </c>
      <c r="AA12" s="420">
        <v>2912</v>
      </c>
      <c r="AB12" s="344"/>
      <c r="AC12" s="428">
        <v>779</v>
      </c>
      <c r="AD12" s="420">
        <v>2912</v>
      </c>
      <c r="AE12" s="292"/>
      <c r="AF12" s="448">
        <v>779</v>
      </c>
      <c r="AG12" s="420">
        <v>2800</v>
      </c>
      <c r="AH12" s="344"/>
      <c r="AI12" s="1013">
        <v>749</v>
      </c>
      <c r="AJ12" s="593">
        <v>3150</v>
      </c>
      <c r="AK12" s="309"/>
      <c r="AL12" s="1038">
        <v>842</v>
      </c>
      <c r="AM12" s="593" t="e">
        <f>IF('VM Support FY24'!AM12-#REF!=0,"-",'VM Support FY24'!AM12-#REF!)</f>
        <v>#REF!</v>
      </c>
      <c r="AN12" s="619" t="e">
        <f>IF('VM Support FY24'!AN12-#REF!=0,"-",'VM Support FY24'!AN12-#REF!)</f>
        <v>#REF!</v>
      </c>
      <c r="AO12" s="1011" t="e">
        <f>IF('VM Support FY24'!AO12-#REF!=0,"-",'VM Support FY24'!AO12-#REF!)</f>
        <v>#REF!</v>
      </c>
      <c r="AP12" s="593" t="e">
        <f>IF('VM Support FY24'!AP12-#REF!=0,"-",'VM Support FY24'!AP12-#REF!)</f>
        <v>#REF!</v>
      </c>
      <c r="AQ12" s="619" t="e">
        <f>IF('VM Support FY24'!AQ12-#REF!=0,"-",'VM Support FY24'!AQ12-#REF!)</f>
        <v>#REF!</v>
      </c>
      <c r="AR12" s="1655" t="e">
        <f>IF('VM Support FY24'!AR12-#REF!=0,"-",'VM Support FY24'!AR12-#REF!)</f>
        <v>#REF!</v>
      </c>
      <c r="AS12" s="1648" t="e">
        <f t="shared" si="1"/>
        <v>#REF!</v>
      </c>
      <c r="AT12" s="252"/>
      <c r="AU12" s="331"/>
    </row>
    <row r="13" spans="1:53">
      <c r="A13" s="150" t="s">
        <v>37</v>
      </c>
      <c r="B13" s="149">
        <v>0.85</v>
      </c>
      <c r="D13" s="170" t="s">
        <v>20</v>
      </c>
      <c r="E13" s="155" t="s">
        <v>59</v>
      </c>
      <c r="F13" s="169" t="s">
        <v>16</v>
      </c>
      <c r="G13" s="168">
        <v>11</v>
      </c>
      <c r="H13" s="328">
        <f t="shared" si="0"/>
        <v>660</v>
      </c>
      <c r="I13" s="431">
        <v>5750</v>
      </c>
      <c r="J13" s="328"/>
      <c r="K13" s="327">
        <v>1512</v>
      </c>
      <c r="L13" s="431">
        <v>5500</v>
      </c>
      <c r="M13" s="328"/>
      <c r="N13" s="327">
        <v>1603</v>
      </c>
      <c r="O13" s="431">
        <v>5100</v>
      </c>
      <c r="P13" s="375"/>
      <c r="Q13" s="369">
        <v>1279</v>
      </c>
      <c r="R13" s="431">
        <v>3316</v>
      </c>
      <c r="S13" s="309"/>
      <c r="T13" s="449">
        <v>813</v>
      </c>
      <c r="U13" s="431">
        <v>2954.5454545454545</v>
      </c>
      <c r="V13" s="288"/>
      <c r="W13" s="338">
        <v>724</v>
      </c>
      <c r="X13" s="431">
        <v>4600</v>
      </c>
      <c r="Y13" s="309"/>
      <c r="Z13" s="449">
        <v>1127</v>
      </c>
      <c r="AA13" s="431">
        <v>3760</v>
      </c>
      <c r="AB13" s="288"/>
      <c r="AC13" s="338">
        <v>922</v>
      </c>
      <c r="AD13" s="431">
        <v>3920</v>
      </c>
      <c r="AE13" s="309"/>
      <c r="AF13" s="449">
        <v>961</v>
      </c>
      <c r="AG13" s="431">
        <v>4160</v>
      </c>
      <c r="AH13" s="288"/>
      <c r="AI13" s="991">
        <v>1020</v>
      </c>
      <c r="AJ13" s="431">
        <v>4125</v>
      </c>
      <c r="AK13" s="309"/>
      <c r="AL13" s="1038">
        <v>1011</v>
      </c>
      <c r="AM13" s="431" t="e">
        <f>IF('VM Support FY24'!AM13-#REF!=0,"-",'VM Support FY24'!AM13-#REF!)</f>
        <v>#REF!</v>
      </c>
      <c r="AN13" s="288" t="e">
        <f>IF('VM Support FY24'!AN13-#REF!=0,"-",'VM Support FY24'!AN13-#REF!)</f>
        <v>#REF!</v>
      </c>
      <c r="AO13" s="991" t="e">
        <f>IF('VM Support FY24'!AO13-#REF!=0,"-",'VM Support FY24'!AO13-#REF!)</f>
        <v>#REF!</v>
      </c>
      <c r="AP13" s="431" t="e">
        <f>IF('VM Support FY24'!AP13-#REF!=0,"-",'VM Support FY24'!AP13-#REF!)</f>
        <v>#REF!</v>
      </c>
      <c r="AQ13" s="288" t="e">
        <f>IF('VM Support FY24'!AQ13-#REF!=0,"-",'VM Support FY24'!AQ13-#REF!)</f>
        <v>#REF!</v>
      </c>
      <c r="AR13" s="1656" t="e">
        <f>IF('VM Support FY24'!AR13-#REF!=0,"-",'VM Support FY24'!AR13-#REF!)</f>
        <v>#REF!</v>
      </c>
      <c r="AS13" s="1649" t="e">
        <f t="shared" si="1"/>
        <v>#REF!</v>
      </c>
      <c r="AT13" s="165"/>
      <c r="AU13" s="249"/>
    </row>
    <row r="14" spans="1:53">
      <c r="D14" s="170" t="s">
        <v>20</v>
      </c>
      <c r="E14" s="155" t="s">
        <v>59</v>
      </c>
      <c r="F14" s="169" t="s">
        <v>22</v>
      </c>
      <c r="G14" s="168">
        <v>20</v>
      </c>
      <c r="H14" s="328">
        <f t="shared" si="0"/>
        <v>1200</v>
      </c>
      <c r="I14" s="431">
        <v>2500</v>
      </c>
      <c r="J14" s="328"/>
      <c r="K14" s="327">
        <v>1344</v>
      </c>
      <c r="L14" s="431">
        <v>2000</v>
      </c>
      <c r="M14" s="328"/>
      <c r="N14" s="327">
        <v>912</v>
      </c>
      <c r="O14" s="431">
        <v>1800</v>
      </c>
      <c r="P14" s="375"/>
      <c r="Q14" s="369">
        <v>821</v>
      </c>
      <c r="R14" s="431">
        <v>1687.5</v>
      </c>
      <c r="S14" s="375"/>
      <c r="T14" s="369">
        <v>752</v>
      </c>
      <c r="U14" s="431">
        <v>2250</v>
      </c>
      <c r="V14" s="165"/>
      <c r="W14" s="166">
        <v>1003</v>
      </c>
      <c r="X14" s="431">
        <v>4250</v>
      </c>
      <c r="Y14" s="375"/>
      <c r="Z14" s="369">
        <v>1894</v>
      </c>
      <c r="AA14" s="431">
        <v>4500</v>
      </c>
      <c r="AB14" s="165"/>
      <c r="AC14" s="166">
        <v>2005</v>
      </c>
      <c r="AD14" s="431">
        <v>3750</v>
      </c>
      <c r="AE14" s="375"/>
      <c r="AF14" s="369">
        <v>1671</v>
      </c>
      <c r="AG14" s="431">
        <v>3500</v>
      </c>
      <c r="AH14" s="288"/>
      <c r="AI14" s="991">
        <v>1560</v>
      </c>
      <c r="AJ14" s="431">
        <v>3500</v>
      </c>
      <c r="AK14" s="309"/>
      <c r="AL14" s="1038">
        <v>1560</v>
      </c>
      <c r="AM14" s="431" t="e">
        <f>IF('VM Support FY24'!AM14-#REF!=0,"-",'VM Support FY24'!AM14-#REF!)</f>
        <v>#REF!</v>
      </c>
      <c r="AN14" s="288" t="e">
        <f>IF('VM Support FY24'!AN14-#REF!=0,"-",'VM Support FY24'!AN14-#REF!)</f>
        <v>#REF!</v>
      </c>
      <c r="AO14" s="991" t="e">
        <f>IF('VM Support FY24'!AO14-#REF!=0,"-",'VM Support FY24'!AO14-#REF!)</f>
        <v>#REF!</v>
      </c>
      <c r="AP14" s="431" t="e">
        <f>IF('VM Support FY24'!AP14-#REF!=0,"-",'VM Support FY24'!AP14-#REF!)</f>
        <v>#REF!</v>
      </c>
      <c r="AQ14" s="288" t="e">
        <f>IF('VM Support FY24'!AQ14-#REF!=0,"-",'VM Support FY24'!AQ14-#REF!)</f>
        <v>#REF!</v>
      </c>
      <c r="AR14" s="1656" t="e">
        <f>IF('VM Support FY24'!AR14-#REF!=0,"-",'VM Support FY24'!AR14-#REF!)</f>
        <v>#REF!</v>
      </c>
      <c r="AS14" s="1649" t="e">
        <f t="shared" si="1"/>
        <v>#REF!</v>
      </c>
      <c r="AT14" s="165"/>
      <c r="AU14" s="249"/>
    </row>
    <row r="15" spans="1:53">
      <c r="A15" s="583"/>
      <c r="B15" s="149"/>
      <c r="C15" s="318"/>
      <c r="D15" s="170" t="s">
        <v>20</v>
      </c>
      <c r="E15" s="155" t="s">
        <v>60</v>
      </c>
      <c r="F15" s="169" t="s">
        <v>52</v>
      </c>
      <c r="G15" s="168">
        <v>8</v>
      </c>
      <c r="H15" s="328">
        <f t="shared" si="0"/>
        <v>480</v>
      </c>
      <c r="I15" s="431"/>
      <c r="J15" s="328"/>
      <c r="K15" s="327"/>
      <c r="L15" s="431">
        <v>500</v>
      </c>
      <c r="M15" s="328"/>
      <c r="N15" s="327">
        <v>67</v>
      </c>
      <c r="O15" s="431">
        <v>500</v>
      </c>
      <c r="P15" s="375"/>
      <c r="Q15" s="369">
        <v>67</v>
      </c>
      <c r="R15" s="431">
        <v>500</v>
      </c>
      <c r="S15" s="309"/>
      <c r="T15" s="449">
        <v>67</v>
      </c>
      <c r="U15" s="431">
        <v>500</v>
      </c>
      <c r="V15" s="288"/>
      <c r="W15" s="338">
        <v>67</v>
      </c>
      <c r="X15" s="431">
        <v>500</v>
      </c>
      <c r="Y15" s="309"/>
      <c r="Z15" s="449">
        <v>67</v>
      </c>
      <c r="AA15" s="431">
        <v>500</v>
      </c>
      <c r="AB15" s="288"/>
      <c r="AC15" s="338">
        <v>67</v>
      </c>
      <c r="AD15" s="431">
        <v>500</v>
      </c>
      <c r="AE15" s="309"/>
      <c r="AF15" s="449">
        <v>67</v>
      </c>
      <c r="AG15" s="431">
        <v>500</v>
      </c>
      <c r="AH15" s="288"/>
      <c r="AI15" s="991">
        <v>67</v>
      </c>
      <c r="AJ15" s="431">
        <v>500</v>
      </c>
      <c r="AK15" s="309"/>
      <c r="AL15" s="1038">
        <v>67</v>
      </c>
      <c r="AM15" s="431" t="e">
        <f>IF('VM Support FY24'!AM15-#REF!=0,"-",'VM Support FY24'!AM15-#REF!)</f>
        <v>#REF!</v>
      </c>
      <c r="AN15" s="288" t="e">
        <f>IF('VM Support FY24'!AN15-#REF!=0,"-",'VM Support FY24'!AN15-#REF!)</f>
        <v>#REF!</v>
      </c>
      <c r="AO15" s="991" t="e">
        <f>IF('VM Support FY24'!AO15-#REF!=0,"-",'VM Support FY24'!AO15-#REF!)</f>
        <v>#REF!</v>
      </c>
      <c r="AP15" s="431" t="e">
        <f>IF('VM Support FY24'!AP15-#REF!=0,"-",'VM Support FY24'!AP15-#REF!)</f>
        <v>#REF!</v>
      </c>
      <c r="AQ15" s="288" t="e">
        <f>IF('VM Support FY24'!AQ15-#REF!=0,"-",'VM Support FY24'!AQ15-#REF!)</f>
        <v>#REF!</v>
      </c>
      <c r="AR15" s="1656" t="e">
        <f>IF('VM Support FY24'!AR15-#REF!=0,"-",'VM Support FY24'!AR15-#REF!)</f>
        <v>#REF!</v>
      </c>
      <c r="AS15" s="1649" t="e">
        <f t="shared" si="1"/>
        <v>#REF!</v>
      </c>
      <c r="AT15" s="165"/>
      <c r="AU15" s="249"/>
      <c r="AV15" s="318"/>
      <c r="AW15" s="318"/>
      <c r="AX15" s="318"/>
      <c r="AY15" s="318"/>
      <c r="AZ15" s="318"/>
      <c r="BA15" s="318"/>
    </row>
    <row r="16" spans="1:53">
      <c r="A16" s="318"/>
      <c r="B16" s="318"/>
      <c r="C16" s="318"/>
      <c r="D16" s="170" t="s">
        <v>20</v>
      </c>
      <c r="E16" s="155" t="s">
        <v>61</v>
      </c>
      <c r="F16" s="169" t="s">
        <v>52</v>
      </c>
      <c r="G16" s="168">
        <v>8</v>
      </c>
      <c r="H16" s="328">
        <f t="shared" si="0"/>
        <v>480</v>
      </c>
      <c r="I16" s="431"/>
      <c r="J16" s="328"/>
      <c r="K16" s="327"/>
      <c r="L16" s="431">
        <v>2500</v>
      </c>
      <c r="M16" s="328"/>
      <c r="N16" s="327">
        <v>333</v>
      </c>
      <c r="O16" s="431">
        <v>2500</v>
      </c>
      <c r="P16" s="375"/>
      <c r="Q16" s="369">
        <v>333</v>
      </c>
      <c r="R16" s="431">
        <v>2500</v>
      </c>
      <c r="S16" s="375"/>
      <c r="T16" s="369">
        <v>333</v>
      </c>
      <c r="U16" s="431">
        <v>2500</v>
      </c>
      <c r="V16" s="165"/>
      <c r="W16" s="166">
        <v>333</v>
      </c>
      <c r="X16" s="431">
        <v>2500</v>
      </c>
      <c r="Y16" s="375"/>
      <c r="Z16" s="369">
        <v>333</v>
      </c>
      <c r="AA16" s="431">
        <v>2500</v>
      </c>
      <c r="AB16" s="165"/>
      <c r="AC16" s="166">
        <v>333</v>
      </c>
      <c r="AD16" s="431">
        <v>2500</v>
      </c>
      <c r="AE16" s="375"/>
      <c r="AF16" s="369">
        <v>333</v>
      </c>
      <c r="AG16" s="431">
        <v>2500</v>
      </c>
      <c r="AH16" s="288"/>
      <c r="AI16" s="991">
        <v>333</v>
      </c>
      <c r="AJ16" s="431">
        <v>2500</v>
      </c>
      <c r="AK16" s="309"/>
      <c r="AL16" s="1038">
        <v>333</v>
      </c>
      <c r="AM16" s="431" t="e">
        <f>IF('VM Support FY24'!AM16-#REF!=0,"-",'VM Support FY24'!AM16-#REF!)</f>
        <v>#REF!</v>
      </c>
      <c r="AN16" s="288" t="e">
        <f>IF('VM Support FY24'!AN16-#REF!=0,"-",'VM Support FY24'!AN16-#REF!)</f>
        <v>#REF!</v>
      </c>
      <c r="AO16" s="991" t="e">
        <f>IF('VM Support FY24'!AO16-#REF!=0,"-",'VM Support FY24'!AO16-#REF!)</f>
        <v>#REF!</v>
      </c>
      <c r="AP16" s="431" t="e">
        <f>IF('VM Support FY24'!AP16-#REF!=0,"-",'VM Support FY24'!AP16-#REF!)</f>
        <v>#REF!</v>
      </c>
      <c r="AQ16" s="288" t="e">
        <f>IF('VM Support FY24'!AQ16-#REF!=0,"-",'VM Support FY24'!AQ16-#REF!)</f>
        <v>#REF!</v>
      </c>
      <c r="AR16" s="1656" t="e">
        <f>IF('VM Support FY24'!AR16-#REF!=0,"-",'VM Support FY24'!AR16-#REF!)</f>
        <v>#REF!</v>
      </c>
      <c r="AS16" s="1649" t="e">
        <f t="shared" si="1"/>
        <v>#REF!</v>
      </c>
      <c r="AT16" s="165"/>
      <c r="AU16" s="249"/>
      <c r="AV16" s="318"/>
      <c r="AW16" s="318"/>
      <c r="AX16" s="318"/>
      <c r="AY16" s="318"/>
      <c r="AZ16" s="318"/>
      <c r="BA16" s="318"/>
    </row>
    <row r="17" spans="4:47">
      <c r="D17" s="170" t="s">
        <v>20</v>
      </c>
      <c r="E17" s="155" t="s">
        <v>62</v>
      </c>
      <c r="F17" s="169" t="s">
        <v>52</v>
      </c>
      <c r="G17" s="168">
        <v>10</v>
      </c>
      <c r="H17" s="328">
        <f t="shared" si="0"/>
        <v>600</v>
      </c>
      <c r="I17" s="431">
        <v>3000</v>
      </c>
      <c r="J17" s="328"/>
      <c r="K17" s="327">
        <v>459</v>
      </c>
      <c r="L17" s="431">
        <v>3300</v>
      </c>
      <c r="M17" s="328"/>
      <c r="N17" s="327">
        <v>520</v>
      </c>
      <c r="O17" s="431">
        <v>3100</v>
      </c>
      <c r="P17" s="375"/>
      <c r="Q17" s="369">
        <v>520</v>
      </c>
      <c r="R17" s="431">
        <v>2400</v>
      </c>
      <c r="S17" s="375"/>
      <c r="T17" s="369">
        <v>520</v>
      </c>
      <c r="U17" s="431">
        <v>2200</v>
      </c>
      <c r="V17" s="165"/>
      <c r="W17" s="166">
        <v>347</v>
      </c>
      <c r="X17" s="431">
        <v>3000</v>
      </c>
      <c r="Y17" s="375"/>
      <c r="Z17" s="369">
        <v>520</v>
      </c>
      <c r="AA17" s="431">
        <v>3000</v>
      </c>
      <c r="AB17" s="165"/>
      <c r="AC17" s="166">
        <v>520</v>
      </c>
      <c r="AD17" s="431">
        <v>3250</v>
      </c>
      <c r="AE17" s="375"/>
      <c r="AF17" s="369">
        <v>724</v>
      </c>
      <c r="AG17" s="431">
        <v>3000</v>
      </c>
      <c r="AH17" s="288"/>
      <c r="AI17" s="991">
        <v>668</v>
      </c>
      <c r="AJ17" s="431">
        <v>3325</v>
      </c>
      <c r="AK17" s="309"/>
      <c r="AL17" s="1038">
        <v>741</v>
      </c>
      <c r="AM17" s="431" t="e">
        <f>IF('VM Support FY24'!AM17-#REF!=0,"-",'VM Support FY24'!AM17-#REF!)</f>
        <v>#REF!</v>
      </c>
      <c r="AN17" s="288" t="e">
        <f>IF('VM Support FY24'!AN17-#REF!=0,"-",'VM Support FY24'!AN17-#REF!)</f>
        <v>#REF!</v>
      </c>
      <c r="AO17" s="991" t="e">
        <f>IF('VM Support FY24'!AO17-#REF!=0,"-",'VM Support FY24'!AO17-#REF!)</f>
        <v>#REF!</v>
      </c>
      <c r="AP17" s="431" t="e">
        <f>IF('VM Support FY24'!AP17-#REF!=0,"-",'VM Support FY24'!AP17-#REF!)</f>
        <v>#REF!</v>
      </c>
      <c r="AQ17" s="288" t="e">
        <f>IF('VM Support FY24'!AQ17-#REF!=0,"-",'VM Support FY24'!AQ17-#REF!)</f>
        <v>#REF!</v>
      </c>
      <c r="AR17" s="1656" t="e">
        <f>IF('VM Support FY24'!AR17-#REF!=0,"-",'VM Support FY24'!AR17-#REF!)</f>
        <v>#REF!</v>
      </c>
      <c r="AS17" s="1649" t="e">
        <f t="shared" si="1"/>
        <v>#REF!</v>
      </c>
      <c r="AT17" s="165"/>
      <c r="AU17" s="249"/>
    </row>
    <row r="18" spans="4:47">
      <c r="D18" s="170" t="s">
        <v>20</v>
      </c>
      <c r="E18" s="155" t="s">
        <v>63</v>
      </c>
      <c r="F18" s="169" t="s">
        <v>56</v>
      </c>
      <c r="G18" s="168">
        <v>31</v>
      </c>
      <c r="H18" s="328">
        <f t="shared" si="0"/>
        <v>1860</v>
      </c>
      <c r="I18" s="431">
        <v>2750</v>
      </c>
      <c r="J18" s="328"/>
      <c r="K18" s="327">
        <v>2016</v>
      </c>
      <c r="L18" s="431">
        <v>2900</v>
      </c>
      <c r="M18" s="328"/>
      <c r="N18" s="327">
        <v>2382</v>
      </c>
      <c r="O18" s="431">
        <v>2700</v>
      </c>
      <c r="P18" s="375"/>
      <c r="Q18" s="369">
        <v>1908</v>
      </c>
      <c r="R18" s="431">
        <v>2600</v>
      </c>
      <c r="S18" s="375"/>
      <c r="T18" s="369">
        <v>1796</v>
      </c>
      <c r="U18" s="431">
        <v>2500</v>
      </c>
      <c r="V18" s="165"/>
      <c r="W18" s="166">
        <v>1727</v>
      </c>
      <c r="X18" s="431">
        <v>2600</v>
      </c>
      <c r="Y18" s="375"/>
      <c r="Z18" s="369">
        <v>1796</v>
      </c>
      <c r="AA18" s="431">
        <v>2700</v>
      </c>
      <c r="AB18" s="165"/>
      <c r="AC18" s="166">
        <v>1865</v>
      </c>
      <c r="AD18" s="431">
        <v>2750</v>
      </c>
      <c r="AE18" s="375"/>
      <c r="AF18" s="369">
        <v>1900</v>
      </c>
      <c r="AG18" s="431">
        <v>3000</v>
      </c>
      <c r="AH18" s="288"/>
      <c r="AI18" s="991">
        <v>2072</v>
      </c>
      <c r="AJ18" s="431">
        <v>2850</v>
      </c>
      <c r="AK18" s="309"/>
      <c r="AL18" s="1038">
        <v>1969</v>
      </c>
      <c r="AM18" s="431" t="e">
        <f>IF('VM Support FY24'!AM18-#REF!=0,"-",'VM Support FY24'!AM18-#REF!)</f>
        <v>#REF!</v>
      </c>
      <c r="AN18" s="288" t="e">
        <f>IF('VM Support FY24'!AN18-#REF!=0,"-",'VM Support FY24'!AN18-#REF!)</f>
        <v>#REF!</v>
      </c>
      <c r="AO18" s="991" t="e">
        <f>IF('VM Support FY24'!AO18-#REF!=0,"-",'VM Support FY24'!AO18-#REF!)</f>
        <v>#REF!</v>
      </c>
      <c r="AP18" s="431" t="e">
        <f>IF('VM Support FY24'!AP18-#REF!=0,"-",'VM Support FY24'!AP18-#REF!)</f>
        <v>#REF!</v>
      </c>
      <c r="AQ18" s="288" t="e">
        <f>IF('VM Support FY24'!AQ18-#REF!=0,"-",'VM Support FY24'!AQ18-#REF!)</f>
        <v>#REF!</v>
      </c>
      <c r="AR18" s="1656" t="e">
        <f>IF('VM Support FY24'!AR18-#REF!=0,"-",'VM Support FY24'!AR18-#REF!)</f>
        <v>#REF!</v>
      </c>
      <c r="AS18" s="1649" t="e">
        <f t="shared" si="1"/>
        <v>#REF!</v>
      </c>
      <c r="AT18" s="165"/>
      <c r="AU18" s="249"/>
    </row>
    <row r="19" spans="4:47">
      <c r="D19" s="170" t="s">
        <v>20</v>
      </c>
      <c r="E19" s="155" t="s">
        <v>64</v>
      </c>
      <c r="F19" s="169" t="s">
        <v>52</v>
      </c>
      <c r="G19" s="168">
        <v>10</v>
      </c>
      <c r="H19" s="328">
        <f t="shared" si="0"/>
        <v>600</v>
      </c>
      <c r="I19" s="431">
        <v>450</v>
      </c>
      <c r="J19" s="328"/>
      <c r="K19" s="327">
        <v>153</v>
      </c>
      <c r="L19" s="431">
        <v>400</v>
      </c>
      <c r="M19" s="328"/>
      <c r="N19" s="327">
        <v>520</v>
      </c>
      <c r="O19" s="431">
        <v>350</v>
      </c>
      <c r="P19" s="375"/>
      <c r="Q19" s="369">
        <v>520</v>
      </c>
      <c r="R19" s="431">
        <v>360</v>
      </c>
      <c r="S19" s="375"/>
      <c r="T19" s="369">
        <v>520</v>
      </c>
      <c r="U19" s="431">
        <v>400</v>
      </c>
      <c r="V19" s="165"/>
      <c r="W19" s="166">
        <v>520</v>
      </c>
      <c r="X19" s="431">
        <v>450</v>
      </c>
      <c r="Y19" s="375"/>
      <c r="Z19" s="369">
        <v>520</v>
      </c>
      <c r="AA19" s="431">
        <v>400</v>
      </c>
      <c r="AB19" s="165"/>
      <c r="AC19" s="166">
        <v>520</v>
      </c>
      <c r="AD19" s="431">
        <v>425</v>
      </c>
      <c r="AE19" s="375"/>
      <c r="AF19" s="369">
        <v>520</v>
      </c>
      <c r="AG19" s="431">
        <v>400</v>
      </c>
      <c r="AH19" s="288"/>
      <c r="AI19" s="991">
        <v>520</v>
      </c>
      <c r="AJ19" s="431">
        <v>500</v>
      </c>
      <c r="AK19" s="309"/>
      <c r="AL19" s="1038">
        <v>520</v>
      </c>
      <c r="AM19" s="431" t="e">
        <f>IF('VM Support FY24'!AM19-#REF!=0,"-",'VM Support FY24'!AM19-#REF!)</f>
        <v>#REF!</v>
      </c>
      <c r="AN19" s="288" t="e">
        <f>IF('VM Support FY24'!AN19-#REF!=0,"-",'VM Support FY24'!AN19-#REF!)</f>
        <v>#REF!</v>
      </c>
      <c r="AO19" s="991" t="e">
        <f>IF('VM Support FY24'!AO19-#REF!=0,"-",'VM Support FY24'!AO19-#REF!)</f>
        <v>#REF!</v>
      </c>
      <c r="AP19" s="431" t="e">
        <f>IF('VM Support FY24'!AP19-#REF!=0,"-",'VM Support FY24'!AP19-#REF!)</f>
        <v>#REF!</v>
      </c>
      <c r="AQ19" s="288" t="e">
        <f>IF('VM Support FY24'!AQ19-#REF!=0,"-",'VM Support FY24'!AQ19-#REF!)</f>
        <v>#REF!</v>
      </c>
      <c r="AR19" s="1656" t="e">
        <f>IF('VM Support FY24'!AR19-#REF!=0,"-",'VM Support FY24'!AR19-#REF!)</f>
        <v>#REF!</v>
      </c>
      <c r="AS19" s="1649" t="e">
        <f t="shared" si="1"/>
        <v>#REF!</v>
      </c>
      <c r="AT19" s="165"/>
      <c r="AU19" s="249"/>
    </row>
    <row r="20" spans="4:47">
      <c r="D20" s="170" t="s">
        <v>20</v>
      </c>
      <c r="E20" s="155" t="s">
        <v>65</v>
      </c>
      <c r="F20" s="169" t="s">
        <v>52</v>
      </c>
      <c r="G20" s="168">
        <v>10</v>
      </c>
      <c r="H20" s="328">
        <f t="shared" si="0"/>
        <v>600</v>
      </c>
      <c r="I20" s="431">
        <v>2500</v>
      </c>
      <c r="J20" s="328"/>
      <c r="K20" s="327">
        <v>459</v>
      </c>
      <c r="L20" s="431">
        <v>2100</v>
      </c>
      <c r="M20" s="328"/>
      <c r="N20" s="327">
        <v>433</v>
      </c>
      <c r="O20" s="431">
        <v>2000</v>
      </c>
      <c r="P20" s="375"/>
      <c r="Q20" s="327">
        <v>405</v>
      </c>
      <c r="R20" s="605">
        <v>1648</v>
      </c>
      <c r="S20" s="375"/>
      <c r="T20" s="369">
        <v>347</v>
      </c>
      <c r="U20" s="605">
        <v>1648</v>
      </c>
      <c r="V20" s="165"/>
      <c r="W20" s="166">
        <v>347</v>
      </c>
      <c r="X20" s="605">
        <v>2160</v>
      </c>
      <c r="Y20" s="375"/>
      <c r="Z20" s="369">
        <v>433</v>
      </c>
      <c r="AA20" s="605">
        <v>2260</v>
      </c>
      <c r="AB20" s="165"/>
      <c r="AC20" s="166">
        <v>347</v>
      </c>
      <c r="AD20" s="605">
        <v>2260</v>
      </c>
      <c r="AE20" s="375"/>
      <c r="AF20" s="369">
        <v>347</v>
      </c>
      <c r="AG20" s="416">
        <v>2160</v>
      </c>
      <c r="AH20" s="288"/>
      <c r="AI20" s="991">
        <v>347</v>
      </c>
      <c r="AJ20" s="416">
        <v>2460</v>
      </c>
      <c r="AK20" s="309"/>
      <c r="AL20" s="1038">
        <v>347</v>
      </c>
      <c r="AM20" s="416" t="e">
        <f>IF('VM Support FY24'!AM20-#REF!=0,"-",'VM Support FY24'!AM20-#REF!)</f>
        <v>#REF!</v>
      </c>
      <c r="AN20" s="288" t="e">
        <f>IF('VM Support FY24'!AN20-#REF!=0,"-",'VM Support FY24'!AN20-#REF!)</f>
        <v>#REF!</v>
      </c>
      <c r="AO20" s="991" t="e">
        <f>IF('VM Support FY24'!AO20-#REF!=0,"-",'VM Support FY24'!AO20-#REF!)</f>
        <v>#REF!</v>
      </c>
      <c r="AP20" s="416" t="e">
        <f>IF('VM Support FY24'!AP20-#REF!=0,"-",'VM Support FY24'!AP20-#REF!)</f>
        <v>#REF!</v>
      </c>
      <c r="AQ20" s="288" t="e">
        <f>IF('VM Support FY24'!AQ20-#REF!=0,"-",'VM Support FY24'!AQ20-#REF!)</f>
        <v>#REF!</v>
      </c>
      <c r="AR20" s="1656" t="e">
        <f>IF('VM Support FY24'!AR20-#REF!=0,"-",'VM Support FY24'!AR20-#REF!)</f>
        <v>#REF!</v>
      </c>
      <c r="AS20" s="1649" t="e">
        <f t="shared" si="1"/>
        <v>#REF!</v>
      </c>
      <c r="AT20" s="165"/>
      <c r="AU20" s="249"/>
    </row>
    <row r="21" spans="4:47" ht="15.75" customHeight="1">
      <c r="D21" s="170" t="s">
        <v>20</v>
      </c>
      <c r="E21" s="155" t="s">
        <v>66</v>
      </c>
      <c r="F21" s="169" t="s">
        <v>22</v>
      </c>
      <c r="G21" s="168">
        <v>20</v>
      </c>
      <c r="H21" s="328">
        <f t="shared" si="0"/>
        <v>1200</v>
      </c>
      <c r="I21" s="431">
        <v>2250</v>
      </c>
      <c r="J21" s="328"/>
      <c r="K21" s="327">
        <v>1176</v>
      </c>
      <c r="L21" s="431">
        <v>2200</v>
      </c>
      <c r="M21" s="328"/>
      <c r="N21" s="327">
        <v>1003</v>
      </c>
      <c r="O21" s="431">
        <v>2200</v>
      </c>
      <c r="P21" s="375"/>
      <c r="Q21" s="369">
        <v>1003</v>
      </c>
      <c r="R21" s="431">
        <v>2100</v>
      </c>
      <c r="S21" s="375"/>
      <c r="T21" s="369">
        <v>936</v>
      </c>
      <c r="U21" s="431">
        <v>2250</v>
      </c>
      <c r="V21" s="165"/>
      <c r="W21" s="166">
        <v>1003</v>
      </c>
      <c r="X21" s="431">
        <v>3300</v>
      </c>
      <c r="Y21" s="375"/>
      <c r="Z21" s="369">
        <v>1471</v>
      </c>
      <c r="AA21" s="431">
        <v>3400</v>
      </c>
      <c r="AB21" s="165"/>
      <c r="AC21" s="166">
        <v>1515</v>
      </c>
      <c r="AD21" s="431">
        <v>3100</v>
      </c>
      <c r="AE21" s="375"/>
      <c r="AF21" s="369">
        <v>1381</v>
      </c>
      <c r="AG21" s="431">
        <v>3000</v>
      </c>
      <c r="AH21" s="288"/>
      <c r="AI21" s="991">
        <v>1337</v>
      </c>
      <c r="AJ21" s="431">
        <v>3200</v>
      </c>
      <c r="AK21" s="309"/>
      <c r="AL21" s="1038">
        <v>1426</v>
      </c>
      <c r="AM21" s="431" t="e">
        <f>IF('VM Support FY24'!AM21-#REF!=0,"-",'VM Support FY24'!AM21-#REF!)</f>
        <v>#REF!</v>
      </c>
      <c r="AN21" s="288" t="e">
        <f>IF('VM Support FY24'!AN21-#REF!=0,"-",'VM Support FY24'!AN21-#REF!)</f>
        <v>#REF!</v>
      </c>
      <c r="AO21" s="991" t="e">
        <f>IF('VM Support FY24'!AO21-#REF!=0,"-",'VM Support FY24'!AO21-#REF!)</f>
        <v>#REF!</v>
      </c>
      <c r="AP21" s="431" t="e">
        <f>IF('VM Support FY24'!AP21-#REF!=0,"-",'VM Support FY24'!AP21-#REF!)</f>
        <v>#REF!</v>
      </c>
      <c r="AQ21" s="288" t="e">
        <f>IF('VM Support FY24'!AQ21-#REF!=0,"-",'VM Support FY24'!AQ21-#REF!)</f>
        <v>#REF!</v>
      </c>
      <c r="AR21" s="1656" t="e">
        <f>IF('VM Support FY24'!AR21-#REF!=0,"-",'VM Support FY24'!AR21-#REF!)</f>
        <v>#REF!</v>
      </c>
      <c r="AS21" s="1649" t="e">
        <f t="shared" si="1"/>
        <v>#REF!</v>
      </c>
      <c r="AT21" s="165"/>
      <c r="AU21" s="249"/>
    </row>
    <row r="22" spans="4:47" ht="15.75" customHeight="1">
      <c r="D22" s="170" t="s">
        <v>20</v>
      </c>
      <c r="E22" s="169" t="s">
        <v>66</v>
      </c>
      <c r="F22" s="169" t="s">
        <v>52</v>
      </c>
      <c r="G22" s="168">
        <v>10</v>
      </c>
      <c r="H22" s="328">
        <f t="shared" si="0"/>
        <v>600</v>
      </c>
      <c r="I22" s="431">
        <v>3350</v>
      </c>
      <c r="J22" s="328"/>
      <c r="K22" s="327">
        <v>612</v>
      </c>
      <c r="L22" s="431">
        <v>4500</v>
      </c>
      <c r="M22" s="328"/>
      <c r="N22" s="327">
        <v>867</v>
      </c>
      <c r="O22" s="431">
        <v>4250</v>
      </c>
      <c r="P22" s="375"/>
      <c r="Q22" s="369">
        <v>867</v>
      </c>
      <c r="R22" s="431">
        <v>3400</v>
      </c>
      <c r="S22" s="375"/>
      <c r="T22" s="369">
        <v>693</v>
      </c>
      <c r="U22" s="431">
        <v>3280</v>
      </c>
      <c r="V22" s="165"/>
      <c r="W22" s="166">
        <v>569</v>
      </c>
      <c r="X22" s="431">
        <v>4250</v>
      </c>
      <c r="Y22" s="375"/>
      <c r="Z22" s="369">
        <v>737</v>
      </c>
      <c r="AA22" s="431">
        <v>4500</v>
      </c>
      <c r="AB22" s="165"/>
      <c r="AC22" s="166">
        <v>780</v>
      </c>
      <c r="AD22" s="431">
        <v>5000</v>
      </c>
      <c r="AE22" s="375"/>
      <c r="AF22" s="369">
        <v>867</v>
      </c>
      <c r="AG22" s="431">
        <v>5500</v>
      </c>
      <c r="AH22" s="288"/>
      <c r="AI22" s="991">
        <v>953</v>
      </c>
      <c r="AJ22" s="431">
        <v>5225</v>
      </c>
      <c r="AK22" s="309"/>
      <c r="AL22" s="1038">
        <v>906</v>
      </c>
      <c r="AM22" s="431" t="e">
        <f>IF('VM Support FY24'!AM22-#REF!=0,"-",'VM Support FY24'!AM22-#REF!)</f>
        <v>#REF!</v>
      </c>
      <c r="AN22" s="288" t="e">
        <f>IF('VM Support FY24'!AN22-#REF!=0,"-",'VM Support FY24'!AN22-#REF!)</f>
        <v>#REF!</v>
      </c>
      <c r="AO22" s="991" t="e">
        <f>IF('VM Support FY24'!AO22-#REF!=0,"-",'VM Support FY24'!AO22-#REF!)</f>
        <v>#REF!</v>
      </c>
      <c r="AP22" s="431" t="e">
        <f>IF('VM Support FY24'!AP22-#REF!=0,"-",'VM Support FY24'!AP22-#REF!)</f>
        <v>#REF!</v>
      </c>
      <c r="AQ22" s="288" t="e">
        <f>IF('VM Support FY24'!AQ22-#REF!=0,"-",'VM Support FY24'!AQ22-#REF!)</f>
        <v>#REF!</v>
      </c>
      <c r="AR22" s="1656" t="e">
        <f>IF('VM Support FY24'!AR22-#REF!=0,"-",'VM Support FY24'!AR22-#REF!)</f>
        <v>#REF!</v>
      </c>
      <c r="AS22" s="1649" t="e">
        <f t="shared" si="1"/>
        <v>#REF!</v>
      </c>
      <c r="AT22" s="165"/>
      <c r="AU22" s="249"/>
    </row>
    <row r="23" spans="4:47" ht="15.75" customHeight="1">
      <c r="D23" s="330" t="s">
        <v>20</v>
      </c>
      <c r="E23" s="204" t="s">
        <v>66</v>
      </c>
      <c r="F23" s="204" t="s">
        <v>16</v>
      </c>
      <c r="G23" s="329">
        <v>16</v>
      </c>
      <c r="H23" s="200">
        <f t="shared" si="0"/>
        <v>960</v>
      </c>
      <c r="I23" s="421">
        <v>4250</v>
      </c>
      <c r="J23" s="200"/>
      <c r="K23" s="199">
        <v>1680</v>
      </c>
      <c r="L23" s="421">
        <v>4500</v>
      </c>
      <c r="M23" s="200"/>
      <c r="N23" s="199">
        <v>1908</v>
      </c>
      <c r="O23" s="421">
        <v>4250</v>
      </c>
      <c r="P23" s="376"/>
      <c r="Q23" s="370">
        <v>1550</v>
      </c>
      <c r="R23" s="421">
        <v>2876</v>
      </c>
      <c r="S23" s="376"/>
      <c r="T23" s="370">
        <v>1025</v>
      </c>
      <c r="U23" s="421">
        <v>2650</v>
      </c>
      <c r="V23" s="197"/>
      <c r="W23" s="198">
        <v>945</v>
      </c>
      <c r="X23" s="421">
        <v>4400</v>
      </c>
      <c r="Y23" s="376"/>
      <c r="Z23" s="370">
        <v>1569</v>
      </c>
      <c r="AA23" s="421">
        <v>3680</v>
      </c>
      <c r="AB23" s="197"/>
      <c r="AC23" s="198">
        <v>1312</v>
      </c>
      <c r="AD23" s="421">
        <v>3800</v>
      </c>
      <c r="AE23" s="376"/>
      <c r="AF23" s="370">
        <v>1355</v>
      </c>
      <c r="AG23" s="421">
        <v>3600</v>
      </c>
      <c r="AH23" s="212"/>
      <c r="AI23" s="992">
        <v>1283</v>
      </c>
      <c r="AJ23" s="421">
        <v>3375</v>
      </c>
      <c r="AK23" s="450"/>
      <c r="AL23" s="1039">
        <v>1203</v>
      </c>
      <c r="AM23" s="421" t="e">
        <f>IF('VM Support FY24'!AM23-#REF!=0,"-",'VM Support FY24'!AM23-#REF!)</f>
        <v>#REF!</v>
      </c>
      <c r="AN23" s="212" t="e">
        <f>IF('VM Support FY24'!AN23-#REF!=0,"-",'VM Support FY24'!AN23-#REF!)</f>
        <v>#REF!</v>
      </c>
      <c r="AO23" s="992" t="e">
        <f>IF('VM Support FY24'!AO23-#REF!=0,"-",'VM Support FY24'!AO23-#REF!)</f>
        <v>#REF!</v>
      </c>
      <c r="AP23" s="421" t="e">
        <f>IF('VM Support FY24'!AP23-#REF!=0,"-",'VM Support FY24'!AP23-#REF!)</f>
        <v>#REF!</v>
      </c>
      <c r="AQ23" s="212" t="e">
        <f>IF('VM Support FY24'!AQ23-#REF!=0,"-",'VM Support FY24'!AQ23-#REF!)</f>
        <v>#REF!</v>
      </c>
      <c r="AR23" s="1657" t="e">
        <f>IF('VM Support FY24'!AR23-#REF!=0,"-",'VM Support FY24'!AR23-#REF!)</f>
        <v>#REF!</v>
      </c>
      <c r="AS23" s="1650" t="e">
        <f t="shared" si="1"/>
        <v>#REF!</v>
      </c>
      <c r="AT23" s="234"/>
      <c r="AU23" s="232"/>
    </row>
    <row r="24" spans="4:47" ht="15.75" customHeight="1">
      <c r="D24" s="170" t="s">
        <v>67</v>
      </c>
      <c r="E24" s="169" t="s">
        <v>68</v>
      </c>
      <c r="F24" s="169" t="s">
        <v>16</v>
      </c>
      <c r="G24" s="168">
        <v>10</v>
      </c>
      <c r="H24" s="328">
        <f t="shared" si="0"/>
        <v>600</v>
      </c>
      <c r="I24" s="431">
        <v>5900</v>
      </c>
      <c r="J24" s="165"/>
      <c r="K24" s="166"/>
      <c r="L24" s="431">
        <v>350</v>
      </c>
      <c r="M24" s="165">
        <v>1</v>
      </c>
      <c r="N24" s="166"/>
      <c r="O24" s="431">
        <v>300</v>
      </c>
      <c r="P24" s="253">
        <v>1</v>
      </c>
      <c r="Q24" s="254"/>
      <c r="R24" s="431">
        <v>300</v>
      </c>
      <c r="S24" s="253">
        <v>1</v>
      </c>
      <c r="T24" s="254"/>
      <c r="U24" s="431">
        <v>300</v>
      </c>
      <c r="V24" s="253">
        <v>1</v>
      </c>
      <c r="W24" s="166"/>
      <c r="X24" s="431"/>
      <c r="Y24" s="253"/>
      <c r="Z24" s="254"/>
      <c r="AA24" s="431"/>
      <c r="AB24" s="253"/>
      <c r="AC24" s="166"/>
      <c r="AD24" s="431"/>
      <c r="AE24" s="253"/>
      <c r="AF24" s="254"/>
      <c r="AG24" s="431"/>
      <c r="AH24" s="253"/>
      <c r="AI24" s="1014"/>
      <c r="AJ24" s="431"/>
      <c r="AK24" s="253"/>
      <c r="AL24" s="1034"/>
      <c r="AM24" s="431" t="e">
        <f>IF('VM Support FY24'!AM24-#REF!=0,"-",'VM Support FY24'!AM24-#REF!)</f>
        <v>#REF!</v>
      </c>
      <c r="AN24" s="253" t="e">
        <f>IF('VM Support FY24'!AN24-#REF!=0,"-",'VM Support FY24'!AN24-#REF!)</f>
        <v>#REF!</v>
      </c>
      <c r="AO24" s="1014" t="e">
        <f>IF('VM Support FY24'!AO24-#REF!=0,"-",'VM Support FY24'!AO24-#REF!)</f>
        <v>#REF!</v>
      </c>
      <c r="AP24" s="431" t="e">
        <f>IF('VM Support FY24'!AP24-#REF!=0,"-",'VM Support FY24'!AP24-#REF!)</f>
        <v>#REF!</v>
      </c>
      <c r="AQ24" s="253" t="e">
        <f>IF('VM Support FY24'!AQ24-#REF!=0,"-",'VM Support FY24'!AQ24-#REF!)</f>
        <v>#REF!</v>
      </c>
      <c r="AR24" s="1078" t="e">
        <f>IF('VM Support FY24'!AR24-#REF!=0,"-",'VM Support FY24'!AR24-#REF!)</f>
        <v>#REF!</v>
      </c>
      <c r="AS24" s="1649" t="e">
        <f t="shared" si="1"/>
        <v>#REF!</v>
      </c>
      <c r="AT24" s="165"/>
      <c r="AU24" s="249"/>
    </row>
    <row r="25" spans="4:47" ht="15.75" customHeight="1">
      <c r="D25" s="170" t="s">
        <v>67</v>
      </c>
      <c r="E25" s="169" t="s">
        <v>69</v>
      </c>
      <c r="F25" s="169" t="s">
        <v>52</v>
      </c>
      <c r="G25" s="168">
        <v>10</v>
      </c>
      <c r="H25" s="328">
        <f t="shared" si="0"/>
        <v>600</v>
      </c>
      <c r="I25" s="431"/>
      <c r="J25" s="165"/>
      <c r="K25" s="166"/>
      <c r="L25" s="431">
        <v>4250</v>
      </c>
      <c r="M25" s="165">
        <v>15</v>
      </c>
      <c r="N25" s="166"/>
      <c r="O25" s="431">
        <v>4500</v>
      </c>
      <c r="P25" s="165">
        <v>14</v>
      </c>
      <c r="Q25" s="166"/>
      <c r="R25" s="605">
        <v>4500</v>
      </c>
      <c r="S25" s="288">
        <v>14</v>
      </c>
      <c r="T25" s="166"/>
      <c r="U25" s="431">
        <v>4500</v>
      </c>
      <c r="V25" s="165">
        <v>14</v>
      </c>
      <c r="W25" s="166"/>
      <c r="X25" s="605"/>
      <c r="Y25" s="288"/>
      <c r="Z25" s="166"/>
      <c r="AA25" s="431"/>
      <c r="AB25" s="165"/>
      <c r="AC25" s="166"/>
      <c r="AD25" s="605"/>
      <c r="AE25" s="288"/>
      <c r="AF25" s="166"/>
      <c r="AG25" s="431"/>
      <c r="AH25" s="165"/>
      <c r="AI25" s="1014"/>
      <c r="AJ25" s="605"/>
      <c r="AK25" s="288"/>
      <c r="AL25" s="1014"/>
      <c r="AM25" s="431" t="e">
        <f>IF('VM Support FY24'!AM25-#REF!=0,"-",'VM Support FY24'!AM25-#REF!)</f>
        <v>#REF!</v>
      </c>
      <c r="AN25" s="165" t="e">
        <f>IF('VM Support FY24'!AN25-#REF!=0,"-",'VM Support FY24'!AN25-#REF!)</f>
        <v>#REF!</v>
      </c>
      <c r="AO25" s="1014" t="e">
        <f>IF('VM Support FY24'!AO25-#REF!=0,"-",'VM Support FY24'!AO25-#REF!)</f>
        <v>#REF!</v>
      </c>
      <c r="AP25" s="431" t="e">
        <f>IF('VM Support FY24'!AP25-#REF!=0,"-",'VM Support FY24'!AP25-#REF!)</f>
        <v>#REF!</v>
      </c>
      <c r="AQ25" s="165" t="e">
        <f>IF('VM Support FY24'!AQ25-#REF!=0,"-",'VM Support FY24'!AQ25-#REF!)</f>
        <v>#REF!</v>
      </c>
      <c r="AR25" s="1078" t="e">
        <f>IF('VM Support FY24'!AR25-#REF!=0,"-",'VM Support FY24'!AR25-#REF!)</f>
        <v>#REF!</v>
      </c>
      <c r="AS25" s="1649" t="e">
        <f t="shared" si="1"/>
        <v>#REF!</v>
      </c>
      <c r="AT25" s="165"/>
      <c r="AU25" s="249"/>
    </row>
    <row r="26" spans="4:47" ht="15.75" customHeight="1">
      <c r="D26" s="170" t="s">
        <v>67</v>
      </c>
      <c r="E26" s="169" t="s">
        <v>70</v>
      </c>
      <c r="F26" s="169" t="s">
        <v>16</v>
      </c>
      <c r="G26" s="168">
        <v>10</v>
      </c>
      <c r="H26" s="328">
        <f t="shared" si="0"/>
        <v>600</v>
      </c>
      <c r="I26" s="431">
        <v>5650</v>
      </c>
      <c r="J26" s="165"/>
      <c r="K26" s="166"/>
      <c r="L26" s="431">
        <v>1800</v>
      </c>
      <c r="M26" s="165">
        <v>2</v>
      </c>
      <c r="N26" s="166"/>
      <c r="O26" s="431">
        <v>1600</v>
      </c>
      <c r="P26" s="165">
        <v>3</v>
      </c>
      <c r="Q26" s="166"/>
      <c r="R26" s="431">
        <v>1500</v>
      </c>
      <c r="S26" s="165">
        <v>3</v>
      </c>
      <c r="T26" s="166"/>
      <c r="U26" s="431">
        <v>1600</v>
      </c>
      <c r="V26" s="165">
        <v>3</v>
      </c>
      <c r="W26" s="166"/>
      <c r="X26" s="431"/>
      <c r="Y26" s="165"/>
      <c r="Z26" s="166"/>
      <c r="AA26" s="431"/>
      <c r="AB26" s="165"/>
      <c r="AC26" s="166"/>
      <c r="AD26" s="431"/>
      <c r="AE26" s="165"/>
      <c r="AF26" s="166"/>
      <c r="AG26" s="431"/>
      <c r="AH26" s="165"/>
      <c r="AI26" s="1014"/>
      <c r="AJ26" s="431"/>
      <c r="AK26" s="165"/>
      <c r="AL26" s="1014"/>
      <c r="AM26" s="431" t="e">
        <f>IF('VM Support FY24'!AM26-#REF!=0,"-",'VM Support FY24'!AM26-#REF!)</f>
        <v>#REF!</v>
      </c>
      <c r="AN26" s="165" t="e">
        <f>IF('VM Support FY24'!AN26-#REF!=0,"-",'VM Support FY24'!AN26-#REF!)</f>
        <v>#REF!</v>
      </c>
      <c r="AO26" s="1014" t="e">
        <f>IF('VM Support FY24'!AO26-#REF!=0,"-",'VM Support FY24'!AO26-#REF!)</f>
        <v>#REF!</v>
      </c>
      <c r="AP26" s="431" t="e">
        <f>IF('VM Support FY24'!AP26-#REF!=0,"-",'VM Support FY24'!AP26-#REF!)</f>
        <v>#REF!</v>
      </c>
      <c r="AQ26" s="165" t="e">
        <f>IF('VM Support FY24'!AQ26-#REF!=0,"-",'VM Support FY24'!AQ26-#REF!)</f>
        <v>#REF!</v>
      </c>
      <c r="AR26" s="1078" t="e">
        <f>IF('VM Support FY24'!AR26-#REF!=0,"-",'VM Support FY24'!AR26-#REF!)</f>
        <v>#REF!</v>
      </c>
      <c r="AS26" s="1649" t="e">
        <f t="shared" si="1"/>
        <v>#REF!</v>
      </c>
      <c r="AT26" s="165"/>
      <c r="AU26" s="249"/>
    </row>
    <row r="27" spans="4:47" ht="15.75" customHeight="1">
      <c r="D27" s="326" t="s">
        <v>67</v>
      </c>
      <c r="E27" s="247" t="s">
        <v>71</v>
      </c>
      <c r="F27" s="247" t="s">
        <v>16</v>
      </c>
      <c r="G27" s="246">
        <v>10</v>
      </c>
      <c r="H27" s="325">
        <f t="shared" si="0"/>
        <v>600</v>
      </c>
      <c r="I27" s="424"/>
      <c r="J27" s="244"/>
      <c r="K27" s="243"/>
      <c r="L27" s="424">
        <v>650</v>
      </c>
      <c r="M27" s="244">
        <v>3</v>
      </c>
      <c r="N27" s="243"/>
      <c r="O27" s="424">
        <v>700</v>
      </c>
      <c r="P27" s="244">
        <v>2</v>
      </c>
      <c r="Q27" s="243"/>
      <c r="R27" s="424">
        <v>600</v>
      </c>
      <c r="S27" s="244">
        <v>2</v>
      </c>
      <c r="T27" s="243"/>
      <c r="U27" s="424">
        <v>550</v>
      </c>
      <c r="V27" s="244">
        <v>2</v>
      </c>
      <c r="W27" s="243"/>
      <c r="X27" s="424"/>
      <c r="Y27" s="244"/>
      <c r="Z27" s="243"/>
      <c r="AA27" s="424"/>
      <c r="AB27" s="244"/>
      <c r="AC27" s="243"/>
      <c r="AD27" s="424"/>
      <c r="AE27" s="244"/>
      <c r="AF27" s="243"/>
      <c r="AG27" s="424"/>
      <c r="AH27" s="244"/>
      <c r="AI27" s="1004"/>
      <c r="AJ27" s="424"/>
      <c r="AK27" s="244"/>
      <c r="AL27" s="1004"/>
      <c r="AM27" s="424" t="e">
        <f>IF('VM Support FY24'!AM27-#REF!=0,"-",'VM Support FY24'!AM27-#REF!)</f>
        <v>#REF!</v>
      </c>
      <c r="AN27" s="244" t="e">
        <f>IF('VM Support FY24'!AN27-#REF!=0,"-",'VM Support FY24'!AN27-#REF!)</f>
        <v>#REF!</v>
      </c>
      <c r="AO27" s="1004" t="e">
        <f>IF('VM Support FY24'!AO27-#REF!=0,"-",'VM Support FY24'!AO27-#REF!)</f>
        <v>#REF!</v>
      </c>
      <c r="AP27" s="424" t="e">
        <f>IF('VM Support FY24'!AP27-#REF!=0,"-",'VM Support FY24'!AP27-#REF!)</f>
        <v>#REF!</v>
      </c>
      <c r="AQ27" s="244" t="e">
        <f>IF('VM Support FY24'!AQ27-#REF!=0,"-",'VM Support FY24'!AQ27-#REF!)</f>
        <v>#REF!</v>
      </c>
      <c r="AR27" s="1079" t="e">
        <f>IF('VM Support FY24'!AR27-#REF!=0,"-",'VM Support FY24'!AR27-#REF!)</f>
        <v>#REF!</v>
      </c>
      <c r="AS27" s="1651" t="e">
        <f t="shared" si="1"/>
        <v>#REF!</v>
      </c>
      <c r="AT27" s="244"/>
      <c r="AU27" s="241"/>
    </row>
    <row r="28" spans="4:47" ht="15.75" customHeight="1">
      <c r="D28" s="326" t="s">
        <v>67</v>
      </c>
      <c r="E28" s="247" t="s">
        <v>72</v>
      </c>
      <c r="F28" s="247" t="s">
        <v>52</v>
      </c>
      <c r="G28" s="246">
        <v>10</v>
      </c>
      <c r="H28" s="325">
        <f t="shared" si="0"/>
        <v>600</v>
      </c>
      <c r="I28" s="424"/>
      <c r="J28" s="244"/>
      <c r="K28" s="243"/>
      <c r="L28" s="424">
        <v>2500</v>
      </c>
      <c r="M28" s="244">
        <v>8</v>
      </c>
      <c r="N28" s="243"/>
      <c r="O28" s="424">
        <v>2500</v>
      </c>
      <c r="P28" s="244">
        <v>8</v>
      </c>
      <c r="Q28" s="243"/>
      <c r="R28" s="424">
        <v>2250</v>
      </c>
      <c r="S28" s="244">
        <v>8</v>
      </c>
      <c r="T28" s="243"/>
      <c r="U28" s="424">
        <v>2500</v>
      </c>
      <c r="V28" s="244">
        <v>8</v>
      </c>
      <c r="W28" s="243"/>
      <c r="X28" s="424"/>
      <c r="Y28" s="244"/>
      <c r="Z28" s="243"/>
      <c r="AA28" s="424"/>
      <c r="AB28" s="244"/>
      <c r="AC28" s="243"/>
      <c r="AD28" s="424"/>
      <c r="AE28" s="244"/>
      <c r="AF28" s="243"/>
      <c r="AG28" s="424"/>
      <c r="AH28" s="244"/>
      <c r="AI28" s="1004"/>
      <c r="AJ28" s="424"/>
      <c r="AK28" s="244"/>
      <c r="AL28" s="1004"/>
      <c r="AM28" s="424" t="e">
        <f>IF('VM Support FY24'!AM28-#REF!=0,"-",'VM Support FY24'!AM28-#REF!)</f>
        <v>#REF!</v>
      </c>
      <c r="AN28" s="244" t="e">
        <f>IF('VM Support FY24'!AN28-#REF!=0,"-",'VM Support FY24'!AN28-#REF!)</f>
        <v>#REF!</v>
      </c>
      <c r="AO28" s="1004" t="e">
        <f>IF('VM Support FY24'!AO28-#REF!=0,"-",'VM Support FY24'!AO28-#REF!)</f>
        <v>#REF!</v>
      </c>
      <c r="AP28" s="424" t="e">
        <f>IF('VM Support FY24'!AP28-#REF!=0,"-",'VM Support FY24'!AP28-#REF!)</f>
        <v>#REF!</v>
      </c>
      <c r="AQ28" s="244" t="e">
        <f>IF('VM Support FY24'!AQ28-#REF!=0,"-",'VM Support FY24'!AQ28-#REF!)</f>
        <v>#REF!</v>
      </c>
      <c r="AR28" s="1079" t="e">
        <f>IF('VM Support FY24'!AR28-#REF!=0,"-",'VM Support FY24'!AR28-#REF!)</f>
        <v>#REF!</v>
      </c>
      <c r="AS28" s="1651" t="e">
        <f t="shared" si="1"/>
        <v>#REF!</v>
      </c>
      <c r="AT28" s="244"/>
      <c r="AU28" s="241"/>
    </row>
    <row r="29" spans="4:47" ht="15.75" customHeight="1">
      <c r="D29" s="1658" t="s">
        <v>73</v>
      </c>
      <c r="E29" s="323" t="s">
        <v>74</v>
      </c>
      <c r="F29" s="323" t="s">
        <v>16</v>
      </c>
      <c r="G29" s="322">
        <v>10</v>
      </c>
      <c r="H29" s="321">
        <f t="shared" si="0"/>
        <v>600</v>
      </c>
      <c r="I29" s="432">
        <v>2450</v>
      </c>
      <c r="J29" s="321"/>
      <c r="K29" s="320"/>
      <c r="L29" s="432">
        <v>850</v>
      </c>
      <c r="M29" s="321">
        <v>2</v>
      </c>
      <c r="N29" s="320"/>
      <c r="O29" s="426">
        <v>825</v>
      </c>
      <c r="P29" s="1439">
        <v>2</v>
      </c>
      <c r="Q29" s="1440"/>
      <c r="R29" s="426">
        <v>775</v>
      </c>
      <c r="S29" s="1439">
        <v>2</v>
      </c>
      <c r="T29" s="1440"/>
      <c r="U29" s="426">
        <v>750</v>
      </c>
      <c r="V29" s="158">
        <v>2</v>
      </c>
      <c r="W29" s="159"/>
      <c r="X29" s="426">
        <v>750</v>
      </c>
      <c r="Y29" s="1439">
        <v>2</v>
      </c>
      <c r="Z29" s="1440"/>
      <c r="AA29" s="426">
        <v>775</v>
      </c>
      <c r="AB29" s="158">
        <v>2</v>
      </c>
      <c r="AC29" s="159"/>
      <c r="AD29" s="426">
        <v>800</v>
      </c>
      <c r="AE29" s="1439">
        <v>2</v>
      </c>
      <c r="AF29" s="1440"/>
      <c r="AG29" s="1774"/>
      <c r="AH29" s="1775"/>
      <c r="AI29" s="1776"/>
      <c r="AJ29" s="1774"/>
      <c r="AK29" s="1775"/>
      <c r="AL29" s="1776"/>
      <c r="AM29" s="1774" t="e">
        <f>IF('VM Support FY24'!AM29-#REF!=0,"-",'VM Support FY24'!AM29-#REF!)</f>
        <v>#REF!</v>
      </c>
      <c r="AN29" s="1775" t="e">
        <f>IF('VM Support FY24'!AN29-#REF!=0,"-",'VM Support FY24'!AN29-#REF!)</f>
        <v>#REF!</v>
      </c>
      <c r="AO29" s="1776" t="e">
        <f>IF('VM Support FY24'!AO29-#REF!=0,"-",'VM Support FY24'!AO29-#REF!)</f>
        <v>#REF!</v>
      </c>
      <c r="AP29" s="426" t="e">
        <f>IF('VM Support FY24'!AP29-#REF!=0,"-",'VM Support FY24'!AP29-#REF!)</f>
        <v>#REF!</v>
      </c>
      <c r="AQ29" s="158" t="e">
        <f>IF('VM Support FY24'!AQ29-#REF!=0,"-",'VM Support FY24'!AQ29-#REF!)</f>
        <v>#REF!</v>
      </c>
      <c r="AR29" s="157" t="e">
        <f>IF('VM Support FY24'!AR29-#REF!=0,"-",'VM Support FY24'!AR29-#REF!)</f>
        <v>#REF!</v>
      </c>
      <c r="AS29" s="1652" t="e">
        <f t="shared" si="1"/>
        <v>#REF!</v>
      </c>
      <c r="AT29" s="158"/>
      <c r="AU29" s="157"/>
    </row>
    <row r="30" spans="4:47" ht="15.75" customHeight="1">
      <c r="D30" s="1659" t="s">
        <v>73</v>
      </c>
      <c r="E30" s="1660" t="s">
        <v>75</v>
      </c>
      <c r="F30" s="1660" t="s">
        <v>52</v>
      </c>
      <c r="G30" s="1661">
        <v>10</v>
      </c>
      <c r="H30" s="1442">
        <f t="shared" si="0"/>
        <v>600</v>
      </c>
      <c r="I30" s="1441"/>
      <c r="J30" s="1442"/>
      <c r="K30" s="1443"/>
      <c r="L30" s="1441">
        <v>800</v>
      </c>
      <c r="M30" s="1442">
        <v>3</v>
      </c>
      <c r="N30" s="1443"/>
      <c r="O30" s="1441">
        <v>775</v>
      </c>
      <c r="P30" s="1442">
        <v>3</v>
      </c>
      <c r="Q30" s="1443"/>
      <c r="R30" s="1441">
        <v>750</v>
      </c>
      <c r="S30" s="1442">
        <v>3</v>
      </c>
      <c r="T30" s="1443"/>
      <c r="U30" s="1441">
        <v>750</v>
      </c>
      <c r="V30" s="1080">
        <v>3</v>
      </c>
      <c r="W30" s="1444"/>
      <c r="X30" s="1441">
        <v>750</v>
      </c>
      <c r="Y30" s="1442">
        <v>3</v>
      </c>
      <c r="Z30" s="1443"/>
      <c r="AA30" s="1441">
        <v>775</v>
      </c>
      <c r="AB30" s="1080">
        <v>3</v>
      </c>
      <c r="AC30" s="1444"/>
      <c r="AD30" s="1441">
        <v>800</v>
      </c>
      <c r="AE30" s="1442">
        <v>3</v>
      </c>
      <c r="AF30" s="1443"/>
      <c r="AG30" s="1441"/>
      <c r="AH30" s="1080"/>
      <c r="AI30" s="1444"/>
      <c r="AJ30" s="1441"/>
      <c r="AK30" s="1080"/>
      <c r="AL30" s="1444"/>
      <c r="AM30" s="1441" t="e">
        <f>IF('VM Support FY24'!AM30-#REF!=0,"-",'VM Support FY24'!AM30-#REF!)</f>
        <v>#REF!</v>
      </c>
      <c r="AN30" s="1080" t="e">
        <f>IF('VM Support FY24'!AN30-#REF!=0,"-",'VM Support FY24'!AN30-#REF!)</f>
        <v>#REF!</v>
      </c>
      <c r="AO30" s="1444" t="e">
        <f>IF('VM Support FY24'!AO30-#REF!=0,"-",'VM Support FY24'!AO30-#REF!)</f>
        <v>#REF!</v>
      </c>
      <c r="AP30" s="1441" t="e">
        <f>IF('VM Support FY24'!AP30-#REF!=0,"-",'VM Support FY24'!AP30-#REF!)</f>
        <v>#REF!</v>
      </c>
      <c r="AQ30" s="1080" t="e">
        <f>IF('VM Support FY24'!AQ30-#REF!=0,"-",'VM Support FY24'!AQ30-#REF!)</f>
        <v>#REF!</v>
      </c>
      <c r="AR30" s="1445" t="e">
        <f>IF('VM Support FY24'!AR30-#REF!=0,"-",'VM Support FY24'!AR30-#REF!)</f>
        <v>#REF!</v>
      </c>
      <c r="AS30" s="1653" t="e">
        <f t="shared" si="1"/>
        <v>#REF!</v>
      </c>
      <c r="AT30" s="1080"/>
      <c r="AU30" s="1445"/>
    </row>
    <row r="31" spans="4:47" s="318" customFormat="1" ht="15" customHeight="1">
      <c r="I31" s="434"/>
      <c r="L31" s="434"/>
      <c r="O31" s="434"/>
      <c r="R31" s="434"/>
      <c r="U31" s="434"/>
      <c r="X31" s="434"/>
      <c r="AA31" s="434"/>
      <c r="AD31" s="434"/>
      <c r="AG31" s="434"/>
      <c r="AI31" s="1002"/>
      <c r="AJ31" s="434"/>
      <c r="AL31" s="1002"/>
      <c r="AM31" s="434"/>
      <c r="AO31" s="1002"/>
      <c r="AP31" s="434"/>
      <c r="AR31" s="1002"/>
      <c r="AS31" s="434"/>
    </row>
    <row r="32" spans="4:47" s="318" customFormat="1" ht="15.75" customHeight="1">
      <c r="I32" s="434"/>
      <c r="L32" s="434"/>
      <c r="O32" s="434"/>
      <c r="R32" s="434"/>
      <c r="U32" s="434"/>
      <c r="X32" s="434"/>
      <c r="AA32" s="434"/>
      <c r="AD32" s="434"/>
      <c r="AG32" s="434"/>
      <c r="AI32" s="1002"/>
      <c r="AJ32" s="434"/>
      <c r="AL32" s="1002"/>
      <c r="AM32" s="434"/>
      <c r="AO32" s="1002"/>
      <c r="AP32" s="434"/>
      <c r="AR32" s="1002"/>
      <c r="AS32" s="434"/>
    </row>
    <row r="33" spans="1:48" s="146" customFormat="1" ht="18" customHeight="1">
      <c r="D33" s="317"/>
      <c r="E33" s="316" t="s">
        <v>76</v>
      </c>
      <c r="F33" s="314"/>
      <c r="G33" s="315"/>
      <c r="H33" s="314"/>
      <c r="I33" s="435"/>
      <c r="J33" s="269">
        <v>45017</v>
      </c>
      <c r="K33" s="313"/>
      <c r="L33" s="435"/>
      <c r="M33" s="269">
        <v>45047</v>
      </c>
      <c r="N33" s="313"/>
      <c r="O33" s="435"/>
      <c r="P33" s="269">
        <v>45078</v>
      </c>
      <c r="Q33" s="313"/>
      <c r="R33" s="435"/>
      <c r="S33" s="269">
        <v>45108</v>
      </c>
      <c r="T33" s="313"/>
      <c r="U33" s="435"/>
      <c r="V33" s="269">
        <v>45139</v>
      </c>
      <c r="W33" s="270"/>
      <c r="X33" s="435"/>
      <c r="Y33" s="269">
        <v>45170</v>
      </c>
      <c r="Z33" s="270"/>
      <c r="AA33" s="435"/>
      <c r="AB33" s="269">
        <v>45200</v>
      </c>
      <c r="AC33" s="270"/>
      <c r="AD33" s="435"/>
      <c r="AE33" s="269">
        <v>45231</v>
      </c>
      <c r="AF33" s="270"/>
      <c r="AG33" s="435"/>
      <c r="AH33" s="269">
        <v>45261</v>
      </c>
      <c r="AI33" s="1017"/>
      <c r="AJ33" s="435"/>
      <c r="AK33" s="269">
        <v>45292</v>
      </c>
      <c r="AL33" s="1017"/>
      <c r="AM33" s="435"/>
      <c r="AN33" s="269">
        <v>45323</v>
      </c>
      <c r="AO33" s="1017"/>
      <c r="AP33" s="435"/>
      <c r="AQ33" s="269">
        <v>45352</v>
      </c>
      <c r="AR33" s="1017"/>
      <c r="AS33" s="435"/>
      <c r="AT33" s="269" t="s">
        <v>2</v>
      </c>
      <c r="AU33" s="268"/>
    </row>
    <row r="34" spans="1:48" ht="18" customHeight="1">
      <c r="D34" s="267" t="s">
        <v>4</v>
      </c>
      <c r="E34" s="266" t="s">
        <v>5</v>
      </c>
      <c r="F34" s="266" t="s">
        <v>6</v>
      </c>
      <c r="G34" s="265" t="s">
        <v>7</v>
      </c>
      <c r="H34" s="264" t="s">
        <v>8</v>
      </c>
      <c r="I34" s="436" t="s">
        <v>9</v>
      </c>
      <c r="J34" s="262" t="s">
        <v>10</v>
      </c>
      <c r="K34" s="263" t="s">
        <v>11</v>
      </c>
      <c r="L34" s="436" t="s">
        <v>9</v>
      </c>
      <c r="M34" s="262" t="s">
        <v>10</v>
      </c>
      <c r="N34" s="263" t="s">
        <v>11</v>
      </c>
      <c r="O34" s="436" t="s">
        <v>9</v>
      </c>
      <c r="P34" s="262" t="s">
        <v>10</v>
      </c>
      <c r="Q34" s="263" t="s">
        <v>11</v>
      </c>
      <c r="R34" s="436" t="s">
        <v>9</v>
      </c>
      <c r="S34" s="262" t="s">
        <v>10</v>
      </c>
      <c r="T34" s="263" t="s">
        <v>11</v>
      </c>
      <c r="U34" s="436" t="s">
        <v>9</v>
      </c>
      <c r="V34" s="262" t="s">
        <v>10</v>
      </c>
      <c r="W34" s="263" t="s">
        <v>11</v>
      </c>
      <c r="X34" s="436" t="s">
        <v>9</v>
      </c>
      <c r="Y34" s="262" t="s">
        <v>10</v>
      </c>
      <c r="Z34" s="263" t="s">
        <v>11</v>
      </c>
      <c r="AA34" s="436" t="s">
        <v>9</v>
      </c>
      <c r="AB34" s="262" t="s">
        <v>10</v>
      </c>
      <c r="AC34" s="263" t="s">
        <v>11</v>
      </c>
      <c r="AD34" s="436" t="s">
        <v>9</v>
      </c>
      <c r="AE34" s="262" t="s">
        <v>10</v>
      </c>
      <c r="AF34" s="263" t="s">
        <v>11</v>
      </c>
      <c r="AG34" s="436" t="s">
        <v>9</v>
      </c>
      <c r="AH34" s="262" t="s">
        <v>10</v>
      </c>
      <c r="AI34" s="1018" t="s">
        <v>11</v>
      </c>
      <c r="AJ34" s="436" t="s">
        <v>9</v>
      </c>
      <c r="AK34" s="262" t="s">
        <v>12</v>
      </c>
      <c r="AL34" s="1018" t="s">
        <v>11</v>
      </c>
      <c r="AM34" s="436" t="s">
        <v>9</v>
      </c>
      <c r="AN34" s="262" t="s">
        <v>12</v>
      </c>
      <c r="AO34" s="1018" t="s">
        <v>11</v>
      </c>
      <c r="AP34" s="436" t="s">
        <v>9</v>
      </c>
      <c r="AQ34" s="262" t="s">
        <v>12</v>
      </c>
      <c r="AR34" s="1018" t="s">
        <v>11</v>
      </c>
      <c r="AS34" s="436" t="s">
        <v>9</v>
      </c>
      <c r="AT34" s="262" t="s">
        <v>12</v>
      </c>
      <c r="AU34" s="261" t="s">
        <v>11</v>
      </c>
    </row>
    <row r="35" spans="1:48" ht="15.75" customHeight="1">
      <c r="A35" s="145" t="s">
        <v>77</v>
      </c>
      <c r="D35" s="312" t="s">
        <v>78</v>
      </c>
      <c r="E35" s="155" t="s">
        <v>79</v>
      </c>
      <c r="F35" s="311" t="s">
        <v>16</v>
      </c>
      <c r="G35" s="310">
        <v>16</v>
      </c>
      <c r="H35" s="309">
        <f t="shared" ref="H35:H42" si="2">G35*60</f>
        <v>960</v>
      </c>
      <c r="I35" s="437">
        <v>600</v>
      </c>
      <c r="J35" s="304">
        <v>2</v>
      </c>
      <c r="K35" s="303"/>
      <c r="L35" s="437">
        <v>625</v>
      </c>
      <c r="M35" s="304">
        <v>2</v>
      </c>
      <c r="N35" s="303"/>
      <c r="O35" s="437">
        <v>600</v>
      </c>
      <c r="P35" s="304">
        <v>2</v>
      </c>
      <c r="Q35" s="303"/>
      <c r="R35" s="437">
        <v>600</v>
      </c>
      <c r="S35" s="304">
        <v>2</v>
      </c>
      <c r="T35" s="303"/>
      <c r="U35" s="437">
        <v>550</v>
      </c>
      <c r="V35" s="304">
        <v>2</v>
      </c>
      <c r="W35" s="303"/>
      <c r="X35" s="437"/>
      <c r="Y35" s="304"/>
      <c r="Z35" s="303"/>
      <c r="AA35" s="437"/>
      <c r="AB35" s="304"/>
      <c r="AC35" s="303"/>
      <c r="AD35" s="437"/>
      <c r="AE35" s="304"/>
      <c r="AF35" s="303"/>
      <c r="AG35" s="437"/>
      <c r="AH35" s="304"/>
      <c r="AI35" s="1019"/>
      <c r="AJ35" s="437"/>
      <c r="AK35" s="304"/>
      <c r="AL35" s="1019"/>
      <c r="AM35" s="437" t="e">
        <f>IF('VM Support FY24'!AM35-#REF!=0,"-",'VM Support FY24'!AM35-#REF!)</f>
        <v>#REF!</v>
      </c>
      <c r="AN35" s="304" t="e">
        <f>IF('VM Support FY24'!AN35-#REF!=0,"-",'VM Support FY24'!AN35-#REF!)</f>
        <v>#REF!</v>
      </c>
      <c r="AO35" s="1019" t="e">
        <f>IF('VM Support FY24'!AO35-#REF!=0,"-",'VM Support FY24'!AO35-#REF!)</f>
        <v>#REF!</v>
      </c>
      <c r="AP35" s="437" t="e">
        <f>IF('VM Support FY24'!AP35-#REF!=0,"-",'VM Support FY24'!AP35-#REF!)</f>
        <v>#REF!</v>
      </c>
      <c r="AQ35" s="304" t="e">
        <f>IF('VM Support FY24'!AQ35-#REF!=0,"-",'VM Support FY24'!AQ35-#REF!)</f>
        <v>#REF!</v>
      </c>
      <c r="AR35" s="1019" t="e">
        <f>IF('VM Support FY24'!AR35-#REF!=0,"-",'VM Support FY24'!AR35-#REF!)</f>
        <v>#REF!</v>
      </c>
      <c r="AS35" s="437" t="e">
        <f t="shared" ref="AS35:AS42" si="3">SUM(I35,L35,O35,R35,U35,X35,AA35,AD35,AG35,AJ35,AM35,AP35)</f>
        <v>#REF!</v>
      </c>
      <c r="AT35" s="304"/>
      <c r="AU35" s="308"/>
      <c r="AV35" s="307"/>
    </row>
    <row r="36" spans="1:48" ht="15.75" customHeight="1">
      <c r="D36" s="305" t="s">
        <v>78</v>
      </c>
      <c r="E36" s="155" t="s">
        <v>80</v>
      </c>
      <c r="F36" s="155" t="s">
        <v>16</v>
      </c>
      <c r="G36" s="288">
        <v>16</v>
      </c>
      <c r="H36" s="208">
        <f t="shared" si="2"/>
        <v>960</v>
      </c>
      <c r="I36" s="438">
        <v>2000</v>
      </c>
      <c r="J36" s="221">
        <v>5</v>
      </c>
      <c r="K36" s="303"/>
      <c r="L36" s="438">
        <v>2200</v>
      </c>
      <c r="M36" s="304">
        <v>5</v>
      </c>
      <c r="N36" s="303"/>
      <c r="O36" s="438">
        <v>2400</v>
      </c>
      <c r="P36" s="304">
        <v>6</v>
      </c>
      <c r="Q36" s="303"/>
      <c r="R36" s="438">
        <v>2350</v>
      </c>
      <c r="S36" s="304">
        <v>6</v>
      </c>
      <c r="T36" s="303"/>
      <c r="U36" s="438">
        <v>2200</v>
      </c>
      <c r="V36" s="304">
        <v>6</v>
      </c>
      <c r="W36" s="306"/>
      <c r="X36" s="438"/>
      <c r="Y36" s="304"/>
      <c r="Z36" s="303"/>
      <c r="AA36" s="438"/>
      <c r="AB36" s="304"/>
      <c r="AC36" s="303"/>
      <c r="AD36" s="438"/>
      <c r="AE36" s="304"/>
      <c r="AF36" s="306"/>
      <c r="AG36" s="438"/>
      <c r="AH36" s="304"/>
      <c r="AI36" s="1019"/>
      <c r="AJ36" s="438"/>
      <c r="AK36" s="304"/>
      <c r="AL36" s="1019"/>
      <c r="AM36" s="438" t="e">
        <f>IF('VM Support FY24'!AM36-#REF!=0,"-",'VM Support FY24'!AM36-#REF!)</f>
        <v>#REF!</v>
      </c>
      <c r="AN36" s="304" t="e">
        <f>IF('VM Support FY24'!AN36-#REF!=0,"-",'VM Support FY24'!AN36-#REF!)</f>
        <v>#REF!</v>
      </c>
      <c r="AO36" s="1020" t="e">
        <f>IF('VM Support FY24'!AO36-#REF!=0,"-",'VM Support FY24'!AO36-#REF!)</f>
        <v>#REF!</v>
      </c>
      <c r="AP36" s="438" t="e">
        <f>IF('VM Support FY24'!AP36-#REF!=0,"-",'VM Support FY24'!AP36-#REF!)</f>
        <v>#REF!</v>
      </c>
      <c r="AQ36" s="304" t="e">
        <f>IF('VM Support FY24'!AQ36-#REF!=0,"-",'VM Support FY24'!AQ36-#REF!)</f>
        <v>#REF!</v>
      </c>
      <c r="AR36" s="1020" t="e">
        <f>IF('VM Support FY24'!AR36-#REF!=0,"-",'VM Support FY24'!AR36-#REF!)</f>
        <v>#REF!</v>
      </c>
      <c r="AS36" s="438" t="e">
        <f t="shared" si="3"/>
        <v>#REF!</v>
      </c>
      <c r="AT36" s="221"/>
      <c r="AU36" s="285"/>
      <c r="AV36" s="307"/>
    </row>
    <row r="37" spans="1:48" ht="15.75" customHeight="1">
      <c r="D37" s="305" t="s">
        <v>78</v>
      </c>
      <c r="E37" s="155" t="s">
        <v>81</v>
      </c>
      <c r="F37" s="155" t="s">
        <v>22</v>
      </c>
      <c r="G37" s="288">
        <v>15</v>
      </c>
      <c r="H37" s="208">
        <f t="shared" si="2"/>
        <v>900</v>
      </c>
      <c r="I37" s="438">
        <v>450</v>
      </c>
      <c r="J37" s="221">
        <v>2</v>
      </c>
      <c r="K37" s="303"/>
      <c r="L37" s="438">
        <v>475</v>
      </c>
      <c r="M37" s="304">
        <v>2</v>
      </c>
      <c r="N37" s="303"/>
      <c r="O37" s="438">
        <v>475</v>
      </c>
      <c r="P37" s="304">
        <v>2</v>
      </c>
      <c r="Q37" s="303"/>
      <c r="R37" s="438">
        <v>500</v>
      </c>
      <c r="S37" s="304">
        <v>2</v>
      </c>
      <c r="T37" s="303"/>
      <c r="U37" s="438">
        <v>525</v>
      </c>
      <c r="V37" s="304">
        <v>2</v>
      </c>
      <c r="W37" s="306"/>
      <c r="X37" s="438"/>
      <c r="Y37" s="304"/>
      <c r="Z37" s="303"/>
      <c r="AA37" s="438"/>
      <c r="AB37" s="304"/>
      <c r="AC37" s="303"/>
      <c r="AD37" s="438"/>
      <c r="AE37" s="304"/>
      <c r="AF37" s="306"/>
      <c r="AG37" s="438"/>
      <c r="AH37" s="304"/>
      <c r="AI37" s="1019"/>
      <c r="AJ37" s="438"/>
      <c r="AK37" s="304"/>
      <c r="AL37" s="1019"/>
      <c r="AM37" s="438" t="e">
        <f>IF('VM Support FY24'!AM37-#REF!=0,"-",'VM Support FY24'!AM37-#REF!)</f>
        <v>#REF!</v>
      </c>
      <c r="AN37" s="304" t="e">
        <f>IF('VM Support FY24'!AN37-#REF!=0,"-",'VM Support FY24'!AN37-#REF!)</f>
        <v>#REF!</v>
      </c>
      <c r="AO37" s="1020" t="e">
        <f>IF('VM Support FY24'!AO37-#REF!=0,"-",'VM Support FY24'!AO37-#REF!)</f>
        <v>#REF!</v>
      </c>
      <c r="AP37" s="438" t="e">
        <f>IF('VM Support FY24'!AP37-#REF!=0,"-",'VM Support FY24'!AP37-#REF!)</f>
        <v>#REF!</v>
      </c>
      <c r="AQ37" s="304" t="e">
        <f>IF('VM Support FY24'!AQ37-#REF!=0,"-",'VM Support FY24'!AQ37-#REF!)</f>
        <v>#REF!</v>
      </c>
      <c r="AR37" s="1020" t="e">
        <f>IF('VM Support FY24'!AR37-#REF!=0,"-",'VM Support FY24'!AR37-#REF!)</f>
        <v>#REF!</v>
      </c>
      <c r="AS37" s="438" t="e">
        <f t="shared" si="3"/>
        <v>#REF!</v>
      </c>
      <c r="AT37" s="221"/>
      <c r="AU37" s="285"/>
      <c r="AV37" s="307"/>
    </row>
    <row r="38" spans="1:48" ht="15.75" customHeight="1">
      <c r="D38" s="305" t="s">
        <v>78</v>
      </c>
      <c r="E38" s="155" t="s">
        <v>82</v>
      </c>
      <c r="F38" s="155" t="s">
        <v>52</v>
      </c>
      <c r="G38" s="288">
        <v>10</v>
      </c>
      <c r="H38" s="208">
        <f t="shared" si="2"/>
        <v>600</v>
      </c>
      <c r="I38" s="438">
        <v>2000</v>
      </c>
      <c r="J38" s="221">
        <v>8</v>
      </c>
      <c r="K38" s="303"/>
      <c r="L38" s="438">
        <v>1800</v>
      </c>
      <c r="M38" s="304">
        <v>7</v>
      </c>
      <c r="N38" s="303"/>
      <c r="O38" s="438">
        <v>1700</v>
      </c>
      <c r="P38" s="304">
        <v>6</v>
      </c>
      <c r="Q38" s="303"/>
      <c r="R38" s="438">
        <v>1700</v>
      </c>
      <c r="S38" s="304">
        <v>6</v>
      </c>
      <c r="T38" s="303"/>
      <c r="U38" s="438">
        <v>1600</v>
      </c>
      <c r="V38" s="304">
        <v>6</v>
      </c>
      <c r="W38" s="306"/>
      <c r="X38" s="438"/>
      <c r="Y38" s="304"/>
      <c r="Z38" s="303"/>
      <c r="AA38" s="438"/>
      <c r="AB38" s="304"/>
      <c r="AC38" s="303"/>
      <c r="AD38" s="438"/>
      <c r="AE38" s="304"/>
      <c r="AF38" s="306"/>
      <c r="AG38" s="438"/>
      <c r="AH38" s="304"/>
      <c r="AI38" s="1019"/>
      <c r="AJ38" s="438"/>
      <c r="AK38" s="304"/>
      <c r="AL38" s="1019"/>
      <c r="AM38" s="438" t="e">
        <f>IF('VM Support FY24'!AM38-#REF!=0,"-",'VM Support FY24'!AM38-#REF!)</f>
        <v>#REF!</v>
      </c>
      <c r="AN38" s="304" t="e">
        <f>IF('VM Support FY24'!AN38-#REF!=0,"-",'VM Support FY24'!AN38-#REF!)</f>
        <v>#REF!</v>
      </c>
      <c r="AO38" s="1020" t="e">
        <f>IF('VM Support FY24'!AO38-#REF!=0,"-",'VM Support FY24'!AO38-#REF!)</f>
        <v>#REF!</v>
      </c>
      <c r="AP38" s="438" t="e">
        <f>IF('VM Support FY24'!AP38-#REF!=0,"-",'VM Support FY24'!AP38-#REF!)</f>
        <v>#REF!</v>
      </c>
      <c r="AQ38" s="304" t="e">
        <f>IF('VM Support FY24'!AQ38-#REF!=0,"-",'VM Support FY24'!AQ38-#REF!)</f>
        <v>#REF!</v>
      </c>
      <c r="AR38" s="1020" t="e">
        <f>IF('VM Support FY24'!AR38-#REF!=0,"-",'VM Support FY24'!AR38-#REF!)</f>
        <v>#REF!</v>
      </c>
      <c r="AS38" s="438" t="e">
        <f t="shared" si="3"/>
        <v>#REF!</v>
      </c>
      <c r="AT38" s="221"/>
      <c r="AU38" s="285"/>
    </row>
    <row r="39" spans="1:48" ht="15.75" customHeight="1">
      <c r="D39" s="305" t="s">
        <v>78</v>
      </c>
      <c r="E39" s="155" t="s">
        <v>83</v>
      </c>
      <c r="F39" s="155" t="s">
        <v>84</v>
      </c>
      <c r="G39" s="288">
        <v>35</v>
      </c>
      <c r="H39" s="208">
        <f t="shared" si="2"/>
        <v>2100</v>
      </c>
      <c r="I39" s="438">
        <v>250</v>
      </c>
      <c r="J39" s="221">
        <v>3</v>
      </c>
      <c r="K39" s="303"/>
      <c r="L39" s="438">
        <v>300</v>
      </c>
      <c r="M39" s="304">
        <v>3</v>
      </c>
      <c r="N39" s="303"/>
      <c r="O39" s="438">
        <v>250</v>
      </c>
      <c r="P39" s="304">
        <v>3</v>
      </c>
      <c r="Q39" s="303"/>
      <c r="R39" s="438">
        <v>200</v>
      </c>
      <c r="S39" s="304">
        <v>2</v>
      </c>
      <c r="T39" s="303"/>
      <c r="U39" s="438">
        <v>200</v>
      </c>
      <c r="V39" s="304">
        <v>2</v>
      </c>
      <c r="W39" s="306"/>
      <c r="X39" s="438"/>
      <c r="Y39" s="304"/>
      <c r="Z39" s="303"/>
      <c r="AA39" s="438"/>
      <c r="AB39" s="304"/>
      <c r="AC39" s="303"/>
      <c r="AD39" s="438"/>
      <c r="AE39" s="304"/>
      <c r="AF39" s="306"/>
      <c r="AG39" s="438"/>
      <c r="AH39" s="304"/>
      <c r="AI39" s="1019"/>
      <c r="AJ39" s="438"/>
      <c r="AK39" s="304"/>
      <c r="AL39" s="1019"/>
      <c r="AM39" s="438" t="e">
        <f>IF('VM Support FY24'!AM39-#REF!=0,"-",'VM Support FY24'!AM39-#REF!)</f>
        <v>#REF!</v>
      </c>
      <c r="AN39" s="304" t="e">
        <f>IF('VM Support FY24'!AN39-#REF!=0,"-",'VM Support FY24'!AN39-#REF!)</f>
        <v>#REF!</v>
      </c>
      <c r="AO39" s="1020" t="e">
        <f>IF('VM Support FY24'!AO39-#REF!=0,"-",'VM Support FY24'!AO39-#REF!)</f>
        <v>#REF!</v>
      </c>
      <c r="AP39" s="438" t="e">
        <f>IF('VM Support FY24'!AP39-#REF!=0,"-",'VM Support FY24'!AP39-#REF!)</f>
        <v>#REF!</v>
      </c>
      <c r="AQ39" s="304" t="e">
        <f>IF('VM Support FY24'!AQ39-#REF!=0,"-",'VM Support FY24'!AQ39-#REF!)</f>
        <v>#REF!</v>
      </c>
      <c r="AR39" s="1020" t="e">
        <f>IF('VM Support FY24'!AR39-#REF!=0,"-",'VM Support FY24'!AR39-#REF!)</f>
        <v>#REF!</v>
      </c>
      <c r="AS39" s="438" t="e">
        <f t="shared" si="3"/>
        <v>#REF!</v>
      </c>
      <c r="AT39" s="221"/>
      <c r="AU39" s="285"/>
    </row>
    <row r="40" spans="1:48" ht="15.75" customHeight="1">
      <c r="D40" s="305" t="s">
        <v>78</v>
      </c>
      <c r="E40" s="155" t="s">
        <v>85</v>
      </c>
      <c r="F40" s="155" t="s">
        <v>22</v>
      </c>
      <c r="G40" s="288">
        <v>15</v>
      </c>
      <c r="H40" s="208">
        <f t="shared" si="2"/>
        <v>900</v>
      </c>
      <c r="I40" s="438">
        <v>550</v>
      </c>
      <c r="J40" s="221">
        <v>2</v>
      </c>
      <c r="K40" s="303"/>
      <c r="L40" s="438">
        <v>500</v>
      </c>
      <c r="M40" s="304">
        <v>2</v>
      </c>
      <c r="N40" s="303"/>
      <c r="O40" s="438">
        <v>500</v>
      </c>
      <c r="P40" s="304">
        <v>2</v>
      </c>
      <c r="Q40" s="303"/>
      <c r="R40" s="438">
        <v>550</v>
      </c>
      <c r="S40" s="304">
        <v>2</v>
      </c>
      <c r="T40" s="303"/>
      <c r="U40" s="438">
        <v>550</v>
      </c>
      <c r="V40" s="304">
        <v>2</v>
      </c>
      <c r="W40" s="306"/>
      <c r="X40" s="438"/>
      <c r="Y40" s="304"/>
      <c r="Z40" s="303"/>
      <c r="AA40" s="438"/>
      <c r="AB40" s="304"/>
      <c r="AC40" s="303"/>
      <c r="AD40" s="438"/>
      <c r="AE40" s="304"/>
      <c r="AF40" s="306"/>
      <c r="AG40" s="438"/>
      <c r="AH40" s="304"/>
      <c r="AI40" s="1019"/>
      <c r="AJ40" s="438"/>
      <c r="AK40" s="304"/>
      <c r="AL40" s="1019"/>
      <c r="AM40" s="438" t="e">
        <f>IF('VM Support FY24'!AM40-#REF!=0,"-",'VM Support FY24'!AM40-#REF!)</f>
        <v>#REF!</v>
      </c>
      <c r="AN40" s="304" t="e">
        <f>IF('VM Support FY24'!AN40-#REF!=0,"-",'VM Support FY24'!AN40-#REF!)</f>
        <v>#REF!</v>
      </c>
      <c r="AO40" s="1020" t="e">
        <f>IF('VM Support FY24'!AO40-#REF!=0,"-",'VM Support FY24'!AO40-#REF!)</f>
        <v>#REF!</v>
      </c>
      <c r="AP40" s="438" t="e">
        <f>IF('VM Support FY24'!AP40-#REF!=0,"-",'VM Support FY24'!AP40-#REF!)</f>
        <v>#REF!</v>
      </c>
      <c r="AQ40" s="304" t="e">
        <f>IF('VM Support FY24'!AQ40-#REF!=0,"-",'VM Support FY24'!AQ40-#REF!)</f>
        <v>#REF!</v>
      </c>
      <c r="AR40" s="1020" t="e">
        <f>IF('VM Support FY24'!AR40-#REF!=0,"-",'VM Support FY24'!AR40-#REF!)</f>
        <v>#REF!</v>
      </c>
      <c r="AS40" s="438" t="e">
        <f t="shared" si="3"/>
        <v>#REF!</v>
      </c>
      <c r="AT40" s="221"/>
      <c r="AU40" s="285"/>
    </row>
    <row r="41" spans="1:48" ht="15.75" customHeight="1">
      <c r="D41" s="305" t="s">
        <v>78</v>
      </c>
      <c r="E41" s="155" t="s">
        <v>86</v>
      </c>
      <c r="F41" s="155" t="s">
        <v>52</v>
      </c>
      <c r="G41" s="288">
        <v>10</v>
      </c>
      <c r="H41" s="208">
        <f t="shared" si="2"/>
        <v>600</v>
      </c>
      <c r="I41" s="438">
        <v>3500</v>
      </c>
      <c r="J41" s="288">
        <v>9</v>
      </c>
      <c r="K41" s="303"/>
      <c r="L41" s="438">
        <v>3250</v>
      </c>
      <c r="M41" s="304">
        <v>8</v>
      </c>
      <c r="N41" s="303"/>
      <c r="O41" s="438">
        <v>3250</v>
      </c>
      <c r="P41" s="304">
        <v>8</v>
      </c>
      <c r="Q41" s="303"/>
      <c r="R41" s="438">
        <v>3000</v>
      </c>
      <c r="S41" s="304">
        <v>7</v>
      </c>
      <c r="T41" s="303"/>
      <c r="U41" s="438">
        <v>3100</v>
      </c>
      <c r="V41" s="304">
        <v>7</v>
      </c>
      <c r="W41" s="302"/>
      <c r="X41" s="438"/>
      <c r="Y41" s="304"/>
      <c r="Z41" s="303"/>
      <c r="AA41" s="438"/>
      <c r="AB41" s="304"/>
      <c r="AC41" s="303"/>
      <c r="AD41" s="438"/>
      <c r="AE41" s="304"/>
      <c r="AF41" s="302"/>
      <c r="AG41" s="438"/>
      <c r="AH41" s="304"/>
      <c r="AI41" s="1019"/>
      <c r="AJ41" s="438"/>
      <c r="AK41" s="304"/>
      <c r="AL41" s="1019"/>
      <c r="AM41" s="438" t="e">
        <f>IF('VM Support FY24'!AM41-#REF!=0,"-",'VM Support FY24'!AM41-#REF!)</f>
        <v>#REF!</v>
      </c>
      <c r="AN41" s="304" t="e">
        <f>IF('VM Support FY24'!AN41-#REF!=0,"-",'VM Support FY24'!AN41-#REF!)</f>
        <v>#REF!</v>
      </c>
      <c r="AO41" s="1021" t="e">
        <f>IF('VM Support FY24'!AO41-#REF!=0,"-",'VM Support FY24'!AO41-#REF!)</f>
        <v>#REF!</v>
      </c>
      <c r="AP41" s="438" t="e">
        <f>IF('VM Support FY24'!AP41-#REF!=0,"-",'VM Support FY24'!AP41-#REF!)</f>
        <v>#REF!</v>
      </c>
      <c r="AQ41" s="304" t="e">
        <f>IF('VM Support FY24'!AQ41-#REF!=0,"-",'VM Support FY24'!AQ41-#REF!)</f>
        <v>#REF!</v>
      </c>
      <c r="AR41" s="1021" t="e">
        <f>IF('VM Support FY24'!AR41-#REF!=0,"-",'VM Support FY24'!AR41-#REF!)</f>
        <v>#REF!</v>
      </c>
      <c r="AS41" s="438" t="e">
        <f t="shared" si="3"/>
        <v>#REF!</v>
      </c>
      <c r="AT41" s="288"/>
      <c r="AU41" s="301"/>
    </row>
    <row r="42" spans="1:48" ht="15.75" customHeight="1">
      <c r="D42" s="300" t="s">
        <v>78</v>
      </c>
      <c r="E42" s="282" t="s">
        <v>87</v>
      </c>
      <c r="F42" s="282" t="s">
        <v>84</v>
      </c>
      <c r="G42" s="280">
        <v>35</v>
      </c>
      <c r="H42" s="203">
        <f t="shared" si="2"/>
        <v>2100</v>
      </c>
      <c r="I42" s="439">
        <v>50</v>
      </c>
      <c r="J42" s="280">
        <v>1</v>
      </c>
      <c r="K42" s="298"/>
      <c r="L42" s="439">
        <v>50</v>
      </c>
      <c r="M42" s="299">
        <v>1</v>
      </c>
      <c r="N42" s="298"/>
      <c r="O42" s="439">
        <v>50</v>
      </c>
      <c r="P42" s="299">
        <v>1</v>
      </c>
      <c r="Q42" s="298"/>
      <c r="R42" s="439">
        <v>50</v>
      </c>
      <c r="S42" s="299">
        <v>1</v>
      </c>
      <c r="T42" s="298"/>
      <c r="U42" s="439">
        <v>50</v>
      </c>
      <c r="V42" s="299">
        <v>1</v>
      </c>
      <c r="W42" s="297"/>
      <c r="X42" s="439"/>
      <c r="Y42" s="299"/>
      <c r="Z42" s="298"/>
      <c r="AA42" s="439"/>
      <c r="AB42" s="299"/>
      <c r="AC42" s="298"/>
      <c r="AD42" s="439"/>
      <c r="AE42" s="299"/>
      <c r="AF42" s="297"/>
      <c r="AG42" s="439"/>
      <c r="AH42" s="299"/>
      <c r="AI42" s="1041"/>
      <c r="AJ42" s="439"/>
      <c r="AK42" s="299"/>
      <c r="AL42" s="1041"/>
      <c r="AM42" s="439" t="e">
        <f>IF('VM Support FY24'!AM42-#REF!=0,"-",'VM Support FY24'!AM42-#REF!)</f>
        <v>#REF!</v>
      </c>
      <c r="AN42" s="299" t="e">
        <f>IF('VM Support FY24'!AN42-#REF!=0,"-",'VM Support FY24'!AN42-#REF!)</f>
        <v>#REF!</v>
      </c>
      <c r="AO42" s="1022" t="e">
        <f>IF('VM Support FY24'!AO42-#REF!=0,"-",'VM Support FY24'!AO42-#REF!)</f>
        <v>#REF!</v>
      </c>
      <c r="AP42" s="439" t="e">
        <f>IF('VM Support FY24'!AP42-#REF!=0,"-",'VM Support FY24'!AP42-#REF!)</f>
        <v>#REF!</v>
      </c>
      <c r="AQ42" s="299" t="e">
        <f>IF('VM Support FY24'!AQ42-#REF!=0,"-",'VM Support FY24'!AQ42-#REF!)</f>
        <v>#REF!</v>
      </c>
      <c r="AR42" s="1022" t="e">
        <f>IF('VM Support FY24'!AR42-#REF!=0,"-",'VM Support FY24'!AR42-#REF!)</f>
        <v>#REF!</v>
      </c>
      <c r="AS42" s="439" t="e">
        <f t="shared" si="3"/>
        <v>#REF!</v>
      </c>
      <c r="AT42" s="280"/>
      <c r="AU42" s="279"/>
    </row>
    <row r="43" spans="1:48" ht="15.75" customHeight="1">
      <c r="G43" s="145"/>
      <c r="H43" s="145"/>
      <c r="I43" s="440"/>
      <c r="J43" s="296"/>
      <c r="K43" s="296"/>
      <c r="L43" s="440"/>
      <c r="M43" s="296"/>
      <c r="N43" s="296"/>
      <c r="O43" s="440"/>
      <c r="P43" s="296"/>
      <c r="Q43" s="296"/>
      <c r="R43" s="440"/>
      <c r="S43" s="296"/>
      <c r="T43" s="296"/>
      <c r="U43" s="440"/>
      <c r="V43" s="296"/>
      <c r="W43" s="296"/>
      <c r="X43" s="440"/>
      <c r="Y43" s="296"/>
      <c r="Z43" s="296"/>
      <c r="AA43" s="440"/>
      <c r="AD43" s="440"/>
      <c r="AG43" s="440"/>
      <c r="AJ43" s="440"/>
      <c r="AM43" s="440"/>
      <c r="AP43" s="440"/>
      <c r="AS43" s="440"/>
    </row>
    <row r="44" spans="1:48" ht="15.75" customHeight="1">
      <c r="G44" s="145"/>
      <c r="H44" s="145"/>
      <c r="I44" s="440"/>
      <c r="J44" s="296"/>
      <c r="K44" s="296"/>
      <c r="L44" s="440"/>
      <c r="M44" s="296"/>
      <c r="N44" s="296"/>
      <c r="O44" s="440"/>
      <c r="P44" s="296"/>
      <c r="Q44" s="296"/>
      <c r="R44" s="440"/>
      <c r="S44" s="296"/>
      <c r="T44" s="296"/>
      <c r="U44" s="440"/>
      <c r="V44" s="296"/>
      <c r="W44" s="296"/>
      <c r="X44" s="440"/>
      <c r="Y44" s="296"/>
      <c r="Z44" s="296"/>
      <c r="AA44" s="440"/>
      <c r="AD44" s="440"/>
      <c r="AG44" s="440"/>
      <c r="AJ44" s="440"/>
      <c r="AM44" s="440"/>
      <c r="AP44" s="440"/>
      <c r="AS44" s="440"/>
    </row>
    <row r="45" spans="1:48" ht="15.75" customHeight="1">
      <c r="D45" s="317"/>
      <c r="E45" s="638" t="s">
        <v>88</v>
      </c>
      <c r="F45" s="314"/>
      <c r="G45" s="315"/>
      <c r="H45" s="314"/>
      <c r="I45" s="435"/>
      <c r="J45" s="269">
        <v>45017</v>
      </c>
      <c r="K45" s="313"/>
      <c r="L45" s="435"/>
      <c r="M45" s="269">
        <v>45047</v>
      </c>
      <c r="N45" s="313"/>
      <c r="O45" s="435"/>
      <c r="P45" s="269">
        <v>45078</v>
      </c>
      <c r="Q45" s="313"/>
      <c r="R45" s="435"/>
      <c r="S45" s="269">
        <v>45108</v>
      </c>
      <c r="T45" s="313"/>
      <c r="U45" s="435"/>
      <c r="V45" s="269">
        <v>45139</v>
      </c>
      <c r="W45" s="270"/>
      <c r="X45" s="435"/>
      <c r="Y45" s="269">
        <v>45170</v>
      </c>
      <c r="Z45" s="270"/>
      <c r="AA45" s="435"/>
      <c r="AB45" s="269">
        <v>45200</v>
      </c>
      <c r="AC45" s="270"/>
      <c r="AD45" s="435"/>
      <c r="AE45" s="269">
        <v>45231</v>
      </c>
      <c r="AF45" s="270"/>
      <c r="AG45" s="435"/>
      <c r="AH45" s="269">
        <v>45261</v>
      </c>
      <c r="AI45" s="1017"/>
      <c r="AJ45" s="435"/>
      <c r="AK45" s="269">
        <v>45292</v>
      </c>
      <c r="AL45" s="1017"/>
      <c r="AM45" s="435"/>
      <c r="AN45" s="269">
        <v>45323</v>
      </c>
      <c r="AO45" s="1017"/>
      <c r="AP45" s="435"/>
      <c r="AQ45" s="269">
        <v>45352</v>
      </c>
      <c r="AR45" s="1024"/>
      <c r="AS45" s="1662"/>
      <c r="AT45" s="269" t="s">
        <v>2</v>
      </c>
      <c r="AU45" s="268"/>
    </row>
    <row r="46" spans="1:48" ht="15.75" customHeight="1">
      <c r="D46" s="267" t="s">
        <v>4</v>
      </c>
      <c r="E46" s="266" t="s">
        <v>5</v>
      </c>
      <c r="F46" s="266" t="s">
        <v>6</v>
      </c>
      <c r="G46" s="265" t="s">
        <v>7</v>
      </c>
      <c r="H46" s="264" t="s">
        <v>8</v>
      </c>
      <c r="I46" s="436" t="s">
        <v>9</v>
      </c>
      <c r="J46" s="262" t="s">
        <v>10</v>
      </c>
      <c r="K46" s="263" t="s">
        <v>11</v>
      </c>
      <c r="L46" s="436" t="s">
        <v>9</v>
      </c>
      <c r="M46" s="262" t="s">
        <v>10</v>
      </c>
      <c r="N46" s="263" t="s">
        <v>11</v>
      </c>
      <c r="O46" s="436" t="s">
        <v>9</v>
      </c>
      <c r="P46" s="262" t="s">
        <v>10</v>
      </c>
      <c r="Q46" s="263" t="s">
        <v>11</v>
      </c>
      <c r="R46" s="436" t="s">
        <v>9</v>
      </c>
      <c r="S46" s="262" t="s">
        <v>10</v>
      </c>
      <c r="T46" s="263" t="s">
        <v>11</v>
      </c>
      <c r="U46" s="436" t="s">
        <v>9</v>
      </c>
      <c r="V46" s="262" t="s">
        <v>10</v>
      </c>
      <c r="W46" s="263" t="s">
        <v>11</v>
      </c>
      <c r="X46" s="436" t="s">
        <v>9</v>
      </c>
      <c r="Y46" s="262" t="s">
        <v>10</v>
      </c>
      <c r="Z46" s="263" t="s">
        <v>11</v>
      </c>
      <c r="AA46" s="436" t="s">
        <v>9</v>
      </c>
      <c r="AB46" s="262" t="s">
        <v>10</v>
      </c>
      <c r="AC46" s="263" t="s">
        <v>11</v>
      </c>
      <c r="AD46" s="436" t="s">
        <v>9</v>
      </c>
      <c r="AE46" s="262" t="s">
        <v>10</v>
      </c>
      <c r="AF46" s="263" t="s">
        <v>11</v>
      </c>
      <c r="AG46" s="436" t="s">
        <v>9</v>
      </c>
      <c r="AH46" s="262" t="s">
        <v>10</v>
      </c>
      <c r="AI46" s="1018" t="s">
        <v>11</v>
      </c>
      <c r="AJ46" s="436" t="s">
        <v>9</v>
      </c>
      <c r="AK46" s="262" t="s">
        <v>12</v>
      </c>
      <c r="AL46" s="1018" t="s">
        <v>11</v>
      </c>
      <c r="AM46" s="436" t="s">
        <v>9</v>
      </c>
      <c r="AN46" s="262" t="s">
        <v>12</v>
      </c>
      <c r="AO46" s="1018" t="s">
        <v>11</v>
      </c>
      <c r="AP46" s="436" t="s">
        <v>9</v>
      </c>
      <c r="AQ46" s="262" t="s">
        <v>12</v>
      </c>
      <c r="AR46" s="1043" t="s">
        <v>11</v>
      </c>
      <c r="AS46" s="1663" t="s">
        <v>9</v>
      </c>
      <c r="AT46" s="262" t="s">
        <v>12</v>
      </c>
      <c r="AU46" s="261" t="s">
        <v>11</v>
      </c>
    </row>
    <row r="47" spans="1:48" ht="15.75" customHeight="1">
      <c r="D47" s="324" t="s">
        <v>89</v>
      </c>
      <c r="E47" s="323" t="s">
        <v>90</v>
      </c>
      <c r="F47" s="323" t="s">
        <v>16</v>
      </c>
      <c r="G47" s="322">
        <v>10</v>
      </c>
      <c r="H47" s="321">
        <f t="shared" ref="H47:H57" si="4">G47*60</f>
        <v>600</v>
      </c>
      <c r="I47" s="432"/>
      <c r="J47" s="252"/>
      <c r="K47" s="251"/>
      <c r="L47" s="432"/>
      <c r="M47" s="252"/>
      <c r="N47" s="251"/>
      <c r="O47" s="432"/>
      <c r="P47" s="252"/>
      <c r="Q47" s="251"/>
      <c r="R47" s="432"/>
      <c r="S47" s="252"/>
      <c r="T47" s="251"/>
      <c r="U47" s="432"/>
      <c r="V47" s="252"/>
      <c r="W47" s="251"/>
      <c r="X47" s="432">
        <v>350</v>
      </c>
      <c r="Y47" s="252">
        <v>2</v>
      </c>
      <c r="Z47" s="251"/>
      <c r="AA47" s="432">
        <v>350</v>
      </c>
      <c r="AB47" s="252">
        <v>2</v>
      </c>
      <c r="AC47" s="251"/>
      <c r="AD47" s="432">
        <v>400</v>
      </c>
      <c r="AE47" s="252">
        <v>2</v>
      </c>
      <c r="AF47" s="251"/>
      <c r="AG47" s="432">
        <v>350</v>
      </c>
      <c r="AH47" s="252">
        <v>2</v>
      </c>
      <c r="AI47" s="1015"/>
      <c r="AJ47" s="432">
        <v>350</v>
      </c>
      <c r="AK47" s="252">
        <v>2</v>
      </c>
      <c r="AL47" s="1015"/>
      <c r="AM47" s="432" t="e">
        <f>IF('VM Support FY24'!AM47-#REF!=0,"-",'VM Support FY24'!AM47-#REF!)</f>
        <v>#REF!</v>
      </c>
      <c r="AN47" s="252" t="e">
        <f>IF('VM Support FY24'!AN47-#REF!=0,"-",'VM Support FY24'!AN47-#REF!)</f>
        <v>#REF!</v>
      </c>
      <c r="AO47" s="1015" t="e">
        <f>IF('VM Support FY24'!AO47-#REF!=0,"-",'VM Support FY24'!AO47-#REF!)</f>
        <v>#REF!</v>
      </c>
      <c r="AP47" s="432" t="e">
        <f>IF('VM Support FY24'!AP47-#REF!=0,"-",'VM Support FY24'!AP47-#REF!)</f>
        <v>#REF!</v>
      </c>
      <c r="AQ47" s="252" t="e">
        <f>IF('VM Support FY24'!AQ47-#REF!=0,"-",'VM Support FY24'!AQ47-#REF!)</f>
        <v>#REF!</v>
      </c>
      <c r="AR47" s="1055" t="e">
        <f>IF('VM Support FY24'!AR47-#REF!=0,"-",'VM Support FY24'!AR47-#REF!)</f>
        <v>#REF!</v>
      </c>
      <c r="AS47" s="1664" t="e">
        <f t="shared" ref="AS47:AS57" si="5">SUM(I47,L47,O47,R47,U47,X47,AA47,AD47,AG47,AJ47,AM47,AP47)</f>
        <v>#REF!</v>
      </c>
      <c r="AT47" s="252"/>
      <c r="AU47" s="331"/>
    </row>
    <row r="48" spans="1:48" ht="15.75" customHeight="1">
      <c r="D48" s="248" t="s">
        <v>89</v>
      </c>
      <c r="E48" s="169" t="s">
        <v>91</v>
      </c>
      <c r="F48" s="169" t="s">
        <v>16</v>
      </c>
      <c r="G48" s="168">
        <v>10</v>
      </c>
      <c r="H48" s="328">
        <f t="shared" si="4"/>
        <v>600</v>
      </c>
      <c r="I48" s="431"/>
      <c r="J48" s="165"/>
      <c r="K48" s="166"/>
      <c r="L48" s="431"/>
      <c r="M48" s="165"/>
      <c r="N48" s="166"/>
      <c r="O48" s="431"/>
      <c r="P48" s="165"/>
      <c r="Q48" s="166"/>
      <c r="R48" s="431"/>
      <c r="S48" s="165"/>
      <c r="T48" s="166"/>
      <c r="U48" s="431"/>
      <c r="V48" s="165"/>
      <c r="W48" s="166"/>
      <c r="X48" s="431">
        <v>550</v>
      </c>
      <c r="Y48" s="165">
        <v>2</v>
      </c>
      <c r="Z48" s="166"/>
      <c r="AA48" s="431">
        <v>550</v>
      </c>
      <c r="AB48" s="165">
        <v>2</v>
      </c>
      <c r="AC48" s="166"/>
      <c r="AD48" s="431">
        <v>500</v>
      </c>
      <c r="AE48" s="165">
        <v>2</v>
      </c>
      <c r="AF48" s="166"/>
      <c r="AG48" s="431">
        <v>500</v>
      </c>
      <c r="AH48" s="165">
        <v>2</v>
      </c>
      <c r="AI48" s="1014"/>
      <c r="AJ48" s="431">
        <v>550</v>
      </c>
      <c r="AK48" s="165">
        <v>1</v>
      </c>
      <c r="AL48" s="1014"/>
      <c r="AM48" s="431" t="e">
        <f>IF('VM Support FY24'!AM48-#REF!=0,"-",'VM Support FY24'!AM48-#REF!)</f>
        <v>#REF!</v>
      </c>
      <c r="AN48" s="165" t="e">
        <f>IF('VM Support FY24'!AN48-#REF!=0,"-",'VM Support FY24'!AN48-#REF!)</f>
        <v>#REF!</v>
      </c>
      <c r="AO48" s="1014" t="e">
        <f>IF('VM Support FY24'!AO48-#REF!=0,"-",'VM Support FY24'!AO48-#REF!)</f>
        <v>#REF!</v>
      </c>
      <c r="AP48" s="431" t="e">
        <f>IF('VM Support FY24'!AP48-#REF!=0,"-",'VM Support FY24'!AP48-#REF!)</f>
        <v>#REF!</v>
      </c>
      <c r="AQ48" s="165" t="e">
        <f>IF('VM Support FY24'!AQ48-#REF!=0,"-",'VM Support FY24'!AQ48-#REF!)</f>
        <v>#REF!</v>
      </c>
      <c r="AR48" s="1054" t="e">
        <f>IF('VM Support FY24'!AR48-#REF!=0,"-",'VM Support FY24'!AR48-#REF!)</f>
        <v>#REF!</v>
      </c>
      <c r="AS48" s="1649" t="e">
        <f t="shared" si="5"/>
        <v>#REF!</v>
      </c>
      <c r="AT48" s="165"/>
      <c r="AU48" s="249"/>
    </row>
    <row r="49" spans="4:47" ht="15.75" customHeight="1">
      <c r="D49" s="565" t="s">
        <v>89</v>
      </c>
      <c r="E49" s="247" t="s">
        <v>92</v>
      </c>
      <c r="F49" s="247" t="s">
        <v>16</v>
      </c>
      <c r="G49" s="246">
        <v>10</v>
      </c>
      <c r="H49" s="325">
        <f t="shared" si="4"/>
        <v>600</v>
      </c>
      <c r="I49" s="424"/>
      <c r="J49" s="244"/>
      <c r="K49" s="243"/>
      <c r="L49" s="424"/>
      <c r="M49" s="244"/>
      <c r="N49" s="243"/>
      <c r="O49" s="424"/>
      <c r="P49" s="244"/>
      <c r="Q49" s="243"/>
      <c r="R49" s="424"/>
      <c r="S49" s="244"/>
      <c r="T49" s="243"/>
      <c r="U49" s="424"/>
      <c r="V49" s="244"/>
      <c r="W49" s="243"/>
      <c r="X49" s="424">
        <v>1700</v>
      </c>
      <c r="Y49" s="244">
        <v>4</v>
      </c>
      <c r="Z49" s="243"/>
      <c r="AA49" s="424">
        <v>1800</v>
      </c>
      <c r="AB49" s="244">
        <v>4</v>
      </c>
      <c r="AC49" s="243"/>
      <c r="AD49" s="424">
        <v>1650</v>
      </c>
      <c r="AE49" s="244">
        <v>4</v>
      </c>
      <c r="AF49" s="243"/>
      <c r="AG49" s="424">
        <v>1600</v>
      </c>
      <c r="AH49" s="244">
        <v>4</v>
      </c>
      <c r="AI49" s="1004"/>
      <c r="AJ49" s="424">
        <v>1700</v>
      </c>
      <c r="AK49" s="244">
        <v>4</v>
      </c>
      <c r="AL49" s="1004"/>
      <c r="AM49" s="424" t="e">
        <f>IF('VM Support FY24'!AM49-#REF!=0,"-",'VM Support FY24'!AM49-#REF!)</f>
        <v>#REF!</v>
      </c>
      <c r="AN49" s="244" t="e">
        <f>IF('VM Support FY24'!AN49-#REF!=0,"-",'VM Support FY24'!AN49-#REF!)</f>
        <v>#REF!</v>
      </c>
      <c r="AO49" s="1004" t="e">
        <f>IF('VM Support FY24'!AO49-#REF!=0,"-",'VM Support FY24'!AO49-#REF!)</f>
        <v>#REF!</v>
      </c>
      <c r="AP49" s="424" t="e">
        <f>IF('VM Support FY24'!AP49-#REF!=0,"-",'VM Support FY24'!AP49-#REF!)</f>
        <v>#REF!</v>
      </c>
      <c r="AQ49" s="244" t="e">
        <f>IF('VM Support FY24'!AQ49-#REF!=0,"-",'VM Support FY24'!AQ49-#REF!)</f>
        <v>#REF!</v>
      </c>
      <c r="AR49" s="1668" t="e">
        <f>IF('VM Support FY24'!AR49-#REF!=0,"-",'VM Support FY24'!AR49-#REF!)</f>
        <v>#REF!</v>
      </c>
      <c r="AS49" s="1651" t="e">
        <f t="shared" si="5"/>
        <v>#REF!</v>
      </c>
      <c r="AT49" s="244"/>
      <c r="AU49" s="241"/>
    </row>
    <row r="50" spans="4:47" ht="15.75" customHeight="1">
      <c r="D50" s="305" t="s">
        <v>89</v>
      </c>
      <c r="E50" s="155" t="s">
        <v>79</v>
      </c>
      <c r="F50" s="155" t="s">
        <v>16</v>
      </c>
      <c r="G50" s="288">
        <v>16</v>
      </c>
      <c r="H50" s="208">
        <f t="shared" si="4"/>
        <v>960</v>
      </c>
      <c r="I50" s="438"/>
      <c r="J50" s="221"/>
      <c r="K50" s="306"/>
      <c r="L50" s="438"/>
      <c r="M50" s="221"/>
      <c r="N50" s="306"/>
      <c r="O50" s="438"/>
      <c r="P50" s="221"/>
      <c r="Q50" s="306"/>
      <c r="R50" s="438"/>
      <c r="S50" s="221"/>
      <c r="T50" s="306"/>
      <c r="U50" s="438"/>
      <c r="V50" s="221"/>
      <c r="W50" s="306"/>
      <c r="X50" s="438">
        <v>550</v>
      </c>
      <c r="Y50" s="221">
        <v>2</v>
      </c>
      <c r="Z50" s="306"/>
      <c r="AA50" s="438">
        <v>500</v>
      </c>
      <c r="AB50" s="221">
        <v>2</v>
      </c>
      <c r="AC50" s="306"/>
      <c r="AD50" s="438">
        <v>500</v>
      </c>
      <c r="AE50" s="221">
        <v>2</v>
      </c>
      <c r="AF50" s="306"/>
      <c r="AG50" s="438">
        <v>450</v>
      </c>
      <c r="AH50" s="221">
        <v>2</v>
      </c>
      <c r="AI50" s="1020"/>
      <c r="AJ50" s="438">
        <v>686</v>
      </c>
      <c r="AK50" s="221">
        <v>2</v>
      </c>
      <c r="AL50" s="1020"/>
      <c r="AM50" s="438" t="e">
        <f>IF('VM Support FY24'!AM50-#REF!=0,"-",'VM Support FY24'!AM50-#REF!)</f>
        <v>#REF!</v>
      </c>
      <c r="AN50" s="221" t="e">
        <f>IF('VM Support FY24'!AN50-#REF!=0,"-",'VM Support FY24'!AN50-#REF!)</f>
        <v>#REF!</v>
      </c>
      <c r="AO50" s="1020" t="e">
        <f>IF('VM Support FY24'!AO50-#REF!=0,"-",'VM Support FY24'!AO50-#REF!)</f>
        <v>#REF!</v>
      </c>
      <c r="AP50" s="438" t="e">
        <f>IF('VM Support FY24'!AP50-#REF!=0,"-",'VM Support FY24'!AP50-#REF!)</f>
        <v>#REF!</v>
      </c>
      <c r="AQ50" s="221" t="e">
        <f>IF('VM Support FY24'!AQ50-#REF!=0,"-",'VM Support FY24'!AQ50-#REF!)</f>
        <v>#REF!</v>
      </c>
      <c r="AR50" s="1027" t="e">
        <f>IF('VM Support FY24'!AR50-#REF!=0,"-",'VM Support FY24'!AR50-#REF!)</f>
        <v>#REF!</v>
      </c>
      <c r="AS50" s="1665" t="e">
        <f t="shared" si="5"/>
        <v>#REF!</v>
      </c>
      <c r="AT50" s="221"/>
      <c r="AU50" s="285"/>
    </row>
    <row r="51" spans="4:47" ht="15.75" customHeight="1">
      <c r="D51" s="305" t="s">
        <v>89</v>
      </c>
      <c r="E51" s="155" t="s">
        <v>80</v>
      </c>
      <c r="F51" s="155" t="s">
        <v>16</v>
      </c>
      <c r="G51" s="288">
        <v>16</v>
      </c>
      <c r="H51" s="208">
        <f t="shared" si="4"/>
        <v>960</v>
      </c>
      <c r="I51" s="438"/>
      <c r="J51" s="221"/>
      <c r="K51" s="303"/>
      <c r="L51" s="438"/>
      <c r="M51" s="304"/>
      <c r="N51" s="303"/>
      <c r="O51" s="438"/>
      <c r="P51" s="304"/>
      <c r="Q51" s="303"/>
      <c r="R51" s="438"/>
      <c r="S51" s="304"/>
      <c r="T51" s="303"/>
      <c r="U51" s="438"/>
      <c r="V51" s="304"/>
      <c r="W51" s="306"/>
      <c r="X51" s="438">
        <v>2250</v>
      </c>
      <c r="Y51" s="304">
        <v>6</v>
      </c>
      <c r="Z51" s="303"/>
      <c r="AA51" s="438">
        <v>2250</v>
      </c>
      <c r="AB51" s="304">
        <v>6</v>
      </c>
      <c r="AC51" s="303"/>
      <c r="AD51" s="438">
        <v>2250</v>
      </c>
      <c r="AE51" s="304">
        <v>6</v>
      </c>
      <c r="AF51" s="306"/>
      <c r="AG51" s="438">
        <v>2100</v>
      </c>
      <c r="AH51" s="304">
        <v>6</v>
      </c>
      <c r="AI51" s="1019"/>
      <c r="AJ51" s="438">
        <v>1960</v>
      </c>
      <c r="AK51" s="304">
        <v>6</v>
      </c>
      <c r="AL51" s="1019"/>
      <c r="AM51" s="438" t="e">
        <f>IF('VM Support FY24'!AM51-#REF!=0,"-",'VM Support FY24'!AM51-#REF!)</f>
        <v>#REF!</v>
      </c>
      <c r="AN51" s="304" t="e">
        <f>IF('VM Support FY24'!AN51-#REF!=0,"-",'VM Support FY24'!AN51-#REF!)</f>
        <v>#REF!</v>
      </c>
      <c r="AO51" s="1020" t="e">
        <f>IF('VM Support FY24'!AO51-#REF!=0,"-",'VM Support FY24'!AO51-#REF!)</f>
        <v>#REF!</v>
      </c>
      <c r="AP51" s="438" t="e">
        <f>IF('VM Support FY24'!AP51-#REF!=0,"-",'VM Support FY24'!AP51-#REF!)</f>
        <v>#REF!</v>
      </c>
      <c r="AQ51" s="304" t="e">
        <f>IF('VM Support FY24'!AQ51-#REF!=0,"-",'VM Support FY24'!AQ51-#REF!)</f>
        <v>#REF!</v>
      </c>
      <c r="AR51" s="1669" t="e">
        <f>IF('VM Support FY24'!AR51-#REF!=0,"-",'VM Support FY24'!AR51-#REF!)</f>
        <v>#REF!</v>
      </c>
      <c r="AS51" s="589" t="e">
        <f t="shared" si="5"/>
        <v>#REF!</v>
      </c>
      <c r="AT51" s="221"/>
      <c r="AU51" s="285"/>
    </row>
    <row r="52" spans="4:47" ht="15.75" customHeight="1">
      <c r="D52" s="305" t="s">
        <v>93</v>
      </c>
      <c r="E52" s="155" t="s">
        <v>81</v>
      </c>
      <c r="F52" s="155" t="s">
        <v>22</v>
      </c>
      <c r="G52" s="288">
        <v>15</v>
      </c>
      <c r="H52" s="208">
        <f t="shared" si="4"/>
        <v>900</v>
      </c>
      <c r="I52" s="438"/>
      <c r="J52" s="221"/>
      <c r="K52" s="303"/>
      <c r="L52" s="438"/>
      <c r="M52" s="304"/>
      <c r="N52" s="303"/>
      <c r="O52" s="438"/>
      <c r="P52" s="304"/>
      <c r="Q52" s="303"/>
      <c r="R52" s="438"/>
      <c r="S52" s="304"/>
      <c r="T52" s="303"/>
      <c r="U52" s="438"/>
      <c r="V52" s="304"/>
      <c r="W52" s="306"/>
      <c r="X52" s="438">
        <v>500</v>
      </c>
      <c r="Y52" s="304"/>
      <c r="Z52" s="303"/>
      <c r="AA52" s="438">
        <v>475</v>
      </c>
      <c r="AB52" s="304"/>
      <c r="AC52" s="303"/>
      <c r="AD52" s="438">
        <v>450</v>
      </c>
      <c r="AE52" s="304"/>
      <c r="AF52" s="306"/>
      <c r="AG52" s="438">
        <v>425</v>
      </c>
      <c r="AH52" s="304"/>
      <c r="AI52" s="1019"/>
      <c r="AJ52" s="438">
        <v>441</v>
      </c>
      <c r="AK52" s="304"/>
      <c r="AL52" s="1019"/>
      <c r="AM52" s="438" t="e">
        <f>IF('VM Support FY24'!AM52-#REF!=0,"-",'VM Support FY24'!AM52-#REF!)</f>
        <v>#REF!</v>
      </c>
      <c r="AN52" s="304" t="e">
        <f>IF('VM Support FY24'!AN52-#REF!=0,"-",'VM Support FY24'!AN52-#REF!)</f>
        <v>#REF!</v>
      </c>
      <c r="AO52" s="1020" t="e">
        <f>IF('VM Support FY24'!AO52-#REF!=0,"-",'VM Support FY24'!AO52-#REF!)</f>
        <v>#REF!</v>
      </c>
      <c r="AP52" s="438" t="e">
        <f>IF('VM Support FY24'!AP52-#REF!=0,"-",'VM Support FY24'!AP52-#REF!)</f>
        <v>#REF!</v>
      </c>
      <c r="AQ52" s="304" t="e">
        <f>IF('VM Support FY24'!AQ52-#REF!=0,"-",'VM Support FY24'!AQ52-#REF!)</f>
        <v>#REF!</v>
      </c>
      <c r="AR52" s="1669" t="e">
        <f>IF('VM Support FY24'!AR52-#REF!=0,"-",'VM Support FY24'!AR52-#REF!)</f>
        <v>#REF!</v>
      </c>
      <c r="AS52" s="589" t="e">
        <f t="shared" si="5"/>
        <v>#REF!</v>
      </c>
      <c r="AT52" s="221"/>
      <c r="AU52" s="285"/>
    </row>
    <row r="53" spans="4:47" ht="15.75" customHeight="1">
      <c r="D53" s="305" t="s">
        <v>93</v>
      </c>
      <c r="E53" s="155" t="s">
        <v>85</v>
      </c>
      <c r="F53" s="155" t="s">
        <v>22</v>
      </c>
      <c r="G53" s="288">
        <v>15</v>
      </c>
      <c r="H53" s="208">
        <f t="shared" si="4"/>
        <v>900</v>
      </c>
      <c r="I53" s="438"/>
      <c r="J53" s="221"/>
      <c r="K53" s="303"/>
      <c r="L53" s="438"/>
      <c r="M53" s="304"/>
      <c r="N53" s="303"/>
      <c r="O53" s="438"/>
      <c r="P53" s="304"/>
      <c r="Q53" s="303"/>
      <c r="R53" s="438"/>
      <c r="S53" s="304"/>
      <c r="T53" s="303"/>
      <c r="U53" s="438"/>
      <c r="V53" s="304"/>
      <c r="W53" s="306"/>
      <c r="X53" s="438">
        <v>575</v>
      </c>
      <c r="Y53" s="304"/>
      <c r="Z53" s="303"/>
      <c r="AA53" s="438">
        <v>550</v>
      </c>
      <c r="AB53" s="304"/>
      <c r="AC53" s="303"/>
      <c r="AD53" s="438">
        <v>525</v>
      </c>
      <c r="AE53" s="304"/>
      <c r="AF53" s="306"/>
      <c r="AG53" s="438">
        <v>550</v>
      </c>
      <c r="AH53" s="304"/>
      <c r="AI53" s="1019"/>
      <c r="AJ53" s="438">
        <v>637</v>
      </c>
      <c r="AK53" s="304"/>
      <c r="AL53" s="1019"/>
      <c r="AM53" s="438" t="e">
        <f>IF('VM Support FY24'!AM53-#REF!=0,"-",'VM Support FY24'!AM53-#REF!)</f>
        <v>#REF!</v>
      </c>
      <c r="AN53" s="304" t="e">
        <f>IF('VM Support FY24'!AN53-#REF!=0,"-",'VM Support FY24'!AN53-#REF!)</f>
        <v>#REF!</v>
      </c>
      <c r="AO53" s="1020" t="e">
        <f>IF('VM Support FY24'!AO53-#REF!=0,"-",'VM Support FY24'!AO53-#REF!)</f>
        <v>#REF!</v>
      </c>
      <c r="AP53" s="438" t="e">
        <f>IF('VM Support FY24'!AP53-#REF!=0,"-",'VM Support FY24'!AP53-#REF!)</f>
        <v>#REF!</v>
      </c>
      <c r="AQ53" s="304" t="e">
        <f>IF('VM Support FY24'!AQ53-#REF!=0,"-",'VM Support FY24'!AQ53-#REF!)</f>
        <v>#REF!</v>
      </c>
      <c r="AR53" s="1669" t="e">
        <f>IF('VM Support FY24'!AR53-#REF!=0,"-",'VM Support FY24'!AR53-#REF!)</f>
        <v>#REF!</v>
      </c>
      <c r="AS53" s="589" t="e">
        <f t="shared" si="5"/>
        <v>#REF!</v>
      </c>
      <c r="AT53" s="221"/>
      <c r="AU53" s="285"/>
    </row>
    <row r="54" spans="4:47" ht="15.75" customHeight="1">
      <c r="D54" s="248" t="s">
        <v>93</v>
      </c>
      <c r="E54" s="169" t="s">
        <v>94</v>
      </c>
      <c r="F54" s="169" t="s">
        <v>52</v>
      </c>
      <c r="G54" s="168">
        <v>10</v>
      </c>
      <c r="H54" s="328">
        <f t="shared" si="4"/>
        <v>600</v>
      </c>
      <c r="I54" s="431"/>
      <c r="J54" s="165"/>
      <c r="K54" s="166"/>
      <c r="L54" s="431"/>
      <c r="M54" s="165"/>
      <c r="N54" s="166"/>
      <c r="O54" s="431"/>
      <c r="P54" s="165"/>
      <c r="Q54" s="166"/>
      <c r="R54" s="605"/>
      <c r="S54" s="288"/>
      <c r="T54" s="166"/>
      <c r="U54" s="431"/>
      <c r="V54" s="165"/>
      <c r="W54" s="166"/>
      <c r="X54" s="431">
        <v>4000</v>
      </c>
      <c r="Y54" s="165">
        <v>13</v>
      </c>
      <c r="Z54" s="166"/>
      <c r="AA54" s="605">
        <v>4250</v>
      </c>
      <c r="AB54" s="288">
        <v>13</v>
      </c>
      <c r="AC54" s="166"/>
      <c r="AD54" s="431">
        <v>4500</v>
      </c>
      <c r="AE54" s="165">
        <v>13</v>
      </c>
      <c r="AF54" s="166"/>
      <c r="AG54" s="431">
        <v>4500</v>
      </c>
      <c r="AH54" s="165">
        <v>13</v>
      </c>
      <c r="AI54" s="1014"/>
      <c r="AJ54" s="605">
        <v>5000</v>
      </c>
      <c r="AK54" s="288">
        <v>14</v>
      </c>
      <c r="AL54" s="1014"/>
      <c r="AM54" s="605" t="e">
        <f>IF('VM Support FY24'!AM54-#REF!=0,"-",'VM Support FY24'!AM54-#REF!)</f>
        <v>#REF!</v>
      </c>
      <c r="AN54" s="288" t="e">
        <f>IF('VM Support FY24'!AN54-#REF!=0,"-",'VM Support FY24'!AN54-#REF!)</f>
        <v>#REF!</v>
      </c>
      <c r="AO54" s="1014" t="e">
        <f>IF('VM Support FY24'!AO54-#REF!=0,"-",'VM Support FY24'!AO54-#REF!)</f>
        <v>#REF!</v>
      </c>
      <c r="AP54" s="605" t="e">
        <f>IF('VM Support FY24'!AP54-#REF!=0,"-",'VM Support FY24'!AP54-#REF!)</f>
        <v>#REF!</v>
      </c>
      <c r="AQ54" s="288" t="e">
        <f>IF('VM Support FY24'!AQ54-#REF!=0,"-",'VM Support FY24'!AQ54-#REF!)</f>
        <v>#REF!</v>
      </c>
      <c r="AR54" s="1054" t="e">
        <f>IF('VM Support FY24'!AR54-#REF!=0,"-",'VM Support FY24'!AR54-#REF!)</f>
        <v>#REF!</v>
      </c>
      <c r="AS54" s="1649" t="e">
        <f t="shared" si="5"/>
        <v>#REF!</v>
      </c>
      <c r="AT54" s="165"/>
      <c r="AU54" s="249"/>
    </row>
    <row r="55" spans="4:47" ht="13.5" customHeight="1">
      <c r="D55" s="248" t="s">
        <v>93</v>
      </c>
      <c r="E55" s="169" t="s">
        <v>95</v>
      </c>
      <c r="F55" s="169" t="s">
        <v>52</v>
      </c>
      <c r="G55" s="168">
        <v>10</v>
      </c>
      <c r="H55" s="637">
        <f t="shared" si="4"/>
        <v>600</v>
      </c>
      <c r="I55" s="431"/>
      <c r="J55" s="165"/>
      <c r="K55" s="166"/>
      <c r="L55" s="431"/>
      <c r="M55" s="165"/>
      <c r="N55" s="166"/>
      <c r="O55" s="431"/>
      <c r="P55" s="165"/>
      <c r="Q55" s="166"/>
      <c r="R55" s="431"/>
      <c r="S55" s="165"/>
      <c r="T55" s="166"/>
      <c r="U55" s="431"/>
      <c r="V55" s="165"/>
      <c r="W55" s="166"/>
      <c r="X55" s="431">
        <v>3000</v>
      </c>
      <c r="Y55" s="165">
        <v>9</v>
      </c>
      <c r="Z55" s="166"/>
      <c r="AA55" s="431">
        <v>3500</v>
      </c>
      <c r="AB55" s="165">
        <v>10</v>
      </c>
      <c r="AC55" s="166"/>
      <c r="AD55" s="431">
        <v>3250</v>
      </c>
      <c r="AE55" s="165">
        <v>10</v>
      </c>
      <c r="AF55" s="166"/>
      <c r="AG55" s="431">
        <v>2500</v>
      </c>
      <c r="AH55" s="165">
        <v>8</v>
      </c>
      <c r="AI55" s="1014"/>
      <c r="AJ55" s="431">
        <v>3760</v>
      </c>
      <c r="AK55" s="165">
        <v>11</v>
      </c>
      <c r="AL55" s="1014"/>
      <c r="AM55" s="431" t="e">
        <f>IF('VM Support FY24'!AM55-#REF!=0,"-",'VM Support FY24'!AM55-#REF!)</f>
        <v>#REF!</v>
      </c>
      <c r="AN55" s="165" t="e">
        <f>IF('VM Support FY24'!AN55-#REF!=0,"-",'VM Support FY24'!AN55-#REF!)</f>
        <v>#REF!</v>
      </c>
      <c r="AO55" s="1014" t="e">
        <f>IF('VM Support FY24'!AO55-#REF!=0,"-",'VM Support FY24'!AO55-#REF!)</f>
        <v>#REF!</v>
      </c>
      <c r="AP55" s="431" t="e">
        <f>IF('VM Support FY24'!AP55-#REF!=0,"-",'VM Support FY24'!AP55-#REF!)</f>
        <v>#REF!</v>
      </c>
      <c r="AQ55" s="165" t="e">
        <f>IF('VM Support FY24'!AQ55-#REF!=0,"-",'VM Support FY24'!AQ55-#REF!)</f>
        <v>#REF!</v>
      </c>
      <c r="AR55" s="1054" t="e">
        <f>IF('VM Support FY24'!AR55-#REF!=0,"-",'VM Support FY24'!AR55-#REF!)</f>
        <v>#REF!</v>
      </c>
      <c r="AS55" s="1649" t="e">
        <f t="shared" si="5"/>
        <v>#REF!</v>
      </c>
      <c r="AT55" s="165"/>
      <c r="AU55" s="249"/>
    </row>
    <row r="56" spans="4:47" ht="15.75" customHeight="1">
      <c r="D56" s="305" t="s">
        <v>93</v>
      </c>
      <c r="E56" s="155" t="s">
        <v>82</v>
      </c>
      <c r="F56" s="155" t="s">
        <v>52</v>
      </c>
      <c r="G56" s="288">
        <v>10</v>
      </c>
      <c r="H56" s="208">
        <f t="shared" si="4"/>
        <v>600</v>
      </c>
      <c r="I56" s="438"/>
      <c r="J56" s="221"/>
      <c r="K56" s="303"/>
      <c r="L56" s="438"/>
      <c r="M56" s="304"/>
      <c r="N56" s="303"/>
      <c r="O56" s="438"/>
      <c r="P56" s="304"/>
      <c r="Q56" s="303"/>
      <c r="R56" s="438"/>
      <c r="S56" s="304"/>
      <c r="T56" s="303"/>
      <c r="U56" s="438"/>
      <c r="V56" s="304"/>
      <c r="W56" s="306"/>
      <c r="X56" s="438">
        <v>1500</v>
      </c>
      <c r="Y56" s="304">
        <v>6</v>
      </c>
      <c r="Z56" s="303"/>
      <c r="AA56" s="438">
        <v>1400</v>
      </c>
      <c r="AB56" s="304">
        <v>5</v>
      </c>
      <c r="AC56" s="303"/>
      <c r="AD56" s="438">
        <v>1300</v>
      </c>
      <c r="AE56" s="304">
        <v>5</v>
      </c>
      <c r="AF56" s="306"/>
      <c r="AG56" s="438">
        <v>1200</v>
      </c>
      <c r="AH56" s="304">
        <v>5</v>
      </c>
      <c r="AI56" s="1019"/>
      <c r="AJ56" s="438">
        <v>2597</v>
      </c>
      <c r="AK56" s="304">
        <v>9</v>
      </c>
      <c r="AL56" s="1019"/>
      <c r="AM56" s="438" t="e">
        <f>IF('VM Support FY24'!AM56-#REF!=0,"-",'VM Support FY24'!AM56-#REF!)</f>
        <v>#REF!</v>
      </c>
      <c r="AN56" s="304" t="e">
        <f>IF('VM Support FY24'!AN56-#REF!=0,"-",'VM Support FY24'!AN56-#REF!)</f>
        <v>#REF!</v>
      </c>
      <c r="AO56" s="1020" t="e">
        <f>IF('VM Support FY24'!AO56-#REF!=0,"-",'VM Support FY24'!AO56-#REF!)</f>
        <v>#REF!</v>
      </c>
      <c r="AP56" s="438" t="e">
        <f>IF('VM Support FY24'!AP56-#REF!=0,"-",'VM Support FY24'!AP56-#REF!)</f>
        <v>#REF!</v>
      </c>
      <c r="AQ56" s="304" t="e">
        <f>IF('VM Support FY24'!AQ56-#REF!=0,"-",'VM Support FY24'!AQ56-#REF!)</f>
        <v>#REF!</v>
      </c>
      <c r="AR56" s="1669" t="e">
        <f>IF('VM Support FY24'!AR56-#REF!=0,"-",'VM Support FY24'!AR56-#REF!)</f>
        <v>#REF!</v>
      </c>
      <c r="AS56" s="589" t="e">
        <f t="shared" si="5"/>
        <v>#REF!</v>
      </c>
      <c r="AT56" s="221"/>
      <c r="AU56" s="285"/>
    </row>
    <row r="57" spans="4:47" ht="15.75" customHeight="1">
      <c r="D57" s="639" t="s">
        <v>93</v>
      </c>
      <c r="E57" s="218" t="s">
        <v>86</v>
      </c>
      <c r="F57" s="218" t="s">
        <v>52</v>
      </c>
      <c r="G57" s="212">
        <v>10</v>
      </c>
      <c r="H57" s="640">
        <f t="shared" si="4"/>
        <v>600</v>
      </c>
      <c r="I57" s="641"/>
      <c r="J57" s="212"/>
      <c r="K57" s="642"/>
      <c r="L57" s="641"/>
      <c r="M57" s="643"/>
      <c r="N57" s="642"/>
      <c r="O57" s="641"/>
      <c r="P57" s="643"/>
      <c r="Q57" s="642"/>
      <c r="R57" s="641"/>
      <c r="S57" s="643"/>
      <c r="T57" s="642"/>
      <c r="U57" s="641"/>
      <c r="V57" s="643"/>
      <c r="W57" s="644"/>
      <c r="X57" s="641">
        <v>3000</v>
      </c>
      <c r="Y57" s="643">
        <v>7</v>
      </c>
      <c r="Z57" s="642"/>
      <c r="AA57" s="641">
        <v>2750</v>
      </c>
      <c r="AB57" s="643">
        <v>7</v>
      </c>
      <c r="AC57" s="642"/>
      <c r="AD57" s="641">
        <v>2750</v>
      </c>
      <c r="AE57" s="643">
        <v>7</v>
      </c>
      <c r="AF57" s="644"/>
      <c r="AG57" s="641">
        <v>3000</v>
      </c>
      <c r="AH57" s="643">
        <v>7</v>
      </c>
      <c r="AI57" s="1023"/>
      <c r="AJ57" s="641">
        <v>3500</v>
      </c>
      <c r="AK57" s="643">
        <v>10</v>
      </c>
      <c r="AL57" s="1023"/>
      <c r="AM57" s="641" t="e">
        <f>IF('VM Support FY24'!AM57-#REF!=0,"-",'VM Support FY24'!AM57-#REF!)</f>
        <v>#REF!</v>
      </c>
      <c r="AN57" s="643" t="e">
        <f>IF('VM Support FY24'!AN57-#REF!=0,"-",'VM Support FY24'!AN57-#REF!)</f>
        <v>#REF!</v>
      </c>
      <c r="AO57" s="1035" t="e">
        <f>IF('VM Support FY24'!AO57-#REF!=0,"-",'VM Support FY24'!AO57-#REF!)</f>
        <v>#REF!</v>
      </c>
      <c r="AP57" s="641" t="e">
        <f>IF('VM Support FY24'!AP57-#REF!=0,"-",'VM Support FY24'!AP57-#REF!)</f>
        <v>#REF!</v>
      </c>
      <c r="AQ57" s="643" t="e">
        <f>IF('VM Support FY24'!AQ57-#REF!=0,"-",'VM Support FY24'!AQ57-#REF!)</f>
        <v>#REF!</v>
      </c>
      <c r="AR57" s="1670" t="e">
        <f>IF('VM Support FY24'!AR57-#REF!=0,"-",'VM Support FY24'!AR57-#REF!)</f>
        <v>#REF!</v>
      </c>
      <c r="AS57" s="1666" t="e">
        <f t="shared" si="5"/>
        <v>#REF!</v>
      </c>
      <c r="AT57" s="212"/>
      <c r="AU57" s="592"/>
    </row>
    <row r="58" spans="4:47" ht="15.75" customHeight="1">
      <c r="D58" s="248" t="s">
        <v>96</v>
      </c>
      <c r="E58" s="169" t="s">
        <v>74</v>
      </c>
      <c r="F58" s="169" t="s">
        <v>16</v>
      </c>
      <c r="G58" s="168">
        <v>10</v>
      </c>
      <c r="H58" s="637">
        <v>600</v>
      </c>
      <c r="I58" s="431"/>
      <c r="J58" s="165"/>
      <c r="K58" s="166"/>
      <c r="L58" s="431"/>
      <c r="M58" s="165"/>
      <c r="N58" s="166"/>
      <c r="O58" s="431"/>
      <c r="P58" s="165"/>
      <c r="Q58" s="166"/>
      <c r="R58" s="431"/>
      <c r="S58" s="165"/>
      <c r="T58" s="166"/>
      <c r="U58" s="431"/>
      <c r="V58" s="165"/>
      <c r="W58" s="166"/>
      <c r="X58" s="431"/>
      <c r="Y58" s="165"/>
      <c r="Z58" s="166"/>
      <c r="AA58" s="431"/>
      <c r="AB58" s="165"/>
      <c r="AC58" s="166"/>
      <c r="AD58" s="431"/>
      <c r="AE58" s="165"/>
      <c r="AF58" s="166"/>
      <c r="AG58" s="431">
        <v>800</v>
      </c>
      <c r="AH58" s="165">
        <v>2</v>
      </c>
      <c r="AI58" s="1014"/>
      <c r="AJ58" s="431">
        <v>850</v>
      </c>
      <c r="AK58" s="165">
        <v>2</v>
      </c>
      <c r="AL58" s="1014"/>
      <c r="AM58" s="431" t="e">
        <f>IF('VM Support FY24'!AM58-#REF!=0,"-",'VM Support FY24'!AM58-#REF!)</f>
        <v>#REF!</v>
      </c>
      <c r="AN58" s="165" t="e">
        <f>IF('VM Support FY24'!AN58-#REF!=0,"-",'VM Support FY24'!AN58-#REF!)</f>
        <v>#REF!</v>
      </c>
      <c r="AO58" s="1014" t="e">
        <f>IF('VM Support FY24'!AO58-#REF!=0,"-",'VM Support FY24'!AO58-#REF!)</f>
        <v>#REF!</v>
      </c>
      <c r="AP58" s="431" t="e">
        <f>IF('VM Support FY24'!AP58-#REF!=0,"-",'VM Support FY24'!AP58-#REF!)</f>
        <v>#REF!</v>
      </c>
      <c r="AQ58" s="165" t="e">
        <f>IF('VM Support FY24'!AQ58-#REF!=0,"-",'VM Support FY24'!AQ58-#REF!)</f>
        <v>#REF!</v>
      </c>
      <c r="AR58" s="1054" t="e">
        <f>IF('VM Support FY24'!AR58-#REF!=0,"-",'VM Support FY24'!AR58-#REF!)</f>
        <v>#REF!</v>
      </c>
      <c r="AS58" s="1649" t="e">
        <f>SUM(I58,L58,O58,R58,U58,X58,AA58,AD58,AG58,AJ58,AM58,AP58)</f>
        <v>#REF!</v>
      </c>
      <c r="AT58" s="165"/>
      <c r="AU58" s="249"/>
    </row>
    <row r="59" spans="4:47" ht="15.75" customHeight="1" thickBot="1">
      <c r="D59" s="1245" t="s">
        <v>93</v>
      </c>
      <c r="E59" s="1218" t="s">
        <v>75</v>
      </c>
      <c r="F59" s="1218" t="s">
        <v>52</v>
      </c>
      <c r="G59" s="1210">
        <v>10</v>
      </c>
      <c r="H59" s="1220">
        <v>600</v>
      </c>
      <c r="I59" s="1246"/>
      <c r="J59" s="284"/>
      <c r="K59" s="1247"/>
      <c r="L59" s="1246"/>
      <c r="M59" s="1248"/>
      <c r="N59" s="1247"/>
      <c r="O59" s="1246"/>
      <c r="P59" s="1248"/>
      <c r="Q59" s="1247"/>
      <c r="R59" s="1246"/>
      <c r="S59" s="1248"/>
      <c r="T59" s="1247"/>
      <c r="U59" s="1246"/>
      <c r="V59" s="1248"/>
      <c r="W59" s="1249"/>
      <c r="X59" s="1246"/>
      <c r="Y59" s="1248"/>
      <c r="Z59" s="1247"/>
      <c r="AA59" s="1246"/>
      <c r="AB59" s="1248"/>
      <c r="AC59" s="1247"/>
      <c r="AD59" s="1246"/>
      <c r="AE59" s="1248"/>
      <c r="AF59" s="1249"/>
      <c r="AG59" s="1246">
        <v>750</v>
      </c>
      <c r="AH59" s="1248">
        <v>3</v>
      </c>
      <c r="AI59" s="1250"/>
      <c r="AJ59" s="1246">
        <v>850</v>
      </c>
      <c r="AK59" s="1248">
        <v>3</v>
      </c>
      <c r="AL59" s="1250"/>
      <c r="AM59" s="1246" t="e">
        <f>IF('VM Support FY24'!AM59-#REF!=0,"-",'VM Support FY24'!AM59-#REF!)</f>
        <v>#REF!</v>
      </c>
      <c r="AN59" s="1248" t="e">
        <f>IF('VM Support FY24'!AN59-#REF!=0,"-",'VM Support FY24'!AN59-#REF!)</f>
        <v>#REF!</v>
      </c>
      <c r="AO59" s="1251" t="e">
        <f>IF('VM Support FY24'!AO59-#REF!=0,"-",'VM Support FY24'!AO59-#REF!)</f>
        <v>#REF!</v>
      </c>
      <c r="AP59" s="1246" t="e">
        <f>IF('VM Support FY24'!AP59-#REF!=0,"-",'VM Support FY24'!AP59-#REF!)</f>
        <v>#REF!</v>
      </c>
      <c r="AQ59" s="1248" t="e">
        <f>IF('VM Support FY24'!AQ59-#REF!=0,"-",'VM Support FY24'!AQ59-#REF!)</f>
        <v>#REF!</v>
      </c>
      <c r="AR59" s="1671" t="e">
        <f>IF('VM Support FY24'!AR59-#REF!=0,"-",'VM Support FY24'!AR59-#REF!)</f>
        <v>#REF!</v>
      </c>
      <c r="AS59" s="1667" t="e">
        <f>SUM(I59,L59,O59,R59,U59,X59,AA59,AD59,AG59,AJ59,AM59,AP59)</f>
        <v>#REF!</v>
      </c>
      <c r="AT59" s="284"/>
      <c r="AU59" s="1222"/>
    </row>
    <row r="60" spans="4:47" ht="15.75" customHeight="1" thickBot="1">
      <c r="D60" s="1800" t="s">
        <v>93</v>
      </c>
      <c r="E60" s="1801" t="s">
        <v>97</v>
      </c>
      <c r="F60" s="1801" t="s">
        <v>98</v>
      </c>
      <c r="G60" s="1802"/>
      <c r="H60" s="1803"/>
      <c r="I60" s="1804"/>
      <c r="J60" s="1805"/>
      <c r="K60" s="1806"/>
      <c r="L60" s="1807"/>
      <c r="M60" s="1808"/>
      <c r="N60" s="1809"/>
      <c r="O60" s="1807"/>
      <c r="P60" s="1808"/>
      <c r="Q60" s="1806"/>
      <c r="R60" s="1810"/>
      <c r="S60" s="1805"/>
      <c r="T60" s="1811"/>
      <c r="U60" s="1810"/>
      <c r="V60" s="1805"/>
      <c r="W60" s="1811"/>
      <c r="X60" s="1810"/>
      <c r="Y60" s="1805"/>
      <c r="Z60" s="1811"/>
      <c r="AA60" s="1810"/>
      <c r="AB60" s="1805"/>
      <c r="AC60" s="1811"/>
      <c r="AD60" s="1810"/>
      <c r="AE60" s="1805"/>
      <c r="AF60" s="1811"/>
      <c r="AG60" s="1810"/>
      <c r="AH60" s="1805"/>
      <c r="AI60" s="1812"/>
      <c r="AJ60" s="1804"/>
      <c r="AK60" s="1805">
        <v>15</v>
      </c>
      <c r="AL60" s="1812"/>
      <c r="AM60" s="1804" t="e">
        <f>IF('VM Support FY24'!AM60-#REF!=0,"-",'VM Support FY24'!AM60-#REF!)</f>
        <v>#REF!</v>
      </c>
      <c r="AN60" s="1805" t="e">
        <f>IF('VM Support FY24'!AN60-#REF!=0,"-",'VM Support FY24'!AN60-#REF!)</f>
        <v>#REF!</v>
      </c>
      <c r="AO60" s="1812" t="e">
        <f>IF('VM Support FY24'!AO60-#REF!=0,"-",'VM Support FY24'!AO60-#REF!)</f>
        <v>#REF!</v>
      </c>
      <c r="AP60" s="1804" t="e">
        <f>IF('VM Support FY24'!AP60-#REF!=0,"-",'VM Support FY24'!AP60-#REF!)</f>
        <v>#REF!</v>
      </c>
      <c r="AQ60" s="1805" t="e">
        <f>IF('VM Support FY24'!AQ60-#REF!=0,"-",'VM Support FY24'!AQ60-#REF!)</f>
        <v>#REF!</v>
      </c>
      <c r="AR60" s="1812" t="e">
        <f>IF('VM Support FY24'!AR60-#REF!=0,"-",'VM Support FY24'!AR60-#REF!)</f>
        <v>#REF!</v>
      </c>
      <c r="AS60" s="1813" t="e">
        <f>SUM(I60,L60,O60,R60,U60,X60,AA60,AD60,AG60,AJ60,AM60,AP60)</f>
        <v>#REF!</v>
      </c>
      <c r="AT60" s="1784"/>
      <c r="AU60" s="1792"/>
    </row>
    <row r="61" spans="4:47" ht="15.75" customHeight="1">
      <c r="G61" s="145"/>
      <c r="H61" s="145"/>
      <c r="I61" s="440"/>
      <c r="J61" s="296"/>
      <c r="K61" s="296"/>
      <c r="L61" s="440"/>
      <c r="M61" s="296"/>
      <c r="N61" s="296"/>
      <c r="O61" s="440"/>
      <c r="P61" s="296"/>
      <c r="Q61" s="296"/>
      <c r="R61" s="440"/>
      <c r="S61" s="296"/>
      <c r="T61" s="296"/>
      <c r="U61" s="440"/>
      <c r="V61" s="296"/>
      <c r="W61" s="296"/>
      <c r="X61" s="440"/>
      <c r="Y61" s="296"/>
      <c r="Z61" s="296"/>
      <c r="AA61" s="440"/>
      <c r="AD61" s="440"/>
      <c r="AG61" s="440"/>
      <c r="AJ61" s="440"/>
      <c r="AM61" s="440"/>
      <c r="AP61" s="440"/>
      <c r="AS61" s="440"/>
    </row>
    <row r="62" spans="4:47" ht="18" customHeight="1">
      <c r="D62" s="2892" t="s">
        <v>99</v>
      </c>
      <c r="E62" s="2893"/>
      <c r="F62" s="2893"/>
      <c r="G62" s="2893"/>
      <c r="H62" s="2894"/>
      <c r="I62" s="435"/>
      <c r="J62" s="269">
        <v>45017</v>
      </c>
      <c r="K62" s="270"/>
      <c r="L62" s="435"/>
      <c r="M62" s="269">
        <v>45047</v>
      </c>
      <c r="N62" s="270"/>
      <c r="O62" s="435"/>
      <c r="P62" s="269">
        <v>45078</v>
      </c>
      <c r="Q62" s="269"/>
      <c r="R62" s="435"/>
      <c r="S62" s="269">
        <v>45108</v>
      </c>
      <c r="T62" s="268"/>
      <c r="U62" s="435"/>
      <c r="V62" s="269">
        <v>45139</v>
      </c>
      <c r="W62" s="268"/>
      <c r="X62" s="435"/>
      <c r="Y62" s="269">
        <v>45170</v>
      </c>
      <c r="Z62" s="268"/>
      <c r="AA62" s="435"/>
      <c r="AB62" s="269">
        <v>45200</v>
      </c>
      <c r="AC62" s="268"/>
      <c r="AD62" s="435"/>
      <c r="AE62" s="269">
        <v>45231</v>
      </c>
      <c r="AF62" s="268"/>
      <c r="AG62" s="435"/>
      <c r="AH62" s="269">
        <v>45261</v>
      </c>
      <c r="AI62" s="1024"/>
      <c r="AJ62" s="435"/>
      <c r="AK62" s="269">
        <v>45292</v>
      </c>
      <c r="AL62" s="1024"/>
      <c r="AM62" s="435"/>
      <c r="AN62" s="269">
        <v>45323</v>
      </c>
      <c r="AO62" s="1024"/>
      <c r="AP62" s="435"/>
      <c r="AQ62" s="269">
        <v>45352</v>
      </c>
      <c r="AR62" s="1024"/>
      <c r="AS62" s="435"/>
      <c r="AT62" s="269" t="s">
        <v>2</v>
      </c>
      <c r="AU62" s="268"/>
    </row>
    <row r="63" spans="4:47" ht="18" customHeight="1">
      <c r="D63" s="278" t="s">
        <v>4</v>
      </c>
      <c r="E63" s="182" t="s">
        <v>5</v>
      </c>
      <c r="F63" s="182" t="s">
        <v>6</v>
      </c>
      <c r="G63" s="181" t="s">
        <v>7</v>
      </c>
      <c r="H63" s="180"/>
      <c r="I63" s="423" t="s">
        <v>9</v>
      </c>
      <c r="J63" s="177" t="s">
        <v>10</v>
      </c>
      <c r="K63" s="179" t="s">
        <v>11</v>
      </c>
      <c r="L63" s="423" t="s">
        <v>9</v>
      </c>
      <c r="M63" s="177" t="s">
        <v>10</v>
      </c>
      <c r="N63" s="179" t="s">
        <v>11</v>
      </c>
      <c r="O63" s="423" t="s">
        <v>9</v>
      </c>
      <c r="P63" s="177" t="s">
        <v>10</v>
      </c>
      <c r="Q63" s="179" t="s">
        <v>11</v>
      </c>
      <c r="R63" s="423" t="s">
        <v>9</v>
      </c>
      <c r="S63" s="177" t="s">
        <v>10</v>
      </c>
      <c r="T63" s="260" t="s">
        <v>11</v>
      </c>
      <c r="U63" s="423" t="s">
        <v>9</v>
      </c>
      <c r="V63" s="177" t="s">
        <v>10</v>
      </c>
      <c r="W63" s="260" t="s">
        <v>11</v>
      </c>
      <c r="X63" s="423" t="s">
        <v>9</v>
      </c>
      <c r="Y63" s="177" t="s">
        <v>10</v>
      </c>
      <c r="Z63" s="260" t="s">
        <v>11</v>
      </c>
      <c r="AA63" s="423" t="s">
        <v>9</v>
      </c>
      <c r="AB63" s="177" t="s">
        <v>10</v>
      </c>
      <c r="AC63" s="260" t="s">
        <v>11</v>
      </c>
      <c r="AD63" s="423" t="s">
        <v>9</v>
      </c>
      <c r="AE63" s="177" t="s">
        <v>10</v>
      </c>
      <c r="AF63" s="260" t="s">
        <v>11</v>
      </c>
      <c r="AG63" s="423" t="s">
        <v>9</v>
      </c>
      <c r="AH63" s="177" t="s">
        <v>10</v>
      </c>
      <c r="AI63" s="1025" t="s">
        <v>11</v>
      </c>
      <c r="AJ63" s="423" t="s">
        <v>9</v>
      </c>
      <c r="AK63" s="177" t="s">
        <v>10</v>
      </c>
      <c r="AL63" s="1025" t="s">
        <v>11</v>
      </c>
      <c r="AM63" s="423" t="s">
        <v>9</v>
      </c>
      <c r="AN63" s="177" t="s">
        <v>10</v>
      </c>
      <c r="AO63" s="1025" t="s">
        <v>11</v>
      </c>
      <c r="AP63" s="423" t="s">
        <v>9</v>
      </c>
      <c r="AQ63" s="177" t="s">
        <v>10</v>
      </c>
      <c r="AR63" s="1025" t="s">
        <v>11</v>
      </c>
      <c r="AS63" s="423" t="s">
        <v>9</v>
      </c>
      <c r="AT63" s="177" t="s">
        <v>10</v>
      </c>
      <c r="AU63" s="260" t="s">
        <v>11</v>
      </c>
    </row>
    <row r="64" spans="4:47" ht="15.75" customHeight="1">
      <c r="D64" s="295" t="s">
        <v>100</v>
      </c>
      <c r="E64" s="294" t="s">
        <v>101</v>
      </c>
      <c r="F64" s="294" t="s">
        <v>16</v>
      </c>
      <c r="G64" s="293"/>
      <c r="H64" s="292"/>
      <c r="I64" s="429">
        <f>'NLOK ALL FORECASTS'!AH147</f>
        <v>129080</v>
      </c>
      <c r="J64" s="290"/>
      <c r="K64" s="291"/>
      <c r="L64" s="429">
        <v>122930</v>
      </c>
      <c r="M64" s="290"/>
      <c r="N64" s="291"/>
      <c r="O64" s="429">
        <f>'NLOK ALL FORECASTS'!AJ47</f>
        <v>126973.40697601422</v>
      </c>
      <c r="P64" s="290"/>
      <c r="Q64" s="291"/>
      <c r="R64" s="429">
        <f>'NLOK ALL FORECASTS'!AK47</f>
        <v>124229.19256108854</v>
      </c>
      <c r="S64" s="290"/>
      <c r="T64" s="289"/>
      <c r="U64" s="429">
        <f>'NLOK ALL FORECASTS'!AL47</f>
        <v>126844.84474479442</v>
      </c>
      <c r="V64" s="290"/>
      <c r="W64" s="289"/>
      <c r="X64" s="429">
        <f>'NLOK ALL FORECASTS'!AM47</f>
        <v>114220.88540259273</v>
      </c>
      <c r="Y64" s="290"/>
      <c r="Z64" s="291"/>
      <c r="AA64" s="429">
        <f>'NLOK ALL FORECASTS'!AN47</f>
        <v>121189.07924503004</v>
      </c>
      <c r="AB64" s="290"/>
      <c r="AC64" s="291"/>
      <c r="AD64" s="429">
        <f>'NLOK ALL FORECASTS'!AO47</f>
        <v>119407.92443823048</v>
      </c>
      <c r="AE64" s="290"/>
      <c r="AF64" s="289"/>
      <c r="AG64" s="429">
        <f>'NLOK ALL FORECASTS'!AP47</f>
        <v>120288.05520293748</v>
      </c>
      <c r="AH64" s="290"/>
      <c r="AI64" s="1026"/>
      <c r="AJ64" s="429">
        <f>'NLOK ALL FORECASTS'!AQ47</f>
        <v>132750</v>
      </c>
      <c r="AK64" s="290"/>
      <c r="AL64" s="1009"/>
      <c r="AM64" s="429" t="e">
        <f>IF('VM Support FY24'!AM64-#REF!=0,"-",'VM Support FY24'!AM64-#REF!)</f>
        <v>#REF!</v>
      </c>
      <c r="AN64" s="290" t="e">
        <f>IF('VM Support FY24'!AN64-#REF!=0,"-",'VM Support FY24'!AN64-#REF!)</f>
        <v>#REF!</v>
      </c>
      <c r="AO64" s="1026" t="e">
        <f>IF('VM Support FY24'!AO64-#REF!=0,"-",'VM Support FY24'!AO64-#REF!)</f>
        <v>#REF!</v>
      </c>
      <c r="AP64" s="429" t="e">
        <f>IF('VM Support FY24'!AP64-#REF!=0,"-",'VM Support FY24'!AP64-#REF!)</f>
        <v>#REF!</v>
      </c>
      <c r="AQ64" s="290" t="e">
        <f>IF('VM Support FY24'!AQ64-#REF!=0,"-",'VM Support FY24'!AQ64-#REF!)</f>
        <v>#REF!</v>
      </c>
      <c r="AR64" s="1026" t="e">
        <f>IF('VM Support FY24'!AR64-#REF!=0,"-",'VM Support FY24'!AR64-#REF!)</f>
        <v>#REF!</v>
      </c>
      <c r="AS64" s="429" t="e">
        <f>SUM(I64,L64,O64,R64,U64,X64,AA64,AD64,AG64,AJ64,AM64,AP64)</f>
        <v>#REF!</v>
      </c>
      <c r="AT64" s="290"/>
      <c r="AU64" s="289"/>
    </row>
    <row r="65" spans="4:47" ht="15.75" customHeight="1">
      <c r="D65" s="286" t="s">
        <v>100</v>
      </c>
      <c r="E65" s="155" t="s">
        <v>102</v>
      </c>
      <c r="F65" s="155" t="s">
        <v>16</v>
      </c>
      <c r="G65" s="225"/>
      <c r="H65" s="208"/>
      <c r="I65" s="416">
        <f>'NLOK ALL FORECASTS'!AH148</f>
        <v>74110</v>
      </c>
      <c r="J65" s="221"/>
      <c r="K65" s="222"/>
      <c r="L65" s="416">
        <v>76180</v>
      </c>
      <c r="M65" s="221"/>
      <c r="N65" s="222"/>
      <c r="O65" s="416">
        <f>'NLOK ALL FORECASTS'!AJ48</f>
        <v>73951.996170482642</v>
      </c>
      <c r="P65" s="221"/>
      <c r="Q65" s="222"/>
      <c r="R65" s="416">
        <f>'NLOK ALL FORECASTS'!AK48</f>
        <v>72353.707688376278</v>
      </c>
      <c r="S65" s="221"/>
      <c r="T65" s="285"/>
      <c r="U65" s="416">
        <f>'NLOK ALL FORECASTS'!AL48</f>
        <v>73877.118809488224</v>
      </c>
      <c r="V65" s="221"/>
      <c r="W65" s="285"/>
      <c r="X65" s="416">
        <f>'NLOK ALL FORECASTS'!AM48</f>
        <v>63448.575046544203</v>
      </c>
      <c r="Y65" s="221"/>
      <c r="Z65" s="222"/>
      <c r="AA65" s="416">
        <f>'NLOK ALL FORECASTS'!AN48</f>
        <v>64659.419891574056</v>
      </c>
      <c r="AB65" s="221"/>
      <c r="AC65" s="222"/>
      <c r="AD65" s="416">
        <f>'NLOK ALL FORECASTS'!AO48</f>
        <v>63038.640649948509</v>
      </c>
      <c r="AE65" s="221"/>
      <c r="AF65" s="285"/>
      <c r="AG65" s="416">
        <f>'NLOK ALL FORECASTS'!AP48</f>
        <v>63503.2852475525</v>
      </c>
      <c r="AH65" s="221"/>
      <c r="AI65" s="1027"/>
      <c r="AJ65" s="416">
        <f>'NLOK ALL FORECASTS'!AQ48</f>
        <v>77400</v>
      </c>
      <c r="AK65" s="221"/>
      <c r="AL65" s="990"/>
      <c r="AM65" s="416" t="e">
        <f>IF('VM Support FY24'!AM65-#REF!=0,"-",'VM Support FY24'!AM65-#REF!)</f>
        <v>#REF!</v>
      </c>
      <c r="AN65" s="221" t="e">
        <f>IF('VM Support FY24'!AN65-#REF!=0,"-",'VM Support FY24'!AN65-#REF!)</f>
        <v>#REF!</v>
      </c>
      <c r="AO65" s="1027" t="e">
        <f>IF('VM Support FY24'!AO65-#REF!=0,"-",'VM Support FY24'!AO65-#REF!)</f>
        <v>#REF!</v>
      </c>
      <c r="AP65" s="416" t="e">
        <f>IF('VM Support FY24'!AP65-#REF!=0,"-",'VM Support FY24'!AP65-#REF!)</f>
        <v>#REF!</v>
      </c>
      <c r="AQ65" s="221" t="e">
        <f>IF('VM Support FY24'!AQ65-#REF!=0,"-",'VM Support FY24'!AQ65-#REF!)</f>
        <v>#REF!</v>
      </c>
      <c r="AR65" s="1027" t="e">
        <f>IF('VM Support FY24'!AR65-#REF!=0,"-",'VM Support FY24'!AR65-#REF!)</f>
        <v>#REF!</v>
      </c>
      <c r="AS65" s="416" t="e">
        <f>SUM(I65,L65,O65,R65,U65,X65,AA65,AD65,AG65,AJ65,AM65,AP65)</f>
        <v>#REF!</v>
      </c>
      <c r="AT65" s="221"/>
      <c r="AU65" s="285"/>
    </row>
    <row r="66" spans="4:47" ht="15.75" customHeight="1">
      <c r="D66" s="286" t="s">
        <v>103</v>
      </c>
      <c r="E66" s="155" t="s">
        <v>104</v>
      </c>
      <c r="F66" s="155" t="s">
        <v>16</v>
      </c>
      <c r="G66" s="225"/>
      <c r="H66" s="208"/>
      <c r="I66" s="416">
        <f>'NLOK ALL FORECASTS'!AH149</f>
        <v>38730</v>
      </c>
      <c r="J66" s="221"/>
      <c r="K66" s="222"/>
      <c r="L66" s="416">
        <v>35630</v>
      </c>
      <c r="M66" s="221"/>
      <c r="N66" s="222"/>
      <c r="O66" s="416">
        <f>'NLOK ALL FORECASTS'!AJ49</f>
        <v>36398.242551503849</v>
      </c>
      <c r="P66" s="221"/>
      <c r="Q66" s="222"/>
      <c r="R66" s="416">
        <f>'NLOK ALL FORECASTS'!AK49</f>
        <v>35611.5850594617</v>
      </c>
      <c r="S66" s="221"/>
      <c r="T66" s="285"/>
      <c r="U66" s="416">
        <f>'NLOK ALL FORECASTS'!AL49</f>
        <v>36361.388856022684</v>
      </c>
      <c r="V66" s="221"/>
      <c r="W66" s="285"/>
      <c r="X66" s="416">
        <f>'NLOK ALL FORECASTS'!AM49</f>
        <v>31407.294645505597</v>
      </c>
      <c r="Y66" s="221"/>
      <c r="Z66" s="222"/>
      <c r="AA66" s="416">
        <f>'NLOK ALL FORECASTS'!AN49</f>
        <v>31794.535911248222</v>
      </c>
      <c r="AB66" s="221"/>
      <c r="AC66" s="222"/>
      <c r="AD66" s="416">
        <f>'NLOK ALL FORECASTS'!AO49</f>
        <v>29921.560848832498</v>
      </c>
      <c r="AE66" s="221"/>
      <c r="AF66" s="285"/>
      <c r="AG66" s="416">
        <f>'NLOK ALL FORECASTS'!AP49</f>
        <v>30142.106397672793</v>
      </c>
      <c r="AH66" s="221"/>
      <c r="AI66" s="1027"/>
      <c r="AJ66" s="416">
        <f>'NLOK ALL FORECASTS'!AQ49</f>
        <v>36050</v>
      </c>
      <c r="AK66" s="221"/>
      <c r="AL66" s="990"/>
      <c r="AM66" s="416" t="e">
        <f>IF('VM Support FY24'!AM66-#REF!=0,"-",'VM Support FY24'!AM66-#REF!)</f>
        <v>#REF!</v>
      </c>
      <c r="AN66" s="221" t="e">
        <f>IF('VM Support FY24'!AN66-#REF!=0,"-",'VM Support FY24'!AN66-#REF!)</f>
        <v>#REF!</v>
      </c>
      <c r="AO66" s="1027" t="e">
        <f>IF('VM Support FY24'!AO66-#REF!=0,"-",'VM Support FY24'!AO66-#REF!)</f>
        <v>#REF!</v>
      </c>
      <c r="AP66" s="416" t="e">
        <f>IF('VM Support FY24'!AP66-#REF!=0,"-",'VM Support FY24'!AP66-#REF!)</f>
        <v>#REF!</v>
      </c>
      <c r="AQ66" s="221" t="e">
        <f>IF('VM Support FY24'!AQ66-#REF!=0,"-",'VM Support FY24'!AQ66-#REF!)</f>
        <v>#REF!</v>
      </c>
      <c r="AR66" s="1027" t="e">
        <f>IF('VM Support FY24'!AR66-#REF!=0,"-",'VM Support FY24'!AR66-#REF!)</f>
        <v>#REF!</v>
      </c>
      <c r="AS66" s="416" t="e">
        <f>SUM(I66,L66,O66,R66,U66,X66,AA66,AD66,AG66,AJ66,AM66,AP66)</f>
        <v>#REF!</v>
      </c>
      <c r="AT66" s="221"/>
      <c r="AU66" s="285"/>
    </row>
    <row r="67" spans="4:47" ht="15.75" customHeight="1">
      <c r="D67" s="286" t="s">
        <v>103</v>
      </c>
      <c r="E67" s="155" t="s">
        <v>105</v>
      </c>
      <c r="F67" s="155" t="s">
        <v>16</v>
      </c>
      <c r="G67" s="288"/>
      <c r="H67" s="287"/>
      <c r="I67" s="416">
        <f>'NLOK ALL FORECASTS'!AH150</f>
        <v>15150</v>
      </c>
      <c r="J67" s="221"/>
      <c r="K67" s="222"/>
      <c r="L67" s="416">
        <v>14620</v>
      </c>
      <c r="M67" s="221"/>
      <c r="N67" s="222"/>
      <c r="O67" s="416">
        <f>'NLOK ALL FORECASTS'!AJ50</f>
        <v>14553.258418125191</v>
      </c>
      <c r="P67" s="221"/>
      <c r="Q67" s="222"/>
      <c r="R67" s="416">
        <f>'NLOK ALL FORECASTS'!AK50</f>
        <v>14238.725930683142</v>
      </c>
      <c r="S67" s="221"/>
      <c r="T67" s="285"/>
      <c r="U67" s="416">
        <f>'NLOK ALL FORECASTS'!AL50</f>
        <v>14538.52305409652</v>
      </c>
      <c r="V67" s="221"/>
      <c r="W67" s="285"/>
      <c r="X67" s="416">
        <f>'NLOK ALL FORECASTS'!AM50</f>
        <v>12350.49531403111</v>
      </c>
      <c r="Y67" s="221"/>
      <c r="Z67" s="222"/>
      <c r="AA67" s="416">
        <f>'NLOK ALL FORECASTS'!AN50</f>
        <v>12641.305377168263</v>
      </c>
      <c r="AB67" s="221"/>
      <c r="AC67" s="222"/>
      <c r="AD67" s="416">
        <f>'NLOK ALL FORECASTS'!AO50</f>
        <v>12068.693177896819</v>
      </c>
      <c r="AE67" s="221"/>
      <c r="AF67" s="285"/>
      <c r="AG67" s="416">
        <f>'NLOK ALL FORECASTS'!AP50</f>
        <v>12157.648983850648</v>
      </c>
      <c r="AH67" s="221"/>
      <c r="AI67" s="1027"/>
      <c r="AJ67" s="416">
        <f>'NLOK ALL FORECASTS'!AQ50</f>
        <v>15300</v>
      </c>
      <c r="AK67" s="221"/>
      <c r="AL67" s="990"/>
      <c r="AM67" s="416" t="e">
        <f>IF('VM Support FY24'!AM67-#REF!=0,"-",'VM Support FY24'!AM67-#REF!)</f>
        <v>#REF!</v>
      </c>
      <c r="AN67" s="221" t="e">
        <f>IF('VM Support FY24'!AN67-#REF!=0,"-",'VM Support FY24'!AN67-#REF!)</f>
        <v>#REF!</v>
      </c>
      <c r="AO67" s="1027" t="e">
        <f>IF('VM Support FY24'!AO67-#REF!=0,"-",'VM Support FY24'!AO67-#REF!)</f>
        <v>#REF!</v>
      </c>
      <c r="AP67" s="416" t="e">
        <f>IF('VM Support FY24'!AP67-#REF!=0,"-",'VM Support FY24'!AP67-#REF!)</f>
        <v>#REF!</v>
      </c>
      <c r="AQ67" s="221" t="e">
        <f>IF('VM Support FY24'!AQ67-#REF!=0,"-",'VM Support FY24'!AQ67-#REF!)</f>
        <v>#REF!</v>
      </c>
      <c r="AR67" s="1027" t="e">
        <f>IF('VM Support FY24'!AR67-#REF!=0,"-",'VM Support FY24'!AR67-#REF!)</f>
        <v>#REF!</v>
      </c>
      <c r="AS67" s="416" t="e">
        <f>SUM(I67,L67,O67,R67,U67,X67,AA67,AD67,AG67,AJ67,AM67,AP67)</f>
        <v>#REF!</v>
      </c>
      <c r="AT67" s="221"/>
      <c r="AU67" s="285"/>
    </row>
    <row r="68" spans="4:47" ht="15.75" customHeight="1">
      <c r="D68" s="2896" t="s">
        <v>106</v>
      </c>
      <c r="E68" s="2890"/>
      <c r="F68" s="2891"/>
      <c r="G68" s="195"/>
      <c r="H68" s="358"/>
      <c r="I68" s="418">
        <f>SUM(I64:I67)</f>
        <v>257070</v>
      </c>
      <c r="J68" s="191"/>
      <c r="K68" s="192"/>
      <c r="L68" s="418">
        <f>SUM(L64:L67)</f>
        <v>249360</v>
      </c>
      <c r="M68" s="191"/>
      <c r="N68" s="192"/>
      <c r="O68" s="418">
        <f>SUM(O64:O67)</f>
        <v>251876.90411612589</v>
      </c>
      <c r="P68" s="191"/>
      <c r="Q68" s="192"/>
      <c r="R68" s="418">
        <f>SUM(R64:R67)</f>
        <v>246433.21123960966</v>
      </c>
      <c r="S68" s="191"/>
      <c r="T68" s="190"/>
      <c r="U68" s="418">
        <f>SUM(U64:U67)</f>
        <v>251621.87546440185</v>
      </c>
      <c r="V68" s="191"/>
      <c r="W68" s="190"/>
      <c r="X68" s="418">
        <f>SUM(X64:X67)</f>
        <v>221427.25040867366</v>
      </c>
      <c r="Y68" s="191"/>
      <c r="Z68" s="192"/>
      <c r="AA68" s="418">
        <f>SUM(AA64:AA67)</f>
        <v>230284.34042502055</v>
      </c>
      <c r="AB68" s="191"/>
      <c r="AC68" s="192"/>
      <c r="AD68" s="418">
        <f>SUM(AD64:AD67)</f>
        <v>224436.81911490831</v>
      </c>
      <c r="AE68" s="191"/>
      <c r="AF68" s="190"/>
      <c r="AG68" s="418">
        <f>SUM(AG64:AG67)</f>
        <v>226091.09583201341</v>
      </c>
      <c r="AH68" s="191"/>
      <c r="AI68" s="1028"/>
      <c r="AJ68" s="418">
        <f>SUM(AJ64:AJ67)</f>
        <v>261500</v>
      </c>
      <c r="AK68" s="191"/>
      <c r="AL68" s="993"/>
      <c r="AM68" s="418" t="e">
        <f>IF('VM Support FY24'!AM68-#REF!=0,"-",'VM Support FY24'!AM68-#REF!)</f>
        <v>#REF!</v>
      </c>
      <c r="AN68" s="191" t="e">
        <f>IF('VM Support FY24'!AN68-#REF!=0,"-",'VM Support FY24'!AN68-#REF!)</f>
        <v>#REF!</v>
      </c>
      <c r="AO68" s="1028" t="e">
        <f>IF('VM Support FY24'!AO68-#REF!=0,"-",'VM Support FY24'!AO68-#REF!)</f>
        <v>#REF!</v>
      </c>
      <c r="AP68" s="418" t="e">
        <f>IF('VM Support FY24'!AP68-#REF!=0,"-",'VM Support FY24'!AP68-#REF!)</f>
        <v>#REF!</v>
      </c>
      <c r="AQ68" s="191" t="e">
        <f>IF('VM Support FY24'!AQ68-#REF!=0,"-",'VM Support FY24'!AQ68-#REF!)</f>
        <v>#REF!</v>
      </c>
      <c r="AR68" s="1028" t="e">
        <f>IF('VM Support FY24'!AR68-#REF!=0,"-",'VM Support FY24'!AR68-#REF!)</f>
        <v>#REF!</v>
      </c>
      <c r="AS68" s="418" t="e">
        <f>SUM(I68,L68,O68,R68,U68,X68,AA68,AD68,AG68,AJ68,AM68,AP68)</f>
        <v>#REF!</v>
      </c>
      <c r="AT68" s="191"/>
      <c r="AU68" s="190"/>
    </row>
    <row r="69" spans="4:47" ht="4.5" customHeight="1">
      <c r="G69" s="145"/>
      <c r="H69" s="145"/>
      <c r="I69" s="441"/>
      <c r="L69" s="441"/>
      <c r="O69" s="441"/>
      <c r="R69" s="441"/>
      <c r="U69" s="441"/>
      <c r="X69" s="441"/>
      <c r="AA69" s="441"/>
      <c r="AD69" s="441"/>
      <c r="AG69" s="441"/>
      <c r="AJ69" s="441"/>
      <c r="AM69" s="441" t="e">
        <f>IF('VM Support FY24'!AM69-#REF!=0,"-",'VM Support FY24'!AM69-#REF!)</f>
        <v>#REF!</v>
      </c>
      <c r="AN69" s="145" t="e">
        <f>IF('VM Support FY24'!AN69-#REF!=0,"-",'VM Support FY24'!AN69-#REF!)</f>
        <v>#REF!</v>
      </c>
      <c r="AO69" s="994" t="e">
        <f>IF('VM Support FY24'!AO69-#REF!=0,"-",'VM Support FY24'!AO69-#REF!)</f>
        <v>#REF!</v>
      </c>
      <c r="AP69" s="441" t="e">
        <f>IF('VM Support FY24'!AP69-#REF!=0,"-",'VM Support FY24'!AP69-#REF!)</f>
        <v>#REF!</v>
      </c>
      <c r="AQ69" s="145" t="e">
        <f>IF('VM Support FY24'!AQ69-#REF!=0,"-",'VM Support FY24'!AQ69-#REF!)</f>
        <v>#REF!</v>
      </c>
      <c r="AR69" s="994" t="e">
        <f>IF('VM Support FY24'!AR69-#REF!=0,"-",'VM Support FY24'!AR69-#REF!)</f>
        <v>#REF!</v>
      </c>
      <c r="AS69" s="441"/>
    </row>
    <row r="70" spans="4:47" ht="15.75" customHeight="1">
      <c r="D70" s="359" t="s">
        <v>100</v>
      </c>
      <c r="E70" s="360" t="s">
        <v>101</v>
      </c>
      <c r="F70" s="360" t="s">
        <v>22</v>
      </c>
      <c r="G70" s="361"/>
      <c r="H70" s="362"/>
      <c r="I70" s="442">
        <f>'NLOK ALL FORECASTS'!AH151</f>
        <v>3270</v>
      </c>
      <c r="J70" s="363"/>
      <c r="K70" s="364"/>
      <c r="L70" s="442">
        <v>3290</v>
      </c>
      <c r="M70" s="363"/>
      <c r="N70" s="364"/>
      <c r="O70" s="442">
        <f>'NLOK ALL FORECASTS'!AJ51</f>
        <v>3073.7860968427722</v>
      </c>
      <c r="P70" s="363"/>
      <c r="Q70" s="364"/>
      <c r="R70" s="442">
        <f>'NLOK ALL FORECASTS'!AK51</f>
        <v>2827.6265399042559</v>
      </c>
      <c r="S70" s="363"/>
      <c r="T70" s="365"/>
      <c r="U70" s="442">
        <f>'NLOK ALL FORECASTS'!AL51</f>
        <v>2887.2579901830059</v>
      </c>
      <c r="V70" s="363"/>
      <c r="W70" s="365"/>
      <c r="X70" s="442">
        <f>'NLOK ALL FORECASTS'!AM51</f>
        <v>2701.6761335630522</v>
      </c>
      <c r="Y70" s="363"/>
      <c r="Z70" s="364"/>
      <c r="AA70" s="442">
        <f>'NLOK ALL FORECASTS'!AN51</f>
        <v>2805.4978112245049</v>
      </c>
      <c r="AB70" s="363"/>
      <c r="AC70" s="364"/>
      <c r="AD70" s="442">
        <f>'NLOK ALL FORECASTS'!AO51</f>
        <v>3495.113849863118</v>
      </c>
      <c r="AE70" s="363"/>
      <c r="AF70" s="365"/>
      <c r="AG70" s="442">
        <f>'NLOK ALL FORECASTS'!AP51</f>
        <v>3390.2604343672247</v>
      </c>
      <c r="AH70" s="363"/>
      <c r="AI70" s="1029"/>
      <c r="AJ70" s="442">
        <f>'NLOK ALL FORECASTS'!AQ51</f>
        <v>3750</v>
      </c>
      <c r="AK70" s="363"/>
      <c r="AL70" s="1042"/>
      <c r="AM70" s="442" t="e">
        <f>IF('VM Support FY24'!AM70-#REF!=0,"-",'VM Support FY24'!AM70-#REF!)</f>
        <v>#REF!</v>
      </c>
      <c r="AN70" s="363" t="e">
        <f>IF('VM Support FY24'!AN70-#REF!=0,"-",'VM Support FY24'!AN70-#REF!)</f>
        <v>#REF!</v>
      </c>
      <c r="AO70" s="1029" t="e">
        <f>IF('VM Support FY24'!AO70-#REF!=0,"-",'VM Support FY24'!AO70-#REF!)</f>
        <v>#REF!</v>
      </c>
      <c r="AP70" s="442" t="e">
        <f>IF('VM Support FY24'!AP70-#REF!=0,"-",'VM Support FY24'!AP70-#REF!)</f>
        <v>#REF!</v>
      </c>
      <c r="AQ70" s="363" t="e">
        <f>IF('VM Support FY24'!AQ70-#REF!=0,"-",'VM Support FY24'!AQ70-#REF!)</f>
        <v>#REF!</v>
      </c>
      <c r="AR70" s="1029" t="e">
        <f>IF('VM Support FY24'!AR70-#REF!=0,"-",'VM Support FY24'!AR70-#REF!)</f>
        <v>#REF!</v>
      </c>
      <c r="AS70" s="442" t="e">
        <f>SUM(I70,L70,O70,R70,U70,X70,AA70,AD70,AG70,AJ70,AM70,AP70)</f>
        <v>#REF!</v>
      </c>
      <c r="AT70" s="363"/>
      <c r="AU70" s="365"/>
    </row>
    <row r="71" spans="4:47" ht="15.75" customHeight="1">
      <c r="D71" s="286" t="s">
        <v>100</v>
      </c>
      <c r="E71" s="155" t="s">
        <v>102</v>
      </c>
      <c r="F71" s="155" t="s">
        <v>22</v>
      </c>
      <c r="G71" s="225"/>
      <c r="H71" s="208"/>
      <c r="I71" s="416">
        <f>'NLOK ALL FORECASTS'!AH152</f>
        <v>47230</v>
      </c>
      <c r="J71" s="221"/>
      <c r="K71" s="222"/>
      <c r="L71" s="416">
        <v>47950</v>
      </c>
      <c r="M71" s="221"/>
      <c r="N71" s="222"/>
      <c r="O71" s="416">
        <f>'NLOK ALL FORECASTS'!AJ52</f>
        <v>43709.181210534516</v>
      </c>
      <c r="P71" s="221"/>
      <c r="Q71" s="222"/>
      <c r="R71" s="416">
        <f>'NLOK ALL FORECASTS'!AK52</f>
        <v>40208.79688256127</v>
      </c>
      <c r="S71" s="221"/>
      <c r="T71" s="285"/>
      <c r="U71" s="416">
        <f>'NLOK ALL FORECASTS'!AL52</f>
        <v>41056.754998045639</v>
      </c>
      <c r="V71" s="221"/>
      <c r="W71" s="285"/>
      <c r="X71" s="416">
        <f>'NLOK ALL FORECASTS'!AM52</f>
        <v>37320.970809501421</v>
      </c>
      <c r="Y71" s="221"/>
      <c r="Z71" s="222"/>
      <c r="AA71" s="416">
        <f>'NLOK ALL FORECASTS'!AN52</f>
        <v>37593.042930092728</v>
      </c>
      <c r="AB71" s="221"/>
      <c r="AC71" s="222"/>
      <c r="AD71" s="416">
        <f>'NLOK ALL FORECASTS'!AO52</f>
        <v>37613.865310795685</v>
      </c>
      <c r="AE71" s="221"/>
      <c r="AF71" s="285"/>
      <c r="AG71" s="416">
        <f>'NLOK ALL FORECASTS'!AP52</f>
        <v>36485.449351471812</v>
      </c>
      <c r="AH71" s="221"/>
      <c r="AI71" s="1027"/>
      <c r="AJ71" s="416">
        <f>'NLOK ALL FORECASTS'!AQ52</f>
        <v>42200</v>
      </c>
      <c r="AK71" s="221"/>
      <c r="AL71" s="990"/>
      <c r="AM71" s="416" t="e">
        <f>IF('VM Support FY24'!AM71-#REF!=0,"-",'VM Support FY24'!AM71-#REF!)</f>
        <v>#REF!</v>
      </c>
      <c r="AN71" s="221" t="e">
        <f>IF('VM Support FY24'!AN71-#REF!=0,"-",'VM Support FY24'!AN71-#REF!)</f>
        <v>#REF!</v>
      </c>
      <c r="AO71" s="1027" t="e">
        <f>IF('VM Support FY24'!AO71-#REF!=0,"-",'VM Support FY24'!AO71-#REF!)</f>
        <v>#REF!</v>
      </c>
      <c r="AP71" s="416" t="e">
        <f>IF('VM Support FY24'!AP71-#REF!=0,"-",'VM Support FY24'!AP71-#REF!)</f>
        <v>#REF!</v>
      </c>
      <c r="AQ71" s="221" t="e">
        <f>IF('VM Support FY24'!AQ71-#REF!=0,"-",'VM Support FY24'!AQ71-#REF!)</f>
        <v>#REF!</v>
      </c>
      <c r="AR71" s="1027" t="e">
        <f>IF('VM Support FY24'!AR71-#REF!=0,"-",'VM Support FY24'!AR71-#REF!)</f>
        <v>#REF!</v>
      </c>
      <c r="AS71" s="416" t="e">
        <f>SUM(I71,L71,O71,R71,U71,X71,AA71,AD71,AG71,AJ71,AM71,AP71)</f>
        <v>#REF!</v>
      </c>
      <c r="AT71" s="221"/>
      <c r="AU71" s="285"/>
    </row>
    <row r="72" spans="4:47" ht="15.75" customHeight="1">
      <c r="D72" s="286" t="s">
        <v>103</v>
      </c>
      <c r="E72" s="155" t="s">
        <v>104</v>
      </c>
      <c r="F72" s="155" t="s">
        <v>22</v>
      </c>
      <c r="G72" s="225"/>
      <c r="H72" s="208"/>
      <c r="I72" s="416">
        <f>'NLOK ALL FORECASTS'!AH153</f>
        <v>10410</v>
      </c>
      <c r="J72" s="221"/>
      <c r="K72" s="222"/>
      <c r="L72" s="416">
        <v>10680</v>
      </c>
      <c r="M72" s="221"/>
      <c r="N72" s="222"/>
      <c r="O72" s="416">
        <f>'NLOK ALL FORECASTS'!AJ53</f>
        <v>9712.5666702003891</v>
      </c>
      <c r="P72" s="221"/>
      <c r="Q72" s="222"/>
      <c r="R72" s="416">
        <f>'NLOK ALL FORECASTS'!AK53</f>
        <v>8934.7503118246168</v>
      </c>
      <c r="S72" s="221"/>
      <c r="T72" s="285"/>
      <c r="U72" s="416">
        <f>'NLOK ALL FORECASTS'!AL53</f>
        <v>9123.1741052265043</v>
      </c>
      <c r="V72" s="221"/>
      <c r="W72" s="285"/>
      <c r="X72" s="416">
        <f>'NLOK ALL FORECASTS'!AM53</f>
        <v>9449.8502802075109</v>
      </c>
      <c r="Y72" s="221"/>
      <c r="Z72" s="222"/>
      <c r="AA72" s="416">
        <f>'NLOK ALL FORECASTS'!AN53</f>
        <v>12027.161573157782</v>
      </c>
      <c r="AB72" s="221"/>
      <c r="AC72" s="222"/>
      <c r="AD72" s="416">
        <f>'NLOK ALL FORECASTS'!AO53</f>
        <v>15369.962873180113</v>
      </c>
      <c r="AE72" s="221"/>
      <c r="AF72" s="285"/>
      <c r="AG72" s="416">
        <f>'NLOK ALL FORECASTS'!AP53</f>
        <v>14908.86398698471</v>
      </c>
      <c r="AH72" s="221"/>
      <c r="AI72" s="1027"/>
      <c r="AJ72" s="416">
        <f>'NLOK ALL FORECASTS'!AQ53</f>
        <v>17200</v>
      </c>
      <c r="AK72" s="221"/>
      <c r="AL72" s="990"/>
      <c r="AM72" s="416" t="e">
        <f>IF('VM Support FY24'!AM72-#REF!=0,"-",'VM Support FY24'!AM72-#REF!)</f>
        <v>#REF!</v>
      </c>
      <c r="AN72" s="221" t="e">
        <f>IF('VM Support FY24'!AN72-#REF!=0,"-",'VM Support FY24'!AN72-#REF!)</f>
        <v>#REF!</v>
      </c>
      <c r="AO72" s="1027" t="e">
        <f>IF('VM Support FY24'!AO72-#REF!=0,"-",'VM Support FY24'!AO72-#REF!)</f>
        <v>#REF!</v>
      </c>
      <c r="AP72" s="416" t="e">
        <f>IF('VM Support FY24'!AP72-#REF!=0,"-",'VM Support FY24'!AP72-#REF!)</f>
        <v>#REF!</v>
      </c>
      <c r="AQ72" s="221" t="e">
        <f>IF('VM Support FY24'!AQ72-#REF!=0,"-",'VM Support FY24'!AQ72-#REF!)</f>
        <v>#REF!</v>
      </c>
      <c r="AR72" s="1027" t="e">
        <f>IF('VM Support FY24'!AR72-#REF!=0,"-",'VM Support FY24'!AR72-#REF!)</f>
        <v>#REF!</v>
      </c>
      <c r="AS72" s="416" t="e">
        <f>SUM(I72,L72,O72,R72,U72,X72,AA72,AD72,AG72,AJ72,AM72,AP72)</f>
        <v>#REF!</v>
      </c>
      <c r="AT72" s="221"/>
      <c r="AU72" s="285"/>
    </row>
    <row r="73" spans="4:47" ht="15.75" customHeight="1">
      <c r="D73" s="286" t="s">
        <v>103</v>
      </c>
      <c r="E73" s="155" t="s">
        <v>105</v>
      </c>
      <c r="F73" s="155" t="s">
        <v>22</v>
      </c>
      <c r="G73" s="225"/>
      <c r="H73" s="208"/>
      <c r="I73" s="416">
        <f>'NLOK ALL FORECASTS'!AH154</f>
        <v>4240</v>
      </c>
      <c r="J73" s="221"/>
      <c r="K73" s="222"/>
      <c r="L73" s="416">
        <v>3890</v>
      </c>
      <c r="M73" s="221"/>
      <c r="N73" s="222"/>
      <c r="O73" s="416">
        <f>'NLOK ALL FORECASTS'!AJ54</f>
        <v>3404.4299444256944</v>
      </c>
      <c r="P73" s="221"/>
      <c r="Q73" s="222"/>
      <c r="R73" s="416">
        <f>'NLOK ALL FORECASTS'!AK54</f>
        <v>3131.7912700531256</v>
      </c>
      <c r="S73" s="221"/>
      <c r="T73" s="285"/>
      <c r="U73" s="416">
        <f>'NLOK ALL FORECASTS'!AL54</f>
        <v>3197.8372109749844</v>
      </c>
      <c r="V73" s="221"/>
      <c r="W73" s="285"/>
      <c r="X73" s="416">
        <f>'NLOK ALL FORECASTS'!AM54</f>
        <v>2853.9753798480406</v>
      </c>
      <c r="Y73" s="221"/>
      <c r="Z73" s="222"/>
      <c r="AA73" s="416">
        <f>'NLOK ALL FORECASTS'!AN54</f>
        <v>3040.358644832203</v>
      </c>
      <c r="AB73" s="221"/>
      <c r="AC73" s="222"/>
      <c r="AD73" s="416">
        <f>'NLOK ALL FORECASTS'!AO54</f>
        <v>2869.7431926198133</v>
      </c>
      <c r="AE73" s="221"/>
      <c r="AF73" s="285"/>
      <c r="AG73" s="416">
        <f>'NLOK ALL FORECASTS'!AP54</f>
        <v>2783.650896841219</v>
      </c>
      <c r="AH73" s="221"/>
      <c r="AI73" s="1027"/>
      <c r="AJ73" s="416">
        <f>'NLOK ALL FORECASTS'!AQ54</f>
        <v>3000</v>
      </c>
      <c r="AK73" s="221"/>
      <c r="AL73" s="990"/>
      <c r="AM73" s="416" t="e">
        <f>IF('VM Support FY24'!AM73-#REF!=0,"-",'VM Support FY24'!AM73-#REF!)</f>
        <v>#REF!</v>
      </c>
      <c r="AN73" s="221" t="e">
        <f>IF('VM Support FY24'!AN73-#REF!=0,"-",'VM Support FY24'!AN73-#REF!)</f>
        <v>#REF!</v>
      </c>
      <c r="AO73" s="1027" t="e">
        <f>IF('VM Support FY24'!AO73-#REF!=0,"-",'VM Support FY24'!AO73-#REF!)</f>
        <v>#REF!</v>
      </c>
      <c r="AP73" s="416" t="e">
        <f>IF('VM Support FY24'!AP73-#REF!=0,"-",'VM Support FY24'!AP73-#REF!)</f>
        <v>#REF!</v>
      </c>
      <c r="AQ73" s="221" t="e">
        <f>IF('VM Support FY24'!AQ73-#REF!=0,"-",'VM Support FY24'!AQ73-#REF!)</f>
        <v>#REF!</v>
      </c>
      <c r="AR73" s="1027" t="e">
        <f>IF('VM Support FY24'!AR73-#REF!=0,"-",'VM Support FY24'!AR73-#REF!)</f>
        <v>#REF!</v>
      </c>
      <c r="AS73" s="416" t="e">
        <f>SUM(I73,L73,O73,R73,U73,X73,AA73,AD73,AG73,AJ73,AM73,AP73)</f>
        <v>#REF!</v>
      </c>
      <c r="AT73" s="221"/>
      <c r="AU73" s="285"/>
    </row>
    <row r="74" spans="4:47" ht="15.75" customHeight="1">
      <c r="D74" s="2896" t="s">
        <v>107</v>
      </c>
      <c r="E74" s="2890"/>
      <c r="F74" s="2891"/>
      <c r="G74" s="195"/>
      <c r="H74" s="358"/>
      <c r="I74" s="418">
        <f>SUM(I70:I73)</f>
        <v>65150</v>
      </c>
      <c r="J74" s="191"/>
      <c r="K74" s="192"/>
      <c r="L74" s="418">
        <f>SUM(L70:L73)</f>
        <v>65810</v>
      </c>
      <c r="M74" s="191"/>
      <c r="N74" s="192"/>
      <c r="O74" s="418">
        <f>SUM(O70:O73)</f>
        <v>59899.963922003371</v>
      </c>
      <c r="P74" s="191"/>
      <c r="Q74" s="192"/>
      <c r="R74" s="418">
        <f>SUM(R70:R73)</f>
        <v>55102.965004343263</v>
      </c>
      <c r="S74" s="191"/>
      <c r="T74" s="190"/>
      <c r="U74" s="418">
        <f>SUM(U70:U73)</f>
        <v>56265.024304430131</v>
      </c>
      <c r="V74" s="191"/>
      <c r="W74" s="190"/>
      <c r="X74" s="418">
        <f>SUM(X70:X73)</f>
        <v>52326.472603120019</v>
      </c>
      <c r="Y74" s="191"/>
      <c r="Z74" s="192"/>
      <c r="AA74" s="418">
        <f>SUM(AA70:AA73)</f>
        <v>55466.060959307222</v>
      </c>
      <c r="AB74" s="191"/>
      <c r="AC74" s="192"/>
      <c r="AD74" s="418">
        <f>SUM(AD70:AD73)</f>
        <v>59348.685226458729</v>
      </c>
      <c r="AE74" s="191"/>
      <c r="AF74" s="190"/>
      <c r="AG74" s="418">
        <f>SUM(AG70:AG73)</f>
        <v>57568.22466966496</v>
      </c>
      <c r="AH74" s="191"/>
      <c r="AI74" s="1028"/>
      <c r="AJ74" s="418">
        <f>SUM(AJ70:AJ73)</f>
        <v>66150</v>
      </c>
      <c r="AK74" s="191"/>
      <c r="AL74" s="993"/>
      <c r="AM74" s="418" t="e">
        <f>IF('VM Support FY24'!AM74-#REF!=0,"-",'VM Support FY24'!AM74-#REF!)</f>
        <v>#REF!</v>
      </c>
      <c r="AN74" s="191" t="e">
        <f>IF('VM Support FY24'!AN74-#REF!=0,"-",'VM Support FY24'!AN74-#REF!)</f>
        <v>#REF!</v>
      </c>
      <c r="AO74" s="1028" t="e">
        <f>IF('VM Support FY24'!AO74-#REF!=0,"-",'VM Support FY24'!AO74-#REF!)</f>
        <v>#REF!</v>
      </c>
      <c r="AP74" s="418" t="e">
        <f>IF('VM Support FY24'!AP74-#REF!=0,"-",'VM Support FY24'!AP74-#REF!)</f>
        <v>#REF!</v>
      </c>
      <c r="AQ74" s="191" t="e">
        <f>IF('VM Support FY24'!AQ74-#REF!=0,"-",'VM Support FY24'!AQ74-#REF!)</f>
        <v>#REF!</v>
      </c>
      <c r="AR74" s="1028" t="e">
        <f>IF('VM Support FY24'!AR74-#REF!=0,"-",'VM Support FY24'!AR74-#REF!)</f>
        <v>#REF!</v>
      </c>
      <c r="AS74" s="418" t="e">
        <f>SUM(I74,L74,O74,R74,U74,X74,AA74,AD74,AG74,AJ74,AM74,AP74)</f>
        <v>#REF!</v>
      </c>
      <c r="AT74" s="191"/>
      <c r="AU74" s="190"/>
    </row>
    <row r="75" spans="4:47" ht="14.25" customHeight="1">
      <c r="G75" s="145"/>
      <c r="H75" s="145"/>
      <c r="I75" s="441"/>
      <c r="L75" s="441"/>
      <c r="O75" s="441"/>
      <c r="R75" s="441"/>
      <c r="U75" s="441"/>
      <c r="X75" s="441"/>
      <c r="AA75" s="441"/>
      <c r="AD75" s="441"/>
      <c r="AG75" s="441"/>
      <c r="AJ75" s="441"/>
      <c r="AM75" s="441"/>
      <c r="AP75" s="441"/>
      <c r="AS75" s="441"/>
    </row>
    <row r="76" spans="4:47" ht="14.25" customHeight="1">
      <c r="D76" s="2897" t="s">
        <v>108</v>
      </c>
      <c r="E76" s="2898"/>
      <c r="F76" s="2898"/>
      <c r="G76" s="2898"/>
      <c r="H76" s="2899"/>
      <c r="I76" s="594" t="s">
        <v>55</v>
      </c>
      <c r="J76" s="596">
        <v>45039</v>
      </c>
      <c r="K76" s="597" t="s">
        <v>55</v>
      </c>
      <c r="L76" s="595" t="s">
        <v>55</v>
      </c>
      <c r="M76" s="596">
        <v>45069</v>
      </c>
      <c r="N76" s="597" t="s">
        <v>55</v>
      </c>
      <c r="O76" s="595" t="s">
        <v>55</v>
      </c>
      <c r="P76" s="596">
        <v>45100</v>
      </c>
      <c r="Q76" s="597" t="s">
        <v>55</v>
      </c>
      <c r="R76" s="595" t="s">
        <v>55</v>
      </c>
      <c r="S76" s="596">
        <v>45130</v>
      </c>
      <c r="T76" s="597" t="s">
        <v>55</v>
      </c>
      <c r="U76" s="595" t="s">
        <v>55</v>
      </c>
      <c r="V76" s="596">
        <v>45161</v>
      </c>
      <c r="W76" s="597" t="s">
        <v>55</v>
      </c>
      <c r="X76" s="595" t="s">
        <v>55</v>
      </c>
      <c r="Y76" s="596">
        <v>45192</v>
      </c>
      <c r="Z76" s="597" t="s">
        <v>55</v>
      </c>
      <c r="AA76" s="595" t="s">
        <v>55</v>
      </c>
      <c r="AB76" s="596">
        <v>45222</v>
      </c>
      <c r="AC76" s="597" t="s">
        <v>55</v>
      </c>
      <c r="AD76" s="595" t="s">
        <v>55</v>
      </c>
      <c r="AE76" s="596">
        <v>45253</v>
      </c>
      <c r="AF76" s="597" t="s">
        <v>55</v>
      </c>
      <c r="AG76" s="595" t="s">
        <v>55</v>
      </c>
      <c r="AH76" s="596">
        <v>45283</v>
      </c>
      <c r="AI76" s="1030" t="s">
        <v>55</v>
      </c>
      <c r="AJ76" s="595" t="s">
        <v>55</v>
      </c>
      <c r="AK76" s="596">
        <v>44950</v>
      </c>
      <c r="AL76" s="1030" t="s">
        <v>55</v>
      </c>
      <c r="AM76" s="595" t="s">
        <v>55</v>
      </c>
      <c r="AN76" s="596">
        <v>44981</v>
      </c>
      <c r="AO76" s="1030" t="s">
        <v>55</v>
      </c>
      <c r="AP76" s="595" t="s">
        <v>55</v>
      </c>
      <c r="AQ76" s="596">
        <v>45009</v>
      </c>
      <c r="AR76" s="1030" t="s">
        <v>55</v>
      </c>
      <c r="AS76" s="595" t="s">
        <v>55</v>
      </c>
      <c r="AT76" s="595" t="s">
        <v>2</v>
      </c>
      <c r="AU76" s="597" t="s">
        <v>55</v>
      </c>
    </row>
    <row r="77" spans="4:47" ht="15.75" customHeight="1">
      <c r="D77" s="286" t="s">
        <v>109</v>
      </c>
      <c r="E77" s="155" t="s">
        <v>110</v>
      </c>
      <c r="F77" s="155" t="s">
        <v>111</v>
      </c>
      <c r="G77" s="225"/>
      <c r="H77" s="208"/>
      <c r="I77" s="416">
        <v>12110</v>
      </c>
      <c r="J77" s="221"/>
      <c r="K77" s="222"/>
      <c r="L77" s="416">
        <v>15590</v>
      </c>
      <c r="M77" s="221"/>
      <c r="N77" s="222"/>
      <c r="O77" s="416">
        <v>16667</v>
      </c>
      <c r="P77" s="221"/>
      <c r="Q77" s="222"/>
      <c r="R77" s="416">
        <f>'NLOK ALL FORECASTS'!AK76</f>
        <v>16022.881536000004</v>
      </c>
      <c r="S77" s="221"/>
      <c r="T77" s="285"/>
      <c r="U77" s="416">
        <f>'NLOK ALL FORECASTS'!AL76</f>
        <v>17445.344418720008</v>
      </c>
      <c r="V77" s="221"/>
      <c r="W77" s="285"/>
      <c r="X77" s="416">
        <f>'NLOK ALL FORECASTS'!AM76</f>
        <v>16368.356575520003</v>
      </c>
      <c r="Y77" s="221"/>
      <c r="Z77" s="285"/>
      <c r="AA77" s="416">
        <f>'NLOK ALL FORECASTS'!AN76</f>
        <v>18011.774404296004</v>
      </c>
      <c r="AB77" s="221"/>
      <c r="AC77" s="285"/>
      <c r="AD77" s="416">
        <f>'NLOK ALL FORECASTS'!AO76</f>
        <v>16215.303428124163</v>
      </c>
      <c r="AE77" s="221"/>
      <c r="AF77" s="285"/>
      <c r="AG77" s="416">
        <f>'NLOK ALL FORECASTS'!AP76</f>
        <v>19204.527702374093</v>
      </c>
      <c r="AH77" s="221"/>
      <c r="AI77" s="1027"/>
      <c r="AJ77" s="416">
        <f>'NLOK ALL FORECASTS'!AQ76</f>
        <v>24250</v>
      </c>
      <c r="AK77" s="221"/>
      <c r="AL77" s="1027"/>
      <c r="AM77" s="416" t="e">
        <f>IF('VM Support FY24'!AM77-#REF!=0,"-",'VM Support FY24'!AM77-#REF!)</f>
        <v>#REF!</v>
      </c>
      <c r="AN77" s="221" t="e">
        <f>IF('VM Support FY24'!AN77-#REF!=0,"-",'VM Support FY24'!AN77-#REF!)</f>
        <v>#REF!</v>
      </c>
      <c r="AO77" s="1027" t="e">
        <f>IF('VM Support FY24'!AO77-#REF!=0,"-",'VM Support FY24'!AO77-#REF!)</f>
        <v>#REF!</v>
      </c>
      <c r="AP77" s="416" t="e">
        <f>IF('VM Support FY24'!AP77-#REF!=0,"-",'VM Support FY24'!AP77-#REF!)</f>
        <v>#REF!</v>
      </c>
      <c r="AQ77" s="221" t="e">
        <f>IF('VM Support FY24'!AQ77-#REF!=0,"-",'VM Support FY24'!AQ77-#REF!)</f>
        <v>#REF!</v>
      </c>
      <c r="AR77" s="1027" t="e">
        <f>IF('VM Support FY24'!AR77-#REF!=0,"-",'VM Support FY24'!AR77-#REF!)</f>
        <v>#REF!</v>
      </c>
      <c r="AS77" s="416" t="e">
        <f>SUM(I77,L77,O77,R77,U77,X77,AA77,AD77,AG77,AJ77,AM77,AP77)</f>
        <v>#REF!</v>
      </c>
      <c r="AT77" s="221"/>
      <c r="AU77" s="285"/>
    </row>
    <row r="78" spans="4:47" ht="15.75" customHeight="1">
      <c r="D78" s="286" t="s">
        <v>109</v>
      </c>
      <c r="E78" s="155" t="s">
        <v>112</v>
      </c>
      <c r="F78" s="155" t="s">
        <v>111</v>
      </c>
      <c r="G78" s="225"/>
      <c r="H78" s="208"/>
      <c r="I78" s="416">
        <v>14500</v>
      </c>
      <c r="J78" s="221"/>
      <c r="K78" s="222"/>
      <c r="L78" s="416">
        <v>14900</v>
      </c>
      <c r="M78" s="221"/>
      <c r="N78" s="222"/>
      <c r="O78" s="416">
        <v>14350</v>
      </c>
      <c r="P78" s="221"/>
      <c r="Q78" s="222"/>
      <c r="R78" s="416">
        <v>14063</v>
      </c>
      <c r="S78" s="221"/>
      <c r="T78" s="285"/>
      <c r="U78" s="416">
        <f>'NLOK ALL FORECASTS'!AL77</f>
        <v>15047.662502879999</v>
      </c>
      <c r="V78" s="221"/>
      <c r="W78" s="285"/>
      <c r="X78" s="416">
        <v>14500</v>
      </c>
      <c r="Y78" s="221"/>
      <c r="Z78" s="285"/>
      <c r="AA78" s="416">
        <f>'NLOK ALL FORECASTS'!AN77</f>
        <v>14400</v>
      </c>
      <c r="AB78" s="221"/>
      <c r="AC78" s="285"/>
      <c r="AD78" s="416">
        <f>'NLOK ALL FORECASTS'!AO77</f>
        <v>13900</v>
      </c>
      <c r="AE78" s="221"/>
      <c r="AF78" s="285"/>
      <c r="AG78" s="416">
        <f>'NLOK ALL FORECASTS'!AP77</f>
        <v>13400</v>
      </c>
      <c r="AH78" s="221"/>
      <c r="AI78" s="1027"/>
      <c r="AJ78" s="416">
        <f>'NLOK ALL FORECASTS'!AQ77</f>
        <v>13400</v>
      </c>
      <c r="AK78" s="221"/>
      <c r="AL78" s="1027"/>
      <c r="AM78" s="416" t="e">
        <f>IF('VM Support FY24'!AM78-#REF!=0,"-",'VM Support FY24'!AM78-#REF!)</f>
        <v>#REF!</v>
      </c>
      <c r="AN78" s="221" t="e">
        <f>IF('VM Support FY24'!AN78-#REF!=0,"-",'VM Support FY24'!AN78-#REF!)</f>
        <v>#REF!</v>
      </c>
      <c r="AO78" s="1027" t="e">
        <f>IF('VM Support FY24'!AO78-#REF!=0,"-",'VM Support FY24'!AO78-#REF!)</f>
        <v>#REF!</v>
      </c>
      <c r="AP78" s="416" t="e">
        <f>IF('VM Support FY24'!AP78-#REF!=0,"-",'VM Support FY24'!AP78-#REF!)</f>
        <v>#REF!</v>
      </c>
      <c r="AQ78" s="221" t="e">
        <f>IF('VM Support FY24'!AQ78-#REF!=0,"-",'VM Support FY24'!AQ78-#REF!)</f>
        <v>#REF!</v>
      </c>
      <c r="AR78" s="1027" t="e">
        <f>IF('VM Support FY24'!AR78-#REF!=0,"-",'VM Support FY24'!AR78-#REF!)</f>
        <v>#REF!</v>
      </c>
      <c r="AS78" s="416" t="e">
        <f>SUM(I78,L78,O78,R78,U78,X78,AA78,AD78,AG78,AJ78,AM78,AP78)</f>
        <v>#REF!</v>
      </c>
      <c r="AT78" s="221"/>
      <c r="AU78" s="285"/>
    </row>
    <row r="79" spans="4:47" ht="15.75" customHeight="1">
      <c r="D79" s="286" t="s">
        <v>109</v>
      </c>
      <c r="E79" s="155" t="s">
        <v>113</v>
      </c>
      <c r="F79" s="155" t="s">
        <v>111</v>
      </c>
      <c r="G79" s="225"/>
      <c r="H79" s="208"/>
      <c r="I79" s="603">
        <v>3234.2527929353478</v>
      </c>
      <c r="J79" s="221"/>
      <c r="K79" s="222"/>
      <c r="L79" s="424">
        <v>3137.7144563499032</v>
      </c>
      <c r="M79" s="244"/>
      <c r="N79" s="243"/>
      <c r="O79" s="424">
        <v>2763.4141923620973</v>
      </c>
      <c r="P79" s="244"/>
      <c r="Q79" s="222"/>
      <c r="R79" s="416">
        <v>2711.0546509331552</v>
      </c>
      <c r="S79" s="221"/>
      <c r="T79" s="285"/>
      <c r="U79" s="416">
        <v>2807.4001540320214</v>
      </c>
      <c r="V79" s="221"/>
      <c r="W79" s="285"/>
      <c r="X79" s="416">
        <v>2773.8110336219052</v>
      </c>
      <c r="Y79" s="221"/>
      <c r="Z79" s="285"/>
      <c r="AA79" s="416">
        <v>2788.6632694658128</v>
      </c>
      <c r="AB79" s="221"/>
      <c r="AC79" s="285"/>
      <c r="AD79" s="416">
        <v>2435</v>
      </c>
      <c r="AE79" s="221"/>
      <c r="AF79" s="285"/>
      <c r="AG79" s="416">
        <v>3011</v>
      </c>
      <c r="AH79" s="221"/>
      <c r="AI79" s="1027"/>
      <c r="AJ79" s="416">
        <v>3370</v>
      </c>
      <c r="AK79" s="221"/>
      <c r="AL79" s="1027"/>
      <c r="AM79" s="416" t="e">
        <f>IF('VM Support FY24'!AM79-#REF!=0,"-",'VM Support FY24'!AM79-#REF!)</f>
        <v>#REF!</v>
      </c>
      <c r="AN79" s="221" t="e">
        <f>IF('VM Support FY24'!AN79-#REF!=0,"-",'VM Support FY24'!AN79-#REF!)</f>
        <v>#REF!</v>
      </c>
      <c r="AO79" s="1027" t="e">
        <f>IF('VM Support FY24'!AO79-#REF!=0,"-",'VM Support FY24'!AO79-#REF!)</f>
        <v>#REF!</v>
      </c>
      <c r="AP79" s="416" t="e">
        <f>IF('VM Support FY24'!AP79-#REF!=0,"-",'VM Support FY24'!AP79-#REF!)</f>
        <v>#REF!</v>
      </c>
      <c r="AQ79" s="221" t="e">
        <f>IF('VM Support FY24'!AQ79-#REF!=0,"-",'VM Support FY24'!AQ79-#REF!)</f>
        <v>#REF!</v>
      </c>
      <c r="AR79" s="1027" t="e">
        <f>IF('VM Support FY24'!AR79-#REF!=0,"-",'VM Support FY24'!AR79-#REF!)</f>
        <v>#REF!</v>
      </c>
      <c r="AS79" s="416" t="e">
        <f>SUM(I79,L79,O79,R79,U79,X79,AA79,AD79,AG79,AJ79,AM79,AP79)</f>
        <v>#REF!</v>
      </c>
      <c r="AT79" s="221"/>
      <c r="AU79" s="285"/>
    </row>
    <row r="80" spans="4:47" ht="15.75" customHeight="1" thickBot="1">
      <c r="D80" s="283" t="s">
        <v>109</v>
      </c>
      <c r="E80" s="1218" t="s">
        <v>114</v>
      </c>
      <c r="F80" s="1218" t="s">
        <v>22</v>
      </c>
      <c r="G80" s="1219"/>
      <c r="H80" s="1220"/>
      <c r="I80" s="1209">
        <v>26610</v>
      </c>
      <c r="J80" s="284"/>
      <c r="K80" s="1221"/>
      <c r="L80" s="1209">
        <f>SUM(L77:L79)</f>
        <v>33627.714456349902</v>
      </c>
      <c r="M80" s="284"/>
      <c r="N80" s="1221"/>
      <c r="O80" s="1209">
        <f>SUM(O77:O79)</f>
        <v>33780.414192362099</v>
      </c>
      <c r="P80" s="284"/>
      <c r="Q80" s="1221"/>
      <c r="R80" s="1209">
        <f>SUM(R77:R79)</f>
        <v>32796.936186933162</v>
      </c>
      <c r="S80" s="284"/>
      <c r="T80" s="1222"/>
      <c r="U80" s="1209">
        <f>SUM(U77:U79)</f>
        <v>35300.407075632029</v>
      </c>
      <c r="V80" s="284"/>
      <c r="W80" s="1222"/>
      <c r="X80" s="1209">
        <f>SUM(X77:X79)</f>
        <v>33642.167609141907</v>
      </c>
      <c r="Y80" s="1222"/>
      <c r="Z80" s="1222"/>
      <c r="AA80" s="1209">
        <f>SUM(AA77:AA79)</f>
        <v>35200.437673761815</v>
      </c>
      <c r="AB80" s="284"/>
      <c r="AC80" s="1222"/>
      <c r="AD80" s="1209">
        <f>SUM(AD77:AD79)</f>
        <v>32550.303428124163</v>
      </c>
      <c r="AE80" s="284"/>
      <c r="AF80" s="1222"/>
      <c r="AG80" s="1209">
        <f>SUM(AG77:AG79)</f>
        <v>35615.527702374093</v>
      </c>
      <c r="AH80" s="284"/>
      <c r="AI80" s="1223"/>
      <c r="AJ80" s="1209">
        <f>SUM(AJ77:AJ79)</f>
        <v>41020</v>
      </c>
      <c r="AK80" s="284"/>
      <c r="AL80" s="1223"/>
      <c r="AM80" s="1209" t="e">
        <f>IF('VM Support FY24'!AM80-#REF!=0,"-",'VM Support FY24'!AM80-#REF!)</f>
        <v>#REF!</v>
      </c>
      <c r="AN80" s="284" t="e">
        <f>IF('VM Support FY24'!AN80-#REF!=0,"-",'VM Support FY24'!AN80-#REF!)</f>
        <v>#REF!</v>
      </c>
      <c r="AO80" s="1223" t="e">
        <f>IF('VM Support FY24'!AO80-#REF!=0,"-",'VM Support FY24'!AO80-#REF!)</f>
        <v>#REF!</v>
      </c>
      <c r="AP80" s="1209" t="e">
        <f>IF('VM Support FY24'!AP80-#REF!=0,"-",'VM Support FY24'!AP80-#REF!)</f>
        <v>#REF!</v>
      </c>
      <c r="AQ80" s="284" t="e">
        <f>IF('VM Support FY24'!AQ80-#REF!=0,"-",'VM Support FY24'!AQ80-#REF!)</f>
        <v>#REF!</v>
      </c>
      <c r="AR80" s="1223" t="e">
        <f>IF('VM Support FY24'!AR80-#REF!=0,"-",'VM Support FY24'!AR80-#REF!)</f>
        <v>#REF!</v>
      </c>
      <c r="AS80" s="1209" t="e">
        <f t="shared" ref="AS80" si="6">SUM(I80,L80,O80,R80,U80,X80,AA80,AD80,AG80,AJ80,AM80,AP80)</f>
        <v>#REF!</v>
      </c>
      <c r="AT80" s="284"/>
      <c r="AU80" s="1222"/>
    </row>
    <row r="81" spans="4:49" ht="15" customHeight="1">
      <c r="D81" s="1793" t="s">
        <v>115</v>
      </c>
      <c r="E81" s="1244" t="s">
        <v>116</v>
      </c>
      <c r="F81" s="1244" t="s">
        <v>117</v>
      </c>
      <c r="G81" s="1224"/>
      <c r="H81" s="1225"/>
      <c r="I81" s="1226"/>
      <c r="J81" s="1227"/>
      <c r="K81" s="1228"/>
      <c r="L81" s="1229"/>
      <c r="M81" s="1230"/>
      <c r="N81" s="1231"/>
      <c r="O81" s="1229"/>
      <c r="P81" s="1230"/>
      <c r="Q81" s="1228"/>
      <c r="R81" s="1232"/>
      <c r="S81" s="1227"/>
      <c r="T81" s="1233"/>
      <c r="U81" s="1232"/>
      <c r="V81" s="1227"/>
      <c r="W81" s="1233"/>
      <c r="X81" s="1232"/>
      <c r="Y81" s="1227"/>
      <c r="Z81" s="1233"/>
      <c r="AA81" s="1232"/>
      <c r="AB81" s="1227"/>
      <c r="AC81" s="1233"/>
      <c r="AD81" s="1232"/>
      <c r="AE81" s="1227"/>
      <c r="AF81" s="1233"/>
      <c r="AG81" s="1232"/>
      <c r="AH81" s="1227"/>
      <c r="AI81" s="1234"/>
      <c r="AJ81" s="1226">
        <v>8000</v>
      </c>
      <c r="AK81" s="1227" t="s">
        <v>118</v>
      </c>
      <c r="AL81" s="1234"/>
      <c r="AM81" s="1226" t="e">
        <f>IF('VM Support FY24'!AM81-#REF!=0,"-",'VM Support FY24'!AM81-#REF!)</f>
        <v>#REF!</v>
      </c>
      <c r="AN81" s="1227" t="e">
        <f>IF('VM Support FY24'!AN81-#REF!=0,"-",'VM Support FY24'!AN81-#REF!)</f>
        <v>#REF!</v>
      </c>
      <c r="AO81" s="1234" t="e">
        <f>IF('VM Support FY24'!AO81-#REF!=0,"-",'VM Support FY24'!AO81-#REF!)</f>
        <v>#REF!</v>
      </c>
      <c r="AP81" s="1226" t="e">
        <f>IF('VM Support FY24'!AP81-#REF!=0,"-",'VM Support FY24'!AP81-#REF!)</f>
        <v>#REF!</v>
      </c>
      <c r="AQ81" s="1227" t="e">
        <f>IF('VM Support FY24'!AQ81-#REF!=0,"-",'VM Support FY24'!AQ81-#REF!)</f>
        <v>#REF!</v>
      </c>
      <c r="AR81" s="1234" t="e">
        <f>IF('VM Support FY24'!AR81-#REF!=0,"-",'VM Support FY24'!AR81-#REF!)</f>
        <v>#REF!</v>
      </c>
      <c r="AS81" s="1232" t="e">
        <f>SUM(I81,L81,O81,R81,U81,X81,AA81,AD81,AG81,AJ81,AM81,AP81)</f>
        <v>#REF!</v>
      </c>
      <c r="AT81" s="1227"/>
      <c r="AU81" s="1235"/>
    </row>
    <row r="82" spans="4:49" ht="15.75" customHeight="1" thickBot="1">
      <c r="D82" s="1794" t="s">
        <v>119</v>
      </c>
      <c r="E82" s="1795" t="s">
        <v>120</v>
      </c>
      <c r="F82" s="1795"/>
      <c r="G82" s="1236"/>
      <c r="H82" s="1237"/>
      <c r="I82" s="1238"/>
      <c r="J82" s="1239"/>
      <c r="K82" s="1240"/>
      <c r="L82" s="1238"/>
      <c r="M82" s="1239"/>
      <c r="N82" s="1240"/>
      <c r="O82" s="1238"/>
      <c r="P82" s="1239"/>
      <c r="Q82" s="1240"/>
      <c r="R82" s="1238"/>
      <c r="S82" s="1239"/>
      <c r="T82" s="1241"/>
      <c r="U82" s="1238"/>
      <c r="V82" s="1239"/>
      <c r="W82" s="1241"/>
      <c r="X82" s="1238"/>
      <c r="Y82" s="1241"/>
      <c r="Z82" s="1241"/>
      <c r="AA82" s="1238"/>
      <c r="AB82" s="1239"/>
      <c r="AC82" s="1241"/>
      <c r="AD82" s="1238"/>
      <c r="AE82" s="1239"/>
      <c r="AF82" s="1241"/>
      <c r="AG82" s="1238"/>
      <c r="AH82" s="1239"/>
      <c r="AI82" s="1242"/>
      <c r="AJ82" s="1796">
        <v>1400</v>
      </c>
      <c r="AK82" s="1239">
        <v>2</v>
      </c>
      <c r="AL82" s="1242"/>
      <c r="AM82" s="1796" t="e">
        <f>IF('VM Support FY24'!AM82-#REF!=0,"-",'VM Support FY24'!AM82-#REF!)</f>
        <v>#REF!</v>
      </c>
      <c r="AN82" s="1239" t="e">
        <f>IF('VM Support FY24'!AN82-#REF!=0,"-",'VM Support FY24'!AN82-#REF!)</f>
        <v>#REF!</v>
      </c>
      <c r="AO82" s="1242" t="e">
        <f>IF('VM Support FY24'!AO82-#REF!=0,"-",'VM Support FY24'!AO82-#REF!)</f>
        <v>#REF!</v>
      </c>
      <c r="AP82" s="1796" t="e">
        <f>IF('VM Support FY24'!AP82-#REF!=0,"-",'VM Support FY24'!AP82-#REF!)</f>
        <v>#REF!</v>
      </c>
      <c r="AQ82" s="1239" t="e">
        <f>IF('VM Support FY24'!AQ82-#REF!=0,"-",'VM Support FY24'!AQ82-#REF!)</f>
        <v>#REF!</v>
      </c>
      <c r="AR82" s="1242" t="e">
        <f>IF('VM Support FY24'!AR82-#REF!=0,"-",'VM Support FY24'!AR82-#REF!)</f>
        <v>#REF!</v>
      </c>
      <c r="AS82" s="1238" t="e">
        <f>SUM(I82,L82,O82,R82,U82,X82,AA82,AD82,AG82,AJ82,AM82,AP82)</f>
        <v>#REF!</v>
      </c>
      <c r="AT82" s="1239"/>
      <c r="AU82" s="1243"/>
    </row>
    <row r="83" spans="4:49" ht="15" customHeight="1">
      <c r="I83" s="441"/>
      <c r="L83" s="452"/>
      <c r="O83" s="419"/>
      <c r="P83" s="146"/>
      <c r="Q83" s="146"/>
      <c r="R83" s="419"/>
      <c r="U83" s="441"/>
      <c r="X83" s="441">
        <f>SUM(X77:X78)</f>
        <v>30868.356575520003</v>
      </c>
      <c r="Y83" s="147"/>
      <c r="AA83" s="441"/>
      <c r="AD83" s="441"/>
      <c r="AG83" s="441"/>
      <c r="AJ83" s="441"/>
      <c r="AM83" s="441"/>
      <c r="AO83" s="2859"/>
      <c r="AP83" s="441"/>
      <c r="AS83" s="441"/>
    </row>
    <row r="84" spans="4:49" ht="15" customHeight="1">
      <c r="I84" s="441"/>
      <c r="L84" s="452"/>
      <c r="O84" s="419"/>
      <c r="P84" s="146"/>
      <c r="Q84" s="146"/>
      <c r="R84" s="419"/>
      <c r="U84" s="441"/>
      <c r="X84" s="441"/>
      <c r="Y84" s="147"/>
      <c r="AA84" s="441"/>
      <c r="AD84" s="441"/>
      <c r="AG84" s="441"/>
      <c r="AJ84" s="441"/>
      <c r="AM84" s="441"/>
      <c r="AP84" s="441"/>
      <c r="AS84" s="441"/>
    </row>
    <row r="85" spans="4:49" ht="18" customHeight="1">
      <c r="D85" s="2892" t="s">
        <v>121</v>
      </c>
      <c r="E85" s="2893"/>
      <c r="F85" s="2893"/>
      <c r="G85" s="2893"/>
      <c r="H85" s="2894"/>
      <c r="I85" s="435"/>
      <c r="J85" s="269">
        <v>45017</v>
      </c>
      <c r="K85" s="270"/>
      <c r="L85" s="435"/>
      <c r="M85" s="269">
        <v>45047</v>
      </c>
      <c r="N85" s="270"/>
      <c r="O85" s="435"/>
      <c r="P85" s="269">
        <v>45078</v>
      </c>
      <c r="Q85" s="268"/>
      <c r="R85" s="435"/>
      <c r="S85" s="269">
        <v>45108</v>
      </c>
      <c r="T85" s="270"/>
      <c r="U85" s="435"/>
      <c r="V85" s="269">
        <v>45139</v>
      </c>
      <c r="W85" s="270"/>
      <c r="X85" s="435"/>
      <c r="Y85" s="269">
        <v>45170</v>
      </c>
      <c r="Z85" s="270"/>
      <c r="AA85" s="435"/>
      <c r="AB85" s="269">
        <v>45200</v>
      </c>
      <c r="AC85" s="270"/>
      <c r="AD85" s="435"/>
      <c r="AE85" s="269">
        <v>45231</v>
      </c>
      <c r="AF85" s="270"/>
      <c r="AG85" s="435"/>
      <c r="AH85" s="269">
        <v>45261</v>
      </c>
      <c r="AI85" s="1017"/>
      <c r="AJ85" s="435"/>
      <c r="AK85" s="269">
        <v>45292</v>
      </c>
      <c r="AL85" s="1017"/>
      <c r="AM85" s="435"/>
      <c r="AN85" s="269">
        <v>45323</v>
      </c>
      <c r="AO85" s="1017"/>
      <c r="AP85" s="435"/>
      <c r="AQ85" s="269">
        <v>45352</v>
      </c>
      <c r="AR85" s="1024"/>
      <c r="AS85" s="1662"/>
      <c r="AT85" s="269" t="s">
        <v>2</v>
      </c>
      <c r="AU85" s="268"/>
    </row>
    <row r="86" spans="4:49" ht="18" customHeight="1">
      <c r="D86" s="278" t="s">
        <v>4</v>
      </c>
      <c r="E86" s="182" t="s">
        <v>5</v>
      </c>
      <c r="F86" s="182" t="s">
        <v>6</v>
      </c>
      <c r="G86" s="181" t="s">
        <v>7</v>
      </c>
      <c r="H86" s="180"/>
      <c r="I86" s="423" t="s">
        <v>9</v>
      </c>
      <c r="J86" s="177" t="s">
        <v>10</v>
      </c>
      <c r="K86" s="179" t="s">
        <v>11</v>
      </c>
      <c r="L86" s="423" t="s">
        <v>9</v>
      </c>
      <c r="M86" s="177" t="s">
        <v>10</v>
      </c>
      <c r="N86" s="179" t="s">
        <v>11</v>
      </c>
      <c r="O86" s="423" t="s">
        <v>9</v>
      </c>
      <c r="P86" s="177" t="s">
        <v>10</v>
      </c>
      <c r="Q86" s="260" t="s">
        <v>11</v>
      </c>
      <c r="R86" s="423" t="s">
        <v>9</v>
      </c>
      <c r="S86" s="177" t="s">
        <v>10</v>
      </c>
      <c r="T86" s="179" t="s">
        <v>11</v>
      </c>
      <c r="U86" s="423" t="s">
        <v>9</v>
      </c>
      <c r="V86" s="177" t="s">
        <v>10</v>
      </c>
      <c r="W86" s="179" t="s">
        <v>11</v>
      </c>
      <c r="X86" s="423" t="s">
        <v>9</v>
      </c>
      <c r="Y86" s="177" t="s">
        <v>10</v>
      </c>
      <c r="Z86" s="179" t="s">
        <v>11</v>
      </c>
      <c r="AA86" s="423" t="s">
        <v>9</v>
      </c>
      <c r="AB86" s="177" t="s">
        <v>10</v>
      </c>
      <c r="AC86" s="179" t="s">
        <v>11</v>
      </c>
      <c r="AD86" s="423" t="s">
        <v>9</v>
      </c>
      <c r="AE86" s="177" t="s">
        <v>10</v>
      </c>
      <c r="AF86" s="179" t="s">
        <v>11</v>
      </c>
      <c r="AG86" s="423" t="s">
        <v>9</v>
      </c>
      <c r="AH86" s="177" t="s">
        <v>10</v>
      </c>
      <c r="AI86" s="998" t="s">
        <v>11</v>
      </c>
      <c r="AJ86" s="423" t="s">
        <v>9</v>
      </c>
      <c r="AK86" s="177" t="s">
        <v>10</v>
      </c>
      <c r="AL86" s="998" t="s">
        <v>11</v>
      </c>
      <c r="AM86" s="423" t="s">
        <v>9</v>
      </c>
      <c r="AN86" s="177" t="s">
        <v>10</v>
      </c>
      <c r="AO86" s="998" t="s">
        <v>11</v>
      </c>
      <c r="AP86" s="423" t="s">
        <v>9</v>
      </c>
      <c r="AQ86" s="177" t="s">
        <v>10</v>
      </c>
      <c r="AR86" s="1025" t="s">
        <v>11</v>
      </c>
      <c r="AS86" s="1672" t="s">
        <v>9</v>
      </c>
      <c r="AT86" s="177" t="s">
        <v>10</v>
      </c>
      <c r="AU86" s="260" t="s">
        <v>11</v>
      </c>
    </row>
    <row r="87" spans="4:49" ht="15.75" customHeight="1">
      <c r="D87" s="277" t="s">
        <v>122</v>
      </c>
      <c r="E87" s="174" t="s">
        <v>123</v>
      </c>
      <c r="F87" s="209" t="s">
        <v>16</v>
      </c>
      <c r="G87" s="209"/>
      <c r="H87" s="276"/>
      <c r="I87" s="420">
        <f>'NLOK ALL FORECASTS'!AH55</f>
        <v>2400</v>
      </c>
      <c r="J87" s="172"/>
      <c r="K87" s="171"/>
      <c r="L87" s="420">
        <f>'NLOK ALL FORECASTS'!AI55</f>
        <v>2120</v>
      </c>
      <c r="M87" s="172"/>
      <c r="N87" s="171"/>
      <c r="O87" s="420">
        <f>'NLOK ALL FORECASTS'!AJ55</f>
        <v>2100</v>
      </c>
      <c r="P87" s="172"/>
      <c r="Q87" s="275"/>
      <c r="R87" s="420">
        <f>'NLOK ALL FORECASTS'!AK55</f>
        <v>2300</v>
      </c>
      <c r="S87" s="172"/>
      <c r="T87" s="171"/>
      <c r="U87" s="420">
        <f>'NLOK ALL FORECASTS'!AL55</f>
        <v>2380</v>
      </c>
      <c r="V87" s="172"/>
      <c r="W87" s="171"/>
      <c r="X87" s="420">
        <f>'NLOK ALL FORECASTS'!AM55</f>
        <v>2158.6344194048606</v>
      </c>
      <c r="Y87" s="172"/>
      <c r="Z87" s="171"/>
      <c r="AA87" s="420">
        <f>'NLOK ALL FORECASTS'!AN55</f>
        <v>2431.3251729572494</v>
      </c>
      <c r="AB87" s="172"/>
      <c r="AC87" s="171"/>
      <c r="AD87" s="420">
        <f>'NLOK ALL FORECASTS'!AO55</f>
        <v>2408.0119212276768</v>
      </c>
      <c r="AE87" s="172"/>
      <c r="AF87" s="171"/>
      <c r="AG87" s="420">
        <f>'NLOK ALL FORECASTS'!AP55</f>
        <v>2641.376889050739</v>
      </c>
      <c r="AH87" s="172"/>
      <c r="AI87" s="995"/>
      <c r="AJ87" s="420">
        <f>'NLOK ALL FORECASTS'!AQ55</f>
        <v>2950</v>
      </c>
      <c r="AK87" s="172"/>
      <c r="AL87" s="995"/>
      <c r="AM87" s="420" t="e">
        <f>IF('VM Support FY24'!AM87-#REF!=0,"-",'VM Support FY24'!AM87-#REF!)</f>
        <v>#REF!</v>
      </c>
      <c r="AN87" s="172" t="e">
        <f>IF('VM Support FY24'!AN87-#REF!=0,"-",'VM Support FY24'!AN87-#REF!)</f>
        <v>#REF!</v>
      </c>
      <c r="AO87" s="995" t="e">
        <f>IF('VM Support FY24'!AO87-#REF!=0,"-",'VM Support FY24'!AO87-#REF!)</f>
        <v>#REF!</v>
      </c>
      <c r="AP87" s="420" t="e">
        <f>IF('VM Support FY24'!AP87-#REF!=0,"-",'VM Support FY24'!AP87-#REF!)</f>
        <v>#REF!</v>
      </c>
      <c r="AQ87" s="172" t="e">
        <f>IF('VM Support FY24'!AQ87-#REF!=0,"-",'VM Support FY24'!AQ87-#REF!)</f>
        <v>#REF!</v>
      </c>
      <c r="AR87" s="1053" t="e">
        <f>IF('VM Support FY24'!AR87-#REF!=0,"-",'VM Support FY24'!AR87-#REF!)</f>
        <v>#REF!</v>
      </c>
      <c r="AS87" s="1648" t="e">
        <f>SUM(I87,L87,O87,R87,U87,X87,AA87,AD87,AG87,AJ87,AM87,AP87)</f>
        <v>#REF!</v>
      </c>
      <c r="AT87" s="172"/>
      <c r="AU87" s="275"/>
    </row>
    <row r="88" spans="4:49" ht="15.75" customHeight="1">
      <c r="D88" s="248" t="s">
        <v>122</v>
      </c>
      <c r="E88" s="169" t="s">
        <v>124</v>
      </c>
      <c r="F88" s="169" t="s">
        <v>16</v>
      </c>
      <c r="G88" s="168"/>
      <c r="H88" s="167"/>
      <c r="I88" s="431">
        <f>'NLOK ALL FORECASTS'!AH56</f>
        <v>11500</v>
      </c>
      <c r="J88" s="165"/>
      <c r="K88" s="166"/>
      <c r="L88" s="431">
        <f>'NLOK ALL FORECASTS'!AI56</f>
        <v>10710</v>
      </c>
      <c r="M88" s="165"/>
      <c r="N88" s="166"/>
      <c r="O88" s="431">
        <f>'NLOK ALL FORECASTS'!AJ56</f>
        <v>10820</v>
      </c>
      <c r="P88" s="165"/>
      <c r="Q88" s="249"/>
      <c r="R88" s="431">
        <f>'NLOK ALL FORECASTS'!AK56</f>
        <v>10870</v>
      </c>
      <c r="S88" s="165"/>
      <c r="T88" s="166"/>
      <c r="U88" s="431">
        <f>'NLOK ALL FORECASTS'!AL56</f>
        <v>10550</v>
      </c>
      <c r="V88" s="165"/>
      <c r="W88" s="166"/>
      <c r="X88" s="431">
        <f>'NLOK ALL FORECASTS'!AM56</f>
        <v>10153.066554456647</v>
      </c>
      <c r="Y88" s="165"/>
      <c r="Z88" s="166"/>
      <c r="AA88" s="431">
        <f>'NLOK ALL FORECASTS'!AN56</f>
        <v>11387.192110238979</v>
      </c>
      <c r="AB88" s="165"/>
      <c r="AC88" s="166"/>
      <c r="AD88" s="431">
        <f>'NLOK ALL FORECASTS'!AO56</f>
        <v>12719.49358713694</v>
      </c>
      <c r="AE88" s="165"/>
      <c r="AF88" s="166"/>
      <c r="AG88" s="431">
        <f>'NLOK ALL FORECASTS'!AP56</f>
        <v>12023.805088782803</v>
      </c>
      <c r="AH88" s="165"/>
      <c r="AI88" s="1014"/>
      <c r="AJ88" s="431">
        <f>'NLOK ALL FORECASTS'!AQ56</f>
        <v>13050</v>
      </c>
      <c r="AK88" s="165"/>
      <c r="AL88" s="1014"/>
      <c r="AM88" s="431" t="e">
        <f>IF('VM Support FY24'!AM88-#REF!=0,"-",'VM Support FY24'!AM88-#REF!)</f>
        <v>#REF!</v>
      </c>
      <c r="AN88" s="165" t="e">
        <f>IF('VM Support FY24'!AN88-#REF!=0,"-",'VM Support FY24'!AN88-#REF!)</f>
        <v>#REF!</v>
      </c>
      <c r="AO88" s="1014" t="e">
        <f>IF('VM Support FY24'!AO88-#REF!=0,"-",'VM Support FY24'!AO88-#REF!)</f>
        <v>#REF!</v>
      </c>
      <c r="AP88" s="431" t="e">
        <f>IF('VM Support FY24'!AP88-#REF!=0,"-",'VM Support FY24'!AP88-#REF!)</f>
        <v>#REF!</v>
      </c>
      <c r="AQ88" s="165" t="e">
        <f>IF('VM Support FY24'!AQ88-#REF!=0,"-",'VM Support FY24'!AQ88-#REF!)</f>
        <v>#REF!</v>
      </c>
      <c r="AR88" s="1054" t="e">
        <f>IF('VM Support FY24'!AR88-#REF!=0,"-",'VM Support FY24'!AR88-#REF!)</f>
        <v>#REF!</v>
      </c>
      <c r="AS88" s="1649" t="e">
        <f>SUM(I88,L88,O88,R88,U88,X88,AA88,AD88,AG88,AJ88,AM88,AP88)</f>
        <v>#REF!</v>
      </c>
      <c r="AT88" s="165"/>
      <c r="AU88" s="249"/>
    </row>
    <row r="89" spans="4:49" ht="15.75" customHeight="1">
      <c r="D89" s="248" t="s">
        <v>122</v>
      </c>
      <c r="E89" s="169" t="s">
        <v>125</v>
      </c>
      <c r="F89" s="169" t="s">
        <v>22</v>
      </c>
      <c r="G89" s="168"/>
      <c r="H89" s="167"/>
      <c r="I89" s="431">
        <f>'NLOK ALL FORECASTS'!AH57</f>
        <v>1200</v>
      </c>
      <c r="J89" s="165"/>
      <c r="K89" s="166"/>
      <c r="L89" s="431">
        <f>'NLOK ALL FORECASTS'!AI57</f>
        <v>1210</v>
      </c>
      <c r="M89" s="165"/>
      <c r="N89" s="166"/>
      <c r="O89" s="431">
        <f>'NLOK ALL FORECASTS'!AJ57</f>
        <v>1210</v>
      </c>
      <c r="P89" s="165"/>
      <c r="Q89" s="249"/>
      <c r="R89" s="431">
        <f>'NLOK ALL FORECASTS'!AK57</f>
        <v>1150</v>
      </c>
      <c r="S89" s="165"/>
      <c r="T89" s="166"/>
      <c r="U89" s="431">
        <f>'NLOK ALL FORECASTS'!AL57</f>
        <v>1140</v>
      </c>
      <c r="V89" s="165"/>
      <c r="W89" s="166"/>
      <c r="X89" s="431">
        <f>'NLOK ALL FORECASTS'!AM57</f>
        <v>1071.4132943820189</v>
      </c>
      <c r="Y89" s="165"/>
      <c r="Z89" s="166"/>
      <c r="AA89" s="431">
        <f>'NLOK ALL FORECASTS'!AN57</f>
        <v>1399.9828897078612</v>
      </c>
      <c r="AB89" s="165"/>
      <c r="AC89" s="166"/>
      <c r="AD89" s="431">
        <f>'NLOK ALL FORECASTS'!AO57</f>
        <v>1435.9823763990971</v>
      </c>
      <c r="AE89" s="165"/>
      <c r="AF89" s="166"/>
      <c r="AG89" s="431">
        <f>'NLOK ALL FORECASTS'!AP57</f>
        <v>1460.7020239270792</v>
      </c>
      <c r="AH89" s="165"/>
      <c r="AI89" s="1014"/>
      <c r="AJ89" s="431">
        <f>'NLOK ALL FORECASTS'!AQ57</f>
        <v>1500</v>
      </c>
      <c r="AK89" s="165"/>
      <c r="AL89" s="1014"/>
      <c r="AM89" s="431" t="e">
        <f>IF('VM Support FY24'!AM89-#REF!=0,"-",'VM Support FY24'!AM89-#REF!)</f>
        <v>#REF!</v>
      </c>
      <c r="AN89" s="165" t="e">
        <f>IF('VM Support FY24'!AN89-#REF!=0,"-",'VM Support FY24'!AN89-#REF!)</f>
        <v>#REF!</v>
      </c>
      <c r="AO89" s="1014" t="e">
        <f>IF('VM Support FY24'!AO89-#REF!=0,"-",'VM Support FY24'!AO89-#REF!)</f>
        <v>#REF!</v>
      </c>
      <c r="AP89" s="431" t="e">
        <f>IF('VM Support FY24'!AP89-#REF!=0,"-",'VM Support FY24'!AP89-#REF!)</f>
        <v>#REF!</v>
      </c>
      <c r="AQ89" s="165" t="e">
        <f>IF('VM Support FY24'!AQ89-#REF!=0,"-",'VM Support FY24'!AQ89-#REF!)</f>
        <v>#REF!</v>
      </c>
      <c r="AR89" s="1054" t="e">
        <f>IF('VM Support FY24'!AR89-#REF!=0,"-",'VM Support FY24'!AR89-#REF!)</f>
        <v>#REF!</v>
      </c>
      <c r="AS89" s="1649" t="e">
        <f>SUM(I89,L89,O89,R89,U89,X89,AA89,AD89,AG89,AJ89,AM89,AP89)</f>
        <v>#REF!</v>
      </c>
      <c r="AT89" s="165"/>
      <c r="AU89" s="249"/>
    </row>
    <row r="90" spans="4:49" ht="15.75" customHeight="1">
      <c r="D90" s="248" t="s">
        <v>122</v>
      </c>
      <c r="E90" s="169" t="s">
        <v>126</v>
      </c>
      <c r="F90" s="169" t="s">
        <v>84</v>
      </c>
      <c r="G90" s="168"/>
      <c r="H90" s="167"/>
      <c r="I90" s="431">
        <f>'NLOK ALL FORECASTS'!AH58</f>
        <v>350</v>
      </c>
      <c r="J90" s="165"/>
      <c r="K90" s="166"/>
      <c r="L90" s="431">
        <f>'NLOK ALL FORECASTS'!AI58</f>
        <v>350</v>
      </c>
      <c r="M90" s="165"/>
      <c r="N90" s="166"/>
      <c r="O90" s="431">
        <f>'NLOK ALL FORECASTS'!AJ58</f>
        <v>350</v>
      </c>
      <c r="P90" s="165"/>
      <c r="Q90" s="249"/>
      <c r="R90" s="431">
        <f>'NLOK ALL FORECASTS'!AK58</f>
        <v>350</v>
      </c>
      <c r="S90" s="165"/>
      <c r="T90" s="166"/>
      <c r="U90" s="431">
        <f>'NLOK ALL FORECASTS'!AL58</f>
        <v>350</v>
      </c>
      <c r="V90" s="165"/>
      <c r="W90" s="166"/>
      <c r="X90" s="431">
        <f>'NLOK ALL FORECASTS'!AM58</f>
        <v>460</v>
      </c>
      <c r="Y90" s="165"/>
      <c r="Z90" s="166"/>
      <c r="AA90" s="431">
        <f>'NLOK ALL FORECASTS'!AN58</f>
        <v>460</v>
      </c>
      <c r="AB90" s="165"/>
      <c r="AC90" s="166"/>
      <c r="AD90" s="431">
        <f>'NLOK ALL FORECASTS'!AO58</f>
        <v>460</v>
      </c>
      <c r="AE90" s="165"/>
      <c r="AF90" s="166"/>
      <c r="AG90" s="431">
        <f>'NLOK ALL FORECASTS'!AP58</f>
        <v>460</v>
      </c>
      <c r="AH90" s="165"/>
      <c r="AI90" s="1014"/>
      <c r="AJ90" s="431">
        <f>'NLOK ALL FORECASTS'!AQ58</f>
        <v>500</v>
      </c>
      <c r="AK90" s="165"/>
      <c r="AL90" s="1014"/>
      <c r="AM90" s="431" t="e">
        <f>IF('VM Support FY24'!AM90-#REF!=0,"-",'VM Support FY24'!AM90-#REF!)</f>
        <v>#REF!</v>
      </c>
      <c r="AN90" s="165" t="e">
        <f>IF('VM Support FY24'!AN90-#REF!=0,"-",'VM Support FY24'!AN90-#REF!)</f>
        <v>#REF!</v>
      </c>
      <c r="AO90" s="1014" t="e">
        <f>IF('VM Support FY24'!AO90-#REF!=0,"-",'VM Support FY24'!AO90-#REF!)</f>
        <v>#REF!</v>
      </c>
      <c r="AP90" s="431" t="e">
        <f>IF('VM Support FY24'!AP90-#REF!=0,"-",'VM Support FY24'!AP90-#REF!)</f>
        <v>#REF!</v>
      </c>
      <c r="AQ90" s="165" t="e">
        <f>IF('VM Support FY24'!AQ90-#REF!=0,"-",'VM Support FY24'!AQ90-#REF!)</f>
        <v>#REF!</v>
      </c>
      <c r="AR90" s="1054" t="e">
        <f>IF('VM Support FY24'!AR90-#REF!=0,"-",'VM Support FY24'!AR90-#REF!)</f>
        <v>#REF!</v>
      </c>
      <c r="AS90" s="1649" t="e">
        <f>SUM(I90,L90,O90,R90,U90,X90,AA90,AD90,AG90,AJ90,AM90,AP90)</f>
        <v>#REF!</v>
      </c>
      <c r="AT90" s="165"/>
      <c r="AU90" s="249"/>
    </row>
    <row r="91" spans="4:49" ht="15.75" customHeight="1">
      <c r="D91" s="240" t="s">
        <v>122</v>
      </c>
      <c r="E91" s="239" t="s">
        <v>127</v>
      </c>
      <c r="F91" s="239"/>
      <c r="G91" s="238"/>
      <c r="H91" s="237"/>
      <c r="I91" s="433">
        <f>SUM(I87:I90)</f>
        <v>15450</v>
      </c>
      <c r="J91" s="236"/>
      <c r="K91" s="235"/>
      <c r="L91" s="433">
        <f>SUM(L87:L90)</f>
        <v>14390</v>
      </c>
      <c r="M91" s="236"/>
      <c r="N91" s="235"/>
      <c r="O91" s="433">
        <f>SUM(O87:O90)</f>
        <v>14480</v>
      </c>
      <c r="P91" s="236"/>
      <c r="Q91" s="367"/>
      <c r="R91" s="433">
        <f>SUM(R87:R90)</f>
        <v>14670</v>
      </c>
      <c r="S91" s="236"/>
      <c r="T91" s="235"/>
      <c r="U91" s="433">
        <f>SUM(U87:U90)</f>
        <v>14420</v>
      </c>
      <c r="V91" s="236"/>
      <c r="W91" s="235"/>
      <c r="X91" s="433">
        <f>SUM(X87:X90)</f>
        <v>13843.114268243527</v>
      </c>
      <c r="Y91" s="236"/>
      <c r="Z91" s="235"/>
      <c r="AA91" s="433">
        <f>SUM(AA87:AA90)</f>
        <v>15678.500172904089</v>
      </c>
      <c r="AB91" s="236"/>
      <c r="AC91" s="235"/>
      <c r="AD91" s="433">
        <f>SUM(AD87:AD90)</f>
        <v>17023.487884763716</v>
      </c>
      <c r="AE91" s="236"/>
      <c r="AF91" s="235"/>
      <c r="AG91" s="433">
        <f>SUM(AG87:AG90)</f>
        <v>16585.88400176062</v>
      </c>
      <c r="AH91" s="236"/>
      <c r="AI91" s="1032"/>
      <c r="AJ91" s="433">
        <f>SUM(AJ87:AJ90)</f>
        <v>18000</v>
      </c>
      <c r="AK91" s="236"/>
      <c r="AL91" s="1032"/>
      <c r="AM91" s="433" t="e">
        <f>IF('VM Support FY24'!AM91-#REF!=0,"-",'VM Support FY24'!AM91-#REF!)</f>
        <v>#REF!</v>
      </c>
      <c r="AN91" s="236" t="e">
        <f>IF('VM Support FY24'!AN91-#REF!=0,"-",'VM Support FY24'!AN91-#REF!)</f>
        <v>#REF!</v>
      </c>
      <c r="AO91" s="1032" t="e">
        <f>IF('VM Support FY24'!AO91-#REF!=0,"-",'VM Support FY24'!AO91-#REF!)</f>
        <v>#REF!</v>
      </c>
      <c r="AP91" s="433" t="e">
        <f>IF('VM Support FY24'!AP91-#REF!=0,"-",'VM Support FY24'!AP91-#REF!)</f>
        <v>#REF!</v>
      </c>
      <c r="AQ91" s="236" t="e">
        <f>IF('VM Support FY24'!AQ91-#REF!=0,"-",'VM Support FY24'!AQ91-#REF!)</f>
        <v>#REF!</v>
      </c>
      <c r="AR91" s="1674" t="e">
        <f>IF('VM Support FY24'!AR91-#REF!=0,"-",'VM Support FY24'!AR91-#REF!)</f>
        <v>#REF!</v>
      </c>
      <c r="AS91" s="1673" t="e">
        <f>SUM(I91,L91,O91,R91,U91,X91,AA91,AD91,AG91,AJ91,AM91,AP91)</f>
        <v>#REF!</v>
      </c>
      <c r="AT91" s="236"/>
      <c r="AU91" s="367"/>
    </row>
    <row r="92" spans="4:49" ht="15.75" customHeight="1">
      <c r="G92" s="145"/>
      <c r="H92" s="145"/>
    </row>
    <row r="93" spans="4:49" ht="13.5" customHeight="1">
      <c r="D93" s="2892" t="s">
        <v>128</v>
      </c>
      <c r="E93" s="2893"/>
      <c r="F93" s="2893"/>
      <c r="G93" s="2893"/>
      <c r="H93" s="2894"/>
      <c r="I93" s="435"/>
      <c r="J93" s="269">
        <v>45017</v>
      </c>
      <c r="K93" s="270"/>
      <c r="L93" s="435"/>
      <c r="M93" s="269">
        <v>45047</v>
      </c>
      <c r="N93" s="270"/>
      <c r="O93" s="435"/>
      <c r="P93" s="269">
        <v>45078</v>
      </c>
      <c r="Q93" s="268"/>
      <c r="R93" s="435"/>
      <c r="S93" s="269">
        <v>45108</v>
      </c>
      <c r="T93" s="270"/>
      <c r="U93" s="435"/>
      <c r="V93" s="269">
        <v>45139</v>
      </c>
      <c r="W93" s="270"/>
      <c r="X93" s="435"/>
      <c r="Y93" s="269">
        <v>45170</v>
      </c>
      <c r="Z93" s="270"/>
      <c r="AA93" s="435"/>
      <c r="AB93" s="269">
        <v>45200</v>
      </c>
      <c r="AC93" s="270"/>
      <c r="AD93" s="435"/>
      <c r="AE93" s="269">
        <v>45231</v>
      </c>
      <c r="AF93" s="270"/>
      <c r="AG93" s="435"/>
      <c r="AH93" s="269">
        <v>45261</v>
      </c>
      <c r="AI93" s="1017"/>
      <c r="AJ93" s="435"/>
      <c r="AK93" s="269">
        <v>45292</v>
      </c>
      <c r="AL93" s="1017"/>
      <c r="AM93" s="435"/>
      <c r="AN93" s="269">
        <v>45323</v>
      </c>
      <c r="AO93" s="1017"/>
      <c r="AP93" s="435"/>
      <c r="AQ93" s="269">
        <v>45352</v>
      </c>
      <c r="AR93" s="1024"/>
      <c r="AS93" s="1662"/>
      <c r="AT93" s="269" t="s">
        <v>2</v>
      </c>
      <c r="AU93" s="268"/>
    </row>
    <row r="94" spans="4:49" ht="15.75" customHeight="1">
      <c r="D94" s="324" t="s">
        <v>129</v>
      </c>
      <c r="E94" s="323" t="s">
        <v>130</v>
      </c>
      <c r="F94" s="323" t="s">
        <v>131</v>
      </c>
      <c r="G94" s="322"/>
      <c r="H94" s="366"/>
      <c r="I94" s="432">
        <f>'NLOK ALL FORECASTS'!AH191</f>
        <v>25000</v>
      </c>
      <c r="J94" s="252"/>
      <c r="K94" s="251"/>
      <c r="L94" s="432">
        <f>'NLOK ALL FORECASTS'!AI191</f>
        <v>24910</v>
      </c>
      <c r="M94" s="252"/>
      <c r="N94" s="251"/>
      <c r="O94" s="432">
        <f>'NLOK ALL FORECASTS'!AJ78</f>
        <v>24182</v>
      </c>
      <c r="P94" s="252"/>
      <c r="Q94" s="331"/>
      <c r="R94" s="432">
        <f>'NLOK ALL FORECASTS'!AK78</f>
        <v>24191</v>
      </c>
      <c r="S94" s="252"/>
      <c r="T94" s="251"/>
      <c r="U94" s="432">
        <f>'NLOK ALL FORECASTS'!AL78</f>
        <v>24880</v>
      </c>
      <c r="V94" s="252"/>
      <c r="W94" s="251"/>
      <c r="X94" s="432">
        <f>'NLOK ALL FORECASTS'!AM78</f>
        <v>26885</v>
      </c>
      <c r="Y94" s="252"/>
      <c r="Z94" s="251"/>
      <c r="AA94" s="432">
        <f>'NLOK ALL FORECASTS'!AN78</f>
        <v>27222</v>
      </c>
      <c r="AB94" s="252"/>
      <c r="AC94" s="251"/>
      <c r="AD94" s="432">
        <f>'NLOK ALL FORECASTS'!AO78</f>
        <v>26110</v>
      </c>
      <c r="AE94" s="252"/>
      <c r="AF94" s="251"/>
      <c r="AG94" s="432">
        <f>'NLOK ALL FORECASTS'!AP78</f>
        <v>26700</v>
      </c>
      <c r="AH94" s="252"/>
      <c r="AI94" s="1015"/>
      <c r="AJ94" s="432">
        <f>'NLOK ALL FORECASTS'!AQ78</f>
        <v>29950</v>
      </c>
      <c r="AK94" s="252"/>
      <c r="AL94" s="1015"/>
      <c r="AM94" s="432" t="e">
        <f>IF('VM Support FY24'!AM94-#REF!=0,"-",'VM Support FY24'!AM94-#REF!)</f>
        <v>#REF!</v>
      </c>
      <c r="AN94" s="252" t="e">
        <f>IF('VM Support FY24'!AN94-#REF!=0,"-",'VM Support FY24'!AN94-#REF!)</f>
        <v>#REF!</v>
      </c>
      <c r="AO94" s="1015" t="e">
        <f>IF('VM Support FY24'!AO94-#REF!=0,"-",'VM Support FY24'!AO94-#REF!)</f>
        <v>#REF!</v>
      </c>
      <c r="AP94" s="432" t="e">
        <f>IF('VM Support FY24'!AP94-#REF!=0,"-",'VM Support FY24'!AP94-#REF!)</f>
        <v>#REF!</v>
      </c>
      <c r="AQ94" s="252" t="e">
        <f>IF('VM Support FY24'!AQ94-#REF!=0,"-",'VM Support FY24'!AQ94-#REF!)</f>
        <v>#REF!</v>
      </c>
      <c r="AR94" s="1055" t="e">
        <f>IF('VM Support FY24'!AR94-#REF!=0,"-",'VM Support FY24'!AR94-#REF!)</f>
        <v>#REF!</v>
      </c>
      <c r="AS94" s="1664" t="e">
        <f>SUM(I94,L94,O94,R94,U94,X94,AA94,AD94,AG94,AJ94,AM94,AP94)</f>
        <v>#REF!</v>
      </c>
      <c r="AT94" s="252"/>
      <c r="AU94" s="331"/>
      <c r="AW94" s="441"/>
    </row>
    <row r="95" spans="4:49" ht="15.75" customHeight="1">
      <c r="D95" s="274" t="s">
        <v>129</v>
      </c>
      <c r="E95" s="273" t="s">
        <v>132</v>
      </c>
      <c r="F95" s="273" t="s">
        <v>133</v>
      </c>
      <c r="G95" s="272"/>
      <c r="H95" s="271"/>
      <c r="I95" s="433"/>
      <c r="J95" s="234"/>
      <c r="K95" s="233"/>
      <c r="L95" s="433"/>
      <c r="M95" s="234"/>
      <c r="N95" s="233"/>
      <c r="O95" s="433" t="str">
        <f>'NLOK ALL FORECASTS'!AJ82</f>
        <v/>
      </c>
      <c r="P95" s="234"/>
      <c r="Q95" s="232"/>
      <c r="R95" s="433" t="str">
        <f>'NLOK ALL FORECASTS'!AK82</f>
        <v/>
      </c>
      <c r="S95" s="234"/>
      <c r="T95" s="233"/>
      <c r="U95" s="433" t="str">
        <f>'NLOK ALL FORECASTS'!AL82</f>
        <v/>
      </c>
      <c r="V95" s="234"/>
      <c r="W95" s="233"/>
      <c r="X95" s="433" t="str">
        <f>'NLOK ALL FORECASTS'!AM82</f>
        <v/>
      </c>
      <c r="Y95" s="234"/>
      <c r="Z95" s="233"/>
      <c r="AA95" s="433" t="str">
        <f>'NLOK ALL FORECASTS'!AN82</f>
        <v/>
      </c>
      <c r="AB95" s="234"/>
      <c r="AC95" s="233"/>
      <c r="AD95" s="433" t="str">
        <f>'NLOK ALL FORECASTS'!AO82</f>
        <v/>
      </c>
      <c r="AE95" s="234"/>
      <c r="AF95" s="233"/>
      <c r="AG95" s="433" t="str">
        <f>'NLOK ALL FORECASTS'!AP82</f>
        <v/>
      </c>
      <c r="AH95" s="234"/>
      <c r="AI95" s="1016"/>
      <c r="AJ95" s="433" t="str">
        <f>'NLOK ALL FORECASTS'!AQ82</f>
        <v/>
      </c>
      <c r="AK95" s="234"/>
      <c r="AL95" s="1016"/>
      <c r="AM95" s="433" t="e">
        <f>IF('VM Support FY24'!AM95-#REF!=0,"-",'VM Support FY24'!AM95-#REF!)</f>
        <v>#VALUE!</v>
      </c>
      <c r="AN95" s="234" t="e">
        <f>IF('VM Support FY24'!AN95-#REF!=0,"-",'VM Support FY24'!AN95-#REF!)</f>
        <v>#REF!</v>
      </c>
      <c r="AO95" s="1016" t="e">
        <f>IF('VM Support FY24'!AO95-#REF!=0,"-",'VM Support FY24'!AO95-#REF!)</f>
        <v>#REF!</v>
      </c>
      <c r="AP95" s="433" t="e">
        <f>IF('VM Support FY24'!AP95-#REF!=0,"-",'VM Support FY24'!AP95-#REF!)</f>
        <v>#VALUE!</v>
      </c>
      <c r="AQ95" s="234" t="e">
        <f>IF('VM Support FY24'!AQ95-#REF!=0,"-",'VM Support FY24'!AQ95-#REF!)</f>
        <v>#REF!</v>
      </c>
      <c r="AR95" s="1056" t="e">
        <f>IF('VM Support FY24'!AR95-#REF!=0,"-",'VM Support FY24'!AR95-#REF!)</f>
        <v>#REF!</v>
      </c>
      <c r="AS95" s="1673" t="e">
        <f>SUM(I95,L95,O95,R95,U95,X95,AA95,AD95,AG95,AJ95,AM95,AP95)</f>
        <v>#VALUE!</v>
      </c>
      <c r="AT95" s="234"/>
      <c r="AU95" s="232"/>
    </row>
    <row r="96" spans="4:49" ht="15.75" customHeight="1">
      <c r="G96" s="145"/>
      <c r="H96" s="145"/>
      <c r="I96" s="441"/>
      <c r="L96" s="441"/>
      <c r="O96" s="441"/>
      <c r="R96" s="441"/>
      <c r="U96" s="441"/>
      <c r="X96" s="441"/>
      <c r="AA96" s="441"/>
      <c r="AD96" s="441"/>
      <c r="AG96" s="441"/>
      <c r="AJ96" s="441"/>
      <c r="AM96" s="441"/>
      <c r="AP96" s="441"/>
      <c r="AS96" s="441"/>
    </row>
    <row r="97" spans="4:47" ht="15.75" customHeight="1">
      <c r="D97" s="2907" t="s">
        <v>134</v>
      </c>
      <c r="E97" s="2908"/>
      <c r="F97" s="2908"/>
      <c r="G97" s="2908"/>
      <c r="H97" s="2909"/>
      <c r="I97" s="1678"/>
      <c r="J97" s="1679">
        <v>45017</v>
      </c>
      <c r="K97" s="1680"/>
      <c r="L97" s="1678"/>
      <c r="M97" s="1679">
        <v>45047</v>
      </c>
      <c r="N97" s="1680"/>
      <c r="O97" s="1678"/>
      <c r="P97" s="1679">
        <v>45078</v>
      </c>
      <c r="Q97" s="1681"/>
      <c r="R97" s="1678"/>
      <c r="S97" s="1679">
        <v>45108</v>
      </c>
      <c r="T97" s="1680"/>
      <c r="U97" s="1678"/>
      <c r="V97" s="1679">
        <v>45139</v>
      </c>
      <c r="W97" s="1680"/>
      <c r="X97" s="1678"/>
      <c r="Y97" s="1679">
        <v>45170</v>
      </c>
      <c r="Z97" s="1681"/>
      <c r="AA97" s="1678"/>
      <c r="AB97" s="1679">
        <v>45200</v>
      </c>
      <c r="AC97" s="1680"/>
      <c r="AD97" s="1678"/>
      <c r="AE97" s="1679">
        <v>45231</v>
      </c>
      <c r="AF97" s="1680"/>
      <c r="AG97" s="1678"/>
      <c r="AH97" s="1679">
        <v>45261</v>
      </c>
      <c r="AI97" s="1682"/>
      <c r="AJ97" s="1678"/>
      <c r="AK97" s="1679">
        <v>45292</v>
      </c>
      <c r="AL97" s="1683"/>
      <c r="AM97" s="1678"/>
      <c r="AN97" s="1679">
        <v>45323</v>
      </c>
      <c r="AO97" s="1682"/>
      <c r="AP97" s="1678"/>
      <c r="AQ97" s="1679">
        <v>45352</v>
      </c>
      <c r="AR97" s="1684"/>
      <c r="AS97" s="1662"/>
      <c r="AT97" s="269" t="s">
        <v>2</v>
      </c>
      <c r="AU97" s="268"/>
    </row>
    <row r="98" spans="4:47" ht="15.75" customHeight="1">
      <c r="D98" s="1685" t="s">
        <v>4</v>
      </c>
      <c r="E98" s="266" t="s">
        <v>5</v>
      </c>
      <c r="F98" s="266" t="s">
        <v>6</v>
      </c>
      <c r="G98" s="265" t="s">
        <v>7</v>
      </c>
      <c r="H98" s="264"/>
      <c r="I98" s="436" t="s">
        <v>9</v>
      </c>
      <c r="J98" s="262" t="s">
        <v>10</v>
      </c>
      <c r="K98" s="263" t="s">
        <v>11</v>
      </c>
      <c r="L98" s="436" t="s">
        <v>9</v>
      </c>
      <c r="M98" s="262" t="s">
        <v>10</v>
      </c>
      <c r="N98" s="263" t="s">
        <v>11</v>
      </c>
      <c r="O98" s="436" t="s">
        <v>9</v>
      </c>
      <c r="P98" s="262" t="s">
        <v>10</v>
      </c>
      <c r="Q98" s="261" t="s">
        <v>11</v>
      </c>
      <c r="R98" s="436" t="s">
        <v>9</v>
      </c>
      <c r="S98" s="262" t="s">
        <v>10</v>
      </c>
      <c r="T98" s="179" t="s">
        <v>11</v>
      </c>
      <c r="U98" s="436" t="s">
        <v>9</v>
      </c>
      <c r="V98" s="177" t="s">
        <v>10</v>
      </c>
      <c r="W98" s="179" t="s">
        <v>11</v>
      </c>
      <c r="X98" s="436" t="s">
        <v>9</v>
      </c>
      <c r="Y98" s="262" t="s">
        <v>10</v>
      </c>
      <c r="Z98" s="261" t="s">
        <v>11</v>
      </c>
      <c r="AA98" s="436" t="s">
        <v>9</v>
      </c>
      <c r="AB98" s="262" t="s">
        <v>10</v>
      </c>
      <c r="AC98" s="179" t="s">
        <v>11</v>
      </c>
      <c r="AD98" s="436" t="s">
        <v>9</v>
      </c>
      <c r="AE98" s="177" t="s">
        <v>10</v>
      </c>
      <c r="AF98" s="179" t="s">
        <v>11</v>
      </c>
      <c r="AG98" s="436" t="s">
        <v>9</v>
      </c>
      <c r="AH98" s="177" t="s">
        <v>10</v>
      </c>
      <c r="AI98" s="998" t="s">
        <v>11</v>
      </c>
      <c r="AJ98" s="436" t="s">
        <v>9</v>
      </c>
      <c r="AK98" s="262" t="s">
        <v>10</v>
      </c>
      <c r="AL98" s="1043" t="s">
        <v>11</v>
      </c>
      <c r="AM98" s="436" t="s">
        <v>9</v>
      </c>
      <c r="AN98" s="262" t="s">
        <v>10</v>
      </c>
      <c r="AO98" s="998" t="s">
        <v>11</v>
      </c>
      <c r="AP98" s="436" t="s">
        <v>9</v>
      </c>
      <c r="AQ98" s="177" t="s">
        <v>10</v>
      </c>
      <c r="AR98" s="1686" t="s">
        <v>11</v>
      </c>
      <c r="AS98" s="1663" t="s">
        <v>9</v>
      </c>
      <c r="AT98" s="177" t="s">
        <v>10</v>
      </c>
      <c r="AU98" s="260" t="s">
        <v>11</v>
      </c>
    </row>
    <row r="99" spans="4:47" ht="15.75" customHeight="1">
      <c r="D99" s="1687" t="s">
        <v>134</v>
      </c>
      <c r="E99" s="258" t="s">
        <v>135</v>
      </c>
      <c r="F99" s="257" t="s">
        <v>136</v>
      </c>
      <c r="G99" s="256"/>
      <c r="H99" s="255"/>
      <c r="I99" s="444"/>
      <c r="J99" s="253"/>
      <c r="K99" s="254"/>
      <c r="L99" s="444">
        <f>'NLOK ALL FORECASTS'!AI59</f>
        <v>4643</v>
      </c>
      <c r="M99" s="253">
        <v>11</v>
      </c>
      <c r="N99" s="254"/>
      <c r="O99" s="444">
        <f>'NLOK ALL FORECASTS'!AJ59</f>
        <v>5236</v>
      </c>
      <c r="P99" s="253">
        <v>11</v>
      </c>
      <c r="Q99" s="254"/>
      <c r="R99" s="444">
        <f>'NLOK ALL FORECASTS'!AK59</f>
        <v>5102</v>
      </c>
      <c r="S99" s="253">
        <v>11</v>
      </c>
      <c r="T99" s="251"/>
      <c r="U99" s="444">
        <f>'NLOK ALL FORECASTS'!AL59</f>
        <v>4863</v>
      </c>
      <c r="V99" s="252">
        <v>11</v>
      </c>
      <c r="W99" s="251"/>
      <c r="X99" s="444">
        <f>'NLOK ALL FORECASTS'!AM59</f>
        <v>4750</v>
      </c>
      <c r="Y99" s="253">
        <v>11</v>
      </c>
      <c r="Z99" s="254"/>
      <c r="AA99" s="444">
        <f>'NLOK ALL FORECASTS'!AN59</f>
        <v>4941</v>
      </c>
      <c r="AB99" s="253">
        <v>11</v>
      </c>
      <c r="AC99" s="251"/>
      <c r="AD99" s="444">
        <f>'NLOK ALL FORECASTS'!AO59</f>
        <v>5222</v>
      </c>
      <c r="AE99" s="252">
        <v>12</v>
      </c>
      <c r="AF99" s="251"/>
      <c r="AG99" s="444">
        <f>'NLOK ALL FORECASTS'!AP59</f>
        <v>5584</v>
      </c>
      <c r="AH99" s="252">
        <v>12</v>
      </c>
      <c r="AI99" s="1015"/>
      <c r="AJ99" s="444">
        <f>'NLOK ALL FORECASTS'!AQ59</f>
        <v>5450</v>
      </c>
      <c r="AK99" s="253">
        <v>12</v>
      </c>
      <c r="AL99" s="1034"/>
      <c r="AM99" s="444" t="e">
        <f>IF('VM Support FY24'!AM99-#REF!=0,"-",'VM Support FY24'!AM99-#REF!)</f>
        <v>#REF!</v>
      </c>
      <c r="AN99" s="253" t="e">
        <f>IF('VM Support FY24'!AN99-#REF!=0,"-",'VM Support FY24'!AN99-#REF!)</f>
        <v>#REF!</v>
      </c>
      <c r="AO99" s="1015" t="e">
        <f>IF('VM Support FY24'!AO99-#REF!=0,"-",'VM Support FY24'!AO99-#REF!)</f>
        <v>#REF!</v>
      </c>
      <c r="AP99" s="444" t="e">
        <f>IF('VM Support FY24'!AP99-#REF!=0,"-",'VM Support FY24'!AP99-#REF!)</f>
        <v>#REF!</v>
      </c>
      <c r="AQ99" s="252" t="e">
        <f>IF('VM Support FY24'!AQ99-#REF!=0,"-",'VM Support FY24'!AQ99-#REF!)</f>
        <v>#REF!</v>
      </c>
      <c r="AR99" s="1688" t="e">
        <f>IF('VM Support FY24'!AR99-#REF!=0,"-",'VM Support FY24'!AR99-#REF!)</f>
        <v>#REF!</v>
      </c>
      <c r="AS99" s="1675" t="e">
        <f t="shared" ref="AS99:AS114" si="7">SUM(I99,L99,O99,R99,U99,X99,AA99,AD99,AG99,AJ99,AM99,AP99)</f>
        <v>#REF!</v>
      </c>
      <c r="AT99" s="250"/>
      <c r="AU99" s="249"/>
    </row>
    <row r="100" spans="4:47" ht="15.75" hidden="1" customHeight="1">
      <c r="D100" s="1689" t="s">
        <v>134</v>
      </c>
      <c r="E100" s="246" t="s">
        <v>135</v>
      </c>
      <c r="F100" s="247" t="s">
        <v>22</v>
      </c>
      <c r="G100" s="246"/>
      <c r="H100" s="245"/>
      <c r="I100" s="604">
        <v>3234.2527929353478</v>
      </c>
      <c r="J100" s="244"/>
      <c r="K100" s="243"/>
      <c r="L100" s="424"/>
      <c r="M100" s="244"/>
      <c r="N100" s="243"/>
      <c r="O100" s="424"/>
      <c r="P100" s="244"/>
      <c r="Q100" s="243"/>
      <c r="R100" s="604"/>
      <c r="S100" s="244"/>
      <c r="T100" s="243"/>
      <c r="U100" s="604"/>
      <c r="V100" s="244"/>
      <c r="W100" s="243"/>
      <c r="X100" s="604"/>
      <c r="Y100" s="244"/>
      <c r="Z100" s="243"/>
      <c r="AA100" s="604"/>
      <c r="AB100" s="244"/>
      <c r="AC100" s="243"/>
      <c r="AD100" s="604"/>
      <c r="AE100" s="244"/>
      <c r="AF100" s="243"/>
      <c r="AG100" s="604"/>
      <c r="AH100" s="244"/>
      <c r="AI100" s="1004"/>
      <c r="AJ100" s="604"/>
      <c r="AK100" s="244"/>
      <c r="AL100" s="1004"/>
      <c r="AM100" s="604" t="e">
        <f>IF('VM Support FY24'!AM100-#REF!=0,"-",'VM Support FY24'!AM100-#REF!)</f>
        <v>#REF!</v>
      </c>
      <c r="AN100" s="244" t="e">
        <f>IF('VM Support FY24'!AN100-#REF!=0,"-",'VM Support FY24'!AN100-#REF!)</f>
        <v>#REF!</v>
      </c>
      <c r="AO100" s="1004" t="e">
        <f>IF('VM Support FY24'!AO100-#REF!=0,"-",'VM Support FY24'!AO100-#REF!)</f>
        <v>#REF!</v>
      </c>
      <c r="AP100" s="604" t="e">
        <f>IF('VM Support FY24'!AP100-#REF!=0,"-",'VM Support FY24'!AP100-#REF!)</f>
        <v>#REF!</v>
      </c>
      <c r="AQ100" s="244" t="e">
        <f>IF('VM Support FY24'!AQ100-#REF!=0,"-",'VM Support FY24'!AQ100-#REF!)</f>
        <v>#REF!</v>
      </c>
      <c r="AR100" s="1690" t="e">
        <f>IF('VM Support FY24'!AR100-#REF!=0,"-",'VM Support FY24'!AR100-#REF!)</f>
        <v>#REF!</v>
      </c>
      <c r="AS100" s="1651" t="e">
        <f t="shared" si="7"/>
        <v>#REF!</v>
      </c>
      <c r="AT100" s="242"/>
      <c r="AU100" s="241"/>
    </row>
    <row r="101" spans="4:47" ht="15.75" customHeight="1">
      <c r="D101" s="1689" t="s">
        <v>134</v>
      </c>
      <c r="E101" s="247" t="s">
        <v>137</v>
      </c>
      <c r="F101" s="169" t="s">
        <v>136</v>
      </c>
      <c r="G101" s="246"/>
      <c r="H101" s="245"/>
      <c r="I101" s="424"/>
      <c r="J101" s="244"/>
      <c r="K101" s="243"/>
      <c r="L101" s="424">
        <f>'NLOK ALL FORECASTS'!AI60</f>
        <v>5032</v>
      </c>
      <c r="M101" s="244">
        <v>11</v>
      </c>
      <c r="N101" s="243"/>
      <c r="O101" s="424">
        <f>'NLOK ALL FORECASTS'!AJ60</f>
        <v>4840</v>
      </c>
      <c r="P101" s="244">
        <v>11</v>
      </c>
      <c r="Q101" s="243"/>
      <c r="R101" s="424">
        <f>'NLOK ALL FORECASTS'!AK60</f>
        <v>4981</v>
      </c>
      <c r="S101" s="244">
        <v>11</v>
      </c>
      <c r="T101" s="243"/>
      <c r="U101" s="424">
        <f>'NLOK ALL FORECASTS'!AL60</f>
        <v>5318</v>
      </c>
      <c r="V101" s="244">
        <v>12</v>
      </c>
      <c r="W101" s="243"/>
      <c r="X101" s="424">
        <f>'NLOK ALL FORECASTS'!AM60</f>
        <v>5419</v>
      </c>
      <c r="Y101" s="244">
        <v>12</v>
      </c>
      <c r="Z101" s="243"/>
      <c r="AA101" s="424">
        <f>'NLOK ALL FORECASTS'!AN60</f>
        <v>5425</v>
      </c>
      <c r="AB101" s="244">
        <v>12</v>
      </c>
      <c r="AC101" s="243"/>
      <c r="AD101" s="424">
        <f>'NLOK ALL FORECASTS'!AO60</f>
        <v>5468</v>
      </c>
      <c r="AE101" s="244">
        <v>12</v>
      </c>
      <c r="AF101" s="243"/>
      <c r="AG101" s="424">
        <f>'NLOK ALL FORECASTS'!AP60</f>
        <v>5426</v>
      </c>
      <c r="AH101" s="244">
        <v>12</v>
      </c>
      <c r="AI101" s="1004"/>
      <c r="AJ101" s="424">
        <f>'NLOK ALL FORECASTS'!AQ60</f>
        <v>6050</v>
      </c>
      <c r="AK101" s="244">
        <v>13</v>
      </c>
      <c r="AL101" s="1004"/>
      <c r="AM101" s="424" t="e">
        <f>IF('VM Support FY24'!AM101-#REF!=0,"-",'VM Support FY24'!AM101-#REF!)</f>
        <v>#REF!</v>
      </c>
      <c r="AN101" s="244" t="e">
        <f>IF('VM Support FY24'!AN101-#REF!=0,"-",'VM Support FY24'!AN101-#REF!)</f>
        <v>#REF!</v>
      </c>
      <c r="AO101" s="1004" t="e">
        <f>IF('VM Support FY24'!AO101-#REF!=0,"-",'VM Support FY24'!AO101-#REF!)</f>
        <v>#REF!</v>
      </c>
      <c r="AP101" s="424" t="e">
        <f>IF('VM Support FY24'!AP101-#REF!=0,"-",'VM Support FY24'!AP101-#REF!)</f>
        <v>#REF!</v>
      </c>
      <c r="AQ101" s="244" t="e">
        <f>IF('VM Support FY24'!AQ101-#REF!=0,"-",'VM Support FY24'!AQ101-#REF!)</f>
        <v>#REF!</v>
      </c>
      <c r="AR101" s="1690" t="e">
        <f>IF('VM Support FY24'!AR101-#REF!=0,"-",'VM Support FY24'!AR101-#REF!)</f>
        <v>#REF!</v>
      </c>
      <c r="AS101" s="1651" t="e">
        <f t="shared" si="7"/>
        <v>#REF!</v>
      </c>
      <c r="AT101" s="242"/>
      <c r="AU101" s="241"/>
    </row>
    <row r="102" spans="4:47" ht="15.75" customHeight="1">
      <c r="D102" s="1689" t="s">
        <v>134</v>
      </c>
      <c r="E102" s="247" t="s">
        <v>138</v>
      </c>
      <c r="F102" s="169" t="s">
        <v>136</v>
      </c>
      <c r="G102" s="246"/>
      <c r="H102" s="245"/>
      <c r="I102" s="424"/>
      <c r="J102" s="244"/>
      <c r="K102" s="243"/>
      <c r="L102" s="424">
        <f>'NLOK ALL FORECASTS'!AI61</f>
        <v>2817</v>
      </c>
      <c r="M102" s="244">
        <v>6</v>
      </c>
      <c r="N102" s="243"/>
      <c r="O102" s="424">
        <f>'NLOK ALL FORECASTS'!AJ61</f>
        <v>2747</v>
      </c>
      <c r="P102" s="244">
        <v>6</v>
      </c>
      <c r="Q102" s="243"/>
      <c r="R102" s="424">
        <f>'NLOK ALL FORECASTS'!AK61</f>
        <v>2924</v>
      </c>
      <c r="S102" s="244">
        <v>6</v>
      </c>
      <c r="T102" s="243"/>
      <c r="U102" s="424">
        <f>'NLOK ALL FORECASTS'!AL61</f>
        <v>3194</v>
      </c>
      <c r="V102" s="244">
        <v>6</v>
      </c>
      <c r="W102" s="243"/>
      <c r="X102" s="424">
        <f>'NLOK ALL FORECASTS'!AM61</f>
        <v>2949</v>
      </c>
      <c r="Y102" s="244">
        <v>6</v>
      </c>
      <c r="Z102" s="243"/>
      <c r="AA102" s="424">
        <f>'NLOK ALL FORECASTS'!AN61</f>
        <v>3516</v>
      </c>
      <c r="AB102" s="244">
        <v>7</v>
      </c>
      <c r="AC102" s="243"/>
      <c r="AD102" s="424">
        <f>'NLOK ALL FORECASTS'!AO61</f>
        <v>3489</v>
      </c>
      <c r="AE102" s="244">
        <v>7</v>
      </c>
      <c r="AF102" s="243"/>
      <c r="AG102" s="424">
        <f>'NLOK ALL FORECASTS'!AP61</f>
        <v>3053</v>
      </c>
      <c r="AH102" s="244">
        <v>7</v>
      </c>
      <c r="AI102" s="1004"/>
      <c r="AJ102" s="424">
        <f>'NLOK ALL FORECASTS'!AQ61</f>
        <v>3400</v>
      </c>
      <c r="AK102" s="244">
        <v>7</v>
      </c>
      <c r="AL102" s="1004"/>
      <c r="AM102" s="424" t="e">
        <f>IF('VM Support FY24'!AM102-#REF!=0,"-",'VM Support FY24'!AM102-#REF!)</f>
        <v>#REF!</v>
      </c>
      <c r="AN102" s="244" t="e">
        <f>IF('VM Support FY24'!AN102-#REF!=0,"-",'VM Support FY24'!AN102-#REF!)</f>
        <v>#REF!</v>
      </c>
      <c r="AO102" s="1004" t="e">
        <f>IF('VM Support FY24'!AO102-#REF!=0,"-",'VM Support FY24'!AO102-#REF!)</f>
        <v>#REF!</v>
      </c>
      <c r="AP102" s="424" t="e">
        <f>IF('VM Support FY24'!AP102-#REF!=0,"-",'VM Support FY24'!AP102-#REF!)</f>
        <v>#REF!</v>
      </c>
      <c r="AQ102" s="244" t="e">
        <f>IF('VM Support FY24'!AQ102-#REF!=0,"-",'VM Support FY24'!AQ102-#REF!)</f>
        <v>#REF!</v>
      </c>
      <c r="AR102" s="1690" t="e">
        <f>IF('VM Support FY24'!AR102-#REF!=0,"-",'VM Support FY24'!AR102-#REF!)</f>
        <v>#REF!</v>
      </c>
      <c r="AS102" s="1651" t="e">
        <f t="shared" si="7"/>
        <v>#REF!</v>
      </c>
      <c r="AT102" s="242"/>
      <c r="AU102" s="241"/>
    </row>
    <row r="103" spans="4:47" ht="15.75" customHeight="1">
      <c r="D103" s="1689" t="s">
        <v>134</v>
      </c>
      <c r="E103" s="247" t="s">
        <v>139</v>
      </c>
      <c r="F103" s="169" t="s">
        <v>136</v>
      </c>
      <c r="G103" s="246"/>
      <c r="H103" s="245"/>
      <c r="I103" s="424"/>
      <c r="J103" s="244"/>
      <c r="K103" s="243"/>
      <c r="L103" s="424">
        <f>'NLOK ALL FORECASTS'!AI62</f>
        <v>1655</v>
      </c>
      <c r="M103" s="244">
        <v>4</v>
      </c>
      <c r="N103" s="243"/>
      <c r="O103" s="424">
        <f>'NLOK ALL FORECASTS'!AJ62</f>
        <v>1535</v>
      </c>
      <c r="P103" s="244">
        <v>4</v>
      </c>
      <c r="Q103" s="243"/>
      <c r="R103" s="424">
        <f>'NLOK ALL FORECASTS'!AK62</f>
        <v>1538</v>
      </c>
      <c r="S103" s="244">
        <v>4</v>
      </c>
      <c r="T103" s="243"/>
      <c r="U103" s="424">
        <f>'NLOK ALL FORECASTS'!AL62</f>
        <v>1540</v>
      </c>
      <c r="V103" s="244">
        <v>4</v>
      </c>
      <c r="W103" s="243"/>
      <c r="X103" s="424">
        <f>'NLOK ALL FORECASTS'!AM62</f>
        <v>1749</v>
      </c>
      <c r="Y103" s="244">
        <v>4</v>
      </c>
      <c r="Z103" s="243"/>
      <c r="AA103" s="424">
        <f>'NLOK ALL FORECASTS'!AN62</f>
        <v>1894</v>
      </c>
      <c r="AB103" s="244">
        <v>4</v>
      </c>
      <c r="AC103" s="243"/>
      <c r="AD103" s="424">
        <f>'NLOK ALL FORECASTS'!AO62</f>
        <v>1735</v>
      </c>
      <c r="AE103" s="244">
        <v>4</v>
      </c>
      <c r="AF103" s="243"/>
      <c r="AG103" s="424">
        <f>'NLOK ALL FORECASTS'!AP62</f>
        <v>1633</v>
      </c>
      <c r="AH103" s="244">
        <v>4</v>
      </c>
      <c r="AI103" s="1004"/>
      <c r="AJ103" s="424">
        <f>'NLOK ALL FORECASTS'!AQ62</f>
        <v>1800</v>
      </c>
      <c r="AK103" s="244">
        <v>4</v>
      </c>
      <c r="AL103" s="1004"/>
      <c r="AM103" s="424" t="e">
        <f>IF('VM Support FY24'!AM103-#REF!=0,"-",'VM Support FY24'!AM103-#REF!)</f>
        <v>#REF!</v>
      </c>
      <c r="AN103" s="244" t="e">
        <f>IF('VM Support FY24'!AN103-#REF!=0,"-",'VM Support FY24'!AN103-#REF!)</f>
        <v>#REF!</v>
      </c>
      <c r="AO103" s="1004" t="e">
        <f>IF('VM Support FY24'!AO103-#REF!=0,"-",'VM Support FY24'!AO103-#REF!)</f>
        <v>#REF!</v>
      </c>
      <c r="AP103" s="424" t="e">
        <f>IF('VM Support FY24'!AP103-#REF!=0,"-",'VM Support FY24'!AP103-#REF!)</f>
        <v>#REF!</v>
      </c>
      <c r="AQ103" s="244" t="e">
        <f>IF('VM Support FY24'!AQ103-#REF!=0,"-",'VM Support FY24'!AQ103-#REF!)</f>
        <v>#REF!</v>
      </c>
      <c r="AR103" s="1690" t="e">
        <f>IF('VM Support FY24'!AR103-#REF!=0,"-",'VM Support FY24'!AR103-#REF!)</f>
        <v>#REF!</v>
      </c>
      <c r="AS103" s="1651" t="e">
        <f t="shared" si="7"/>
        <v>#REF!</v>
      </c>
      <c r="AT103" s="242"/>
      <c r="AU103" s="241"/>
    </row>
    <row r="104" spans="4:47" ht="15.75" customHeight="1">
      <c r="D104" s="1689" t="s">
        <v>134</v>
      </c>
      <c r="E104" s="247" t="s">
        <v>140</v>
      </c>
      <c r="F104" s="169" t="s">
        <v>136</v>
      </c>
      <c r="G104" s="246"/>
      <c r="H104" s="245"/>
      <c r="I104" s="424"/>
      <c r="J104" s="244"/>
      <c r="K104" s="243"/>
      <c r="L104" s="424">
        <f>'NLOK ALL FORECASTS'!AI63</f>
        <v>1387</v>
      </c>
      <c r="M104" s="244">
        <v>4</v>
      </c>
      <c r="N104" s="243"/>
      <c r="O104" s="424">
        <f>'NLOK ALL FORECASTS'!AJ63</f>
        <v>1335</v>
      </c>
      <c r="P104" s="244">
        <v>4</v>
      </c>
      <c r="Q104" s="243"/>
      <c r="R104" s="424">
        <f>'NLOK ALL FORECASTS'!AK63</f>
        <v>1472</v>
      </c>
      <c r="S104" s="244">
        <v>4</v>
      </c>
      <c r="T104" s="243"/>
      <c r="U104" s="424">
        <f>'NLOK ALL FORECASTS'!AL63</f>
        <v>1488</v>
      </c>
      <c r="V104" s="244">
        <v>4</v>
      </c>
      <c r="W104" s="243"/>
      <c r="X104" s="424">
        <f>'NLOK ALL FORECASTS'!AM63</f>
        <v>1364</v>
      </c>
      <c r="Y104" s="244">
        <v>4</v>
      </c>
      <c r="Z104" s="243"/>
      <c r="AA104" s="424">
        <f>'NLOK ALL FORECASTS'!AN63</f>
        <v>1798</v>
      </c>
      <c r="AB104" s="244">
        <v>4</v>
      </c>
      <c r="AC104" s="243"/>
      <c r="AD104" s="424">
        <f>'NLOK ALL FORECASTS'!AO63</f>
        <v>1502</v>
      </c>
      <c r="AE104" s="244">
        <v>4</v>
      </c>
      <c r="AF104" s="243"/>
      <c r="AG104" s="424">
        <f>'NLOK ALL FORECASTS'!AP63</f>
        <v>1338</v>
      </c>
      <c r="AH104" s="244">
        <v>4</v>
      </c>
      <c r="AI104" s="1004"/>
      <c r="AJ104" s="424">
        <f>'NLOK ALL FORECASTS'!AQ63</f>
        <v>1800</v>
      </c>
      <c r="AK104" s="244">
        <v>4</v>
      </c>
      <c r="AL104" s="1004"/>
      <c r="AM104" s="424" t="e">
        <f>IF('VM Support FY24'!AM104-#REF!=0,"-",'VM Support FY24'!AM104-#REF!)</f>
        <v>#REF!</v>
      </c>
      <c r="AN104" s="244" t="e">
        <f>IF('VM Support FY24'!AN104-#REF!=0,"-",'VM Support FY24'!AN104-#REF!)</f>
        <v>#REF!</v>
      </c>
      <c r="AO104" s="1004" t="e">
        <f>IF('VM Support FY24'!AO104-#REF!=0,"-",'VM Support FY24'!AO104-#REF!)</f>
        <v>#REF!</v>
      </c>
      <c r="AP104" s="424" t="e">
        <f>IF('VM Support FY24'!AP104-#REF!=0,"-",'VM Support FY24'!AP104-#REF!)</f>
        <v>#REF!</v>
      </c>
      <c r="AQ104" s="244" t="e">
        <f>IF('VM Support FY24'!AQ104-#REF!=0,"-",'VM Support FY24'!AQ104-#REF!)</f>
        <v>#REF!</v>
      </c>
      <c r="AR104" s="1690" t="e">
        <f>IF('VM Support FY24'!AR104-#REF!=0,"-",'VM Support FY24'!AR104-#REF!)</f>
        <v>#REF!</v>
      </c>
      <c r="AS104" s="1651" t="e">
        <f t="shared" si="7"/>
        <v>#REF!</v>
      </c>
      <c r="AT104" s="242"/>
      <c r="AU104" s="241"/>
    </row>
    <row r="105" spans="4:47" ht="15.75" customHeight="1">
      <c r="D105" s="1689" t="s">
        <v>134</v>
      </c>
      <c r="E105" s="247" t="s">
        <v>141</v>
      </c>
      <c r="F105" s="169" t="s">
        <v>136</v>
      </c>
      <c r="G105" s="246"/>
      <c r="H105" s="245"/>
      <c r="I105" s="424"/>
      <c r="J105" s="244"/>
      <c r="K105" s="243"/>
      <c r="L105" s="424">
        <f>'NLOK ALL FORECASTS'!AI64</f>
        <v>763</v>
      </c>
      <c r="M105" s="244">
        <v>3</v>
      </c>
      <c r="N105" s="243"/>
      <c r="O105" s="424">
        <f>'NLOK ALL FORECASTS'!AJ64</f>
        <v>768</v>
      </c>
      <c r="P105" s="244">
        <v>3</v>
      </c>
      <c r="Q105" s="243"/>
      <c r="R105" s="424">
        <f>'NLOK ALL FORECASTS'!AK64</f>
        <v>831</v>
      </c>
      <c r="S105" s="244">
        <v>3</v>
      </c>
      <c r="T105" s="243"/>
      <c r="U105" s="424">
        <f>'NLOK ALL FORECASTS'!AL64</f>
        <v>782</v>
      </c>
      <c r="V105" s="244">
        <v>3</v>
      </c>
      <c r="W105" s="243"/>
      <c r="X105" s="424">
        <f>'NLOK ALL FORECASTS'!AM64</f>
        <v>771</v>
      </c>
      <c r="Y105" s="244">
        <v>3</v>
      </c>
      <c r="Z105" s="243"/>
      <c r="AA105" s="424">
        <f>'NLOK ALL FORECASTS'!AN64</f>
        <v>867</v>
      </c>
      <c r="AB105" s="244">
        <v>3</v>
      </c>
      <c r="AC105" s="243"/>
      <c r="AD105" s="424">
        <f>'NLOK ALL FORECASTS'!AO64</f>
        <v>794</v>
      </c>
      <c r="AE105" s="244">
        <v>3</v>
      </c>
      <c r="AF105" s="243"/>
      <c r="AG105" s="424">
        <f>'NLOK ALL FORECASTS'!AP64</f>
        <v>757</v>
      </c>
      <c r="AH105" s="244">
        <v>3</v>
      </c>
      <c r="AI105" s="1004"/>
      <c r="AJ105" s="424">
        <f>'NLOK ALL FORECASTS'!AQ64</f>
        <v>950</v>
      </c>
      <c r="AK105" s="244">
        <v>3</v>
      </c>
      <c r="AL105" s="1004"/>
      <c r="AM105" s="424" t="e">
        <f>IF('VM Support FY24'!AM105-#REF!=0,"-",'VM Support FY24'!AM105-#REF!)</f>
        <v>#REF!</v>
      </c>
      <c r="AN105" s="244" t="e">
        <f>IF('VM Support FY24'!AN105-#REF!=0,"-",'VM Support FY24'!AN105-#REF!)</f>
        <v>#REF!</v>
      </c>
      <c r="AO105" s="1004" t="e">
        <f>IF('VM Support FY24'!AO105-#REF!=0,"-",'VM Support FY24'!AO105-#REF!)</f>
        <v>#REF!</v>
      </c>
      <c r="AP105" s="424" t="e">
        <f>IF('VM Support FY24'!AP105-#REF!=0,"-",'VM Support FY24'!AP105-#REF!)</f>
        <v>#REF!</v>
      </c>
      <c r="AQ105" s="244" t="e">
        <f>IF('VM Support FY24'!AQ105-#REF!=0,"-",'VM Support FY24'!AQ105-#REF!)</f>
        <v>#REF!</v>
      </c>
      <c r="AR105" s="1690" t="e">
        <f>IF('VM Support FY24'!AR105-#REF!=0,"-",'VM Support FY24'!AR105-#REF!)</f>
        <v>#REF!</v>
      </c>
      <c r="AS105" s="1651" t="e">
        <f t="shared" si="7"/>
        <v>#REF!</v>
      </c>
      <c r="AT105" s="242"/>
      <c r="AU105" s="241"/>
    </row>
    <row r="106" spans="4:47" ht="15.75" customHeight="1">
      <c r="D106" s="1689" t="s">
        <v>134</v>
      </c>
      <c r="E106" s="247" t="s">
        <v>142</v>
      </c>
      <c r="F106" s="169" t="s">
        <v>136</v>
      </c>
      <c r="G106" s="246"/>
      <c r="H106" s="245"/>
      <c r="I106" s="424"/>
      <c r="J106" s="244"/>
      <c r="K106" s="243"/>
      <c r="L106" s="424">
        <f>'NLOK ALL FORECASTS'!AI65</f>
        <v>326</v>
      </c>
      <c r="M106" s="244">
        <v>3</v>
      </c>
      <c r="N106" s="243"/>
      <c r="O106" s="424">
        <f>'NLOK ALL FORECASTS'!AJ65</f>
        <v>323</v>
      </c>
      <c r="P106" s="244">
        <v>3</v>
      </c>
      <c r="Q106" s="243"/>
      <c r="R106" s="424">
        <f>'NLOK ALL FORECASTS'!AK65</f>
        <v>330</v>
      </c>
      <c r="S106" s="244">
        <v>3</v>
      </c>
      <c r="T106" s="243"/>
      <c r="U106" s="424">
        <f>'NLOK ALL FORECASTS'!AL65</f>
        <v>339</v>
      </c>
      <c r="V106" s="244">
        <v>3</v>
      </c>
      <c r="W106" s="243"/>
      <c r="X106" s="424">
        <f>'NLOK ALL FORECASTS'!AM65</f>
        <v>347</v>
      </c>
      <c r="Y106" s="244">
        <v>3</v>
      </c>
      <c r="Z106" s="243"/>
      <c r="AA106" s="424">
        <f>'NLOK ALL FORECASTS'!AN65</f>
        <v>357</v>
      </c>
      <c r="AB106" s="244">
        <v>3</v>
      </c>
      <c r="AC106" s="243"/>
      <c r="AD106" s="424">
        <f>'NLOK ALL FORECASTS'!AO65</f>
        <v>384</v>
      </c>
      <c r="AE106" s="244">
        <v>3</v>
      </c>
      <c r="AF106" s="243"/>
      <c r="AG106" s="424">
        <f>'NLOK ALL FORECASTS'!AP65</f>
        <v>312</v>
      </c>
      <c r="AH106" s="244">
        <v>3</v>
      </c>
      <c r="AI106" s="1004"/>
      <c r="AJ106" s="424">
        <f>'NLOK ALL FORECASTS'!AQ65</f>
        <v>400</v>
      </c>
      <c r="AK106" s="244">
        <v>3</v>
      </c>
      <c r="AL106" s="1004"/>
      <c r="AM106" s="424" t="e">
        <f>IF('VM Support FY24'!AM106-#REF!=0,"-",'VM Support FY24'!AM106-#REF!)</f>
        <v>#REF!</v>
      </c>
      <c r="AN106" s="244" t="e">
        <f>IF('VM Support FY24'!AN106-#REF!=0,"-",'VM Support FY24'!AN106-#REF!)</f>
        <v>#REF!</v>
      </c>
      <c r="AO106" s="1004" t="e">
        <f>IF('VM Support FY24'!AO106-#REF!=0,"-",'VM Support FY24'!AO106-#REF!)</f>
        <v>#REF!</v>
      </c>
      <c r="AP106" s="424" t="e">
        <f>IF('VM Support FY24'!AP106-#REF!=0,"-",'VM Support FY24'!AP106-#REF!)</f>
        <v>#REF!</v>
      </c>
      <c r="AQ106" s="244" t="e">
        <f>IF('VM Support FY24'!AQ106-#REF!=0,"-",'VM Support FY24'!AQ106-#REF!)</f>
        <v>#REF!</v>
      </c>
      <c r="AR106" s="1690" t="e">
        <f>IF('VM Support FY24'!AR106-#REF!=0,"-",'VM Support FY24'!AR106-#REF!)</f>
        <v>#REF!</v>
      </c>
      <c r="AS106" s="1651" t="e">
        <f t="shared" si="7"/>
        <v>#REF!</v>
      </c>
      <c r="AT106" s="242"/>
      <c r="AU106" s="241"/>
    </row>
    <row r="107" spans="4:47" ht="15.75" customHeight="1">
      <c r="D107" s="1689" t="s">
        <v>134</v>
      </c>
      <c r="E107" s="247" t="s">
        <v>143</v>
      </c>
      <c r="F107" s="169" t="s">
        <v>136</v>
      </c>
      <c r="G107" s="246"/>
      <c r="H107" s="245"/>
      <c r="I107" s="424"/>
      <c r="J107" s="244"/>
      <c r="K107" s="243"/>
      <c r="L107" s="424">
        <f>'NLOK ALL FORECASTS'!AI66</f>
        <v>230</v>
      </c>
      <c r="M107" s="244">
        <v>3</v>
      </c>
      <c r="N107" s="243"/>
      <c r="O107" s="424">
        <f>'NLOK ALL FORECASTS'!AJ66</f>
        <v>217</v>
      </c>
      <c r="P107" s="244">
        <v>3</v>
      </c>
      <c r="Q107" s="243"/>
      <c r="R107" s="424">
        <f>'NLOK ALL FORECASTS'!AK66</f>
        <v>227</v>
      </c>
      <c r="S107" s="244">
        <v>3</v>
      </c>
      <c r="T107" s="243"/>
      <c r="U107" s="424">
        <f>'NLOK ALL FORECASTS'!AL66</f>
        <v>241</v>
      </c>
      <c r="V107" s="244">
        <v>3</v>
      </c>
      <c r="W107" s="243"/>
      <c r="X107" s="424">
        <f>'NLOK ALL FORECASTS'!AM66</f>
        <v>202</v>
      </c>
      <c r="Y107" s="244">
        <v>3</v>
      </c>
      <c r="Z107" s="243"/>
      <c r="AA107" s="424">
        <f>'NLOK ALL FORECASTS'!AN66</f>
        <v>237</v>
      </c>
      <c r="AB107" s="244">
        <v>3</v>
      </c>
      <c r="AC107" s="243"/>
      <c r="AD107" s="424">
        <f>'NLOK ALL FORECASTS'!AO66</f>
        <v>235</v>
      </c>
      <c r="AE107" s="244">
        <v>3</v>
      </c>
      <c r="AF107" s="243"/>
      <c r="AG107" s="424">
        <f>'NLOK ALL FORECASTS'!AP66</f>
        <v>229</v>
      </c>
      <c r="AH107" s="244">
        <v>3</v>
      </c>
      <c r="AI107" s="1004"/>
      <c r="AJ107" s="424">
        <f>'NLOK ALL FORECASTS'!AQ66</f>
        <v>250</v>
      </c>
      <c r="AK107" s="244">
        <v>3</v>
      </c>
      <c r="AL107" s="1004"/>
      <c r="AM107" s="424" t="e">
        <f>IF('VM Support FY24'!AM107-#REF!=0,"-",'VM Support FY24'!AM107-#REF!)</f>
        <v>#REF!</v>
      </c>
      <c r="AN107" s="244" t="e">
        <f>IF('VM Support FY24'!AN107-#REF!=0,"-",'VM Support FY24'!AN107-#REF!)</f>
        <v>#REF!</v>
      </c>
      <c r="AO107" s="1004" t="e">
        <f>IF('VM Support FY24'!AO107-#REF!=0,"-",'VM Support FY24'!AO107-#REF!)</f>
        <v>#REF!</v>
      </c>
      <c r="AP107" s="424" t="e">
        <f>IF('VM Support FY24'!AP107-#REF!=0,"-",'VM Support FY24'!AP107-#REF!)</f>
        <v>#REF!</v>
      </c>
      <c r="AQ107" s="244" t="e">
        <f>IF('VM Support FY24'!AQ107-#REF!=0,"-",'VM Support FY24'!AQ107-#REF!)</f>
        <v>#REF!</v>
      </c>
      <c r="AR107" s="1690" t="e">
        <f>IF('VM Support FY24'!AR107-#REF!=0,"-",'VM Support FY24'!AR107-#REF!)</f>
        <v>#REF!</v>
      </c>
      <c r="AS107" s="1651" t="e">
        <f t="shared" si="7"/>
        <v>#REF!</v>
      </c>
      <c r="AT107" s="242"/>
      <c r="AU107" s="241"/>
    </row>
    <row r="108" spans="4:47" ht="15.75" customHeight="1">
      <c r="D108" s="1689" t="s">
        <v>134</v>
      </c>
      <c r="E108" s="247" t="s">
        <v>144</v>
      </c>
      <c r="F108" s="169" t="s">
        <v>136</v>
      </c>
      <c r="G108" s="246"/>
      <c r="H108" s="245"/>
      <c r="I108" s="424"/>
      <c r="J108" s="244"/>
      <c r="K108" s="243"/>
      <c r="L108" s="424">
        <f>'NLOK ALL FORECASTS'!AI67</f>
        <v>1202</v>
      </c>
      <c r="M108" s="244">
        <v>3</v>
      </c>
      <c r="N108" s="243"/>
      <c r="O108" s="424">
        <f>'NLOK ALL FORECASTS'!AJ67</f>
        <v>1091</v>
      </c>
      <c r="P108" s="244">
        <v>3</v>
      </c>
      <c r="Q108" s="243"/>
      <c r="R108" s="424">
        <f>'NLOK ALL FORECASTS'!AK67</f>
        <v>1183</v>
      </c>
      <c r="S108" s="244">
        <v>3</v>
      </c>
      <c r="T108" s="243"/>
      <c r="U108" s="424">
        <f>'NLOK ALL FORECASTS'!AL67</f>
        <v>1181</v>
      </c>
      <c r="V108" s="244">
        <v>3</v>
      </c>
      <c r="W108" s="243"/>
      <c r="X108" s="424">
        <f>'NLOK ALL FORECASTS'!AM67</f>
        <v>1093</v>
      </c>
      <c r="Y108" s="244">
        <v>3</v>
      </c>
      <c r="Z108" s="243"/>
      <c r="AA108" s="424">
        <f>'NLOK ALL FORECASTS'!AN67</f>
        <v>1216</v>
      </c>
      <c r="AB108" s="244">
        <v>3</v>
      </c>
      <c r="AC108" s="243"/>
      <c r="AD108" s="424">
        <f>'NLOK ALL FORECASTS'!AO67</f>
        <v>1196</v>
      </c>
      <c r="AE108" s="244">
        <v>3</v>
      </c>
      <c r="AF108" s="243"/>
      <c r="AG108" s="424">
        <f>'NLOK ALL FORECASTS'!AP67</f>
        <v>1526</v>
      </c>
      <c r="AH108" s="244">
        <v>3</v>
      </c>
      <c r="AI108" s="1004"/>
      <c r="AJ108" s="424">
        <f>'NLOK ALL FORECASTS'!AQ67</f>
        <v>1250</v>
      </c>
      <c r="AK108" s="244">
        <v>3</v>
      </c>
      <c r="AL108" s="1004"/>
      <c r="AM108" s="424" t="e">
        <f>IF('VM Support FY24'!AM108-#REF!=0,"-",'VM Support FY24'!AM108-#REF!)</f>
        <v>#REF!</v>
      </c>
      <c r="AN108" s="244" t="e">
        <f>IF('VM Support FY24'!AN108-#REF!=0,"-",'VM Support FY24'!AN108-#REF!)</f>
        <v>#REF!</v>
      </c>
      <c r="AO108" s="1004" t="e">
        <f>IF('VM Support FY24'!AO108-#REF!=0,"-",'VM Support FY24'!AO108-#REF!)</f>
        <v>#REF!</v>
      </c>
      <c r="AP108" s="424" t="e">
        <f>IF('VM Support FY24'!AP108-#REF!=0,"-",'VM Support FY24'!AP108-#REF!)</f>
        <v>#REF!</v>
      </c>
      <c r="AQ108" s="244" t="e">
        <f>IF('VM Support FY24'!AQ108-#REF!=0,"-",'VM Support FY24'!AQ108-#REF!)</f>
        <v>#REF!</v>
      </c>
      <c r="AR108" s="1690" t="e">
        <f>IF('VM Support FY24'!AR108-#REF!=0,"-",'VM Support FY24'!AR108-#REF!)</f>
        <v>#REF!</v>
      </c>
      <c r="AS108" s="1651" t="e">
        <f t="shared" si="7"/>
        <v>#REF!</v>
      </c>
      <c r="AT108" s="242"/>
      <c r="AU108" s="241"/>
    </row>
    <row r="109" spans="4:47" ht="15.75" customHeight="1">
      <c r="D109" s="1689" t="s">
        <v>134</v>
      </c>
      <c r="E109" s="247" t="s">
        <v>145</v>
      </c>
      <c r="F109" s="169" t="s">
        <v>136</v>
      </c>
      <c r="G109" s="246"/>
      <c r="H109" s="245"/>
      <c r="I109" s="424"/>
      <c r="J109" s="244"/>
      <c r="K109" s="243"/>
      <c r="L109" s="424">
        <f>'NLOK ALL FORECASTS'!AI68</f>
        <v>1604</v>
      </c>
      <c r="M109" s="244">
        <v>4</v>
      </c>
      <c r="N109" s="243"/>
      <c r="O109" s="424">
        <f>'NLOK ALL FORECASTS'!AJ68</f>
        <v>1451</v>
      </c>
      <c r="P109" s="244">
        <v>4</v>
      </c>
      <c r="Q109" s="243"/>
      <c r="R109" s="424">
        <f>'NLOK ALL FORECASTS'!AK68</f>
        <v>1454</v>
      </c>
      <c r="S109" s="244">
        <v>4</v>
      </c>
      <c r="T109" s="243"/>
      <c r="U109" s="424">
        <f>'NLOK ALL FORECASTS'!AL68</f>
        <v>1539</v>
      </c>
      <c r="V109" s="244">
        <v>4</v>
      </c>
      <c r="W109" s="243"/>
      <c r="X109" s="424">
        <f>'NLOK ALL FORECASTS'!AM68</f>
        <v>1283</v>
      </c>
      <c r="Y109" s="244">
        <v>4</v>
      </c>
      <c r="Z109" s="243"/>
      <c r="AA109" s="424">
        <f>'NLOK ALL FORECASTS'!AN68</f>
        <v>1352</v>
      </c>
      <c r="AB109" s="244">
        <v>4</v>
      </c>
      <c r="AC109" s="243"/>
      <c r="AD109" s="424">
        <f>'NLOK ALL FORECASTS'!AO68</f>
        <v>1332</v>
      </c>
      <c r="AE109" s="244">
        <v>4</v>
      </c>
      <c r="AF109" s="243"/>
      <c r="AG109" s="424">
        <f>'NLOK ALL FORECASTS'!AP68</f>
        <v>1285</v>
      </c>
      <c r="AH109" s="244">
        <v>4</v>
      </c>
      <c r="AI109" s="1004"/>
      <c r="AJ109" s="424">
        <f>'NLOK ALL FORECASTS'!AQ68</f>
        <v>1350</v>
      </c>
      <c r="AK109" s="244">
        <v>4</v>
      </c>
      <c r="AL109" s="1004"/>
      <c r="AM109" s="424" t="e">
        <f>IF('VM Support FY24'!AM109-#REF!=0,"-",'VM Support FY24'!AM109-#REF!)</f>
        <v>#REF!</v>
      </c>
      <c r="AN109" s="244" t="e">
        <f>IF('VM Support FY24'!AN109-#REF!=0,"-",'VM Support FY24'!AN109-#REF!)</f>
        <v>#REF!</v>
      </c>
      <c r="AO109" s="1004" t="e">
        <f>IF('VM Support FY24'!AO109-#REF!=0,"-",'VM Support FY24'!AO109-#REF!)</f>
        <v>#REF!</v>
      </c>
      <c r="AP109" s="424" t="e">
        <f>IF('VM Support FY24'!AP109-#REF!=0,"-",'VM Support FY24'!AP109-#REF!)</f>
        <v>#REF!</v>
      </c>
      <c r="AQ109" s="244" t="e">
        <f>IF('VM Support FY24'!AQ109-#REF!=0,"-",'VM Support FY24'!AQ109-#REF!)</f>
        <v>#REF!</v>
      </c>
      <c r="AR109" s="1690" t="e">
        <f>IF('VM Support FY24'!AR109-#REF!=0,"-",'VM Support FY24'!AR109-#REF!)</f>
        <v>#REF!</v>
      </c>
      <c r="AS109" s="1651" t="e">
        <f t="shared" si="7"/>
        <v>#REF!</v>
      </c>
      <c r="AT109" s="242"/>
      <c r="AU109" s="241"/>
    </row>
    <row r="110" spans="4:47" ht="15.75" customHeight="1">
      <c r="D110" s="1689" t="s">
        <v>134</v>
      </c>
      <c r="E110" s="247" t="s">
        <v>146</v>
      </c>
      <c r="F110" s="169" t="s">
        <v>136</v>
      </c>
      <c r="G110" s="246"/>
      <c r="H110" s="245"/>
      <c r="I110" s="424"/>
      <c r="J110" s="244"/>
      <c r="K110" s="243"/>
      <c r="L110" s="424">
        <f>'NLOK ALL FORECASTS'!AI69</f>
        <v>1609</v>
      </c>
      <c r="M110" s="244">
        <v>4</v>
      </c>
      <c r="N110" s="243"/>
      <c r="O110" s="424">
        <f>'NLOK ALL FORECASTS'!AJ69</f>
        <v>1468</v>
      </c>
      <c r="P110" s="244">
        <v>4</v>
      </c>
      <c r="Q110" s="243"/>
      <c r="R110" s="424">
        <f>'NLOK ALL FORECASTS'!AK69</f>
        <v>1488</v>
      </c>
      <c r="S110" s="244">
        <v>4</v>
      </c>
      <c r="T110" s="243"/>
      <c r="U110" s="424">
        <f>'NLOK ALL FORECASTS'!AL69</f>
        <v>1682</v>
      </c>
      <c r="V110" s="244">
        <v>4</v>
      </c>
      <c r="W110" s="243"/>
      <c r="X110" s="424">
        <f>'NLOK ALL FORECASTS'!AM69</f>
        <v>1581</v>
      </c>
      <c r="Y110" s="244">
        <v>4</v>
      </c>
      <c r="Z110" s="243"/>
      <c r="AA110" s="424">
        <f>'NLOK ALL FORECASTS'!AN69</f>
        <v>1719</v>
      </c>
      <c r="AB110" s="244">
        <v>4</v>
      </c>
      <c r="AC110" s="243"/>
      <c r="AD110" s="424">
        <f>'NLOK ALL FORECASTS'!AO69</f>
        <v>1668</v>
      </c>
      <c r="AE110" s="244">
        <v>4</v>
      </c>
      <c r="AF110" s="243"/>
      <c r="AG110" s="424">
        <f>'NLOK ALL FORECASTS'!AP69</f>
        <v>1709</v>
      </c>
      <c r="AH110" s="244">
        <v>4</v>
      </c>
      <c r="AI110" s="1004"/>
      <c r="AJ110" s="424">
        <f>'NLOK ALL FORECASTS'!AQ69</f>
        <v>1900</v>
      </c>
      <c r="AK110" s="244">
        <v>4</v>
      </c>
      <c r="AL110" s="1004"/>
      <c r="AM110" s="424" t="e">
        <f>IF('VM Support FY24'!AM110-#REF!=0,"-",'VM Support FY24'!AM110-#REF!)</f>
        <v>#REF!</v>
      </c>
      <c r="AN110" s="244" t="e">
        <f>IF('VM Support FY24'!AN110-#REF!=0,"-",'VM Support FY24'!AN110-#REF!)</f>
        <v>#REF!</v>
      </c>
      <c r="AO110" s="1004" t="e">
        <f>IF('VM Support FY24'!AO110-#REF!=0,"-",'VM Support FY24'!AO110-#REF!)</f>
        <v>#REF!</v>
      </c>
      <c r="AP110" s="424" t="e">
        <f>IF('VM Support FY24'!AP110-#REF!=0,"-",'VM Support FY24'!AP110-#REF!)</f>
        <v>#REF!</v>
      </c>
      <c r="AQ110" s="244" t="e">
        <f>IF('VM Support FY24'!AQ110-#REF!=0,"-",'VM Support FY24'!AQ110-#REF!)</f>
        <v>#REF!</v>
      </c>
      <c r="AR110" s="1690" t="e">
        <f>IF('VM Support FY24'!AR110-#REF!=0,"-",'VM Support FY24'!AR110-#REF!)</f>
        <v>#REF!</v>
      </c>
      <c r="AS110" s="1651" t="e">
        <f t="shared" si="7"/>
        <v>#REF!</v>
      </c>
      <c r="AT110" s="242"/>
      <c r="AU110" s="241"/>
    </row>
    <row r="111" spans="4:47" ht="15.75" customHeight="1">
      <c r="D111" s="1691" t="s">
        <v>147</v>
      </c>
      <c r="E111" s="600" t="s">
        <v>148</v>
      </c>
      <c r="F111" s="600" t="s">
        <v>52</v>
      </c>
      <c r="G111" s="246"/>
      <c r="H111" s="245"/>
      <c r="I111" s="424"/>
      <c r="J111" s="244"/>
      <c r="K111" s="243"/>
      <c r="L111" s="424">
        <v>150</v>
      </c>
      <c r="M111" s="244">
        <v>2</v>
      </c>
      <c r="N111" s="243"/>
      <c r="O111" s="424">
        <v>150</v>
      </c>
      <c r="P111" s="244">
        <v>2</v>
      </c>
      <c r="Q111" s="243"/>
      <c r="R111" s="424">
        <v>150</v>
      </c>
      <c r="S111" s="244">
        <v>2</v>
      </c>
      <c r="T111" s="243"/>
      <c r="U111" s="424">
        <v>150</v>
      </c>
      <c r="V111" s="244">
        <v>2</v>
      </c>
      <c r="W111" s="243"/>
      <c r="X111" s="424">
        <v>150</v>
      </c>
      <c r="Y111" s="244">
        <v>2</v>
      </c>
      <c r="Z111" s="243"/>
      <c r="AA111" s="424">
        <v>150</v>
      </c>
      <c r="AB111" s="244">
        <v>2</v>
      </c>
      <c r="AC111" s="243"/>
      <c r="AD111" s="424">
        <v>150</v>
      </c>
      <c r="AE111" s="244">
        <v>2</v>
      </c>
      <c r="AF111" s="243"/>
      <c r="AG111" s="424">
        <v>150</v>
      </c>
      <c r="AH111" s="244">
        <v>2</v>
      </c>
      <c r="AI111" s="1004"/>
      <c r="AJ111" s="424">
        <v>150</v>
      </c>
      <c r="AK111" s="244">
        <v>2</v>
      </c>
      <c r="AL111" s="1004"/>
      <c r="AM111" s="424" t="e">
        <f>IF('VM Support FY24'!AM111-#REF!=0,"-",'VM Support FY24'!AM111-#REF!)</f>
        <v>#REF!</v>
      </c>
      <c r="AN111" s="244" t="e">
        <f>IF('VM Support FY24'!AN111-#REF!=0,"-",'VM Support FY24'!AN111-#REF!)</f>
        <v>#REF!</v>
      </c>
      <c r="AO111" s="1004" t="e">
        <f>IF('VM Support FY24'!AO111-#REF!=0,"-",'VM Support FY24'!AO111-#REF!)</f>
        <v>#REF!</v>
      </c>
      <c r="AP111" s="424" t="e">
        <f>IF('VM Support FY24'!AP111-#REF!=0,"-",'VM Support FY24'!AP111-#REF!)</f>
        <v>#REF!</v>
      </c>
      <c r="AQ111" s="244" t="e">
        <f>IF('VM Support FY24'!AQ111-#REF!=0,"-",'VM Support FY24'!AQ111-#REF!)</f>
        <v>#REF!</v>
      </c>
      <c r="AR111" s="1690" t="e">
        <f>IF('VM Support FY24'!AR111-#REF!=0,"-",'VM Support FY24'!AR111-#REF!)</f>
        <v>#REF!</v>
      </c>
      <c r="AS111" s="1651" t="e">
        <f t="shared" si="7"/>
        <v>#REF!</v>
      </c>
      <c r="AT111" s="242"/>
      <c r="AU111" s="241"/>
    </row>
    <row r="112" spans="4:47" ht="15.75" customHeight="1">
      <c r="D112" s="1692" t="s">
        <v>147</v>
      </c>
      <c r="E112" s="600" t="s">
        <v>149</v>
      </c>
      <c r="F112" s="600" t="s">
        <v>52</v>
      </c>
      <c r="G112" s="246"/>
      <c r="H112" s="245"/>
      <c r="I112" s="424"/>
      <c r="J112" s="244"/>
      <c r="K112" s="243"/>
      <c r="L112" s="424">
        <v>400</v>
      </c>
      <c r="M112" s="244">
        <v>2</v>
      </c>
      <c r="N112" s="243"/>
      <c r="O112" s="424">
        <v>400</v>
      </c>
      <c r="P112" s="244">
        <v>2</v>
      </c>
      <c r="Q112" s="243"/>
      <c r="R112" s="424">
        <v>400</v>
      </c>
      <c r="S112" s="244">
        <v>2</v>
      </c>
      <c r="T112" s="243"/>
      <c r="U112" s="424">
        <v>400</v>
      </c>
      <c r="V112" s="244">
        <v>2</v>
      </c>
      <c r="W112" s="243"/>
      <c r="X112" s="424">
        <v>400</v>
      </c>
      <c r="Y112" s="244">
        <v>2</v>
      </c>
      <c r="Z112" s="243"/>
      <c r="AA112" s="424">
        <v>400</v>
      </c>
      <c r="AB112" s="244">
        <v>2</v>
      </c>
      <c r="AC112" s="243"/>
      <c r="AD112" s="424">
        <v>400</v>
      </c>
      <c r="AE112" s="244">
        <v>2</v>
      </c>
      <c r="AF112" s="243"/>
      <c r="AG112" s="424">
        <v>400</v>
      </c>
      <c r="AH112" s="244">
        <v>2</v>
      </c>
      <c r="AI112" s="1004"/>
      <c r="AJ112" s="424">
        <v>400</v>
      </c>
      <c r="AK112" s="244">
        <v>2</v>
      </c>
      <c r="AL112" s="1004"/>
      <c r="AM112" s="424" t="e">
        <f>IF('VM Support FY24'!AM112-#REF!=0,"-",'VM Support FY24'!AM112-#REF!)</f>
        <v>#REF!</v>
      </c>
      <c r="AN112" s="244" t="e">
        <f>IF('VM Support FY24'!AN112-#REF!=0,"-",'VM Support FY24'!AN112-#REF!)</f>
        <v>#REF!</v>
      </c>
      <c r="AO112" s="1004" t="e">
        <f>IF('VM Support FY24'!AO112-#REF!=0,"-",'VM Support FY24'!AO112-#REF!)</f>
        <v>#REF!</v>
      </c>
      <c r="AP112" s="424" t="e">
        <f>IF('VM Support FY24'!AP112-#REF!=0,"-",'VM Support FY24'!AP112-#REF!)</f>
        <v>#REF!</v>
      </c>
      <c r="AQ112" s="244" t="e">
        <f>IF('VM Support FY24'!AQ112-#REF!=0,"-",'VM Support FY24'!AQ112-#REF!)</f>
        <v>#REF!</v>
      </c>
      <c r="AR112" s="1690" t="e">
        <f>IF('VM Support FY24'!AR112-#REF!=0,"-",'VM Support FY24'!AR112-#REF!)</f>
        <v>#REF!</v>
      </c>
      <c r="AS112" s="1651" t="e">
        <f t="shared" si="7"/>
        <v>#REF!</v>
      </c>
      <c r="AT112" s="242"/>
      <c r="AU112" s="241"/>
    </row>
    <row r="113" spans="1:47" ht="15.75" customHeight="1">
      <c r="D113" s="1692" t="s">
        <v>147</v>
      </c>
      <c r="E113" s="600" t="s">
        <v>150</v>
      </c>
      <c r="F113" s="600" t="s">
        <v>52</v>
      </c>
      <c r="G113" s="246"/>
      <c r="H113" s="245"/>
      <c r="I113" s="424"/>
      <c r="J113" s="244"/>
      <c r="K113" s="243"/>
      <c r="L113" s="424">
        <v>350</v>
      </c>
      <c r="M113" s="244">
        <v>2</v>
      </c>
      <c r="N113" s="243"/>
      <c r="O113" s="424">
        <v>350</v>
      </c>
      <c r="P113" s="244">
        <v>2</v>
      </c>
      <c r="Q113" s="243"/>
      <c r="R113" s="424">
        <v>350</v>
      </c>
      <c r="S113" s="244">
        <v>2</v>
      </c>
      <c r="T113" s="243"/>
      <c r="U113" s="424">
        <v>350</v>
      </c>
      <c r="V113" s="244">
        <v>2</v>
      </c>
      <c r="W113" s="243"/>
      <c r="X113" s="424">
        <v>350</v>
      </c>
      <c r="Y113" s="244">
        <v>2</v>
      </c>
      <c r="Z113" s="243"/>
      <c r="AA113" s="424">
        <v>350</v>
      </c>
      <c r="AB113" s="244">
        <v>2</v>
      </c>
      <c r="AC113" s="243"/>
      <c r="AD113" s="424">
        <v>350</v>
      </c>
      <c r="AE113" s="244">
        <v>2</v>
      </c>
      <c r="AF113" s="243"/>
      <c r="AG113" s="424">
        <v>350</v>
      </c>
      <c r="AH113" s="244">
        <v>2</v>
      </c>
      <c r="AI113" s="1004"/>
      <c r="AJ113" s="424">
        <v>350</v>
      </c>
      <c r="AK113" s="244">
        <v>2</v>
      </c>
      <c r="AL113" s="1004"/>
      <c r="AM113" s="424" t="e">
        <f>IF('VM Support FY24'!AM113-#REF!=0,"-",'VM Support FY24'!AM113-#REF!)</f>
        <v>#REF!</v>
      </c>
      <c r="AN113" s="244" t="e">
        <f>IF('VM Support FY24'!AN113-#REF!=0,"-",'VM Support FY24'!AN113-#REF!)</f>
        <v>#REF!</v>
      </c>
      <c r="AO113" s="1004" t="e">
        <f>IF('VM Support FY24'!AO113-#REF!=0,"-",'VM Support FY24'!AO113-#REF!)</f>
        <v>#REF!</v>
      </c>
      <c r="AP113" s="424" t="e">
        <f>IF('VM Support FY24'!AP113-#REF!=0,"-",'VM Support FY24'!AP113-#REF!)</f>
        <v>#REF!</v>
      </c>
      <c r="AQ113" s="244" t="e">
        <f>IF('VM Support FY24'!AQ113-#REF!=0,"-",'VM Support FY24'!AQ113-#REF!)</f>
        <v>#REF!</v>
      </c>
      <c r="AR113" s="1690" t="e">
        <f>IF('VM Support FY24'!AR113-#REF!=0,"-",'VM Support FY24'!AR113-#REF!)</f>
        <v>#REF!</v>
      </c>
      <c r="AS113" s="1651" t="e">
        <f t="shared" si="7"/>
        <v>#REF!</v>
      </c>
      <c r="AT113" s="242"/>
      <c r="AU113" s="241"/>
    </row>
    <row r="114" spans="1:47" ht="15.75" customHeight="1">
      <c r="D114" s="1693" t="s">
        <v>134</v>
      </c>
      <c r="E114" s="1694" t="s">
        <v>151</v>
      </c>
      <c r="F114" s="1694" t="s">
        <v>151</v>
      </c>
      <c r="G114" s="1695"/>
      <c r="H114" s="1696"/>
      <c r="I114" s="421"/>
      <c r="J114" s="1697"/>
      <c r="K114" s="1698"/>
      <c r="L114" s="421">
        <f>SUM(L99:L113)</f>
        <v>22168</v>
      </c>
      <c r="M114" s="1697">
        <f>SUM(M99:M113)</f>
        <v>62</v>
      </c>
      <c r="N114" s="1698"/>
      <c r="O114" s="421">
        <f>SUM(O99:O113)</f>
        <v>21911</v>
      </c>
      <c r="P114" s="1697">
        <f>SUM(P99:P113)</f>
        <v>62</v>
      </c>
      <c r="Q114" s="1698"/>
      <c r="R114" s="421">
        <f>SUM(R99:R113)</f>
        <v>22430</v>
      </c>
      <c r="S114" s="1697">
        <f>SUM(S99:S113)</f>
        <v>62</v>
      </c>
      <c r="T114" s="1698"/>
      <c r="U114" s="421">
        <f>SUM(U99:U113)</f>
        <v>23067</v>
      </c>
      <c r="V114" s="1697">
        <f>SUM(V99:V113)</f>
        <v>63</v>
      </c>
      <c r="W114" s="1698"/>
      <c r="X114" s="421">
        <f>SUM(X99:X113)</f>
        <v>22408</v>
      </c>
      <c r="Y114" s="1697">
        <f>SUM(Y99:Y113)</f>
        <v>63</v>
      </c>
      <c r="Z114" s="1698"/>
      <c r="AA114" s="421">
        <f>SUM(AA99:AA113)</f>
        <v>24222</v>
      </c>
      <c r="AB114" s="1697">
        <f>SUM(AB99:AB113)</f>
        <v>64</v>
      </c>
      <c r="AC114" s="1698"/>
      <c r="AD114" s="421">
        <f>SUM(AD99:AD113)</f>
        <v>23925</v>
      </c>
      <c r="AE114" s="1697">
        <f>SUM(AE99:AE113)</f>
        <v>65</v>
      </c>
      <c r="AF114" s="1698"/>
      <c r="AG114" s="421">
        <f>SUM(AG99:AG113)</f>
        <v>23752</v>
      </c>
      <c r="AH114" s="1697">
        <f>SUM(AH99:AH113)</f>
        <v>65</v>
      </c>
      <c r="AI114" s="1699"/>
      <c r="AJ114" s="421">
        <f>SUM(AJ99:AJ113)</f>
        <v>25500</v>
      </c>
      <c r="AK114" s="1697">
        <f>SUM(AK99:AK113)</f>
        <v>66</v>
      </c>
      <c r="AL114" s="1699"/>
      <c r="AM114" s="421" t="e">
        <f>IF('VM Support FY24'!AM114-#REF!=0,"-",'VM Support FY24'!AM114-#REF!)</f>
        <v>#REF!</v>
      </c>
      <c r="AN114" s="1697" t="e">
        <f>IF('VM Support FY24'!AN114-#REF!=0,"-",'VM Support FY24'!AN114-#REF!)</f>
        <v>#REF!</v>
      </c>
      <c r="AO114" s="1699" t="e">
        <f>IF('VM Support FY24'!AO114-#REF!=0,"-",'VM Support FY24'!AO114-#REF!)</f>
        <v>#REF!</v>
      </c>
      <c r="AP114" s="421" t="e">
        <f>IF('VM Support FY24'!AP114-#REF!=0,"-",'VM Support FY24'!AP114-#REF!)</f>
        <v>#REF!</v>
      </c>
      <c r="AQ114" s="1697" t="e">
        <f>IF('VM Support FY24'!AQ114-#REF!=0,"-",'VM Support FY24'!AQ114-#REF!)</f>
        <v>#REF!</v>
      </c>
      <c r="AR114" s="1700" t="e">
        <f>IF('VM Support FY24'!AR114-#REF!=0,"-",'VM Support FY24'!AR114-#REF!)</f>
        <v>#REF!</v>
      </c>
      <c r="AS114" s="1673" t="e">
        <f t="shared" si="7"/>
        <v>#REF!</v>
      </c>
      <c r="AT114" s="368"/>
      <c r="AU114" s="367"/>
    </row>
    <row r="115" spans="1:47" ht="15" customHeight="1">
      <c r="L115" s="147"/>
      <c r="O115" s="147"/>
    </row>
    <row r="116" spans="1:47" ht="15" customHeight="1">
      <c r="D116" s="2907" t="s">
        <v>152</v>
      </c>
      <c r="E116" s="2908"/>
      <c r="F116" s="2908"/>
      <c r="G116" s="2908"/>
      <c r="H116" s="2909"/>
      <c r="I116" s="1678"/>
      <c r="J116" s="1679">
        <v>45017</v>
      </c>
      <c r="K116" s="1680"/>
      <c r="L116" s="1678"/>
      <c r="M116" s="1679">
        <v>45047</v>
      </c>
      <c r="N116" s="1680"/>
      <c r="O116" s="1678"/>
      <c r="P116" s="1679">
        <v>45078</v>
      </c>
      <c r="Q116" s="1681"/>
      <c r="R116" s="1678"/>
      <c r="S116" s="1679">
        <v>45108</v>
      </c>
      <c r="T116" s="1680"/>
      <c r="U116" s="1678"/>
      <c r="V116" s="1679">
        <v>45139</v>
      </c>
      <c r="W116" s="1680"/>
      <c r="X116" s="1678"/>
      <c r="Y116" s="1679">
        <v>45170</v>
      </c>
      <c r="Z116" s="1680"/>
      <c r="AA116" s="1678"/>
      <c r="AB116" s="1679">
        <v>45200</v>
      </c>
      <c r="AC116" s="1680"/>
      <c r="AD116" s="1678"/>
      <c r="AE116" s="1679">
        <v>45231</v>
      </c>
      <c r="AF116" s="1680"/>
      <c r="AG116" s="1678"/>
      <c r="AH116" s="1679">
        <v>45261</v>
      </c>
      <c r="AI116" s="1682"/>
      <c r="AJ116" s="1678"/>
      <c r="AK116" s="1679">
        <v>45292</v>
      </c>
      <c r="AL116" s="1682"/>
      <c r="AM116" s="1678"/>
      <c r="AN116" s="1679">
        <v>45323</v>
      </c>
      <c r="AO116" s="1682"/>
      <c r="AP116" s="1678"/>
      <c r="AQ116" s="1679">
        <v>45352</v>
      </c>
      <c r="AR116" s="1684"/>
      <c r="AS116" s="1662"/>
      <c r="AT116" s="269" t="s">
        <v>2</v>
      </c>
      <c r="AU116" s="268"/>
    </row>
    <row r="117" spans="1:47" ht="15" customHeight="1">
      <c r="D117" s="1701" t="s">
        <v>4</v>
      </c>
      <c r="E117" s="266" t="s">
        <v>5</v>
      </c>
      <c r="F117" s="182" t="s">
        <v>6</v>
      </c>
      <c r="G117" s="181" t="s">
        <v>7</v>
      </c>
      <c r="H117" s="180"/>
      <c r="I117" s="423" t="s">
        <v>9</v>
      </c>
      <c r="J117" s="177" t="s">
        <v>10</v>
      </c>
      <c r="K117" s="179" t="s">
        <v>11</v>
      </c>
      <c r="L117" s="423" t="s">
        <v>9</v>
      </c>
      <c r="M117" s="177" t="s">
        <v>10</v>
      </c>
      <c r="N117" s="179" t="s">
        <v>11</v>
      </c>
      <c r="O117" s="423" t="s">
        <v>9</v>
      </c>
      <c r="P117" s="177" t="s">
        <v>10</v>
      </c>
      <c r="Q117" s="260" t="s">
        <v>11</v>
      </c>
      <c r="R117" s="423" t="s">
        <v>9</v>
      </c>
      <c r="S117" s="177" t="s">
        <v>10</v>
      </c>
      <c r="T117" s="179" t="s">
        <v>11</v>
      </c>
      <c r="U117" s="423" t="s">
        <v>9</v>
      </c>
      <c r="V117" s="177" t="s">
        <v>10</v>
      </c>
      <c r="W117" s="179" t="s">
        <v>11</v>
      </c>
      <c r="X117" s="423" t="s">
        <v>9</v>
      </c>
      <c r="Y117" s="177" t="s">
        <v>10</v>
      </c>
      <c r="Z117" s="179" t="s">
        <v>11</v>
      </c>
      <c r="AA117" s="423" t="s">
        <v>9</v>
      </c>
      <c r="AB117" s="177" t="s">
        <v>10</v>
      </c>
      <c r="AC117" s="179" t="s">
        <v>11</v>
      </c>
      <c r="AD117" s="423" t="s">
        <v>9</v>
      </c>
      <c r="AE117" s="177" t="s">
        <v>10</v>
      </c>
      <c r="AF117" s="179" t="s">
        <v>11</v>
      </c>
      <c r="AG117" s="423" t="s">
        <v>9</v>
      </c>
      <c r="AH117" s="177" t="s">
        <v>10</v>
      </c>
      <c r="AI117" s="998" t="s">
        <v>11</v>
      </c>
      <c r="AJ117" s="423" t="s">
        <v>9</v>
      </c>
      <c r="AK117" s="177" t="s">
        <v>10</v>
      </c>
      <c r="AL117" s="998" t="s">
        <v>11</v>
      </c>
      <c r="AM117" s="423" t="s">
        <v>9</v>
      </c>
      <c r="AN117" s="177" t="s">
        <v>10</v>
      </c>
      <c r="AO117" s="998" t="s">
        <v>11</v>
      </c>
      <c r="AP117" s="423" t="s">
        <v>9</v>
      </c>
      <c r="AQ117" s="177" t="s">
        <v>10</v>
      </c>
      <c r="AR117" s="1686" t="s">
        <v>11</v>
      </c>
      <c r="AS117" s="1672" t="s">
        <v>9</v>
      </c>
      <c r="AT117" s="177" t="s">
        <v>10</v>
      </c>
      <c r="AU117" s="260" t="s">
        <v>11</v>
      </c>
    </row>
    <row r="118" spans="1:47" ht="15" customHeight="1">
      <c r="D118" s="210" t="s">
        <v>153</v>
      </c>
      <c r="E118" s="174" t="s">
        <v>153</v>
      </c>
      <c r="F118" s="209" t="s">
        <v>16</v>
      </c>
      <c r="G118" s="209"/>
      <c r="H118" s="276"/>
      <c r="I118" s="420">
        <f>'AVAST ALL FORECASTS'!AH124</f>
        <v>764</v>
      </c>
      <c r="J118" s="172"/>
      <c r="K118" s="171"/>
      <c r="L118" s="420">
        <f>'AVAST ALL FORECASTS'!AI124</f>
        <v>786</v>
      </c>
      <c r="M118" s="172"/>
      <c r="N118" s="171"/>
      <c r="O118" s="420">
        <f>'AVAST ALL FORECASTS'!AJ124</f>
        <v>918</v>
      </c>
      <c r="P118" s="172"/>
      <c r="Q118" s="275"/>
      <c r="R118" s="420">
        <f>'AVAST ALL FORECASTS'!AK124</f>
        <v>718</v>
      </c>
      <c r="S118" s="172"/>
      <c r="T118" s="171"/>
      <c r="U118" s="420">
        <f>'AVAST ALL FORECASTS'!AL124</f>
        <v>867</v>
      </c>
      <c r="V118" s="172"/>
      <c r="W118" s="171"/>
      <c r="X118" s="420">
        <f>'AVAST ALL FORECASTS'!AM124</f>
        <v>865</v>
      </c>
      <c r="Y118" s="172"/>
      <c r="Z118" s="171"/>
      <c r="AA118" s="420">
        <f>'AVAST ALL FORECASTS'!AN124</f>
        <v>900</v>
      </c>
      <c r="AB118" s="172"/>
      <c r="AC118" s="171"/>
      <c r="AD118" s="420">
        <f>'AVAST ALL FORECASTS'!AO124</f>
        <v>950</v>
      </c>
      <c r="AE118" s="172"/>
      <c r="AF118" s="171"/>
      <c r="AG118" s="420">
        <f>'AVAST ALL FORECASTS'!AP124</f>
        <v>900</v>
      </c>
      <c r="AH118" s="172"/>
      <c r="AI118" s="995"/>
      <c r="AJ118" s="420">
        <f>'AVAST ALL FORECASTS'!AQ124</f>
        <v>950</v>
      </c>
      <c r="AK118" s="172"/>
      <c r="AL118" s="995"/>
      <c r="AM118" s="420" t="e">
        <f>IF('VM Support FY24'!AM118-#REF!=0,"-",'VM Support FY24'!AM118-#REF!)</f>
        <v>#REF!</v>
      </c>
      <c r="AN118" s="172" t="e">
        <f>IF('VM Support FY24'!AN118-#REF!=0,"-",'VM Support FY24'!AN118-#REF!)</f>
        <v>#REF!</v>
      </c>
      <c r="AO118" s="995" t="e">
        <f>IF('VM Support FY24'!AO118-#REF!=0,"-",'VM Support FY24'!AO118-#REF!)</f>
        <v>#REF!</v>
      </c>
      <c r="AP118" s="420" t="e">
        <f>IF('VM Support FY24'!AP118-#REF!=0,"-",'VM Support FY24'!AP118-#REF!)</f>
        <v>#REF!</v>
      </c>
      <c r="AQ118" s="172" t="e">
        <f>IF('VM Support FY24'!AQ118-#REF!=0,"-",'VM Support FY24'!AQ118-#REF!)</f>
        <v>#REF!</v>
      </c>
      <c r="AR118" s="1702" t="e">
        <f>IF('VM Support FY24'!AR118-#REF!=0,"-",'VM Support FY24'!AR118-#REF!)</f>
        <v>#REF!</v>
      </c>
      <c r="AS118" s="1648" t="e">
        <f t="shared" ref="AS118:AS124" si="8">SUM(I118,L118,O118,R118,U118,X118,AA118,AD118,AG118,AJ118,AM118,AP118)</f>
        <v>#REF!</v>
      </c>
      <c r="AT118" s="172"/>
      <c r="AU118" s="275"/>
    </row>
    <row r="119" spans="1:47" ht="15" customHeight="1">
      <c r="D119" s="1689" t="s">
        <v>153</v>
      </c>
      <c r="E119" s="169" t="s">
        <v>153</v>
      </c>
      <c r="F119" s="169" t="s">
        <v>22</v>
      </c>
      <c r="G119" s="168"/>
      <c r="H119" s="167"/>
      <c r="I119" s="431">
        <f>'AVAST ALL FORECASTS'!AH125</f>
        <v>679</v>
      </c>
      <c r="J119" s="165"/>
      <c r="K119" s="166"/>
      <c r="L119" s="431">
        <f>'AVAST ALL FORECASTS'!AI125</f>
        <v>666</v>
      </c>
      <c r="M119" s="165"/>
      <c r="N119" s="166"/>
      <c r="O119" s="431">
        <f>'AVAST ALL FORECASTS'!AJ125</f>
        <v>781</v>
      </c>
      <c r="P119" s="165"/>
      <c r="Q119" s="249"/>
      <c r="R119" s="431">
        <f>'AVAST ALL FORECASTS'!AK125</f>
        <v>643</v>
      </c>
      <c r="S119" s="165"/>
      <c r="T119" s="166"/>
      <c r="U119" s="431">
        <f>'AVAST ALL FORECASTS'!AL125</f>
        <v>678</v>
      </c>
      <c r="V119" s="165"/>
      <c r="W119" s="166"/>
      <c r="X119" s="431">
        <f>'AVAST ALL FORECASTS'!AM125</f>
        <v>731</v>
      </c>
      <c r="Y119" s="165"/>
      <c r="Z119" s="166"/>
      <c r="AA119" s="431">
        <f>'AVAST ALL FORECASTS'!AN125</f>
        <v>750</v>
      </c>
      <c r="AB119" s="165"/>
      <c r="AC119" s="166"/>
      <c r="AD119" s="431">
        <f>'AVAST ALL FORECASTS'!AO125</f>
        <v>800</v>
      </c>
      <c r="AE119" s="165"/>
      <c r="AF119" s="166"/>
      <c r="AG119" s="431">
        <f>'AVAST ALL FORECASTS'!AP125</f>
        <v>750</v>
      </c>
      <c r="AH119" s="165"/>
      <c r="AI119" s="1014"/>
      <c r="AJ119" s="431">
        <f>'AVAST ALL FORECASTS'!AQ125</f>
        <v>750</v>
      </c>
      <c r="AK119" s="165"/>
      <c r="AL119" s="1014"/>
      <c r="AM119" s="431" t="e">
        <f>IF('VM Support FY24'!AM119-#REF!=0,"-",'VM Support FY24'!AM119-#REF!)</f>
        <v>#REF!</v>
      </c>
      <c r="AN119" s="165" t="e">
        <f>IF('VM Support FY24'!AN119-#REF!=0,"-",'VM Support FY24'!AN119-#REF!)</f>
        <v>#REF!</v>
      </c>
      <c r="AO119" s="1014" t="e">
        <f>IF('VM Support FY24'!AO119-#REF!=0,"-",'VM Support FY24'!AO119-#REF!)</f>
        <v>#REF!</v>
      </c>
      <c r="AP119" s="431" t="e">
        <f>IF('VM Support FY24'!AP119-#REF!=0,"-",'VM Support FY24'!AP119-#REF!)</f>
        <v>#REF!</v>
      </c>
      <c r="AQ119" s="165" t="e">
        <f>IF('VM Support FY24'!AQ119-#REF!=0,"-",'VM Support FY24'!AQ119-#REF!)</f>
        <v>#REF!</v>
      </c>
      <c r="AR119" s="1703" t="e">
        <f>IF('VM Support FY24'!AR119-#REF!=0,"-",'VM Support FY24'!AR119-#REF!)</f>
        <v>#REF!</v>
      </c>
      <c r="AS119" s="1649" t="e">
        <f t="shared" si="8"/>
        <v>#REF!</v>
      </c>
      <c r="AT119" s="165"/>
      <c r="AU119" s="249"/>
    </row>
    <row r="120" spans="1:47" ht="15" customHeight="1">
      <c r="D120" s="1689" t="s">
        <v>153</v>
      </c>
      <c r="E120" s="169" t="s">
        <v>153</v>
      </c>
      <c r="F120" s="169" t="s">
        <v>52</v>
      </c>
      <c r="G120" s="168"/>
      <c r="H120" s="167"/>
      <c r="I120" s="431">
        <f>'AVAST ALL FORECASTS'!AH126</f>
        <v>4963</v>
      </c>
      <c r="J120" s="165"/>
      <c r="K120" s="166"/>
      <c r="L120" s="431">
        <f>'AVAST ALL FORECASTS'!AI126</f>
        <v>5034</v>
      </c>
      <c r="M120" s="165"/>
      <c r="N120" s="166"/>
      <c r="O120" s="431">
        <f>'AVAST ALL FORECASTS'!AJ126</f>
        <v>4896</v>
      </c>
      <c r="P120" s="165"/>
      <c r="Q120" s="249"/>
      <c r="R120" s="431">
        <f>'AVAST ALL FORECASTS'!AK126</f>
        <v>4398</v>
      </c>
      <c r="S120" s="165"/>
      <c r="T120" s="166"/>
      <c r="U120" s="431">
        <f>'AVAST ALL FORECASTS'!AL126</f>
        <v>5102</v>
      </c>
      <c r="V120" s="165"/>
      <c r="W120" s="166"/>
      <c r="X120" s="431">
        <f>'AVAST ALL FORECASTS'!AM126</f>
        <v>5947</v>
      </c>
      <c r="Y120" s="165"/>
      <c r="Z120" s="166"/>
      <c r="AA120" s="431">
        <f>'AVAST ALL FORECASTS'!AN126</f>
        <v>5150</v>
      </c>
      <c r="AB120" s="165"/>
      <c r="AC120" s="166"/>
      <c r="AD120" s="431">
        <f>'AVAST ALL FORECASTS'!AO126</f>
        <v>5650</v>
      </c>
      <c r="AE120" s="165"/>
      <c r="AF120" s="166"/>
      <c r="AG120" s="431">
        <f>'AVAST ALL FORECASTS'!AP126</f>
        <v>4750</v>
      </c>
      <c r="AH120" s="165"/>
      <c r="AI120" s="1014"/>
      <c r="AJ120" s="431">
        <f>'AVAST ALL FORECASTS'!AQ126</f>
        <v>5500</v>
      </c>
      <c r="AK120" s="165"/>
      <c r="AL120" s="1014"/>
      <c r="AM120" s="431" t="e">
        <f>IF('VM Support FY24'!AM120-#REF!=0,"-",'VM Support FY24'!AM120-#REF!)</f>
        <v>#REF!</v>
      </c>
      <c r="AN120" s="165" t="e">
        <f>IF('VM Support FY24'!AN120-#REF!=0,"-",'VM Support FY24'!AN120-#REF!)</f>
        <v>#REF!</v>
      </c>
      <c r="AO120" s="1014" t="e">
        <f>IF('VM Support FY24'!AO120-#REF!=0,"-",'VM Support FY24'!AO120-#REF!)</f>
        <v>#REF!</v>
      </c>
      <c r="AP120" s="431" t="e">
        <f>IF('VM Support FY24'!AP120-#REF!=0,"-",'VM Support FY24'!AP120-#REF!)</f>
        <v>#REF!</v>
      </c>
      <c r="AQ120" s="165" t="e">
        <f>IF('VM Support FY24'!AQ120-#REF!=0,"-",'VM Support FY24'!AQ120-#REF!)</f>
        <v>#REF!</v>
      </c>
      <c r="AR120" s="1703" t="e">
        <f>IF('VM Support FY24'!AR120-#REF!=0,"-",'VM Support FY24'!AR120-#REF!)</f>
        <v>#REF!</v>
      </c>
      <c r="AS120" s="1649" t="e">
        <f t="shared" si="8"/>
        <v>#REF!</v>
      </c>
      <c r="AT120" s="165"/>
      <c r="AU120" s="249"/>
    </row>
    <row r="121" spans="1:47" ht="15" customHeight="1">
      <c r="D121" s="1704" t="s">
        <v>153</v>
      </c>
      <c r="E121" s="247" t="s">
        <v>153</v>
      </c>
      <c r="F121" s="247" t="s">
        <v>84</v>
      </c>
      <c r="G121" s="246"/>
      <c r="H121" s="245"/>
      <c r="I121" s="424">
        <f>'AVAST ALL FORECASTS'!AH127</f>
        <v>262</v>
      </c>
      <c r="J121" s="244"/>
      <c r="K121" s="243"/>
      <c r="L121" s="424">
        <f>'AVAST ALL FORECASTS'!AI127</f>
        <v>188</v>
      </c>
      <c r="M121" s="244"/>
      <c r="N121" s="243"/>
      <c r="O121" s="424">
        <f>'AVAST ALL FORECASTS'!AJ127</f>
        <v>292</v>
      </c>
      <c r="P121" s="244"/>
      <c r="Q121" s="241"/>
      <c r="R121" s="424">
        <f>'AVAST ALL FORECASTS'!AK127</f>
        <v>234</v>
      </c>
      <c r="S121" s="244"/>
      <c r="T121" s="243"/>
      <c r="U121" s="424">
        <f>'AVAST ALL FORECASTS'!AL127</f>
        <v>238</v>
      </c>
      <c r="V121" s="244"/>
      <c r="W121" s="243"/>
      <c r="X121" s="424">
        <f>'AVAST ALL FORECASTS'!AM127</f>
        <v>225</v>
      </c>
      <c r="Y121" s="244"/>
      <c r="Z121" s="243"/>
      <c r="AA121" s="424">
        <f>'AVAST ALL FORECASTS'!AN127</f>
        <v>280</v>
      </c>
      <c r="AB121" s="244"/>
      <c r="AC121" s="243"/>
      <c r="AD121" s="424">
        <f>'AVAST ALL FORECASTS'!AO127</f>
        <v>280</v>
      </c>
      <c r="AE121" s="244"/>
      <c r="AF121" s="243"/>
      <c r="AG121" s="424">
        <f>'AVAST ALL FORECASTS'!AP127</f>
        <v>280</v>
      </c>
      <c r="AH121" s="244"/>
      <c r="AI121" s="1004"/>
      <c r="AJ121" s="424">
        <f>'AVAST ALL FORECASTS'!AQ127</f>
        <v>250</v>
      </c>
      <c r="AK121" s="244"/>
      <c r="AL121" s="1004"/>
      <c r="AM121" s="424" t="e">
        <f>IF('VM Support FY24'!AM121-#REF!=0,"-",'VM Support FY24'!AM121-#REF!)</f>
        <v>#REF!</v>
      </c>
      <c r="AN121" s="244" t="e">
        <f>IF('VM Support FY24'!AN121-#REF!=0,"-",'VM Support FY24'!AN121-#REF!)</f>
        <v>#REF!</v>
      </c>
      <c r="AO121" s="1004" t="e">
        <f>IF('VM Support FY24'!AO121-#REF!=0,"-",'VM Support FY24'!AO121-#REF!)</f>
        <v>#REF!</v>
      </c>
      <c r="AP121" s="424" t="e">
        <f>IF('VM Support FY24'!AP121-#REF!=0,"-",'VM Support FY24'!AP121-#REF!)</f>
        <v>#REF!</v>
      </c>
      <c r="AQ121" s="244" t="e">
        <f>IF('VM Support FY24'!AQ121-#REF!=0,"-",'VM Support FY24'!AQ121-#REF!)</f>
        <v>#REF!</v>
      </c>
      <c r="AR121" s="1690" t="e">
        <f>IF('VM Support FY24'!AR121-#REF!=0,"-",'VM Support FY24'!AR121-#REF!)</f>
        <v>#REF!</v>
      </c>
      <c r="AS121" s="1651" t="e">
        <f t="shared" si="8"/>
        <v>#REF!</v>
      </c>
      <c r="AT121" s="244"/>
      <c r="AU121" s="241"/>
    </row>
    <row r="122" spans="1:47" ht="15" customHeight="1">
      <c r="D122" s="1705" t="s">
        <v>154</v>
      </c>
      <c r="E122" s="567" t="s">
        <v>154</v>
      </c>
      <c r="F122" s="567" t="s">
        <v>52</v>
      </c>
      <c r="G122" s="568"/>
      <c r="H122" s="569"/>
      <c r="I122" s="570">
        <f>'AVAST ALL FORECASTS'!AH128</f>
        <v>6775</v>
      </c>
      <c r="J122" s="571"/>
      <c r="K122" s="572"/>
      <c r="L122" s="570">
        <f>'AVAST ALL FORECASTS'!AI128</f>
        <v>6485</v>
      </c>
      <c r="M122" s="571"/>
      <c r="N122" s="572"/>
      <c r="O122" s="570">
        <f>'AVAST ALL FORECASTS'!AJ128</f>
        <v>6061</v>
      </c>
      <c r="P122" s="571"/>
      <c r="Q122" s="573"/>
      <c r="R122" s="570">
        <f>'AVAST ALL FORECASTS'!AK128</f>
        <v>5957</v>
      </c>
      <c r="S122" s="571"/>
      <c r="T122" s="572"/>
      <c r="U122" s="570">
        <f>'AVAST ALL FORECASTS'!AL128</f>
        <v>6595</v>
      </c>
      <c r="V122" s="571"/>
      <c r="W122" s="572"/>
      <c r="X122" s="570">
        <f>'AVAST ALL FORECASTS'!AM128</f>
        <v>5480</v>
      </c>
      <c r="Y122" s="571"/>
      <c r="Z122" s="572"/>
      <c r="AA122" s="570">
        <f>'AVAST ALL FORECASTS'!AN128</f>
        <v>5500</v>
      </c>
      <c r="AB122" s="571"/>
      <c r="AC122" s="572"/>
      <c r="AD122" s="570">
        <f>'AVAST ALL FORECASTS'!AO128</f>
        <v>5500</v>
      </c>
      <c r="AE122" s="571"/>
      <c r="AF122" s="572"/>
      <c r="AG122" s="570">
        <f>'AVAST ALL FORECASTS'!AP128</f>
        <v>5000</v>
      </c>
      <c r="AH122" s="571"/>
      <c r="AI122" s="1033"/>
      <c r="AJ122" s="570">
        <f>'AVAST ALL FORECASTS'!AQ128</f>
        <v>5500</v>
      </c>
      <c r="AK122" s="571"/>
      <c r="AL122" s="1033"/>
      <c r="AM122" s="570" t="e">
        <f>IF('VM Support FY24'!AM122-#REF!=0,"-",'VM Support FY24'!AM122-#REF!)</f>
        <v>#REF!</v>
      </c>
      <c r="AN122" s="571" t="e">
        <f>IF('VM Support FY24'!AN122-#REF!=0,"-",'VM Support FY24'!AN122-#REF!)</f>
        <v>#REF!</v>
      </c>
      <c r="AO122" s="1033" t="e">
        <f>IF('VM Support FY24'!AO122-#REF!=0,"-",'VM Support FY24'!AO122-#REF!)</f>
        <v>#REF!</v>
      </c>
      <c r="AP122" s="570" t="e">
        <f>IF('VM Support FY24'!AP122-#REF!=0,"-",'VM Support FY24'!AP122-#REF!)</f>
        <v>#REF!</v>
      </c>
      <c r="AQ122" s="571" t="e">
        <f>IF('VM Support FY24'!AQ122-#REF!=0,"-",'VM Support FY24'!AQ122-#REF!)</f>
        <v>#REF!</v>
      </c>
      <c r="AR122" s="1706" t="e">
        <f>IF('VM Support FY24'!AR122-#REF!=0,"-",'VM Support FY24'!AR122-#REF!)</f>
        <v>#REF!</v>
      </c>
      <c r="AS122" s="1676" t="e">
        <f t="shared" si="8"/>
        <v>#REF!</v>
      </c>
      <c r="AT122" s="571"/>
      <c r="AU122" s="573"/>
    </row>
    <row r="123" spans="1:47" ht="15.75" customHeight="1">
      <c r="D123" s="1687" t="s">
        <v>155</v>
      </c>
      <c r="E123" s="257" t="s">
        <v>155</v>
      </c>
      <c r="F123" s="257" t="s">
        <v>52</v>
      </c>
      <c r="G123" s="256"/>
      <c r="H123" s="255"/>
      <c r="I123" s="444">
        <f>'AVAST ALL FORECASTS'!AH129</f>
        <v>16370</v>
      </c>
      <c r="J123" s="253"/>
      <c r="K123" s="614">
        <v>5512</v>
      </c>
      <c r="L123" s="444">
        <f>'AVAST ALL FORECASTS'!AI129</f>
        <v>16473</v>
      </c>
      <c r="M123" s="253"/>
      <c r="N123" s="254">
        <v>5546</v>
      </c>
      <c r="O123" s="444">
        <f>'AVAST ALL FORECASTS'!AJ129</f>
        <v>21766</v>
      </c>
      <c r="P123" s="253"/>
      <c r="Q123" s="319">
        <v>7329</v>
      </c>
      <c r="R123" s="444">
        <f>'AVAST ALL FORECASTS'!AK129</f>
        <v>18530.728729306451</v>
      </c>
      <c r="S123" s="253"/>
      <c r="T123" s="254">
        <v>4992</v>
      </c>
      <c r="U123" s="444">
        <f>'AVAST ALL FORECASTS'!AL129</f>
        <v>18693.563468144304</v>
      </c>
      <c r="V123" s="253"/>
      <c r="W123" s="254">
        <v>4406</v>
      </c>
      <c r="X123" s="444">
        <f>'AVAST ALL FORECASTS'!AM129</f>
        <v>19290.078171543235</v>
      </c>
      <c r="Y123" s="253"/>
      <c r="Z123" s="254">
        <v>4546</v>
      </c>
      <c r="AA123" s="444">
        <f>'AVAST ALL FORECASTS'!AN129</f>
        <v>19378.307219313287</v>
      </c>
      <c r="AB123" s="253"/>
      <c r="AC123" s="254">
        <v>4567</v>
      </c>
      <c r="AD123" s="444">
        <f>'AVAST ALL FORECASTS'!AO129</f>
        <v>20431.946147173869</v>
      </c>
      <c r="AE123" s="253"/>
      <c r="AF123" s="254">
        <v>4816</v>
      </c>
      <c r="AG123" s="444">
        <f>'AVAST ALL FORECASTS'!AP129</f>
        <v>19205.674022730072</v>
      </c>
      <c r="AH123" s="253"/>
      <c r="AI123" s="1034">
        <v>4527</v>
      </c>
      <c r="AJ123" s="444">
        <f>'AVAST ALL FORECASTS'!AQ129</f>
        <v>19028.291603201302</v>
      </c>
      <c r="AK123" s="253"/>
      <c r="AL123" s="1034">
        <v>4485</v>
      </c>
      <c r="AM123" s="444" t="e">
        <f>IF('VM Support FY24'!AM123-#REF!=0,"-",'VM Support FY24'!AM123-#REF!)</f>
        <v>#REF!</v>
      </c>
      <c r="AN123" s="253" t="e">
        <f>IF('VM Support FY24'!AN123-#REF!=0,"-",'VM Support FY24'!AN123-#REF!)</f>
        <v>#REF!</v>
      </c>
      <c r="AO123" s="1034" t="e">
        <f>IF('VM Support FY24'!AO123-#REF!=0,"-",'VM Support FY24'!AO123-#REF!)</f>
        <v>#REF!</v>
      </c>
      <c r="AP123" s="444" t="e">
        <f>IF('VM Support FY24'!AP123-#REF!=0,"-",'VM Support FY24'!AP123-#REF!)</f>
        <v>#REF!</v>
      </c>
      <c r="AQ123" s="253" t="e">
        <f>IF('VM Support FY24'!AQ123-#REF!=0,"-",'VM Support FY24'!AQ123-#REF!)</f>
        <v>#REF!</v>
      </c>
      <c r="AR123" s="1707" t="e">
        <f>IF('VM Support FY24'!AR123-#REF!=0,"-",'VM Support FY24'!AR123-#REF!)</f>
        <v>#REF!</v>
      </c>
      <c r="AS123" s="1675" t="e">
        <f t="shared" si="8"/>
        <v>#REF!</v>
      </c>
      <c r="AT123" s="253"/>
      <c r="AU123" s="319"/>
    </row>
    <row r="124" spans="1:47" ht="15.75" customHeight="1">
      <c r="A124" s="145" t="s">
        <v>156</v>
      </c>
      <c r="D124" s="205" t="s">
        <v>155</v>
      </c>
      <c r="E124" s="204" t="s">
        <v>155</v>
      </c>
      <c r="F124" s="204" t="s">
        <v>22</v>
      </c>
      <c r="G124" s="329"/>
      <c r="H124" s="1708"/>
      <c r="I124" s="421">
        <f>'AVAST ALL FORECASTS'!AH130</f>
        <v>371</v>
      </c>
      <c r="J124" s="197"/>
      <c r="K124" s="1709">
        <v>124</v>
      </c>
      <c r="L124" s="421">
        <f>'AVAST ALL FORECASTS'!AI130</f>
        <v>299</v>
      </c>
      <c r="M124" s="197"/>
      <c r="N124" s="198">
        <v>100</v>
      </c>
      <c r="O124" s="421">
        <f>'AVAST ALL FORECASTS'!AJ130</f>
        <v>403</v>
      </c>
      <c r="P124" s="197"/>
      <c r="Q124" s="1710">
        <v>135</v>
      </c>
      <c r="R124" s="421">
        <f>'AVAST ALL FORECASTS'!AK130</f>
        <v>556.29629629629619</v>
      </c>
      <c r="S124" s="197"/>
      <c r="T124" s="198">
        <v>186</v>
      </c>
      <c r="U124" s="421">
        <f>'AVAST ALL FORECASTS'!AL130</f>
        <v>551.06172839506155</v>
      </c>
      <c r="V124" s="197"/>
      <c r="W124" s="198">
        <v>184</v>
      </c>
      <c r="X124" s="421">
        <f>'AVAST ALL FORECASTS'!AM130</f>
        <v>578.61481481481462</v>
      </c>
      <c r="Y124" s="197"/>
      <c r="Z124" s="198">
        <v>194</v>
      </c>
      <c r="AA124" s="421">
        <f>'AVAST ALL FORECASTS'!AN130</f>
        <v>607.54555555555532</v>
      </c>
      <c r="AB124" s="197"/>
      <c r="AC124" s="198">
        <v>203</v>
      </c>
      <c r="AD124" s="421">
        <f>'AVAST ALL FORECASTS'!AO130</f>
        <v>637.92283333333307</v>
      </c>
      <c r="AE124" s="197"/>
      <c r="AF124" s="198">
        <v>213</v>
      </c>
      <c r="AG124" s="421">
        <f>'AVAST ALL FORECASTS'!AP130</f>
        <v>669.8189749999998</v>
      </c>
      <c r="AH124" s="197"/>
      <c r="AI124" s="996">
        <v>224</v>
      </c>
      <c r="AJ124" s="421">
        <f>'AVAST ALL FORECASTS'!AQ130</f>
        <v>703.30992374999983</v>
      </c>
      <c r="AK124" s="197"/>
      <c r="AL124" s="996">
        <v>235</v>
      </c>
      <c r="AM124" s="421" t="e">
        <f>IF('VM Support FY24'!AM124-#REF!=0,"-",'VM Support FY24'!AM124-#REF!)</f>
        <v>#REF!</v>
      </c>
      <c r="AN124" s="197" t="e">
        <f>IF('VM Support FY24'!AN124-#REF!=0,"-",'VM Support FY24'!AN124-#REF!)</f>
        <v>#REF!</v>
      </c>
      <c r="AO124" s="996" t="e">
        <f>IF('VM Support FY24'!AO124-#REF!=0,"-",'VM Support FY24'!AO124-#REF!)</f>
        <v>#REF!</v>
      </c>
      <c r="AP124" s="421" t="e">
        <f>IF('VM Support FY24'!AP124-#REF!=0,"-",'VM Support FY24'!AP124-#REF!)</f>
        <v>#REF!</v>
      </c>
      <c r="AQ124" s="197" t="e">
        <f>IF('VM Support FY24'!AQ124-#REF!=0,"-",'VM Support FY24'!AQ124-#REF!)</f>
        <v>#REF!</v>
      </c>
      <c r="AR124" s="1711" t="e">
        <f>IF('VM Support FY24'!AR124-#REF!=0,"-",'VM Support FY24'!AR124-#REF!)</f>
        <v>#REF!</v>
      </c>
      <c r="AS124" s="1673" t="e">
        <f t="shared" si="8"/>
        <v>#REF!</v>
      </c>
      <c r="AT124" s="234"/>
      <c r="AU124" s="232"/>
    </row>
    <row r="125" spans="1:47" ht="15.75" customHeight="1"/>
    <row r="126" spans="1:47" ht="15" customHeight="1">
      <c r="D126" s="2907" t="s">
        <v>157</v>
      </c>
      <c r="E126" s="2908"/>
      <c r="F126" s="2908"/>
      <c r="G126" s="2908"/>
      <c r="H126" s="2909"/>
      <c r="I126" s="1678"/>
      <c r="J126" s="1679">
        <v>45017</v>
      </c>
      <c r="K126" s="1680"/>
      <c r="L126" s="1678"/>
      <c r="M126" s="1679">
        <v>45047</v>
      </c>
      <c r="N126" s="1680"/>
      <c r="O126" s="1678"/>
      <c r="P126" s="1679">
        <v>45078</v>
      </c>
      <c r="Q126" s="1681"/>
      <c r="R126" s="1678"/>
      <c r="S126" s="1679">
        <v>45108</v>
      </c>
      <c r="T126" s="1680"/>
      <c r="U126" s="1678"/>
      <c r="V126" s="1679">
        <v>45139</v>
      </c>
      <c r="W126" s="1680"/>
      <c r="X126" s="1678"/>
      <c r="Y126" s="1679">
        <v>45170</v>
      </c>
      <c r="Z126" s="1680"/>
      <c r="AA126" s="1678"/>
      <c r="AB126" s="1679">
        <v>45200</v>
      </c>
      <c r="AC126" s="1680"/>
      <c r="AD126" s="1678"/>
      <c r="AE126" s="1679">
        <v>45231</v>
      </c>
      <c r="AF126" s="1680"/>
      <c r="AG126" s="1678"/>
      <c r="AH126" s="1679">
        <v>45261</v>
      </c>
      <c r="AI126" s="1682"/>
      <c r="AJ126" s="1678"/>
      <c r="AK126" s="1679">
        <v>45292</v>
      </c>
      <c r="AL126" s="1682"/>
      <c r="AM126" s="1678"/>
      <c r="AN126" s="1679">
        <v>45323</v>
      </c>
      <c r="AO126" s="1682"/>
      <c r="AP126" s="1678"/>
      <c r="AQ126" s="1679">
        <v>45352</v>
      </c>
      <c r="AR126" s="1684"/>
      <c r="AS126" s="1662"/>
      <c r="AT126" s="269" t="s">
        <v>2</v>
      </c>
      <c r="AU126" s="268"/>
    </row>
    <row r="127" spans="1:47" ht="15.75" customHeight="1">
      <c r="D127" s="1701" t="s">
        <v>4</v>
      </c>
      <c r="E127" s="182" t="s">
        <v>5</v>
      </c>
      <c r="F127" s="182" t="s">
        <v>6</v>
      </c>
      <c r="G127" s="181" t="s">
        <v>7</v>
      </c>
      <c r="H127" s="180"/>
      <c r="I127" s="423" t="s">
        <v>9</v>
      </c>
      <c r="J127" s="177" t="s">
        <v>10</v>
      </c>
      <c r="K127" s="179" t="s">
        <v>11</v>
      </c>
      <c r="L127" s="423" t="s">
        <v>9</v>
      </c>
      <c r="M127" s="177" t="s">
        <v>10</v>
      </c>
      <c r="N127" s="179" t="s">
        <v>11</v>
      </c>
      <c r="O127" s="423" t="s">
        <v>9</v>
      </c>
      <c r="P127" s="177" t="s">
        <v>10</v>
      </c>
      <c r="Q127" s="260" t="s">
        <v>11</v>
      </c>
      <c r="R127" s="423" t="s">
        <v>9</v>
      </c>
      <c r="S127" s="177" t="s">
        <v>10</v>
      </c>
      <c r="T127" s="179" t="s">
        <v>11</v>
      </c>
      <c r="U127" s="423" t="s">
        <v>9</v>
      </c>
      <c r="V127" s="177" t="s">
        <v>10</v>
      </c>
      <c r="W127" s="179" t="s">
        <v>11</v>
      </c>
      <c r="X127" s="423" t="s">
        <v>9</v>
      </c>
      <c r="Y127" s="177" t="s">
        <v>10</v>
      </c>
      <c r="Z127" s="179" t="s">
        <v>11</v>
      </c>
      <c r="AA127" s="423" t="s">
        <v>9</v>
      </c>
      <c r="AB127" s="177" t="s">
        <v>10</v>
      </c>
      <c r="AC127" s="179" t="s">
        <v>11</v>
      </c>
      <c r="AD127" s="423" t="s">
        <v>9</v>
      </c>
      <c r="AE127" s="177" t="s">
        <v>10</v>
      </c>
      <c r="AF127" s="179" t="s">
        <v>11</v>
      </c>
      <c r="AG127" s="423" t="s">
        <v>9</v>
      </c>
      <c r="AH127" s="177" t="s">
        <v>10</v>
      </c>
      <c r="AI127" s="998" t="s">
        <v>11</v>
      </c>
      <c r="AJ127" s="423" t="s">
        <v>9</v>
      </c>
      <c r="AK127" s="177" t="s">
        <v>10</v>
      </c>
      <c r="AL127" s="998" t="s">
        <v>11</v>
      </c>
      <c r="AM127" s="423" t="s">
        <v>9</v>
      </c>
      <c r="AN127" s="177" t="s">
        <v>10</v>
      </c>
      <c r="AO127" s="998" t="s">
        <v>11</v>
      </c>
      <c r="AP127" s="423" t="s">
        <v>9</v>
      </c>
      <c r="AQ127" s="177" t="s">
        <v>10</v>
      </c>
      <c r="AR127" s="1686" t="s">
        <v>11</v>
      </c>
      <c r="AS127" s="1672" t="s">
        <v>9</v>
      </c>
      <c r="AT127" s="177" t="s">
        <v>10</v>
      </c>
      <c r="AU127" s="260" t="s">
        <v>11</v>
      </c>
    </row>
    <row r="128" spans="1:47" ht="15.75" customHeight="1">
      <c r="D128" s="210" t="s">
        <v>158</v>
      </c>
      <c r="E128" s="174" t="s">
        <v>157</v>
      </c>
      <c r="F128" s="209" t="s">
        <v>16</v>
      </c>
      <c r="G128" s="209"/>
      <c r="H128" s="276"/>
      <c r="I128" s="601">
        <f>'NLOK ALL FORECASTS'!AH203</f>
        <v>384.09</v>
      </c>
      <c r="J128" s="172"/>
      <c r="K128" s="171"/>
      <c r="L128" s="601">
        <f>'NLOK ALL FORECASTS'!AI203</f>
        <v>508</v>
      </c>
      <c r="M128" s="172">
        <v>2</v>
      </c>
      <c r="N128" s="171"/>
      <c r="O128" s="601">
        <f>'NLOK ALL FORECASTS'!AJ203</f>
        <v>385</v>
      </c>
      <c r="P128" s="172">
        <v>2</v>
      </c>
      <c r="Q128" s="275"/>
      <c r="R128" s="601">
        <f>'NLOK ALL FORECASTS'!AK203</f>
        <v>424</v>
      </c>
      <c r="S128" s="172">
        <v>2</v>
      </c>
      <c r="T128" s="171"/>
      <c r="U128" s="601">
        <f>'NLOK ALL FORECASTS'!AL203</f>
        <v>446</v>
      </c>
      <c r="V128" s="172">
        <v>2</v>
      </c>
      <c r="W128" s="171"/>
      <c r="X128" s="601">
        <f>'NLOK ALL FORECASTS'!AM203</f>
        <v>283.75453918332624</v>
      </c>
      <c r="Y128" s="172">
        <v>2</v>
      </c>
      <c r="Z128" s="171"/>
      <c r="AA128" s="601">
        <f>'NLOK ALL FORECASTS'!AN203</f>
        <v>338.636426685841</v>
      </c>
      <c r="AB128" s="172">
        <v>2</v>
      </c>
      <c r="AC128" s="171"/>
      <c r="AD128" s="601">
        <f>'NLOK ALL FORECASTS'!AO203</f>
        <v>284.87913303486346</v>
      </c>
      <c r="AE128" s="172">
        <v>2</v>
      </c>
      <c r="AF128" s="171"/>
      <c r="AG128" s="601">
        <f>'NLOK ALL FORECASTS'!AP203</f>
        <v>324.29686356481011</v>
      </c>
      <c r="AH128" s="172">
        <v>2</v>
      </c>
      <c r="AI128" s="995"/>
      <c r="AJ128" s="601">
        <f>'NLOK ALL FORECASTS'!AQ203</f>
        <v>369.53472741037746</v>
      </c>
      <c r="AK128" s="172">
        <v>2</v>
      </c>
      <c r="AL128" s="995"/>
      <c r="AM128" s="601" t="e">
        <f>IF('VM Support FY24'!AM128-#REF!=0,"-",'VM Support FY24'!AM128-#REF!)</f>
        <v>#REF!</v>
      </c>
      <c r="AN128" s="172" t="e">
        <f>IF('VM Support FY24'!AN128-#REF!=0,"-",'VM Support FY24'!AN128-#REF!)</f>
        <v>#REF!</v>
      </c>
      <c r="AO128" s="995" t="e">
        <f>IF('VM Support FY24'!AO128-#REF!=0,"-",'VM Support FY24'!AO128-#REF!)</f>
        <v>#REF!</v>
      </c>
      <c r="AP128" s="601" t="e">
        <f>IF('VM Support FY24'!AP128-#REF!=0,"-",'VM Support FY24'!AP128-#REF!)</f>
        <v>#REF!</v>
      </c>
      <c r="AQ128" s="172" t="e">
        <f>IF('VM Support FY24'!AQ128-#REF!=0,"-",'VM Support FY24'!AQ128-#REF!)</f>
        <v>#REF!</v>
      </c>
      <c r="AR128" s="1702" t="e">
        <f>IF('VM Support FY24'!AR128-#REF!=0,"-",'VM Support FY24'!AR128-#REF!)</f>
        <v>#REF!</v>
      </c>
      <c r="AS128" s="1649" t="e">
        <f t="shared" ref="AS128:AS132" si="9">SUM(I128,L128,O128,R128,U128,X128,AA128,AD128,AG128,AJ128,AM128,AP128)</f>
        <v>#REF!</v>
      </c>
      <c r="AT128" s="172"/>
      <c r="AU128" s="275"/>
    </row>
    <row r="129" spans="4:47" ht="15.75" customHeight="1">
      <c r="D129" s="1689" t="s">
        <v>158</v>
      </c>
      <c r="E129" s="246" t="s">
        <v>157</v>
      </c>
      <c r="F129" s="169" t="s">
        <v>22</v>
      </c>
      <c r="G129" s="168"/>
      <c r="H129" s="167"/>
      <c r="I129" s="602">
        <f>'NLOK ALL FORECASTS'!AH204</f>
        <v>586.56234000000006</v>
      </c>
      <c r="J129" s="165"/>
      <c r="K129" s="166"/>
      <c r="L129" s="602">
        <f>'NLOK ALL FORECASTS'!AI204</f>
        <v>657</v>
      </c>
      <c r="M129" s="165">
        <v>2</v>
      </c>
      <c r="N129" s="166"/>
      <c r="O129" s="602">
        <f>'NLOK ALL FORECASTS'!AJ204</f>
        <v>417</v>
      </c>
      <c r="P129" s="165">
        <v>2</v>
      </c>
      <c r="Q129" s="249"/>
      <c r="R129" s="602">
        <f>'NLOK ALL FORECASTS'!AK204</f>
        <v>413</v>
      </c>
      <c r="S129" s="165">
        <v>2</v>
      </c>
      <c r="T129" s="166"/>
      <c r="U129" s="602">
        <f>'NLOK ALL FORECASTS'!AL204</f>
        <v>451</v>
      </c>
      <c r="V129" s="165">
        <v>2</v>
      </c>
      <c r="W129" s="166"/>
      <c r="X129" s="602">
        <f>'NLOK ALL FORECASTS'!AM204</f>
        <v>498.78399999999999</v>
      </c>
      <c r="Y129" s="165">
        <v>2</v>
      </c>
      <c r="Z129" s="166"/>
      <c r="AA129" s="602">
        <f>'NLOK ALL FORECASTS'!AN204</f>
        <v>573.60159999999996</v>
      </c>
      <c r="AB129" s="165">
        <v>2</v>
      </c>
      <c r="AC129" s="166"/>
      <c r="AD129" s="602">
        <f>'NLOK ALL FORECASTS'!AO204</f>
        <v>487.56135999999998</v>
      </c>
      <c r="AE129" s="165">
        <v>2</v>
      </c>
      <c r="AF129" s="166"/>
      <c r="AG129" s="602">
        <f>'NLOK ALL FORECASTS'!AP204</f>
        <v>423.49348977394953</v>
      </c>
      <c r="AH129" s="165">
        <v>2</v>
      </c>
      <c r="AI129" s="1014"/>
      <c r="AJ129" s="602">
        <f>'NLOK ALL FORECASTS'!AQ204</f>
        <v>500</v>
      </c>
      <c r="AK129" s="165">
        <v>2</v>
      </c>
      <c r="AL129" s="1014"/>
      <c r="AM129" s="602" t="e">
        <f>IF('VM Support FY24'!AM129-#REF!=0,"-",'VM Support FY24'!AM129-#REF!)</f>
        <v>#REF!</v>
      </c>
      <c r="AN129" s="165" t="e">
        <f>IF('VM Support FY24'!AN129-#REF!=0,"-",'VM Support FY24'!AN129-#REF!)</f>
        <v>#REF!</v>
      </c>
      <c r="AO129" s="1014" t="e">
        <f>IF('VM Support FY24'!AO129-#REF!=0,"-",'VM Support FY24'!AO129-#REF!)</f>
        <v>#REF!</v>
      </c>
      <c r="AP129" s="602" t="e">
        <f>IF('VM Support FY24'!AP129-#REF!=0,"-",'VM Support FY24'!AP129-#REF!)</f>
        <v>#REF!</v>
      </c>
      <c r="AQ129" s="165" t="e">
        <f>IF('VM Support FY24'!AQ129-#REF!=0,"-",'VM Support FY24'!AQ129-#REF!)</f>
        <v>#REF!</v>
      </c>
      <c r="AR129" s="1703" t="e">
        <f>IF('VM Support FY24'!AR129-#REF!=0,"-",'VM Support FY24'!AR129-#REF!)</f>
        <v>#REF!</v>
      </c>
      <c r="AS129" s="1649" t="e">
        <f t="shared" si="9"/>
        <v>#REF!</v>
      </c>
      <c r="AT129" s="165"/>
      <c r="AU129" s="249"/>
    </row>
    <row r="130" spans="4:47" ht="15.75" customHeight="1">
      <c r="D130" s="1689" t="s">
        <v>134</v>
      </c>
      <c r="E130" s="246" t="s">
        <v>159</v>
      </c>
      <c r="F130" s="246" t="s">
        <v>136</v>
      </c>
      <c r="G130" s="246"/>
      <c r="H130" s="245"/>
      <c r="I130" s="604">
        <f>'NLOK ALL FORECASTS'!AH205</f>
        <v>782.75781818181827</v>
      </c>
      <c r="J130" s="244"/>
      <c r="K130" s="243"/>
      <c r="L130" s="604">
        <f>'NLOK ALL FORECASTS'!AI205</f>
        <v>1325</v>
      </c>
      <c r="M130" s="244">
        <v>5</v>
      </c>
      <c r="N130" s="243"/>
      <c r="O130" s="604">
        <f>'NLOK ALL FORECASTS'!AJ205</f>
        <v>1167</v>
      </c>
      <c r="P130" s="244">
        <v>5</v>
      </c>
      <c r="Q130" s="243"/>
      <c r="R130" s="604">
        <f>'NLOK ALL FORECASTS'!AK205</f>
        <v>1277</v>
      </c>
      <c r="S130" s="244">
        <v>4</v>
      </c>
      <c r="T130" s="243"/>
      <c r="U130" s="604">
        <f>'NLOK ALL FORECASTS'!AL205</f>
        <v>1216</v>
      </c>
      <c r="V130" s="244">
        <v>4</v>
      </c>
      <c r="W130" s="243"/>
      <c r="X130" s="604">
        <f>'NLOK ALL FORECASTS'!AM205</f>
        <v>1041.658204612932</v>
      </c>
      <c r="Y130" s="244">
        <v>4</v>
      </c>
      <c r="Z130" s="243"/>
      <c r="AA130" s="604">
        <f>'NLOK ALL FORECASTS'!AN205</f>
        <v>1442.7317168379284</v>
      </c>
      <c r="AB130" s="244">
        <v>4</v>
      </c>
      <c r="AC130" s="243"/>
      <c r="AD130" s="604">
        <f>'NLOK ALL FORECASTS'!AO205</f>
        <v>1393.6610033792899</v>
      </c>
      <c r="AE130" s="244">
        <v>4</v>
      </c>
      <c r="AF130" s="243"/>
      <c r="AG130" s="604">
        <f>'NLOK ALL FORECASTS'!AP205</f>
        <v>1093.7398191835243</v>
      </c>
      <c r="AH130" s="244">
        <v>4</v>
      </c>
      <c r="AI130" s="1004"/>
      <c r="AJ130" s="604">
        <f>'NLOK ALL FORECASTS'!AQ205</f>
        <v>1350</v>
      </c>
      <c r="AK130" s="244">
        <v>4</v>
      </c>
      <c r="AL130" s="1004"/>
      <c r="AM130" s="604" t="e">
        <f>IF('VM Support FY24'!AM130-#REF!=0,"-",'VM Support FY24'!AM130-#REF!)</f>
        <v>#REF!</v>
      </c>
      <c r="AN130" s="244" t="e">
        <f>IF('VM Support FY24'!AN130-#REF!=0,"-",'VM Support FY24'!AN130-#REF!)</f>
        <v>#REF!</v>
      </c>
      <c r="AO130" s="1004" t="e">
        <f>IF('VM Support FY24'!AO130-#REF!=0,"-",'VM Support FY24'!AO130-#REF!)</f>
        <v>#REF!</v>
      </c>
      <c r="AP130" s="604" t="e">
        <f>IF('VM Support FY24'!AP130-#REF!=0,"-",'VM Support FY24'!AP130-#REF!)</f>
        <v>#REF!</v>
      </c>
      <c r="AQ130" s="244" t="e">
        <f>IF('VM Support FY24'!AQ130-#REF!=0,"-",'VM Support FY24'!AQ130-#REF!)</f>
        <v>#REF!</v>
      </c>
      <c r="AR130" s="1690" t="e">
        <f>IF('VM Support FY24'!AR130-#REF!=0,"-",'VM Support FY24'!AR130-#REF!)</f>
        <v>#REF!</v>
      </c>
      <c r="AS130" s="1649" t="e">
        <f t="shared" si="9"/>
        <v>#REF!</v>
      </c>
      <c r="AT130" s="244"/>
      <c r="AU130" s="241"/>
    </row>
    <row r="131" spans="4:47" ht="15.75" customHeight="1">
      <c r="D131" s="1712" t="s">
        <v>109</v>
      </c>
      <c r="E131" s="155" t="s">
        <v>160</v>
      </c>
      <c r="F131" s="155" t="s">
        <v>111</v>
      </c>
      <c r="G131" s="225"/>
      <c r="H131" s="208"/>
      <c r="I131" s="603">
        <f>'NLOK ALL FORECASTS'!AH178</f>
        <v>1367.3332399999999</v>
      </c>
      <c r="J131" s="221"/>
      <c r="K131" s="222"/>
      <c r="L131" s="603">
        <f>'NLOK ALL FORECASTS'!AI178</f>
        <v>1476.7198991999999</v>
      </c>
      <c r="M131" s="221">
        <v>3</v>
      </c>
      <c r="N131" s="222"/>
      <c r="O131" s="603">
        <f>'NLOK ALL FORECASTS'!AJ178</f>
        <v>1504.5995075283799</v>
      </c>
      <c r="P131" s="221">
        <v>3</v>
      </c>
      <c r="Q131" s="222"/>
      <c r="R131" s="603">
        <f>'NLOK ALL FORECASTS'!AK178</f>
        <v>1278.909581399123</v>
      </c>
      <c r="S131" s="221">
        <v>3</v>
      </c>
      <c r="T131" s="285"/>
      <c r="U131" s="603">
        <f>'NLOK ALL FORECASTS'!AL178</f>
        <v>977</v>
      </c>
      <c r="V131" s="221">
        <v>3</v>
      </c>
      <c r="W131" s="285"/>
      <c r="X131" s="603">
        <f>'NLOK ALL FORECASTS'!AM178</f>
        <v>1123.5498941999999</v>
      </c>
      <c r="Y131" s="221">
        <v>3</v>
      </c>
      <c r="Z131" s="285"/>
      <c r="AA131" s="603">
        <f>'NLOK ALL FORECASTS'!AN178</f>
        <v>914</v>
      </c>
      <c r="AB131" s="221">
        <v>3</v>
      </c>
      <c r="AC131" s="285"/>
      <c r="AD131" s="603">
        <f>'NLOK ALL FORECASTS'!AO178</f>
        <v>986.88374999999996</v>
      </c>
      <c r="AE131" s="221">
        <v>3</v>
      </c>
      <c r="AF131" s="285"/>
      <c r="AG131" s="603">
        <f>'NLOK ALL FORECASTS'!AP178</f>
        <v>1304.5662660433334</v>
      </c>
      <c r="AH131" s="221">
        <v>3</v>
      </c>
      <c r="AI131" s="1027"/>
      <c r="AJ131" s="603">
        <f>'NLOK ALL FORECASTS'!AQ178</f>
        <v>1000</v>
      </c>
      <c r="AK131" s="221">
        <v>3</v>
      </c>
      <c r="AL131" s="1027"/>
      <c r="AM131" s="603" t="e">
        <f>IF('VM Support FY24'!AM131-#REF!=0,"-",'VM Support FY24'!AM131-#REF!)</f>
        <v>#REF!</v>
      </c>
      <c r="AN131" s="221" t="e">
        <f>IF('VM Support FY24'!AN131-#REF!=0,"-",'VM Support FY24'!AN131-#REF!)</f>
        <v>#REF!</v>
      </c>
      <c r="AO131" s="1027" t="e">
        <f>IF('VM Support FY24'!AO131-#REF!=0,"-",'VM Support FY24'!AO131-#REF!)</f>
        <v>#REF!</v>
      </c>
      <c r="AP131" s="603" t="e">
        <f>IF('VM Support FY24'!AP131-#REF!=0,"-",'VM Support FY24'!AP131-#REF!)</f>
        <v>#REF!</v>
      </c>
      <c r="AQ131" s="221" t="e">
        <f>IF('VM Support FY24'!AQ131-#REF!=0,"-",'VM Support FY24'!AQ131-#REF!)</f>
        <v>#REF!</v>
      </c>
      <c r="AR131" s="1020" t="e">
        <f>IF('VM Support FY24'!AR131-#REF!=0,"-",'VM Support FY24'!AR131-#REF!)</f>
        <v>#REF!</v>
      </c>
      <c r="AS131" s="589" t="e">
        <f t="shared" si="9"/>
        <v>#REF!</v>
      </c>
      <c r="AT131" s="221"/>
      <c r="AU131" s="285"/>
    </row>
    <row r="132" spans="4:47" ht="15.75" customHeight="1">
      <c r="D132" s="1713" t="s">
        <v>109</v>
      </c>
      <c r="E132" s="218" t="s">
        <v>161</v>
      </c>
      <c r="F132" s="218" t="s">
        <v>162</v>
      </c>
      <c r="G132" s="1714"/>
      <c r="H132" s="640"/>
      <c r="I132" s="1715">
        <f>'NLOK ALL FORECASTS'!AH179</f>
        <v>12322.875</v>
      </c>
      <c r="J132" s="1716"/>
      <c r="K132" s="1717"/>
      <c r="L132" s="1715">
        <f>'NLOK ALL FORECASTS'!AI179</f>
        <v>13747</v>
      </c>
      <c r="M132" s="1716">
        <v>12</v>
      </c>
      <c r="N132" s="1717"/>
      <c r="O132" s="1715">
        <f>'NLOK ALL FORECASTS'!AJ179</f>
        <v>15867</v>
      </c>
      <c r="P132" s="1716">
        <v>15</v>
      </c>
      <c r="Q132" s="1717"/>
      <c r="R132" s="1715">
        <f>'NLOK ALL FORECASTS'!AK179</f>
        <v>16548</v>
      </c>
      <c r="S132" s="1716">
        <v>15</v>
      </c>
      <c r="T132" s="1718"/>
      <c r="U132" s="1715">
        <f>'NLOK ALL FORECASTS'!AL179</f>
        <v>18368</v>
      </c>
      <c r="V132" s="1716">
        <v>15</v>
      </c>
      <c r="W132" s="1718"/>
      <c r="X132" s="1715">
        <f>'NLOK ALL FORECASTS'!AM179</f>
        <v>15140.7219</v>
      </c>
      <c r="Y132" s="1716">
        <v>15</v>
      </c>
      <c r="Z132" s="1718"/>
      <c r="AA132" s="1715">
        <f>'NLOK ALL FORECASTS'!AN179</f>
        <v>16049.165214000001</v>
      </c>
      <c r="AB132" s="1716">
        <v>15</v>
      </c>
      <c r="AC132" s="1718"/>
      <c r="AD132" s="1715">
        <f>'NLOK ALL FORECASTS'!AO179</f>
        <v>17814.57338754</v>
      </c>
      <c r="AE132" s="1716">
        <v>18</v>
      </c>
      <c r="AF132" s="1718"/>
      <c r="AG132" s="1715">
        <f>'NLOK ALL FORECASTS'!AP179</f>
        <v>16756.957527682251</v>
      </c>
      <c r="AH132" s="1716">
        <v>15</v>
      </c>
      <c r="AI132" s="1719"/>
      <c r="AJ132" s="1715">
        <f>'NLOK ALL FORECASTS'!AQ179</f>
        <v>18250</v>
      </c>
      <c r="AK132" s="1716">
        <v>16</v>
      </c>
      <c r="AL132" s="1719"/>
      <c r="AM132" s="1715" t="e">
        <f>IF('VM Support FY24'!AM132-#REF!=0,"-",'VM Support FY24'!AM132-#REF!)</f>
        <v>#REF!</v>
      </c>
      <c r="AN132" s="1716" t="e">
        <f>IF('VM Support FY24'!AN132-#REF!=0,"-",'VM Support FY24'!AN132-#REF!)</f>
        <v>#REF!</v>
      </c>
      <c r="AO132" s="1719" t="e">
        <f>IF('VM Support FY24'!AO132-#REF!=0,"-",'VM Support FY24'!AO132-#REF!)</f>
        <v>#REF!</v>
      </c>
      <c r="AP132" s="1715" t="e">
        <f>IF('VM Support FY24'!AP132-#REF!=0,"-",'VM Support FY24'!AP132-#REF!)</f>
        <v>#REF!</v>
      </c>
      <c r="AQ132" s="1716" t="e">
        <f>IF('VM Support FY24'!AQ132-#REF!=0,"-",'VM Support FY24'!AQ132-#REF!)</f>
        <v>#REF!</v>
      </c>
      <c r="AR132" s="1720" t="e">
        <f>IF('VM Support FY24'!AR132-#REF!=0,"-",'VM Support FY24'!AR132-#REF!)</f>
        <v>#REF!</v>
      </c>
      <c r="AS132" s="1677" t="e">
        <f t="shared" si="9"/>
        <v>#REF!</v>
      </c>
      <c r="AT132" s="610"/>
      <c r="AU132" s="612"/>
    </row>
    <row r="133" spans="4:47" ht="15.75" customHeight="1">
      <c r="X133" s="635"/>
    </row>
    <row r="134" spans="4:47" ht="15.75" hidden="1" customHeight="1">
      <c r="D134" s="2858" t="s">
        <v>163</v>
      </c>
      <c r="X134" s="635"/>
    </row>
    <row r="135" spans="4:47" ht="15.75" hidden="1" customHeight="1">
      <c r="D135" s="286" t="s">
        <v>164</v>
      </c>
      <c r="E135" s="155" t="s">
        <v>165</v>
      </c>
      <c r="F135" s="155" t="s">
        <v>166</v>
      </c>
      <c r="G135" s="225"/>
      <c r="H135" s="208"/>
      <c r="I135" s="603"/>
      <c r="J135" s="221"/>
      <c r="K135" s="222"/>
      <c r="L135" s="603"/>
      <c r="M135" s="221"/>
      <c r="N135" s="222"/>
      <c r="O135" s="603"/>
      <c r="P135" s="221"/>
      <c r="Q135" s="222"/>
      <c r="R135" s="603"/>
      <c r="S135" s="221"/>
      <c r="T135" s="285"/>
      <c r="U135" s="603"/>
      <c r="V135" s="221"/>
      <c r="W135" s="285"/>
      <c r="X135" s="603">
        <v>300</v>
      </c>
      <c r="Y135" s="221"/>
      <c r="Z135" s="285"/>
      <c r="AA135" s="603">
        <v>300</v>
      </c>
      <c r="AB135" s="221"/>
      <c r="AC135" s="285"/>
      <c r="AD135" s="603"/>
      <c r="AE135" s="221"/>
      <c r="AF135" s="285"/>
      <c r="AG135" s="603"/>
      <c r="AH135" s="221"/>
      <c r="AI135" s="1027"/>
      <c r="AJ135" s="603"/>
      <c r="AK135" s="221"/>
      <c r="AL135" s="1027"/>
      <c r="AM135" s="603"/>
      <c r="AN135" s="221"/>
      <c r="AO135" s="1027"/>
      <c r="AP135" s="603"/>
      <c r="AQ135" s="221"/>
      <c r="AR135" s="1027"/>
      <c r="AS135" s="416"/>
      <c r="AT135" s="221"/>
      <c r="AU135" s="285"/>
    </row>
    <row r="136" spans="4:47" ht="15.75" hidden="1" customHeight="1">
      <c r="D136" s="286" t="s">
        <v>167</v>
      </c>
      <c r="E136" s="155" t="s">
        <v>165</v>
      </c>
      <c r="F136" s="155" t="s">
        <v>166</v>
      </c>
      <c r="G136" s="225"/>
      <c r="H136" s="208"/>
      <c r="I136" s="603"/>
      <c r="J136" s="221"/>
      <c r="K136" s="222"/>
      <c r="L136" s="603"/>
      <c r="M136" s="221"/>
      <c r="N136" s="222"/>
      <c r="O136" s="603"/>
      <c r="P136" s="221"/>
      <c r="Q136" s="222"/>
      <c r="R136" s="603"/>
      <c r="S136" s="221"/>
      <c r="T136" s="285"/>
      <c r="U136" s="603"/>
      <c r="V136" s="221"/>
      <c r="W136" s="285"/>
      <c r="X136" s="603">
        <v>1133</v>
      </c>
      <c r="Y136" s="221"/>
      <c r="Z136" s="285"/>
      <c r="AA136" s="603">
        <v>1133</v>
      </c>
      <c r="AB136" s="221"/>
      <c r="AC136" s="285"/>
      <c r="AD136" s="603"/>
      <c r="AE136" s="221"/>
      <c r="AF136" s="285"/>
      <c r="AG136" s="603"/>
      <c r="AH136" s="221"/>
      <c r="AI136" s="1027"/>
      <c r="AJ136" s="603"/>
      <c r="AK136" s="221"/>
      <c r="AL136" s="1027"/>
      <c r="AM136" s="603"/>
      <c r="AN136" s="221"/>
      <c r="AO136" s="1027"/>
      <c r="AP136" s="603"/>
      <c r="AQ136" s="221"/>
      <c r="AR136" s="1027"/>
      <c r="AS136" s="416"/>
      <c r="AT136" s="221"/>
      <c r="AU136" s="285"/>
    </row>
    <row r="137" spans="4:47" ht="15.75" hidden="1" customHeight="1">
      <c r="D137" s="286" t="s">
        <v>168</v>
      </c>
      <c r="E137" s="155" t="s">
        <v>165</v>
      </c>
      <c r="F137" s="155" t="s">
        <v>166</v>
      </c>
      <c r="G137" s="225"/>
      <c r="H137" s="208"/>
      <c r="I137" s="603"/>
      <c r="J137" s="221"/>
      <c r="K137" s="222"/>
      <c r="L137" s="603"/>
      <c r="M137" s="221"/>
      <c r="N137" s="222"/>
      <c r="O137" s="603"/>
      <c r="P137" s="221"/>
      <c r="Q137" s="222"/>
      <c r="R137" s="603"/>
      <c r="S137" s="221"/>
      <c r="T137" s="285"/>
      <c r="U137" s="603"/>
      <c r="V137" s="221"/>
      <c r="W137" s="285"/>
      <c r="X137" s="603">
        <v>150</v>
      </c>
      <c r="Y137" s="221"/>
      <c r="Z137" s="285"/>
      <c r="AA137" s="603">
        <v>150</v>
      </c>
      <c r="AB137" s="221"/>
      <c r="AC137" s="285"/>
      <c r="AD137" s="603"/>
      <c r="AE137" s="221"/>
      <c r="AF137" s="285"/>
      <c r="AG137" s="603"/>
      <c r="AH137" s="221"/>
      <c r="AI137" s="1027"/>
      <c r="AJ137" s="603"/>
      <c r="AK137" s="221"/>
      <c r="AL137" s="1027"/>
      <c r="AM137" s="603"/>
      <c r="AN137" s="221"/>
      <c r="AO137" s="1027"/>
      <c r="AP137" s="603"/>
      <c r="AQ137" s="221"/>
      <c r="AR137" s="1027"/>
      <c r="AS137" s="416"/>
      <c r="AT137" s="221"/>
      <c r="AU137" s="285"/>
    </row>
    <row r="138" spans="4:47" ht="15.75" hidden="1" customHeight="1">
      <c r="X138" s="635"/>
    </row>
    <row r="139" spans="4:47" ht="15.75" customHeight="1">
      <c r="D139" s="2907" t="s">
        <v>169</v>
      </c>
      <c r="E139" s="2908"/>
      <c r="F139" s="2908"/>
      <c r="G139" s="2908"/>
      <c r="H139" s="2909"/>
      <c r="I139" s="1678"/>
      <c r="J139" s="1679">
        <v>45017</v>
      </c>
      <c r="K139" s="1680"/>
      <c r="L139" s="1678"/>
      <c r="M139" s="1679">
        <v>45047</v>
      </c>
      <c r="N139" s="1680"/>
      <c r="O139" s="1678"/>
      <c r="P139" s="1679">
        <v>45078</v>
      </c>
      <c r="Q139" s="1681"/>
      <c r="R139" s="1678"/>
      <c r="S139" s="1679">
        <v>45108</v>
      </c>
      <c r="T139" s="1680"/>
      <c r="U139" s="1678"/>
      <c r="V139" s="1679">
        <v>45139</v>
      </c>
      <c r="W139" s="1680"/>
      <c r="X139" s="1678"/>
      <c r="Y139" s="1679">
        <v>45170</v>
      </c>
      <c r="Z139" s="1680"/>
      <c r="AA139" s="1678"/>
      <c r="AB139" s="1679">
        <v>45200</v>
      </c>
      <c r="AC139" s="1680"/>
      <c r="AD139" s="1678"/>
      <c r="AE139" s="1679">
        <v>45231</v>
      </c>
      <c r="AF139" s="1680"/>
      <c r="AG139" s="1678"/>
      <c r="AH139" s="1679">
        <v>45261</v>
      </c>
      <c r="AI139" s="1682"/>
      <c r="AJ139" s="1678"/>
      <c r="AK139" s="1679">
        <v>45292</v>
      </c>
      <c r="AL139" s="1682"/>
      <c r="AM139" s="1678"/>
      <c r="AN139" s="1679">
        <v>45323</v>
      </c>
      <c r="AO139" s="1682"/>
      <c r="AP139" s="1678"/>
      <c r="AQ139" s="1679">
        <v>45352</v>
      </c>
      <c r="AR139" s="1684"/>
      <c r="AS139" s="1662"/>
      <c r="AT139" s="269" t="s">
        <v>2</v>
      </c>
      <c r="AU139" s="268"/>
    </row>
    <row r="140" spans="4:47" ht="15.75" customHeight="1">
      <c r="D140" s="1701" t="s">
        <v>4</v>
      </c>
      <c r="E140" s="182" t="s">
        <v>5</v>
      </c>
      <c r="F140" s="182" t="s">
        <v>6</v>
      </c>
      <c r="G140" s="181" t="s">
        <v>7</v>
      </c>
      <c r="H140" s="180"/>
      <c r="I140" s="423" t="s">
        <v>9</v>
      </c>
      <c r="J140" s="177" t="s">
        <v>10</v>
      </c>
      <c r="K140" s="179" t="s">
        <v>11</v>
      </c>
      <c r="L140" s="423" t="s">
        <v>9</v>
      </c>
      <c r="M140" s="177" t="s">
        <v>10</v>
      </c>
      <c r="N140" s="179" t="s">
        <v>11</v>
      </c>
      <c r="O140" s="423" t="s">
        <v>9</v>
      </c>
      <c r="P140" s="177" t="s">
        <v>10</v>
      </c>
      <c r="Q140" s="260" t="s">
        <v>11</v>
      </c>
      <c r="R140" s="423" t="s">
        <v>9</v>
      </c>
      <c r="S140" s="177" t="s">
        <v>10</v>
      </c>
      <c r="T140" s="179" t="s">
        <v>11</v>
      </c>
      <c r="U140" s="423" t="s">
        <v>9</v>
      </c>
      <c r="V140" s="177" t="s">
        <v>10</v>
      </c>
      <c r="W140" s="179" t="s">
        <v>11</v>
      </c>
      <c r="X140" s="423" t="s">
        <v>9</v>
      </c>
      <c r="Y140" s="177" t="s">
        <v>10</v>
      </c>
      <c r="Z140" s="179" t="s">
        <v>11</v>
      </c>
      <c r="AA140" s="423" t="s">
        <v>9</v>
      </c>
      <c r="AB140" s="177" t="s">
        <v>10</v>
      </c>
      <c r="AC140" s="179" t="s">
        <v>11</v>
      </c>
      <c r="AD140" s="423" t="s">
        <v>9</v>
      </c>
      <c r="AE140" s="177" t="s">
        <v>10</v>
      </c>
      <c r="AF140" s="179" t="s">
        <v>11</v>
      </c>
      <c r="AG140" s="423" t="s">
        <v>9</v>
      </c>
      <c r="AH140" s="177" t="s">
        <v>10</v>
      </c>
      <c r="AI140" s="998" t="s">
        <v>11</v>
      </c>
      <c r="AJ140" s="423" t="s">
        <v>9</v>
      </c>
      <c r="AK140" s="177" t="s">
        <v>10</v>
      </c>
      <c r="AL140" s="998" t="s">
        <v>11</v>
      </c>
      <c r="AM140" s="423" t="s">
        <v>9</v>
      </c>
      <c r="AN140" s="177" t="s">
        <v>10</v>
      </c>
      <c r="AO140" s="998" t="s">
        <v>11</v>
      </c>
      <c r="AP140" s="423" t="s">
        <v>9</v>
      </c>
      <c r="AQ140" s="177" t="s">
        <v>10</v>
      </c>
      <c r="AR140" s="1686" t="s">
        <v>11</v>
      </c>
      <c r="AS140" s="1672" t="s">
        <v>9</v>
      </c>
      <c r="AT140" s="177" t="s">
        <v>10</v>
      </c>
      <c r="AU140" s="260" t="s">
        <v>11</v>
      </c>
    </row>
    <row r="141" spans="4:47" ht="15.75" customHeight="1">
      <c r="D141" s="1713" t="s">
        <v>170</v>
      </c>
      <c r="E141" s="218" t="s">
        <v>169</v>
      </c>
      <c r="F141" s="218" t="s">
        <v>171</v>
      </c>
      <c r="G141" s="1714"/>
      <c r="H141" s="640"/>
      <c r="I141" s="1715">
        <v>7600</v>
      </c>
      <c r="J141" s="1716"/>
      <c r="K141" s="1717"/>
      <c r="L141" s="1715">
        <v>7200</v>
      </c>
      <c r="M141" s="1716"/>
      <c r="N141" s="1717"/>
      <c r="O141" s="1715">
        <v>6700</v>
      </c>
      <c r="P141" s="1716"/>
      <c r="Q141" s="1717"/>
      <c r="R141" s="1715">
        <v>6500</v>
      </c>
      <c r="S141" s="1716"/>
      <c r="T141" s="1718"/>
      <c r="U141" s="1715">
        <v>6300</v>
      </c>
      <c r="V141" s="1716"/>
      <c r="W141" s="1718"/>
      <c r="X141" s="1715">
        <v>6600</v>
      </c>
      <c r="Y141" s="1716"/>
      <c r="Z141" s="1718"/>
      <c r="AA141" s="1715">
        <v>6800</v>
      </c>
      <c r="AB141" s="1716"/>
      <c r="AC141" s="1718"/>
      <c r="AD141" s="1715">
        <v>8000</v>
      </c>
      <c r="AE141" s="1716"/>
      <c r="AF141" s="1718"/>
      <c r="AG141" s="1715">
        <v>8200</v>
      </c>
      <c r="AH141" s="1716"/>
      <c r="AI141" s="1719"/>
      <c r="AJ141" s="1715">
        <v>10000</v>
      </c>
      <c r="AK141" s="1716"/>
      <c r="AL141" s="1719"/>
      <c r="AM141" s="1715" t="e">
        <f>IF('VM Support FY24'!AM141-#REF!=0,"-",'VM Support FY24'!AM141-#REF!)</f>
        <v>#REF!</v>
      </c>
      <c r="AN141" s="1716" t="e">
        <f>IF('VM Support FY24'!AN141-#REF!=0,"-",'VM Support FY24'!AN141-#REF!)</f>
        <v>#REF!</v>
      </c>
      <c r="AO141" s="1719" t="e">
        <f>IF('VM Support FY24'!AO141-#REF!=0,"-",'VM Support FY24'!AO141-#REF!)</f>
        <v>#REF!</v>
      </c>
      <c r="AP141" s="1715" t="e">
        <f>IF('VM Support FY24'!AP141-#REF!=0,"-",'VM Support FY24'!AP141-#REF!)</f>
        <v>#REF!</v>
      </c>
      <c r="AQ141" s="1716" t="e">
        <f>IF('VM Support FY24'!AQ141-#REF!=0,"-",'VM Support FY24'!AQ141-#REF!)</f>
        <v>#REF!</v>
      </c>
      <c r="AR141" s="1720" t="e">
        <f>IF('VM Support FY24'!AR141-#REF!=0,"-",'VM Support FY24'!AR141-#REF!)</f>
        <v>#REF!</v>
      </c>
      <c r="AS141" s="1677" t="e">
        <f t="shared" ref="AS141" si="10">SUM(I141,L141,O141,R141,U141,X141,AA141,AD141,AG141,AJ141,AM141,AP141)</f>
        <v>#REF!</v>
      </c>
      <c r="AT141" s="610"/>
      <c r="AU141" s="612"/>
    </row>
    <row r="142" spans="4:47" ht="15.75" customHeight="1">
      <c r="X142" s="635"/>
    </row>
    <row r="143" spans="4:47" ht="15.75" customHeight="1">
      <c r="D143" s="1721"/>
      <c r="E143" s="1722" t="s">
        <v>1</v>
      </c>
      <c r="F143" s="1723"/>
      <c r="G143" s="1724"/>
      <c r="H143" s="1723"/>
      <c r="I143" s="1725"/>
      <c r="J143" s="1679">
        <v>45017</v>
      </c>
      <c r="K143" s="1680"/>
      <c r="L143" s="1725"/>
      <c r="M143" s="1679">
        <v>45047</v>
      </c>
      <c r="N143" s="1680"/>
      <c r="O143" s="1725"/>
      <c r="P143" s="1679">
        <v>45078</v>
      </c>
      <c r="Q143" s="1680"/>
      <c r="R143" s="1725"/>
      <c r="S143" s="1679">
        <v>45108</v>
      </c>
      <c r="T143" s="1680"/>
      <c r="U143" s="1725"/>
      <c r="V143" s="1679">
        <v>45139</v>
      </c>
      <c r="W143" s="1680"/>
      <c r="X143" s="1725"/>
      <c r="Y143" s="1679">
        <v>45170</v>
      </c>
      <c r="Z143" s="1680"/>
      <c r="AA143" s="1725"/>
      <c r="AB143" s="1679">
        <v>45200</v>
      </c>
      <c r="AC143" s="1680"/>
      <c r="AD143" s="1725"/>
      <c r="AE143" s="1679">
        <v>45231</v>
      </c>
      <c r="AF143" s="1680"/>
      <c r="AG143" s="1725"/>
      <c r="AH143" s="1679">
        <v>45261</v>
      </c>
      <c r="AI143" s="1682"/>
      <c r="AJ143" s="1725"/>
      <c r="AK143" s="1679">
        <v>45292</v>
      </c>
      <c r="AL143" s="1682"/>
      <c r="AM143" s="1725"/>
      <c r="AN143" s="1679">
        <v>45323</v>
      </c>
      <c r="AO143" s="1682"/>
      <c r="AP143" s="1725"/>
      <c r="AQ143" s="1679">
        <v>45352</v>
      </c>
      <c r="AR143" s="1684"/>
    </row>
    <row r="144" spans="4:47" ht="15.75" customHeight="1">
      <c r="D144" s="1701" t="s">
        <v>4</v>
      </c>
      <c r="E144" s="182" t="s">
        <v>5</v>
      </c>
      <c r="F144" s="182" t="s">
        <v>6</v>
      </c>
      <c r="G144" s="181" t="s">
        <v>7</v>
      </c>
      <c r="H144" s="180" t="s">
        <v>8</v>
      </c>
      <c r="I144" s="178" t="s">
        <v>9</v>
      </c>
      <c r="J144" s="177" t="s">
        <v>10</v>
      </c>
      <c r="K144" s="231" t="s">
        <v>11</v>
      </c>
      <c r="L144" s="178" t="s">
        <v>9</v>
      </c>
      <c r="M144" s="177" t="s">
        <v>10</v>
      </c>
      <c r="N144" s="231" t="s">
        <v>11</v>
      </c>
      <c r="O144" s="178" t="s">
        <v>9</v>
      </c>
      <c r="P144" s="177" t="s">
        <v>10</v>
      </c>
      <c r="Q144" s="231" t="s">
        <v>11</v>
      </c>
      <c r="R144" s="178" t="s">
        <v>9</v>
      </c>
      <c r="S144" s="177" t="s">
        <v>10</v>
      </c>
      <c r="T144" s="231" t="s">
        <v>11</v>
      </c>
      <c r="U144" s="178" t="s">
        <v>9</v>
      </c>
      <c r="V144" s="177" t="s">
        <v>10</v>
      </c>
      <c r="W144" s="231" t="s">
        <v>11</v>
      </c>
      <c r="X144" s="178" t="s">
        <v>9</v>
      </c>
      <c r="Y144" s="177" t="s">
        <v>10</v>
      </c>
      <c r="Z144" s="231" t="s">
        <v>11</v>
      </c>
      <c r="AA144" s="178" t="s">
        <v>9</v>
      </c>
      <c r="AB144" s="177" t="s">
        <v>10</v>
      </c>
      <c r="AC144" s="231" t="s">
        <v>11</v>
      </c>
      <c r="AD144" s="178" t="s">
        <v>9</v>
      </c>
      <c r="AE144" s="177" t="s">
        <v>10</v>
      </c>
      <c r="AF144" s="231" t="s">
        <v>11</v>
      </c>
      <c r="AG144" s="178" t="s">
        <v>9</v>
      </c>
      <c r="AH144" s="177" t="s">
        <v>10</v>
      </c>
      <c r="AI144" s="989" t="s">
        <v>11</v>
      </c>
      <c r="AJ144" s="178" t="s">
        <v>9</v>
      </c>
      <c r="AK144" s="177" t="s">
        <v>12</v>
      </c>
      <c r="AL144" s="989" t="s">
        <v>11</v>
      </c>
      <c r="AM144" s="178" t="s">
        <v>9</v>
      </c>
      <c r="AN144" s="177" t="s">
        <v>12</v>
      </c>
      <c r="AO144" s="989" t="s">
        <v>11</v>
      </c>
      <c r="AP144" s="178" t="s">
        <v>9</v>
      </c>
      <c r="AQ144" s="177" t="s">
        <v>12</v>
      </c>
      <c r="AR144" s="1726" t="s">
        <v>11</v>
      </c>
    </row>
    <row r="145" spans="4:47" ht="15.75" customHeight="1">
      <c r="D145" s="229" t="s">
        <v>14</v>
      </c>
      <c r="E145" s="155" t="s">
        <v>15</v>
      </c>
      <c r="F145" s="155" t="s">
        <v>16</v>
      </c>
      <c r="G145" s="225">
        <v>12</v>
      </c>
      <c r="H145" s="208">
        <f>G145*60</f>
        <v>720</v>
      </c>
      <c r="I145" s="416">
        <v>6000</v>
      </c>
      <c r="J145" s="228">
        <v>11</v>
      </c>
      <c r="K145" s="227">
        <v>1680</v>
      </c>
      <c r="L145" s="416">
        <v>5500</v>
      </c>
      <c r="M145" s="228"/>
      <c r="N145" s="227">
        <v>1749</v>
      </c>
      <c r="O145" s="416">
        <v>5750</v>
      </c>
      <c r="P145" s="228"/>
      <c r="Q145" s="227">
        <v>1573</v>
      </c>
      <c r="R145" s="605">
        <v>6000</v>
      </c>
      <c r="S145" s="228"/>
      <c r="T145" s="227">
        <v>1604</v>
      </c>
      <c r="U145" s="605">
        <v>6750</v>
      </c>
      <c r="V145" s="221"/>
      <c r="W145" s="222">
        <v>1805</v>
      </c>
      <c r="X145" s="605">
        <v>8275</v>
      </c>
      <c r="Y145" s="221"/>
      <c r="Z145" s="222">
        <v>2213</v>
      </c>
      <c r="AA145" s="605">
        <v>10200</v>
      </c>
      <c r="AB145" s="221"/>
      <c r="AC145" s="222">
        <v>2727</v>
      </c>
      <c r="AD145" s="605">
        <v>10200</v>
      </c>
      <c r="AE145" s="221"/>
      <c r="AF145" s="222">
        <v>2727</v>
      </c>
      <c r="AG145" s="605">
        <v>9900</v>
      </c>
      <c r="AH145" s="221"/>
      <c r="AI145" s="990">
        <v>2647</v>
      </c>
      <c r="AJ145" s="605">
        <v>8500</v>
      </c>
      <c r="AK145" s="288"/>
      <c r="AL145" s="991">
        <v>2273</v>
      </c>
      <c r="AM145" s="605" t="e">
        <f>IF('VM Support FY24'!AM145-#REF!=0,"-",'VM Support FY24'!AM145-#REF!)</f>
        <v>#REF!</v>
      </c>
      <c r="AN145" s="288" t="e">
        <f>IF('VM Support FY24'!AN145-#REF!=0,"-",'VM Support FY24'!AN145-#REF!)</f>
        <v>#REF!</v>
      </c>
      <c r="AO145" s="991" t="e">
        <f>IF('VM Support FY24'!AO145-#REF!=0,"-",'VM Support FY24'!AO145-#REF!)</f>
        <v>#REF!</v>
      </c>
      <c r="AP145" s="605" t="e">
        <f>IF('VM Support FY24'!AP145-#REF!=0,"-",'VM Support FY24'!AP145-#REF!)</f>
        <v>#REF!</v>
      </c>
      <c r="AQ145" s="288" t="e">
        <f>IF('VM Support FY24'!AQ145-#REF!=0,"-",'VM Support FY24'!AQ145-#REF!)</f>
        <v>#REF!</v>
      </c>
      <c r="AR145" s="1021" t="e">
        <f>IF('VM Support FY24'!AR145-#REF!=0,"-",'VM Support FY24'!AR145-#REF!)</f>
        <v>#REF!</v>
      </c>
    </row>
    <row r="146" spans="4:47" ht="15.75" hidden="1" customHeight="1">
      <c r="D146" s="226" t="s">
        <v>14</v>
      </c>
      <c r="E146" s="155" t="s">
        <v>19</v>
      </c>
      <c r="F146" s="155" t="s">
        <v>16</v>
      </c>
      <c r="G146" s="225">
        <v>12</v>
      </c>
      <c r="H146" s="208">
        <f>G146*60</f>
        <v>720</v>
      </c>
      <c r="I146" s="416">
        <v>5950</v>
      </c>
      <c r="J146" s="224">
        <v>11</v>
      </c>
      <c r="K146" s="223">
        <v>1680</v>
      </c>
      <c r="L146" s="416">
        <v>8000</v>
      </c>
      <c r="M146" s="224"/>
      <c r="N146" s="223">
        <v>1781</v>
      </c>
      <c r="O146" s="416">
        <v>7750</v>
      </c>
      <c r="P146" s="339"/>
      <c r="Q146" s="340">
        <v>2120</v>
      </c>
      <c r="R146" s="605">
        <v>7500</v>
      </c>
      <c r="S146" s="339"/>
      <c r="T146" s="340">
        <v>2005</v>
      </c>
      <c r="U146" s="605">
        <v>7750</v>
      </c>
      <c r="V146" s="288"/>
      <c r="W146" s="338">
        <v>2072</v>
      </c>
      <c r="X146" s="605">
        <v>10520</v>
      </c>
      <c r="Y146" s="288"/>
      <c r="Z146" s="338">
        <v>2813</v>
      </c>
      <c r="AA146" s="605">
        <v>11490</v>
      </c>
      <c r="AB146" s="288"/>
      <c r="AC146" s="338">
        <v>3072</v>
      </c>
      <c r="AD146" s="605">
        <v>0</v>
      </c>
      <c r="AE146" s="288"/>
      <c r="AF146" s="338"/>
      <c r="AG146" s="605">
        <v>0</v>
      </c>
      <c r="AH146" s="288"/>
      <c r="AI146" s="991"/>
      <c r="AJ146" s="605">
        <v>0</v>
      </c>
      <c r="AK146" s="288"/>
      <c r="AL146" s="991">
        <v>0</v>
      </c>
      <c r="AM146" s="605" t="e">
        <f>IF('VM Support FY24'!AM146-#REF!=0,"-",'VM Support FY24'!AM146-#REF!)</f>
        <v>#REF!</v>
      </c>
      <c r="AN146" s="288" t="e">
        <f>IF('VM Support FY24'!AN146-#REF!=0,"-",'VM Support FY24'!AN146-#REF!)</f>
        <v>#REF!</v>
      </c>
      <c r="AO146" s="991" t="e">
        <f>IF('VM Support FY24'!AO146-#REF!=0,"-",'VM Support FY24'!AO146-#REF!)</f>
        <v>#REF!</v>
      </c>
      <c r="AP146" s="605" t="e">
        <f>IF('VM Support FY24'!AP146-#REF!=0,"-",'VM Support FY24'!AP146-#REF!)</f>
        <v>#REF!</v>
      </c>
      <c r="AQ146" s="288" t="e">
        <f>IF('VM Support FY24'!AQ146-#REF!=0,"-",'VM Support FY24'!AQ146-#REF!)</f>
        <v>#REF!</v>
      </c>
      <c r="AR146" s="1021" t="e">
        <f>IF('VM Support FY24'!AR146-#REF!=0,"-",'VM Support FY24'!AR146-#REF!)</f>
        <v>#REF!</v>
      </c>
    </row>
    <row r="147" spans="4:47" ht="15.75" hidden="1" customHeight="1">
      <c r="D147" s="219" t="s">
        <v>14</v>
      </c>
      <c r="E147" s="218" t="s">
        <v>21</v>
      </c>
      <c r="F147" s="218" t="s">
        <v>22</v>
      </c>
      <c r="G147" s="212">
        <v>16</v>
      </c>
      <c r="H147" s="203">
        <f>G147*60</f>
        <v>960</v>
      </c>
      <c r="I147" s="417">
        <v>18600</v>
      </c>
      <c r="J147" s="217">
        <v>38</v>
      </c>
      <c r="K147" s="216">
        <v>5880</v>
      </c>
      <c r="L147" s="606">
        <v>14640</v>
      </c>
      <c r="M147" s="215"/>
      <c r="N147" s="214">
        <v>3560</v>
      </c>
      <c r="O147" s="606">
        <v>14640</v>
      </c>
      <c r="P147" s="215"/>
      <c r="Q147" s="214">
        <v>3560</v>
      </c>
      <c r="R147" s="606">
        <v>18150</v>
      </c>
      <c r="S147" s="215"/>
      <c r="T147" s="214">
        <v>4314</v>
      </c>
      <c r="U147" s="606">
        <v>18600</v>
      </c>
      <c r="V147" s="212"/>
      <c r="W147" s="213">
        <v>4421</v>
      </c>
      <c r="X147" s="606">
        <v>19500</v>
      </c>
      <c r="Y147" s="212"/>
      <c r="Z147" s="213">
        <v>4635</v>
      </c>
      <c r="AA147" s="606">
        <v>19500</v>
      </c>
      <c r="AB147" s="212"/>
      <c r="AC147" s="213">
        <v>4635</v>
      </c>
      <c r="AD147" s="606">
        <v>19800</v>
      </c>
      <c r="AE147" s="212"/>
      <c r="AF147" s="213">
        <v>4706</v>
      </c>
      <c r="AG147" s="606">
        <v>19500</v>
      </c>
      <c r="AH147" s="212"/>
      <c r="AI147" s="992">
        <v>4635</v>
      </c>
      <c r="AJ147" s="606">
        <v>18952.499999999996</v>
      </c>
      <c r="AK147" s="212"/>
      <c r="AL147" s="992">
        <v>4505</v>
      </c>
      <c r="AM147" s="606" t="e">
        <f>IF('VM Support FY24'!AM147-#REF!=0,"-",'VM Support FY24'!AM147-#REF!)</f>
        <v>#REF!</v>
      </c>
      <c r="AN147" s="212" t="e">
        <f>IF('VM Support FY24'!AN147-#REF!=0,"-",'VM Support FY24'!AN147-#REF!)</f>
        <v>#REF!</v>
      </c>
      <c r="AO147" s="992" t="e">
        <f>IF('VM Support FY24'!AO147-#REF!=0,"-",'VM Support FY24'!AO147-#REF!)</f>
        <v>#REF!</v>
      </c>
      <c r="AP147" s="606" t="e">
        <f>IF('VM Support FY24'!AP147-#REF!=0,"-",'VM Support FY24'!AP147-#REF!)</f>
        <v>#REF!</v>
      </c>
      <c r="AQ147" s="212" t="e">
        <f>IF('VM Support FY24'!AQ147-#REF!=0,"-",'VM Support FY24'!AQ147-#REF!)</f>
        <v>#REF!</v>
      </c>
      <c r="AR147" s="1035" t="e">
        <f>IF('VM Support FY24'!AR147-#REF!=0,"-",'VM Support FY24'!AR147-#REF!)</f>
        <v>#REF!</v>
      </c>
    </row>
    <row r="148" spans="4:47" ht="15.75" hidden="1" customHeight="1">
      <c r="D148" s="2900" t="s">
        <v>24</v>
      </c>
      <c r="E148" s="2887"/>
      <c r="F148" s="2887"/>
      <c r="G148" s="195"/>
      <c r="H148" s="194"/>
      <c r="I148" s="418">
        <v>30550</v>
      </c>
      <c r="J148" s="193">
        <v>60</v>
      </c>
      <c r="K148" s="193">
        <v>9240</v>
      </c>
      <c r="L148" s="418">
        <v>28140</v>
      </c>
      <c r="M148" s="191">
        <v>0</v>
      </c>
      <c r="N148" s="192">
        <v>7090</v>
      </c>
      <c r="O148" s="418">
        <v>28140</v>
      </c>
      <c r="P148" s="191"/>
      <c r="Q148" s="192">
        <v>7253</v>
      </c>
      <c r="R148" s="607">
        <v>31650</v>
      </c>
      <c r="S148" s="191"/>
      <c r="T148" s="192">
        <v>7923</v>
      </c>
      <c r="U148" s="607">
        <v>33100</v>
      </c>
      <c r="V148" s="192"/>
      <c r="W148" s="192">
        <v>8298</v>
      </c>
      <c r="X148" s="607">
        <v>38295</v>
      </c>
      <c r="Y148" s="192"/>
      <c r="Z148" s="192">
        <v>9661</v>
      </c>
      <c r="AA148" s="607">
        <v>41190</v>
      </c>
      <c r="AB148" s="192"/>
      <c r="AC148" s="192">
        <v>10434</v>
      </c>
      <c r="AD148" s="607">
        <v>30000</v>
      </c>
      <c r="AE148" s="192"/>
      <c r="AF148" s="192">
        <v>7433</v>
      </c>
      <c r="AG148" s="607">
        <v>29400</v>
      </c>
      <c r="AH148" s="192"/>
      <c r="AI148" s="993">
        <v>7282</v>
      </c>
      <c r="AJ148" s="607">
        <v>27452.499999999996</v>
      </c>
      <c r="AK148" s="192"/>
      <c r="AL148" s="993">
        <v>6778</v>
      </c>
      <c r="AM148" s="607" t="e">
        <f>IF('VM Support FY24'!AM148-#REF!=0,"-",'VM Support FY24'!AM148-#REF!)</f>
        <v>#REF!</v>
      </c>
      <c r="AN148" s="192" t="e">
        <f>IF('VM Support FY24'!AN148-#REF!=0,"-",'VM Support FY24'!AN148-#REF!)</f>
        <v>#REF!</v>
      </c>
      <c r="AO148" s="993" t="e">
        <f>IF('VM Support FY24'!AO148-#REF!=0,"-",'VM Support FY24'!AO148-#REF!)</f>
        <v>#REF!</v>
      </c>
      <c r="AP148" s="607" t="e">
        <f>IF('VM Support FY24'!AP148-#REF!=0,"-",'VM Support FY24'!AP148-#REF!)</f>
        <v>#REF!</v>
      </c>
      <c r="AQ148" s="192" t="e">
        <f>IF('VM Support FY24'!AQ148-#REF!=0,"-",'VM Support FY24'!AQ148-#REF!)</f>
        <v>#REF!</v>
      </c>
      <c r="AR148" s="1727" t="e">
        <f>IF('VM Support FY24'!AR148-#REF!=0,"-",'VM Support FY24'!AR148-#REF!)</f>
        <v>#REF!</v>
      </c>
    </row>
    <row r="149" spans="4:47" ht="15.75" hidden="1" customHeight="1">
      <c r="D149" s="1728"/>
      <c r="G149" s="145"/>
      <c r="H149" s="145"/>
      <c r="I149" s="419"/>
      <c r="J149" s="146"/>
      <c r="K149" s="146"/>
      <c r="L149" s="419"/>
      <c r="M149" s="146"/>
      <c r="N149" s="146"/>
      <c r="O149" s="419"/>
      <c r="P149" s="146"/>
      <c r="Q149" s="146"/>
      <c r="R149" s="419"/>
      <c r="S149" s="146"/>
      <c r="T149" s="146"/>
      <c r="U149" s="419"/>
      <c r="X149" s="419"/>
      <c r="AA149" s="419"/>
      <c r="AD149" s="419"/>
      <c r="AG149" s="419"/>
      <c r="AJ149" s="419"/>
      <c r="AM149" s="419" t="e">
        <f>IF('VM Support FY24'!AM149-#REF!=0,"-",'VM Support FY24'!AM149-#REF!)</f>
        <v>#REF!</v>
      </c>
      <c r="AN149" s="145" t="e">
        <f>IF('VM Support FY24'!AN149-#REF!=0,"-",'VM Support FY24'!AN149-#REF!)</f>
        <v>#REF!</v>
      </c>
      <c r="AO149" s="994" t="e">
        <f>IF('VM Support FY24'!AO149-#REF!=0,"-",'VM Support FY24'!AO149-#REF!)</f>
        <v>#REF!</v>
      </c>
      <c r="AP149" s="419" t="e">
        <f>IF('VM Support FY24'!AP149-#REF!=0,"-",'VM Support FY24'!AP149-#REF!)</f>
        <v>#REF!</v>
      </c>
      <c r="AQ149" s="145" t="e">
        <f>IF('VM Support FY24'!AQ149-#REF!=0,"-",'VM Support FY24'!AQ149-#REF!)</f>
        <v>#REF!</v>
      </c>
      <c r="AR149" s="1729" t="e">
        <f>IF('VM Support FY24'!AR149-#REF!=0,"-",'VM Support FY24'!AR149-#REF!)</f>
        <v>#REF!</v>
      </c>
      <c r="AS149" s="589" t="e">
        <f t="shared" ref="AS149:AS150" si="11">SUM(I149,L149,O149,R149,U149,X149,AA149,AD149,AG149,AJ149,AM149,AP149)</f>
        <v>#REF!</v>
      </c>
      <c r="AT149" s="221"/>
      <c r="AU149" s="285"/>
    </row>
    <row r="150" spans="4:47" ht="15.75" hidden="1" customHeight="1">
      <c r="D150" s="210" t="s">
        <v>25</v>
      </c>
      <c r="E150" s="174" t="s">
        <v>26</v>
      </c>
      <c r="F150" s="209" t="s">
        <v>16</v>
      </c>
      <c r="G150" s="209">
        <v>12</v>
      </c>
      <c r="H150" s="354">
        <f>G150*60</f>
        <v>720</v>
      </c>
      <c r="I150" s="420">
        <v>1050</v>
      </c>
      <c r="J150" s="207">
        <v>3.3</v>
      </c>
      <c r="K150" s="206">
        <v>504</v>
      </c>
      <c r="L150" s="420">
        <v>0</v>
      </c>
      <c r="M150" s="207"/>
      <c r="N150" s="206">
        <v>763</v>
      </c>
      <c r="O150" s="420">
        <v>0</v>
      </c>
      <c r="P150" s="292"/>
      <c r="Q150" s="427">
        <v>0</v>
      </c>
      <c r="R150" s="420">
        <v>0</v>
      </c>
      <c r="S150" s="292"/>
      <c r="T150" s="427">
        <v>0</v>
      </c>
      <c r="U150" s="420">
        <v>0</v>
      </c>
      <c r="V150" s="344"/>
      <c r="W150" s="428">
        <v>0</v>
      </c>
      <c r="X150" s="420">
        <v>0</v>
      </c>
      <c r="Y150" s="172"/>
      <c r="Z150" s="171">
        <v>0</v>
      </c>
      <c r="AA150" s="420">
        <v>0</v>
      </c>
      <c r="AB150" s="172"/>
      <c r="AC150" s="171">
        <v>0</v>
      </c>
      <c r="AD150" s="420">
        <v>0</v>
      </c>
      <c r="AE150" s="172"/>
      <c r="AF150" s="171"/>
      <c r="AG150" s="420">
        <v>0</v>
      </c>
      <c r="AH150" s="172"/>
      <c r="AI150" s="995"/>
      <c r="AJ150" s="420">
        <v>0</v>
      </c>
      <c r="AK150" s="172"/>
      <c r="AL150" s="995"/>
      <c r="AM150" s="420" t="e">
        <f>IF('VM Support FY24'!AM150-#REF!=0,"-",'VM Support FY24'!AM150-#REF!)</f>
        <v>#REF!</v>
      </c>
      <c r="AN150" s="172" t="e">
        <f>IF('VM Support FY24'!AN150-#REF!=0,"-",'VM Support FY24'!AN150-#REF!)</f>
        <v>#REF!</v>
      </c>
      <c r="AO150" s="995" t="e">
        <f>IF('VM Support FY24'!AO150-#REF!=0,"-",'VM Support FY24'!AO150-#REF!)</f>
        <v>#REF!</v>
      </c>
      <c r="AP150" s="420" t="e">
        <f>IF('VM Support FY24'!AP150-#REF!=0,"-",'VM Support FY24'!AP150-#REF!)</f>
        <v>#REF!</v>
      </c>
      <c r="AQ150" s="172" t="e">
        <f>IF('VM Support FY24'!AQ150-#REF!=0,"-",'VM Support FY24'!AQ150-#REF!)</f>
        <v>#REF!</v>
      </c>
      <c r="AR150" s="1702" t="e">
        <f>IF('VM Support FY24'!AR150-#REF!=0,"-",'VM Support FY24'!AR150-#REF!)</f>
        <v>#REF!</v>
      </c>
      <c r="AS150" s="1677" t="e">
        <f t="shared" si="11"/>
        <v>#REF!</v>
      </c>
      <c r="AT150" s="610"/>
      <c r="AU150" s="612"/>
    </row>
    <row r="151" spans="4:47" ht="15.75" hidden="1" customHeight="1">
      <c r="D151" s="205" t="s">
        <v>25</v>
      </c>
      <c r="E151" s="204" t="s">
        <v>27</v>
      </c>
      <c r="F151" s="204" t="s">
        <v>22</v>
      </c>
      <c r="G151" s="197">
        <v>16</v>
      </c>
      <c r="H151" s="203">
        <f>G151*60</f>
        <v>960</v>
      </c>
      <c r="I151" s="421">
        <v>43400</v>
      </c>
      <c r="J151" s="202">
        <v>83.5</v>
      </c>
      <c r="K151" s="201">
        <v>12768</v>
      </c>
      <c r="L151" s="606">
        <v>34160</v>
      </c>
      <c r="M151" s="200"/>
      <c r="N151" s="199">
        <v>8308</v>
      </c>
      <c r="O151" s="606">
        <v>34160</v>
      </c>
      <c r="P151" s="376"/>
      <c r="Q151" s="199">
        <v>8308</v>
      </c>
      <c r="R151" s="606">
        <v>42350</v>
      </c>
      <c r="S151" s="376"/>
      <c r="T151" s="199">
        <v>10065</v>
      </c>
      <c r="U151" s="606">
        <v>43400</v>
      </c>
      <c r="V151" s="197"/>
      <c r="W151" s="198">
        <v>10315</v>
      </c>
      <c r="X151" s="606">
        <v>45500</v>
      </c>
      <c r="Y151" s="197"/>
      <c r="Z151" s="198">
        <v>10814</v>
      </c>
      <c r="AA151" s="417">
        <v>45500</v>
      </c>
      <c r="AB151" s="197"/>
      <c r="AC151" s="198">
        <v>10814</v>
      </c>
      <c r="AD151" s="417">
        <v>46200</v>
      </c>
      <c r="AE151" s="197"/>
      <c r="AF151" s="198">
        <v>10980</v>
      </c>
      <c r="AG151" s="417">
        <v>45500</v>
      </c>
      <c r="AH151" s="197"/>
      <c r="AI151" s="996">
        <v>10814</v>
      </c>
      <c r="AJ151" s="417">
        <v>44222.499999999993</v>
      </c>
      <c r="AK151" s="197"/>
      <c r="AL151" s="996">
        <v>10511</v>
      </c>
      <c r="AM151" s="417" t="e">
        <f>IF('VM Support FY24'!AM151-#REF!=0,"-",'VM Support FY24'!AM151-#REF!)</f>
        <v>#REF!</v>
      </c>
      <c r="AN151" s="197" t="e">
        <f>IF('VM Support FY24'!AN151-#REF!=0,"-",'VM Support FY24'!AN151-#REF!)</f>
        <v>#REF!</v>
      </c>
      <c r="AO151" s="996" t="e">
        <f>IF('VM Support FY24'!AO151-#REF!=0,"-",'VM Support FY24'!AO151-#REF!)</f>
        <v>#REF!</v>
      </c>
      <c r="AP151" s="417" t="e">
        <f>IF('VM Support FY24'!AP151-#REF!=0,"-",'VM Support FY24'!AP151-#REF!)</f>
        <v>#REF!</v>
      </c>
      <c r="AQ151" s="197" t="e">
        <f>IF('VM Support FY24'!AQ151-#REF!=0,"-",'VM Support FY24'!AQ151-#REF!)</f>
        <v>#REF!</v>
      </c>
      <c r="AR151" s="1711" t="e">
        <f>IF('VM Support FY24'!AR151-#REF!=0,"-",'VM Support FY24'!AR151-#REF!)</f>
        <v>#REF!</v>
      </c>
    </row>
    <row r="152" spans="4:47" ht="15.75" hidden="1" customHeight="1">
      <c r="D152" s="2900" t="s">
        <v>28</v>
      </c>
      <c r="E152" s="2887"/>
      <c r="F152" s="2887"/>
      <c r="G152" s="195"/>
      <c r="H152" s="194"/>
      <c r="I152" s="418">
        <v>44450</v>
      </c>
      <c r="J152" s="193">
        <v>86.8</v>
      </c>
      <c r="K152" s="193">
        <v>13272</v>
      </c>
      <c r="L152" s="418">
        <v>34160</v>
      </c>
      <c r="M152" s="191">
        <v>0</v>
      </c>
      <c r="N152" s="192">
        <v>9071</v>
      </c>
      <c r="O152" s="418">
        <v>34160</v>
      </c>
      <c r="P152" s="191"/>
      <c r="Q152" s="192">
        <v>8308</v>
      </c>
      <c r="R152" s="607">
        <v>42350</v>
      </c>
      <c r="S152" s="191"/>
      <c r="T152" s="192">
        <v>10065</v>
      </c>
      <c r="U152" s="607">
        <v>43400</v>
      </c>
      <c r="V152" s="191"/>
      <c r="W152" s="192">
        <v>10315</v>
      </c>
      <c r="X152" s="607">
        <v>45500</v>
      </c>
      <c r="Y152" s="191"/>
      <c r="Z152" s="192">
        <v>10814</v>
      </c>
      <c r="AA152" s="607">
        <v>45500</v>
      </c>
      <c r="AB152" s="191"/>
      <c r="AC152" s="192">
        <v>10814</v>
      </c>
      <c r="AD152" s="607">
        <v>46200</v>
      </c>
      <c r="AE152" s="191"/>
      <c r="AF152" s="192">
        <v>10980</v>
      </c>
      <c r="AG152" s="607">
        <v>45500</v>
      </c>
      <c r="AH152" s="191"/>
      <c r="AI152" s="993">
        <v>10814</v>
      </c>
      <c r="AJ152" s="607">
        <v>44222.499999999993</v>
      </c>
      <c r="AK152" s="191"/>
      <c r="AL152" s="993">
        <v>10511</v>
      </c>
      <c r="AM152" s="607" t="e">
        <f>IF('VM Support FY24'!AM152-#REF!=0,"-",'VM Support FY24'!AM152-#REF!)</f>
        <v>#REF!</v>
      </c>
      <c r="AN152" s="191" t="e">
        <f>IF('VM Support FY24'!AN152-#REF!=0,"-",'VM Support FY24'!AN152-#REF!)</f>
        <v>#REF!</v>
      </c>
      <c r="AO152" s="993" t="e">
        <f>IF('VM Support FY24'!AO152-#REF!=0,"-",'VM Support FY24'!AO152-#REF!)</f>
        <v>#REF!</v>
      </c>
      <c r="AP152" s="607" t="e">
        <f>IF('VM Support FY24'!AP152-#REF!=0,"-",'VM Support FY24'!AP152-#REF!)</f>
        <v>#REF!</v>
      </c>
      <c r="AQ152" s="191" t="e">
        <f>IF('VM Support FY24'!AQ152-#REF!=0,"-",'VM Support FY24'!AQ152-#REF!)</f>
        <v>#REF!</v>
      </c>
      <c r="AR152" s="1730" t="e">
        <f>IF('VM Support FY24'!AR152-#REF!=0,"-",'VM Support FY24'!AR152-#REF!)</f>
        <v>#REF!</v>
      </c>
      <c r="AS152" s="635" t="e">
        <f>SUM(AS149:AS150)</f>
        <v>#REF!</v>
      </c>
    </row>
    <row r="153" spans="4:47" ht="15.75" hidden="1" customHeight="1">
      <c r="D153" s="1728"/>
      <c r="G153" s="145"/>
      <c r="H153" s="145"/>
      <c r="I153" s="419"/>
      <c r="L153" s="419"/>
      <c r="O153" s="419"/>
      <c r="R153" s="419"/>
      <c r="U153" s="419"/>
      <c r="X153" s="419"/>
      <c r="AA153" s="419"/>
      <c r="AD153" s="419"/>
      <c r="AG153" s="419"/>
      <c r="AJ153" s="419"/>
      <c r="AM153" s="419" t="e">
        <f>IF('VM Support FY24'!AM153-#REF!=0,"-",'VM Support FY24'!AM153-#REF!)</f>
        <v>#REF!</v>
      </c>
      <c r="AN153" s="145" t="e">
        <f>IF('VM Support FY24'!AN153-#REF!=0,"-",'VM Support FY24'!AN153-#REF!)</f>
        <v>#REF!</v>
      </c>
      <c r="AO153" s="994" t="e">
        <f>IF('VM Support FY24'!AO153-#REF!=0,"-",'VM Support FY24'!AO153-#REF!)</f>
        <v>#REF!</v>
      </c>
      <c r="AP153" s="419" t="e">
        <f>IF('VM Support FY24'!AP153-#REF!=0,"-",'VM Support FY24'!AP153-#REF!)</f>
        <v>#REF!</v>
      </c>
      <c r="AQ153" s="145" t="e">
        <f>IF('VM Support FY24'!AQ153-#REF!=0,"-",'VM Support FY24'!AQ153-#REF!)</f>
        <v>#REF!</v>
      </c>
      <c r="AR153" s="1729" t="e">
        <f>IF('VM Support FY24'!AR153-#REF!=0,"-",'VM Support FY24'!AR153-#REF!)</f>
        <v>#REF!</v>
      </c>
      <c r="AS153" s="635" t="e">
        <f>AS132-AS152</f>
        <v>#REF!</v>
      </c>
    </row>
    <row r="154" spans="4:47" ht="15.75" hidden="1" customHeight="1">
      <c r="D154" s="1701" t="s">
        <v>4</v>
      </c>
      <c r="E154" s="182" t="s">
        <v>5</v>
      </c>
      <c r="F154" s="182" t="s">
        <v>6</v>
      </c>
      <c r="G154" s="181" t="s">
        <v>7</v>
      </c>
      <c r="H154" s="180"/>
      <c r="I154" s="423" t="s">
        <v>9</v>
      </c>
      <c r="J154" s="177" t="s">
        <v>10</v>
      </c>
      <c r="K154" s="179" t="s">
        <v>11</v>
      </c>
      <c r="L154" s="423" t="s">
        <v>9</v>
      </c>
      <c r="M154" s="177" t="s">
        <v>10</v>
      </c>
      <c r="N154" s="179" t="s">
        <v>11</v>
      </c>
      <c r="O154" s="423" t="s">
        <v>9</v>
      </c>
      <c r="P154" s="177" t="s">
        <v>10</v>
      </c>
      <c r="Q154" s="179" t="s">
        <v>11</v>
      </c>
      <c r="R154" s="423" t="s">
        <v>9</v>
      </c>
      <c r="S154" s="177" t="s">
        <v>10</v>
      </c>
      <c r="T154" s="179" t="s">
        <v>11</v>
      </c>
      <c r="U154" s="423" t="s">
        <v>9</v>
      </c>
      <c r="V154" s="177" t="s">
        <v>10</v>
      </c>
      <c r="W154" s="179" t="s">
        <v>11</v>
      </c>
      <c r="X154" s="423" t="s">
        <v>9</v>
      </c>
      <c r="Y154" s="177" t="s">
        <v>10</v>
      </c>
      <c r="Z154" s="179" t="s">
        <v>11</v>
      </c>
      <c r="AA154" s="423" t="s">
        <v>9</v>
      </c>
      <c r="AB154" s="177" t="s">
        <v>10</v>
      </c>
      <c r="AC154" s="179" t="s">
        <v>11</v>
      </c>
      <c r="AD154" s="423" t="s">
        <v>9</v>
      </c>
      <c r="AE154" s="752" t="s">
        <v>29</v>
      </c>
      <c r="AF154" s="179" t="s">
        <v>11</v>
      </c>
      <c r="AG154" s="423" t="s">
        <v>9</v>
      </c>
      <c r="AH154" s="752" t="s">
        <v>29</v>
      </c>
      <c r="AI154" s="998" t="s">
        <v>11</v>
      </c>
      <c r="AJ154" s="423" t="s">
        <v>9</v>
      </c>
      <c r="AK154" s="752" t="s">
        <v>29</v>
      </c>
      <c r="AL154" s="998" t="s">
        <v>11</v>
      </c>
      <c r="AM154" s="423" t="e">
        <f>IF('VM Support FY24'!AM154-#REF!=0,"-",'VM Support FY24'!AM154-#REF!)</f>
        <v>#REF!</v>
      </c>
      <c r="AN154" s="752" t="e">
        <f>IF('VM Support FY24'!AN154-#REF!=0,"-",'VM Support FY24'!AN154-#REF!)</f>
        <v>#REF!</v>
      </c>
      <c r="AO154" s="998" t="e">
        <f>IF('VM Support FY24'!AO154-#REF!=0,"-",'VM Support FY24'!AO154-#REF!)</f>
        <v>#REF!</v>
      </c>
      <c r="AP154" s="423" t="e">
        <f>IF('VM Support FY24'!AP154-#REF!=0,"-",'VM Support FY24'!AP154-#REF!)</f>
        <v>#REF!</v>
      </c>
      <c r="AQ154" s="752" t="e">
        <f>IF('VM Support FY24'!AQ154-#REF!=0,"-",'VM Support FY24'!AQ154-#REF!)</f>
        <v>#REF!</v>
      </c>
      <c r="AR154" s="1686" t="e">
        <f>IF('VM Support FY24'!AR154-#REF!=0,"-",'VM Support FY24'!AR154-#REF!)</f>
        <v>#REF!</v>
      </c>
    </row>
    <row r="155" spans="4:47" ht="15.75" customHeight="1">
      <c r="D155" s="1731" t="s">
        <v>30</v>
      </c>
      <c r="E155" s="758" t="s">
        <v>31</v>
      </c>
      <c r="F155" s="162" t="s">
        <v>16</v>
      </c>
      <c r="G155" s="161">
        <v>12</v>
      </c>
      <c r="H155" s="160">
        <f>G155*60</f>
        <v>720</v>
      </c>
      <c r="I155" s="426"/>
      <c r="J155" s="158"/>
      <c r="K155" s="159"/>
      <c r="L155" s="426"/>
      <c r="M155" s="158"/>
      <c r="N155" s="159"/>
      <c r="O155" s="426"/>
      <c r="P155" s="378"/>
      <c r="Q155" s="159"/>
      <c r="R155" s="426"/>
      <c r="S155" s="378"/>
      <c r="T155" s="159"/>
      <c r="U155" s="759"/>
      <c r="V155" s="158"/>
      <c r="W155" s="159"/>
      <c r="X155" s="426"/>
      <c r="Y155" s="158"/>
      <c r="Z155" s="159"/>
      <c r="AA155" s="426"/>
      <c r="AB155" s="158"/>
      <c r="AC155" s="159"/>
      <c r="AD155" s="426">
        <v>11740</v>
      </c>
      <c r="AE155" s="760"/>
      <c r="AF155" s="159">
        <v>3300</v>
      </c>
      <c r="AG155" s="426">
        <v>11150</v>
      </c>
      <c r="AH155" s="760"/>
      <c r="AI155" s="999">
        <v>3097</v>
      </c>
      <c r="AJ155" s="605">
        <v>10000</v>
      </c>
      <c r="AK155" s="288"/>
      <c r="AL155" s="991">
        <v>2674</v>
      </c>
      <c r="AM155" s="605" t="e">
        <f>IF('VM Support FY24'!AM155-#REF!=0,"-",'VM Support FY24'!AM155-#REF!)</f>
        <v>#REF!</v>
      </c>
      <c r="AN155" s="288" t="e">
        <f>IF('VM Support FY24'!AN155-#REF!=0,"-",'VM Support FY24'!AN155-#REF!)</f>
        <v>#REF!</v>
      </c>
      <c r="AO155" s="991" t="e">
        <f>IF('VM Support FY24'!AO155-#REF!=0,"-",'VM Support FY24'!AO155-#REF!)</f>
        <v>#REF!</v>
      </c>
      <c r="AP155" s="605" t="e">
        <f>IF('VM Support FY24'!AP155-#REF!=0,"-",'VM Support FY24'!AP155-#REF!)</f>
        <v>#REF!</v>
      </c>
      <c r="AQ155" s="288" t="e">
        <f>IF('VM Support FY24'!AQ155-#REF!=0,"-",'VM Support FY24'!AQ155-#REF!)</f>
        <v>#REF!</v>
      </c>
      <c r="AR155" s="1021" t="e">
        <f>IF('VM Support FY24'!AR155-#REF!=0,"-",'VM Support FY24'!AR155-#REF!)</f>
        <v>#REF!</v>
      </c>
    </row>
    <row r="156" spans="4:47" ht="15.75" customHeight="1">
      <c r="D156" s="1732"/>
      <c r="E156" s="762"/>
      <c r="F156" s="763"/>
      <c r="G156" s="764"/>
      <c r="H156" s="765"/>
      <c r="I156" s="766"/>
      <c r="J156" s="767"/>
      <c r="K156" s="768"/>
      <c r="L156" s="766"/>
      <c r="M156" s="769"/>
      <c r="N156" s="768"/>
      <c r="O156" s="766"/>
      <c r="P156" s="770"/>
      <c r="Q156" s="768"/>
      <c r="R156" s="766"/>
      <c r="S156" s="770"/>
      <c r="T156" s="768"/>
      <c r="U156" s="771"/>
      <c r="V156" s="769"/>
      <c r="W156" s="768"/>
      <c r="X156" s="766"/>
      <c r="Y156" s="769"/>
      <c r="Z156" s="768"/>
      <c r="AA156" s="766"/>
      <c r="AB156" s="769"/>
      <c r="AC156" s="768"/>
      <c r="AD156" s="430"/>
      <c r="AE156" s="772"/>
      <c r="AF156" s="768"/>
      <c r="AG156" s="430"/>
      <c r="AH156" s="772"/>
      <c r="AI156" s="1000"/>
      <c r="AJ156" s="430"/>
      <c r="AK156" s="772"/>
      <c r="AL156" s="1000"/>
      <c r="AM156" s="430" t="e">
        <f>IF('VM Support FY24'!AM156-#REF!=0,"-",'VM Support FY24'!AM156-#REF!)</f>
        <v>#REF!</v>
      </c>
      <c r="AN156" s="772" t="e">
        <f>IF('VM Support FY24'!AN156-#REF!=0,"-",'VM Support FY24'!AN156-#REF!)</f>
        <v>#REF!</v>
      </c>
      <c r="AO156" s="1000" t="e">
        <f>IF('VM Support FY24'!AO156-#REF!=0,"-",'VM Support FY24'!AO156-#REF!)</f>
        <v>#REF!</v>
      </c>
      <c r="AP156" s="430" t="e">
        <f>IF('VM Support FY24'!AP156-#REF!=0,"-",'VM Support FY24'!AP156-#REF!)</f>
        <v>#REF!</v>
      </c>
      <c r="AQ156" s="772" t="e">
        <f>IF('VM Support FY24'!AQ156-#REF!=0,"-",'VM Support FY24'!AQ156-#REF!)</f>
        <v>#REF!</v>
      </c>
      <c r="AR156" s="1733" t="e">
        <f>IF('VM Support FY24'!AR156-#REF!=0,"-",'VM Support FY24'!AR156-#REF!)</f>
        <v>#REF!</v>
      </c>
    </row>
    <row r="157" spans="4:47" ht="15.75" customHeight="1">
      <c r="D157" s="2901" t="s">
        <v>32</v>
      </c>
      <c r="E157" s="2902"/>
      <c r="F157" s="2903"/>
      <c r="G157" s="1734"/>
      <c r="H157" s="1735"/>
      <c r="I157" s="1736"/>
      <c r="J157" s="1737"/>
      <c r="K157" s="1737"/>
      <c r="L157" s="1736"/>
      <c r="M157" s="1738"/>
      <c r="N157" s="1737"/>
      <c r="O157" s="1736"/>
      <c r="P157" s="1738"/>
      <c r="Q157" s="1737"/>
      <c r="R157" s="1739"/>
      <c r="S157" s="1738"/>
      <c r="T157" s="1737"/>
      <c r="U157" s="1739"/>
      <c r="V157" s="1738"/>
      <c r="W157" s="1737"/>
      <c r="X157" s="1739"/>
      <c r="Y157" s="1738"/>
      <c r="Z157" s="1737"/>
      <c r="AA157" s="1739"/>
      <c r="AB157" s="1738"/>
      <c r="AC157" s="1737"/>
      <c r="AD157" s="1739">
        <f>SUM(AD155:AD156)</f>
        <v>11740</v>
      </c>
      <c r="AE157" s="1738"/>
      <c r="AF157" s="1737">
        <f>SUM(AF155:AF156)</f>
        <v>3300</v>
      </c>
      <c r="AG157" s="1739">
        <f>SUM(AG155:AG156)</f>
        <v>11150</v>
      </c>
      <c r="AH157" s="1738"/>
      <c r="AI157" s="1740">
        <f>SUM(AI155:AI156)</f>
        <v>3097</v>
      </c>
      <c r="AJ157" s="1739">
        <f>SUM(AJ155:AJ156)</f>
        <v>10000</v>
      </c>
      <c r="AK157" s="1738"/>
      <c r="AL157" s="1740">
        <f>SUM(AL155:AL156)</f>
        <v>2674</v>
      </c>
      <c r="AM157" s="1739" t="e">
        <f>IF('VM Support FY24'!AM157-#REF!=0,"-",'VM Support FY24'!AM157-#REF!)</f>
        <v>#REF!</v>
      </c>
      <c r="AN157" s="1738" t="e">
        <f>IF('VM Support FY24'!AN157-#REF!=0,"-",'VM Support FY24'!AN157-#REF!)</f>
        <v>#REF!</v>
      </c>
      <c r="AO157" s="1740" t="e">
        <f>IF('VM Support FY24'!AO157-#REF!=0,"-",'VM Support FY24'!AO157-#REF!)</f>
        <v>#REF!</v>
      </c>
      <c r="AP157" s="1739" t="e">
        <f>IF('VM Support FY24'!AP157-#REF!=0,"-",'VM Support FY24'!AP157-#REF!)</f>
        <v>#REF!</v>
      </c>
      <c r="AQ157" s="1738" t="e">
        <f>IF('VM Support FY24'!AQ157-#REF!=0,"-",'VM Support FY24'!AQ157-#REF!)</f>
        <v>#REF!</v>
      </c>
      <c r="AR157" s="1741" t="e">
        <f>IF('VM Support FY24'!AR157-#REF!=0,"-",'VM Support FY24'!AR157-#REF!)</f>
        <v>#REF!</v>
      </c>
    </row>
    <row r="158" spans="4:47" ht="15.75" customHeight="1">
      <c r="D158" s="318"/>
      <c r="E158" s="318"/>
      <c r="F158" s="318"/>
      <c r="G158" s="318"/>
      <c r="H158" s="318"/>
      <c r="I158" s="587"/>
      <c r="J158" s="318"/>
      <c r="K158" s="318"/>
      <c r="L158" s="587"/>
      <c r="M158" s="318"/>
      <c r="N158" s="318"/>
      <c r="O158" s="587"/>
      <c r="P158" s="318"/>
      <c r="Q158" s="318"/>
      <c r="R158" s="587"/>
      <c r="S158" s="318"/>
      <c r="T158" s="318"/>
      <c r="U158" s="587"/>
      <c r="V158" s="318"/>
      <c r="W158" s="318"/>
      <c r="X158" s="587"/>
      <c r="Y158" s="318"/>
      <c r="Z158" s="318"/>
      <c r="AA158" s="587"/>
      <c r="AB158" s="318"/>
      <c r="AC158" s="318"/>
      <c r="AD158" s="587"/>
      <c r="AE158" s="318"/>
      <c r="AF158" s="318"/>
      <c r="AG158" s="587"/>
      <c r="AH158" s="318"/>
      <c r="AI158" s="1002"/>
      <c r="AJ158" s="587"/>
      <c r="AK158" s="318"/>
      <c r="AL158" s="1002"/>
      <c r="AM158" s="587"/>
      <c r="AN158" s="318"/>
      <c r="AO158" s="1002"/>
      <c r="AP158" s="587"/>
      <c r="AQ158" s="318"/>
      <c r="AR158" s="1002"/>
    </row>
    <row r="159" spans="4:47" ht="15.75" customHeight="1">
      <c r="D159" s="1742"/>
      <c r="E159" s="1743" t="s">
        <v>33</v>
      </c>
      <c r="F159" s="1744"/>
      <c r="G159" s="1745"/>
      <c r="H159" s="1744"/>
      <c r="I159" s="1746"/>
      <c r="J159" s="1679">
        <v>45017</v>
      </c>
      <c r="K159" s="1680"/>
      <c r="L159" s="1746"/>
      <c r="M159" s="1679">
        <v>45047</v>
      </c>
      <c r="N159" s="1680"/>
      <c r="O159" s="1746"/>
      <c r="P159" s="1679">
        <v>45078</v>
      </c>
      <c r="Q159" s="1680"/>
      <c r="R159" s="1746"/>
      <c r="S159" s="1679">
        <v>45108</v>
      </c>
      <c r="T159" s="1680"/>
      <c r="U159" s="1746"/>
      <c r="V159" s="1679">
        <v>45139</v>
      </c>
      <c r="W159" s="1680"/>
      <c r="X159" s="1746"/>
      <c r="Y159" s="1679">
        <v>45170</v>
      </c>
      <c r="Z159" s="1680"/>
      <c r="AA159" s="1746"/>
      <c r="AB159" s="1679">
        <v>45200</v>
      </c>
      <c r="AC159" s="1680"/>
      <c r="AD159" s="1746"/>
      <c r="AE159" s="1679">
        <v>45231</v>
      </c>
      <c r="AF159" s="1680"/>
      <c r="AG159" s="1746"/>
      <c r="AH159" s="1679">
        <v>45261</v>
      </c>
      <c r="AI159" s="1682"/>
      <c r="AJ159" s="1746"/>
      <c r="AK159" s="1679">
        <v>45292</v>
      </c>
      <c r="AL159" s="1682"/>
      <c r="AM159" s="1746"/>
      <c r="AN159" s="1679">
        <v>45323</v>
      </c>
      <c r="AO159" s="1682"/>
      <c r="AP159" s="1746"/>
      <c r="AQ159" s="1679">
        <v>45352</v>
      </c>
      <c r="AR159" s="1684"/>
    </row>
    <row r="160" spans="4:47" ht="15.75" customHeight="1">
      <c r="D160" s="1701" t="s">
        <v>4</v>
      </c>
      <c r="E160" s="182" t="s">
        <v>5</v>
      </c>
      <c r="F160" s="355" t="s">
        <v>6</v>
      </c>
      <c r="G160" s="356" t="s">
        <v>7</v>
      </c>
      <c r="H160" s="357"/>
      <c r="I160" s="423" t="s">
        <v>9</v>
      </c>
      <c r="J160" s="177" t="s">
        <v>10</v>
      </c>
      <c r="K160" s="179" t="s">
        <v>11</v>
      </c>
      <c r="L160" s="423" t="s">
        <v>9</v>
      </c>
      <c r="M160" s="177" t="s">
        <v>10</v>
      </c>
      <c r="N160" s="179" t="s">
        <v>11</v>
      </c>
      <c r="O160" s="423" t="s">
        <v>9</v>
      </c>
      <c r="P160" s="177" t="s">
        <v>10</v>
      </c>
      <c r="Q160" s="179" t="s">
        <v>11</v>
      </c>
      <c r="R160" s="423" t="s">
        <v>9</v>
      </c>
      <c r="S160" s="177" t="s">
        <v>10</v>
      </c>
      <c r="T160" s="179" t="s">
        <v>11</v>
      </c>
      <c r="U160" s="423" t="s">
        <v>9</v>
      </c>
      <c r="V160" s="177" t="s">
        <v>10</v>
      </c>
      <c r="W160" s="179" t="s">
        <v>11</v>
      </c>
      <c r="X160" s="423" t="s">
        <v>9</v>
      </c>
      <c r="Y160" s="177" t="s">
        <v>10</v>
      </c>
      <c r="Z160" s="179" t="s">
        <v>11</v>
      </c>
      <c r="AA160" s="423" t="s">
        <v>9</v>
      </c>
      <c r="AB160" s="177" t="s">
        <v>10</v>
      </c>
      <c r="AC160" s="179" t="s">
        <v>11</v>
      </c>
      <c r="AD160" s="423" t="s">
        <v>9</v>
      </c>
      <c r="AE160" s="177" t="s">
        <v>10</v>
      </c>
      <c r="AF160" s="179" t="s">
        <v>11</v>
      </c>
      <c r="AG160" s="423" t="s">
        <v>9</v>
      </c>
      <c r="AH160" s="177" t="s">
        <v>10</v>
      </c>
      <c r="AI160" s="998" t="s">
        <v>11</v>
      </c>
      <c r="AJ160" s="423" t="s">
        <v>9</v>
      </c>
      <c r="AK160" s="177" t="s">
        <v>12</v>
      </c>
      <c r="AL160" s="998" t="s">
        <v>11</v>
      </c>
      <c r="AM160" s="423" t="s">
        <v>9</v>
      </c>
      <c r="AN160" s="177" t="s">
        <v>12</v>
      </c>
      <c r="AO160" s="998" t="s">
        <v>11</v>
      </c>
      <c r="AP160" s="423" t="s">
        <v>9</v>
      </c>
      <c r="AQ160" s="177" t="s">
        <v>12</v>
      </c>
      <c r="AR160" s="1686" t="s">
        <v>11</v>
      </c>
    </row>
    <row r="161" spans="3:44" ht="15.75" customHeight="1">
      <c r="D161" s="210" t="s">
        <v>35</v>
      </c>
      <c r="E161" s="174" t="s">
        <v>36</v>
      </c>
      <c r="F161" s="257" t="s">
        <v>16</v>
      </c>
      <c r="G161" s="256">
        <v>12</v>
      </c>
      <c r="H161" s="255">
        <f>G161*60</f>
        <v>720</v>
      </c>
      <c r="I161" s="420">
        <f>'NLOK ALL FORECASTS'!AH225</f>
        <v>2844</v>
      </c>
      <c r="J161" s="172"/>
      <c r="K161" s="173">
        <f>I161/3.3</f>
        <v>861.81818181818187</v>
      </c>
      <c r="L161" s="420">
        <f>'NLOK ALL FORECASTS'!AI225</f>
        <v>2602</v>
      </c>
      <c r="M161" s="172"/>
      <c r="N161" s="173">
        <f>L161/3.3</f>
        <v>788.4848484848485</v>
      </c>
      <c r="O161" s="420">
        <f>'NLOK ALL FORECASTS'!AJ225</f>
        <v>2694</v>
      </c>
      <c r="P161" s="377"/>
      <c r="Q161" s="173">
        <f>O161/3.3</f>
        <v>816.36363636363637</v>
      </c>
      <c r="R161" s="420">
        <f>'NLOK ALL FORECASTS'!AK225</f>
        <v>3421</v>
      </c>
      <c r="S161" s="377"/>
      <c r="T161" s="173"/>
      <c r="U161" s="615">
        <f>'NLOK ALL FORECASTS'!AL225</f>
        <v>3191</v>
      </c>
      <c r="V161" s="172"/>
      <c r="W161" s="173"/>
      <c r="X161" s="420">
        <f>'NLOK ALL FORECASTS'!AM225</f>
        <v>2692</v>
      </c>
      <c r="Y161" s="172"/>
      <c r="Z161" s="173"/>
      <c r="AA161" s="420">
        <f>'NLOK ALL FORECASTS'!AN225</f>
        <v>2761</v>
      </c>
      <c r="AB161" s="172"/>
      <c r="AC161" s="173"/>
      <c r="AD161" s="420">
        <f>'NLOK ALL FORECASTS'!AO225</f>
        <v>2953</v>
      </c>
      <c r="AE161" s="172"/>
      <c r="AF161" s="173"/>
      <c r="AG161" s="420">
        <f>'NLOK ALL FORECASTS'!AP225</f>
        <v>3322</v>
      </c>
      <c r="AH161" s="172"/>
      <c r="AI161" s="1003"/>
      <c r="AJ161" s="420">
        <f>'NLOK ALL FORECASTS'!AQ225</f>
        <v>4312</v>
      </c>
      <c r="AK161" s="172"/>
      <c r="AL161" s="1003"/>
      <c r="AM161" s="420" t="e">
        <f>IF('VM Support FY24'!AM161-#REF!=0,"-",'VM Support FY24'!AM161-#REF!)</f>
        <v>#REF!</v>
      </c>
      <c r="AN161" s="172" t="e">
        <f>IF('VM Support FY24'!AN161-#REF!=0,"-",'VM Support FY24'!AN161-#REF!)</f>
        <v>#REF!</v>
      </c>
      <c r="AO161" s="1003" t="e">
        <f>IF('VM Support FY24'!AO161-#REF!=0,"-",'VM Support FY24'!AO161-#REF!)</f>
        <v>#REF!</v>
      </c>
      <c r="AP161" s="420" t="e">
        <f>IF('VM Support FY24'!AP161-#REF!=0,"-",'VM Support FY24'!AP161-#REF!)</f>
        <v>#REF!</v>
      </c>
      <c r="AQ161" s="172" t="e">
        <f>IF('VM Support FY24'!AQ161-#REF!=0,"-",'VM Support FY24'!AQ161-#REF!)</f>
        <v>#REF!</v>
      </c>
      <c r="AR161" s="1702" t="e">
        <f>IF('VM Support FY24'!AR161-#REF!=0,"-",'VM Support FY24'!AR161-#REF!)</f>
        <v>#REF!</v>
      </c>
    </row>
    <row r="162" spans="3:44" ht="15.75" customHeight="1">
      <c r="D162" s="1704" t="s">
        <v>35</v>
      </c>
      <c r="E162" s="247" t="s">
        <v>38</v>
      </c>
      <c r="F162" s="247" t="s">
        <v>16</v>
      </c>
      <c r="G162" s="246">
        <v>12</v>
      </c>
      <c r="H162" s="245">
        <f>G162*60</f>
        <v>720</v>
      </c>
      <c r="I162" s="424">
        <f>'NLOK ALL FORECASTS'!AH224</f>
        <v>12373</v>
      </c>
      <c r="J162" s="244"/>
      <c r="K162" s="243">
        <f>I162/3.3</f>
        <v>3749.3939393939395</v>
      </c>
      <c r="L162" s="424">
        <f>'NLOK ALL FORECASTS'!AI224</f>
        <v>11137</v>
      </c>
      <c r="M162" s="244"/>
      <c r="N162" s="243">
        <f>L162/3.3</f>
        <v>3374.848484848485</v>
      </c>
      <c r="O162" s="424">
        <f>'NLOK ALL FORECASTS'!AJ224</f>
        <v>11622</v>
      </c>
      <c r="P162" s="242"/>
      <c r="Q162" s="243">
        <f>O162/3.3</f>
        <v>3521.818181818182</v>
      </c>
      <c r="R162" s="424">
        <f>'NLOK ALL FORECASTS'!AK224</f>
        <v>12783</v>
      </c>
      <c r="S162" s="242"/>
      <c r="T162" s="243"/>
      <c r="U162" s="616">
        <f>'NLOK ALL FORECASTS'!AL224</f>
        <v>14322</v>
      </c>
      <c r="V162" s="244"/>
      <c r="W162" s="243"/>
      <c r="X162" s="424">
        <f>'NLOK ALL FORECASTS'!AM224</f>
        <v>14994</v>
      </c>
      <c r="Y162" s="244"/>
      <c r="Z162" s="243"/>
      <c r="AA162" s="424">
        <f>'NLOK ALL FORECASTS'!AN224</f>
        <v>16410</v>
      </c>
      <c r="AB162" s="244"/>
      <c r="AC162" s="243"/>
      <c r="AD162" s="417">
        <f>'NLOK ALL FORECASTS'!AO224</f>
        <v>15239</v>
      </c>
      <c r="AE162" s="244"/>
      <c r="AF162" s="243"/>
      <c r="AG162" s="417">
        <f>'NLOK ALL FORECASTS'!AP224</f>
        <v>13252</v>
      </c>
      <c r="AH162" s="244"/>
      <c r="AI162" s="1004"/>
      <c r="AJ162" s="417">
        <f>'NLOK ALL FORECASTS'!AQ224</f>
        <v>12864</v>
      </c>
      <c r="AK162" s="244"/>
      <c r="AL162" s="1004"/>
      <c r="AM162" s="424" t="e">
        <f>IF('VM Support FY24'!AM162-#REF!=0,"-",'VM Support FY24'!AM162-#REF!)</f>
        <v>#REF!</v>
      </c>
      <c r="AN162" s="244" t="e">
        <f>IF('VM Support FY24'!AN162-#REF!=0,"-",'VM Support FY24'!AN162-#REF!)</f>
        <v>#REF!</v>
      </c>
      <c r="AO162" s="1004" t="e">
        <f>IF('VM Support FY24'!AO162-#REF!=0,"-",'VM Support FY24'!AO162-#REF!)</f>
        <v>#REF!</v>
      </c>
      <c r="AP162" s="424" t="e">
        <f>IF('VM Support FY24'!AP162-#REF!=0,"-",'VM Support FY24'!AP162-#REF!)</f>
        <v>#REF!</v>
      </c>
      <c r="AQ162" s="244" t="e">
        <f>IF('VM Support FY24'!AQ162-#REF!=0,"-",'VM Support FY24'!AQ162-#REF!)</f>
        <v>#REF!</v>
      </c>
      <c r="AR162" s="1690" t="e">
        <f>IF('VM Support FY24'!AR162-#REF!=0,"-",'VM Support FY24'!AR162-#REF!)</f>
        <v>#REF!</v>
      </c>
    </row>
    <row r="163" spans="3:44" ht="15.75" customHeight="1">
      <c r="D163" s="2904" t="s">
        <v>39</v>
      </c>
      <c r="E163" s="2905"/>
      <c r="F163" s="2906"/>
      <c r="G163" s="1747">
        <v>12</v>
      </c>
      <c r="H163" s="1748">
        <f>G163*60</f>
        <v>720</v>
      </c>
      <c r="I163" s="1749">
        <f>SUM(I161:I162)</f>
        <v>15217</v>
      </c>
      <c r="J163" s="1750"/>
      <c r="K163" s="1751">
        <f>SUM(K161:K162)</f>
        <v>4611.212121212121</v>
      </c>
      <c r="L163" s="1749">
        <f>SUM(L161:L162)</f>
        <v>13739</v>
      </c>
      <c r="M163" s="1750"/>
      <c r="N163" s="1751">
        <f>SUM(N161:N162)</f>
        <v>4163.3333333333339</v>
      </c>
      <c r="O163" s="1749">
        <f t="shared" ref="O163" si="12">SUM(O160:O162)</f>
        <v>14316</v>
      </c>
      <c r="P163" s="1752"/>
      <c r="Q163" s="1751">
        <f>SUM(Q161:Q162)</f>
        <v>4338.181818181818</v>
      </c>
      <c r="R163" s="1749">
        <f t="shared" ref="R163" si="13">SUM(R160:R162)</f>
        <v>16204</v>
      </c>
      <c r="S163" s="1752"/>
      <c r="T163" s="1751">
        <f>SUM(T161:T162)</f>
        <v>0</v>
      </c>
      <c r="U163" s="1749">
        <f t="shared" ref="U163" si="14">SUM(U160:U162)</f>
        <v>17513</v>
      </c>
      <c r="V163" s="1750"/>
      <c r="W163" s="1751">
        <f>SUM(W161:W162)</f>
        <v>0</v>
      </c>
      <c r="X163" s="1749">
        <f t="shared" ref="X163" si="15">SUM(X160:X162)</f>
        <v>17686</v>
      </c>
      <c r="Y163" s="1750"/>
      <c r="Z163" s="1751"/>
      <c r="AA163" s="1749">
        <f t="shared" ref="AA163" si="16">SUM(AA160:AA162)</f>
        <v>19171</v>
      </c>
      <c r="AB163" s="1750"/>
      <c r="AC163" s="1751"/>
      <c r="AD163" s="1749">
        <f t="shared" ref="AD163" si="17">SUM(AD160:AD162)</f>
        <v>18192</v>
      </c>
      <c r="AE163" s="1750"/>
      <c r="AF163" s="1751"/>
      <c r="AG163" s="1749">
        <f t="shared" ref="AG163" si="18">SUM(AG160:AG162)</f>
        <v>16574</v>
      </c>
      <c r="AH163" s="1750"/>
      <c r="AI163" s="1753"/>
      <c r="AJ163" s="1749">
        <f t="shared" ref="AJ163" si="19">SUM(AJ160:AJ162)</f>
        <v>17176</v>
      </c>
      <c r="AK163" s="1750"/>
      <c r="AL163" s="1753"/>
      <c r="AM163" s="1749" t="e">
        <f>IF('VM Support FY24'!AM163-#REF!=0,"-",'VM Support FY24'!AM163-#REF!)</f>
        <v>#REF!</v>
      </c>
      <c r="AN163" s="1750" t="e">
        <f>IF('VM Support FY24'!AN163-#REF!=0,"-",'VM Support FY24'!AN163-#REF!)</f>
        <v>#REF!</v>
      </c>
      <c r="AO163" s="1753" t="e">
        <f>IF('VM Support FY24'!AO163-#REF!=0,"-",'VM Support FY24'!AO163-#REF!)</f>
        <v>#REF!</v>
      </c>
      <c r="AP163" s="1749" t="e">
        <f>IF('VM Support FY24'!AP163-#REF!=0,"-",'VM Support FY24'!AP163-#REF!)</f>
        <v>#REF!</v>
      </c>
      <c r="AQ163" s="1750" t="e">
        <f>IF('VM Support FY24'!AQ163-#REF!=0,"-",'VM Support FY24'!AQ163-#REF!)</f>
        <v>#REF!</v>
      </c>
      <c r="AR163" s="1754" t="e">
        <f>IF('VM Support FY24'!AR163-#REF!=0,"-",'VM Support FY24'!AR163-#REF!)</f>
        <v>#REF!</v>
      </c>
    </row>
    <row r="164" spans="3:44" ht="15.75" customHeight="1">
      <c r="G164" s="145"/>
      <c r="H164" s="145"/>
      <c r="I164" s="419"/>
      <c r="L164" s="419"/>
      <c r="O164" s="419"/>
      <c r="R164" s="419"/>
      <c r="U164" s="419"/>
      <c r="X164" s="419"/>
      <c r="AA164" s="419"/>
      <c r="AD164" s="419"/>
      <c r="AG164" s="419"/>
      <c r="AJ164" s="419"/>
      <c r="AM164" s="419"/>
      <c r="AP164" s="2857"/>
    </row>
    <row r="165" spans="3:44" ht="15.75" customHeight="1">
      <c r="D165" s="210" t="s">
        <v>35</v>
      </c>
      <c r="E165" s="174" t="s">
        <v>40</v>
      </c>
      <c r="F165" s="174" t="s">
        <v>22</v>
      </c>
      <c r="G165" s="209">
        <v>12</v>
      </c>
      <c r="H165" s="276">
        <f>G165*60</f>
        <v>720</v>
      </c>
      <c r="I165" s="420">
        <f>'NLOK ALL FORECASTS'!AH223</f>
        <v>31214</v>
      </c>
      <c r="J165" s="172">
        <v>4</v>
      </c>
      <c r="K165" s="173"/>
      <c r="L165" s="420">
        <f>'NLOK ALL FORECASTS'!AI223</f>
        <v>28135</v>
      </c>
      <c r="M165" s="172">
        <v>4</v>
      </c>
      <c r="N165" s="173"/>
      <c r="O165" s="420">
        <f>'NLOK ALL FORECASTS'!AJ223</f>
        <v>29008</v>
      </c>
      <c r="P165" s="377">
        <v>4</v>
      </c>
      <c r="Q165" s="173"/>
      <c r="R165" s="420">
        <v>2192</v>
      </c>
      <c r="S165" s="377">
        <v>4</v>
      </c>
      <c r="T165" s="173"/>
      <c r="U165" s="420">
        <v>2288</v>
      </c>
      <c r="V165" s="172">
        <v>4</v>
      </c>
      <c r="W165" s="173"/>
      <c r="X165" s="420">
        <v>2309</v>
      </c>
      <c r="Y165" s="172">
        <v>4</v>
      </c>
      <c r="Z165" s="173"/>
      <c r="AA165" s="420">
        <v>2328</v>
      </c>
      <c r="AB165" s="172">
        <v>4</v>
      </c>
      <c r="AC165" s="173"/>
      <c r="AD165" s="420">
        <v>2295</v>
      </c>
      <c r="AE165" s="172">
        <v>4</v>
      </c>
      <c r="AF165" s="173"/>
      <c r="AG165" s="420">
        <v>2399</v>
      </c>
      <c r="AH165" s="172">
        <v>4</v>
      </c>
      <c r="AI165" s="1003"/>
      <c r="AJ165" s="420">
        <v>2816</v>
      </c>
      <c r="AK165" s="172">
        <v>5</v>
      </c>
      <c r="AL165" s="1003"/>
      <c r="AM165" s="420" t="e">
        <f>IF('VM Support FY24'!AM165-#REF!=0,"-",'VM Support FY24'!AM165-#REF!)</f>
        <v>#REF!</v>
      </c>
      <c r="AN165" s="172" t="e">
        <f>IF('VM Support FY24'!AN165-#REF!=0,"-",'VM Support FY24'!AN165-#REF!)</f>
        <v>#REF!</v>
      </c>
      <c r="AO165" s="1003" t="e">
        <f>IF('VM Support FY24'!AO165-#REF!=0,"-",'VM Support FY24'!AO165-#REF!)</f>
        <v>#REF!</v>
      </c>
      <c r="AP165" s="420" t="e">
        <f>IF('VM Support FY24'!AP165-#REF!=0,"-",'VM Support FY24'!AP165-#REF!)</f>
        <v>#REF!</v>
      </c>
      <c r="AQ165" s="172" t="e">
        <f>IF('VM Support FY24'!AQ165-#REF!=0,"-",'VM Support FY24'!AQ165-#REF!)</f>
        <v>#REF!</v>
      </c>
      <c r="AR165" s="1702" t="e">
        <f>IF('VM Support FY24'!AR165-#REF!=0,"-",'VM Support FY24'!AR165-#REF!)</f>
        <v>#REF!</v>
      </c>
    </row>
    <row r="166" spans="3:44" ht="15.75" customHeight="1">
      <c r="D166" s="626" t="s">
        <v>41</v>
      </c>
      <c r="E166" s="155" t="s">
        <v>42</v>
      </c>
      <c r="F166" s="155" t="s">
        <v>16</v>
      </c>
      <c r="G166" s="154">
        <v>15</v>
      </c>
      <c r="H166" s="153">
        <f>G166*60</f>
        <v>900</v>
      </c>
      <c r="I166" s="407">
        <f>'NLOK ALL FORECASTS'!AH221</f>
        <v>118332</v>
      </c>
      <c r="J166" s="151"/>
      <c r="K166" s="152"/>
      <c r="L166" s="407">
        <f>'NLOK ALL FORECASTS'!AI221</f>
        <v>104758</v>
      </c>
      <c r="M166" s="151"/>
      <c r="N166" s="152"/>
      <c r="O166" s="407">
        <f>'NLOK ALL FORECASTS'!AJ221</f>
        <v>113829</v>
      </c>
      <c r="P166" s="379"/>
      <c r="Q166" s="152"/>
      <c r="R166" s="407">
        <f>'NLOK ALL FORECASTS'!AK221</f>
        <v>139307</v>
      </c>
      <c r="S166" s="379"/>
      <c r="T166" s="152"/>
      <c r="U166" s="407">
        <f>'NLOK ALL FORECASTS'!AL221</f>
        <v>123877</v>
      </c>
      <c r="V166" s="151"/>
      <c r="W166" s="152"/>
      <c r="X166" s="407">
        <f>'NLOK ALL FORECASTS'!AM221</f>
        <v>105163</v>
      </c>
      <c r="Y166" s="151"/>
      <c r="Z166" s="152"/>
      <c r="AA166" s="407">
        <f>'NLOK ALL FORECASTS'!AN221</f>
        <v>97400</v>
      </c>
      <c r="AB166" s="151"/>
      <c r="AC166" s="152"/>
      <c r="AD166" s="407">
        <f>'NLOK ALL FORECASTS'!AO221</f>
        <v>103394</v>
      </c>
      <c r="AE166" s="151"/>
      <c r="AF166" s="152"/>
      <c r="AG166" s="407">
        <f>'NLOK ALL FORECASTS'!AP221</f>
        <v>105232</v>
      </c>
      <c r="AH166" s="151"/>
      <c r="AI166" s="1006"/>
      <c r="AJ166" s="407">
        <f>'NLOK ALL FORECASTS'!AQ221</f>
        <v>120140</v>
      </c>
      <c r="AK166" s="151"/>
      <c r="AL166" s="1006"/>
      <c r="AM166" s="407" t="e">
        <f>IF('VM Support FY24'!AM166-#REF!=0,"-",'VM Support FY24'!AM166-#REF!)</f>
        <v>#REF!</v>
      </c>
      <c r="AN166" s="151" t="e">
        <f>IF('VM Support FY24'!AN166-#REF!=0,"-",'VM Support FY24'!AN166-#REF!)</f>
        <v>#REF!</v>
      </c>
      <c r="AO166" s="1006" t="e">
        <f>IF('VM Support FY24'!AO166-#REF!=0,"-",'VM Support FY24'!AO166-#REF!)</f>
        <v>#REF!</v>
      </c>
      <c r="AP166" s="407" t="e">
        <f>IF('VM Support FY24'!AP166-#REF!=0,"-",'VM Support FY24'!AP166-#REF!)</f>
        <v>#REF!</v>
      </c>
      <c r="AQ166" s="151" t="e">
        <f>IF('VM Support FY24'!AQ166-#REF!=0,"-",'VM Support FY24'!AQ166-#REF!)</f>
        <v>#REF!</v>
      </c>
      <c r="AR166" s="1755" t="e">
        <f>IF('VM Support FY24'!AR166-#REF!=0,"-",'VM Support FY24'!AR166-#REF!)</f>
        <v>#REF!</v>
      </c>
    </row>
    <row r="167" spans="3:44" ht="15.75" customHeight="1">
      <c r="D167" s="627" t="s">
        <v>41</v>
      </c>
      <c r="E167" s="218" t="s">
        <v>43</v>
      </c>
      <c r="F167" s="218" t="s">
        <v>22</v>
      </c>
      <c r="G167" s="628">
        <v>12</v>
      </c>
      <c r="H167" s="629">
        <f>G167*60</f>
        <v>720</v>
      </c>
      <c r="I167" s="630">
        <f>'NLOK ALL FORECASTS'!AH222</f>
        <v>60796</v>
      </c>
      <c r="J167" s="631" t="e">
        <f>(I167*$H167/3600/$B$23)/(1-$B$24)/$B$25</f>
        <v>#DIV/0!</v>
      </c>
      <c r="K167" s="632"/>
      <c r="L167" s="630">
        <f>'NLOK ALL FORECASTS'!AI222</f>
        <v>58192</v>
      </c>
      <c r="M167" s="631">
        <v>24</v>
      </c>
      <c r="N167" s="632"/>
      <c r="O167" s="630">
        <f>'NLOK ALL FORECASTS'!AJ222</f>
        <v>60546</v>
      </c>
      <c r="P167" s="633">
        <v>16</v>
      </c>
      <c r="Q167" s="632"/>
      <c r="R167" s="630">
        <f>'NLOK ALL FORECASTS'!AK222</f>
        <v>71296</v>
      </c>
      <c r="S167" s="633">
        <v>16</v>
      </c>
      <c r="T167" s="632"/>
      <c r="U167" s="630">
        <f>'NLOK ALL FORECASTS'!AL222</f>
        <v>71946</v>
      </c>
      <c r="V167" s="631">
        <v>17</v>
      </c>
      <c r="W167" s="632"/>
      <c r="X167" s="630">
        <f>'NLOK ALL FORECASTS'!AM222</f>
        <v>70374</v>
      </c>
      <c r="Y167" s="631">
        <v>20</v>
      </c>
      <c r="Z167" s="632"/>
      <c r="AA167" s="630">
        <f>('NLOK ALL FORECASTS'!AN222)</f>
        <v>77025</v>
      </c>
      <c r="AB167" s="631">
        <v>17</v>
      </c>
      <c r="AC167" s="632"/>
      <c r="AD167" s="630">
        <f>('NLOK ALL FORECASTS'!AO222)</f>
        <v>75631</v>
      </c>
      <c r="AE167" s="631">
        <v>16</v>
      </c>
      <c r="AF167" s="632"/>
      <c r="AG167" s="630">
        <f>('NLOK ALL FORECASTS'!AP222)</f>
        <v>65908</v>
      </c>
      <c r="AH167" s="631">
        <v>17</v>
      </c>
      <c r="AI167" s="1007"/>
      <c r="AJ167" s="630">
        <f>('NLOK ALL FORECASTS'!AQ222)</f>
        <v>73401</v>
      </c>
      <c r="AK167" s="631">
        <v>26</v>
      </c>
      <c r="AL167" s="1007"/>
      <c r="AM167" s="630" t="e">
        <f>IF('VM Support FY24'!AM167-#REF!=0,"-",'VM Support FY24'!AM167-#REF!)</f>
        <v>#REF!</v>
      </c>
      <c r="AN167" s="631" t="e">
        <f>IF('VM Support FY24'!AN167-#REF!=0,"-",'VM Support FY24'!AN167-#REF!)</f>
        <v>#REF!</v>
      </c>
      <c r="AO167" s="1007" t="e">
        <f>IF('VM Support FY24'!AO167-#REF!=0,"-",'VM Support FY24'!AO167-#REF!)</f>
        <v>#REF!</v>
      </c>
      <c r="AP167" s="630" t="e">
        <f>IF('VM Support FY24'!AP167-#REF!=0,"-",'VM Support FY24'!AP167-#REF!)</f>
        <v>#REF!</v>
      </c>
      <c r="AQ167" s="631" t="e">
        <f>IF('VM Support FY24'!AQ167-#REF!=0,"-",'VM Support FY24'!AQ167-#REF!)</f>
        <v>#REF!</v>
      </c>
      <c r="AR167" s="1756" t="e">
        <f>IF('VM Support FY24'!AR167-#REF!=0,"-",'VM Support FY24'!AR167-#REF!)</f>
        <v>#REF!</v>
      </c>
    </row>
    <row r="168" spans="3:44" ht="15.75" customHeight="1"/>
    <row r="169" spans="3:44" ht="15.75" customHeight="1"/>
    <row r="170" spans="3:44" ht="15.75" customHeight="1"/>
    <row r="171" spans="3:44" ht="15.75" customHeight="1"/>
    <row r="172" spans="3:44" ht="15.75" customHeight="1"/>
    <row r="173" spans="3:44" ht="15.75" customHeight="1"/>
    <row r="174" spans="3:44" ht="15.75" customHeight="1"/>
    <row r="175" spans="3:44" ht="15.75" customHeight="1">
      <c r="C175" s="145" t="s">
        <v>44</v>
      </c>
    </row>
    <row r="176" spans="3:44" ht="15.75" customHeight="1">
      <c r="C176" s="145" t="s">
        <v>44</v>
      </c>
    </row>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spans="3:3" ht="15.75" customHeight="1"/>
    <row r="242" spans="3:3" ht="15.75" customHeight="1"/>
    <row r="243" spans="3:3" ht="15.75" customHeight="1"/>
    <row r="244" spans="3:3" ht="15.75" customHeight="1"/>
    <row r="245" spans="3:3" ht="15.75" customHeight="1"/>
    <row r="246" spans="3:3" ht="15.75" customHeight="1">
      <c r="C246" s="145" t="s">
        <v>44</v>
      </c>
    </row>
    <row r="247" spans="3:3" ht="15.75" customHeight="1"/>
    <row r="248" spans="3:3" ht="15.75" customHeight="1">
      <c r="C248" s="145" t="s">
        <v>44</v>
      </c>
    </row>
    <row r="249" spans="3:3" ht="15.75" customHeight="1"/>
    <row r="250" spans="3:3" ht="15.75" customHeight="1"/>
    <row r="251" spans="3:3" ht="15.75" customHeight="1"/>
    <row r="252" spans="3:3" ht="15.75" customHeight="1"/>
    <row r="253" spans="3:3" ht="15.75" customHeight="1"/>
    <row r="254" spans="3:3" ht="15.75" customHeight="1"/>
    <row r="255" spans="3:3" ht="15.75" customHeight="1"/>
    <row r="256" spans="3:3" ht="15.75" customHeight="1"/>
    <row r="257" spans="3:3" ht="15.75" customHeight="1"/>
    <row r="258" spans="3:3" ht="15.75" customHeight="1"/>
    <row r="259" spans="3:3" ht="15.75" customHeight="1">
      <c r="C259" s="145" t="s">
        <v>44</v>
      </c>
    </row>
    <row r="260" spans="3:3" ht="15.75" customHeight="1">
      <c r="C260" s="145" t="s">
        <v>44</v>
      </c>
    </row>
    <row r="261" spans="3:3" ht="15.75" customHeight="1"/>
    <row r="262" spans="3:3" ht="15.75" customHeight="1"/>
    <row r="263" spans="3:3" ht="15.75" customHeight="1"/>
    <row r="264" spans="3:3" ht="15.75" customHeight="1"/>
    <row r="265" spans="3:3" ht="15.75" customHeight="1"/>
    <row r="266" spans="3:3" ht="15.75" customHeight="1"/>
    <row r="267" spans="3:3" ht="15.75" customHeight="1"/>
    <row r="268" spans="3:3" ht="15.75" customHeight="1"/>
    <row r="269" spans="3:3" ht="15.75" customHeight="1"/>
    <row r="270" spans="3:3" ht="15.75" customHeight="1"/>
    <row r="271" spans="3:3" ht="15.75" customHeight="1"/>
    <row r="272" spans="3:3"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spans="4:5" ht="15.75" customHeight="1"/>
    <row r="290" spans="4:5" ht="15.75" customHeight="1"/>
    <row r="291" spans="4:5" ht="15.75" customHeight="1"/>
    <row r="292" spans="4:5" ht="15.75" customHeight="1"/>
    <row r="293" spans="4:5" ht="15.75" customHeight="1"/>
    <row r="294" spans="4:5" ht="15.75" customHeight="1"/>
    <row r="295" spans="4:5" ht="15.75" customHeight="1"/>
    <row r="296" spans="4:5" ht="15.75" customHeight="1"/>
    <row r="297" spans="4:5" ht="15.75" customHeight="1"/>
    <row r="298" spans="4:5" ht="15.75" customHeight="1"/>
    <row r="299" spans="4:5" ht="15.75" customHeight="1"/>
    <row r="300" spans="4:5" ht="15.75" customHeight="1"/>
    <row r="301" spans="4:5" ht="15.75" customHeight="1"/>
    <row r="302" spans="4:5" ht="15.75" customHeight="1">
      <c r="E302" s="145" t="s">
        <v>44</v>
      </c>
    </row>
    <row r="303" spans="4:5" ht="15.75" customHeight="1">
      <c r="D303" s="145" t="s">
        <v>45</v>
      </c>
      <c r="E303" s="145" t="s">
        <v>46</v>
      </c>
    </row>
    <row r="304" spans="4:5"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mergeCells count="15">
    <mergeCell ref="D85:H85"/>
    <mergeCell ref="AX3:AY3"/>
    <mergeCell ref="D62:H62"/>
    <mergeCell ref="D68:F68"/>
    <mergeCell ref="D74:F74"/>
    <mergeCell ref="D76:H76"/>
    <mergeCell ref="D152:F152"/>
    <mergeCell ref="D157:F157"/>
    <mergeCell ref="D163:F163"/>
    <mergeCell ref="D93:H93"/>
    <mergeCell ref="D97:H97"/>
    <mergeCell ref="D116:H116"/>
    <mergeCell ref="D126:H126"/>
    <mergeCell ref="D139:H139"/>
    <mergeCell ref="D148:F148"/>
  </mergeCells>
  <pageMargins left="0.7" right="0.7" top="0.75" bottom="0.75" header="0" footer="0"/>
  <pageSetup orientation="landscape" r:id="rId1"/>
  <ignoredErrors>
    <ignoredError sqref="AM3:AR167" unlockedFormula="1"/>
  </ignoredError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6616F-23C5-4E19-85AC-90CEB2056049}">
  <sheetPr>
    <tabColor theme="5" tint="0.59999389629810485"/>
  </sheetPr>
  <dimension ref="A1:E17"/>
  <sheetViews>
    <sheetView workbookViewId="0"/>
  </sheetViews>
  <sheetFormatPr baseColWidth="10" defaultColWidth="9.1640625" defaultRowHeight="15"/>
  <cols>
    <col min="1" max="1" width="9.1640625" style="2428"/>
    <col min="2" max="2" width="42.83203125" style="2428" customWidth="1"/>
    <col min="3" max="3" width="15.6640625" style="2428" customWidth="1"/>
    <col min="4" max="4" width="81.6640625" style="2428" customWidth="1"/>
    <col min="5" max="16384" width="9.1640625" style="2428"/>
  </cols>
  <sheetData>
    <row r="1" spans="1:5">
      <c r="B1" s="2434" t="s">
        <v>174</v>
      </c>
    </row>
    <row r="2" spans="1:5">
      <c r="B2" s="2428" t="s">
        <v>175</v>
      </c>
    </row>
    <row r="3" spans="1:5">
      <c r="B3" s="2428" t="s">
        <v>176</v>
      </c>
    </row>
    <row r="7" spans="1:5">
      <c r="B7" s="2433" t="s">
        <v>177</v>
      </c>
      <c r="C7" s="2433" t="s">
        <v>178</v>
      </c>
      <c r="D7" s="2433" t="s">
        <v>179</v>
      </c>
      <c r="E7" s="2433" t="s">
        <v>180</v>
      </c>
    </row>
    <row r="8" spans="1:5" ht="38.25" customHeight="1">
      <c r="A8" s="2428">
        <v>1</v>
      </c>
      <c r="B8" s="2428" t="s">
        <v>181</v>
      </c>
      <c r="C8" s="2428">
        <v>13000</v>
      </c>
      <c r="D8" s="2429" t="s">
        <v>182</v>
      </c>
    </row>
    <row r="9" spans="1:5" ht="38.25" customHeight="1">
      <c r="A9" s="2428">
        <v>2</v>
      </c>
      <c r="B9" s="2432" t="s">
        <v>183</v>
      </c>
      <c r="C9" s="2428">
        <v>20000</v>
      </c>
      <c r="D9" s="2429" t="s">
        <v>184</v>
      </c>
      <c r="E9" s="2428" t="s">
        <v>185</v>
      </c>
    </row>
    <row r="10" spans="1:5" ht="38.25" customHeight="1">
      <c r="A10" s="2428">
        <v>3</v>
      </c>
      <c r="B10" s="2428" t="s">
        <v>186</v>
      </c>
      <c r="C10" s="2428">
        <v>5000</v>
      </c>
      <c r="D10" s="2429" t="s">
        <v>187</v>
      </c>
    </row>
    <row r="11" spans="1:5" ht="38.25" customHeight="1">
      <c r="A11" s="2428">
        <v>4</v>
      </c>
      <c r="B11" s="2428" t="s">
        <v>188</v>
      </c>
      <c r="C11" s="2428">
        <v>9000</v>
      </c>
      <c r="D11" s="2429" t="s">
        <v>189</v>
      </c>
      <c r="E11" s="2428" t="s">
        <v>190</v>
      </c>
    </row>
    <row r="12" spans="1:5" ht="65.25" customHeight="1">
      <c r="A12" s="2428">
        <v>5</v>
      </c>
      <c r="B12" s="2428" t="s">
        <v>191</v>
      </c>
      <c r="C12" s="2428">
        <v>3000</v>
      </c>
      <c r="D12" s="2429" t="s">
        <v>192</v>
      </c>
      <c r="E12" s="2430" t="s">
        <v>193</v>
      </c>
    </row>
    <row r="13" spans="1:5" ht="38.25" customHeight="1">
      <c r="A13" s="2428">
        <v>6</v>
      </c>
      <c r="B13" s="2428" t="s">
        <v>194</v>
      </c>
      <c r="C13" s="2428">
        <v>0</v>
      </c>
      <c r="D13" s="2429" t="s">
        <v>195</v>
      </c>
      <c r="E13" s="2428" t="s">
        <v>196</v>
      </c>
    </row>
    <row r="14" spans="1:5" ht="38.25" customHeight="1">
      <c r="A14" s="2428">
        <v>7</v>
      </c>
      <c r="B14" s="2428" t="s">
        <v>46</v>
      </c>
      <c r="C14" s="2428">
        <v>4000</v>
      </c>
      <c r="D14" s="2429" t="s">
        <v>197</v>
      </c>
      <c r="E14" s="2428" t="s">
        <v>198</v>
      </c>
    </row>
    <row r="15" spans="1:5" ht="66.75" customHeight="1">
      <c r="A15" s="2428">
        <v>8</v>
      </c>
      <c r="B15" s="2428" t="s">
        <v>199</v>
      </c>
      <c r="C15" s="2428">
        <v>4000</v>
      </c>
      <c r="D15" s="2431" t="s">
        <v>200</v>
      </c>
      <c r="E15" s="2430" t="s">
        <v>193</v>
      </c>
    </row>
    <row r="16" spans="1:5" ht="38.25" customHeight="1">
      <c r="A16" s="2428">
        <v>9</v>
      </c>
      <c r="B16" s="2428" t="s">
        <v>201</v>
      </c>
      <c r="C16" s="2428">
        <v>4000</v>
      </c>
      <c r="D16" s="2429" t="s">
        <v>202</v>
      </c>
      <c r="E16" s="2430" t="s">
        <v>203</v>
      </c>
    </row>
    <row r="17" spans="1:4" ht="38.25" customHeight="1">
      <c r="A17" s="2428">
        <v>10</v>
      </c>
      <c r="B17" s="2428" t="s">
        <v>204</v>
      </c>
      <c r="C17" s="2428">
        <v>4500</v>
      </c>
      <c r="D17" s="2429" t="s">
        <v>205</v>
      </c>
    </row>
  </sheetData>
  <sheetProtection algorithmName="SHA-512" hashValue="p9x+EQKRdtDHq3UPXvskwb4OWOIyBDrl46hAa8Ap0a7ARpqBn0aIi3jl2kQmFKpZFeKDR8ksp3/DwqddSoZo2g==" saltValue="Aao2Iud0tRVJlHV75/nUYA==" spinCount="100000" sheet="1" objects="1" scenarios="1"/>
  <hyperlinks>
    <hyperlink ref="E15" r:id="rId1" display="https://jira.corp.nortonlifelock.com/browse/END-9892" xr:uid="{C9784EC7-DA89-4298-BF6E-DDEDD6C86974}"/>
    <hyperlink ref="E12" r:id="rId2" display="https://jira.corp.nortonlifelock.com/browse/END-9892" xr:uid="{7AE50DE4-CE1E-466C-8E4F-F50B989532B2}"/>
    <hyperlink ref="E16" r:id="rId3" display="https://jira.corp.nortonlifelock.com/browse/END-10121" xr:uid="{D0EE9C16-500B-434B-9F48-226670EBA2A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DFE1F-C273-4A2D-A059-C31A0173C293}">
  <sheetPr>
    <tabColor theme="9" tint="-0.499984740745262"/>
  </sheetPr>
  <dimension ref="A1:BT144"/>
  <sheetViews>
    <sheetView showGridLines="0" topLeftCell="C1" zoomScaleNormal="100" workbookViewId="0">
      <pane xSplit="7" ySplit="2" topLeftCell="J3" activePane="bottomRight" state="frozen"/>
      <selection pane="topRight" activeCell="J1" sqref="J1"/>
      <selection pane="bottomLeft" activeCell="C3" sqref="C3"/>
      <selection pane="bottomRight" activeCell="N8" sqref="N8"/>
    </sheetView>
  </sheetViews>
  <sheetFormatPr baseColWidth="10" defaultColWidth="14.5" defaultRowHeight="15" customHeight="1"/>
  <cols>
    <col min="1" max="2" width="14.5" style="2639" hidden="1" customWidth="1"/>
    <col min="3" max="3" width="2.6640625" style="2639" customWidth="1"/>
    <col min="4" max="4" width="16.6640625" style="2639" customWidth="1"/>
    <col min="5" max="5" width="55.6640625" style="2639" customWidth="1"/>
    <col min="6" max="6" width="10.5" style="2639" customWidth="1"/>
    <col min="7" max="7" width="10" style="2639" customWidth="1"/>
    <col min="8" max="8" width="7.5" style="2694" hidden="1" customWidth="1"/>
    <col min="9" max="9" width="14.5" style="2694" hidden="1" customWidth="1"/>
    <col min="10" max="15" width="11.6640625" style="2639" customWidth="1"/>
    <col min="16" max="16" width="11.1640625" style="2639" customWidth="1"/>
    <col min="17" max="48" width="11.6640625" style="2639" customWidth="1"/>
    <col min="49" max="49" width="14.5" style="2639" customWidth="1"/>
    <col min="50" max="50" width="14.5" style="2694" customWidth="1"/>
    <col min="51" max="54" width="14.5" style="2639" customWidth="1"/>
    <col min="55" max="16384" width="14.5" style="2639"/>
  </cols>
  <sheetData>
    <row r="1" spans="4:48" ht="15.75" customHeight="1">
      <c r="D1" s="2913"/>
      <c r="E1" s="2914"/>
      <c r="F1" s="2914"/>
      <c r="G1" s="2914"/>
      <c r="H1" s="2914"/>
      <c r="I1" s="2915"/>
      <c r="J1" s="2634"/>
      <c r="K1" s="2635">
        <v>45748</v>
      </c>
      <c r="L1" s="2636"/>
      <c r="M1" s="2634"/>
      <c r="N1" s="2635">
        <v>45778</v>
      </c>
      <c r="O1" s="2636"/>
      <c r="P1" s="2634"/>
      <c r="Q1" s="2635">
        <v>45809</v>
      </c>
      <c r="R1" s="2636"/>
      <c r="S1" s="2634"/>
      <c r="T1" s="2635">
        <v>45839</v>
      </c>
      <c r="U1" s="2636"/>
      <c r="V1" s="2634"/>
      <c r="W1" s="2635">
        <v>45870</v>
      </c>
      <c r="X1" s="2636"/>
      <c r="Y1" s="2634"/>
      <c r="Z1" s="2635">
        <v>45901</v>
      </c>
      <c r="AA1" s="2636"/>
      <c r="AB1" s="2634"/>
      <c r="AC1" s="2635">
        <v>45931</v>
      </c>
      <c r="AD1" s="2636"/>
      <c r="AE1" s="2634"/>
      <c r="AF1" s="2635">
        <v>45962</v>
      </c>
      <c r="AG1" s="2637"/>
      <c r="AH1" s="2634"/>
      <c r="AI1" s="2635">
        <v>45992</v>
      </c>
      <c r="AJ1" s="2636"/>
      <c r="AK1" s="2634"/>
      <c r="AL1" s="2635">
        <v>46023</v>
      </c>
      <c r="AM1" s="2636"/>
      <c r="AN1" s="2634"/>
      <c r="AO1" s="2635">
        <v>46054</v>
      </c>
      <c r="AP1" s="2637"/>
      <c r="AQ1" s="2638"/>
      <c r="AR1" s="2635">
        <v>46082</v>
      </c>
      <c r="AS1" s="2637"/>
      <c r="AT1" s="2638"/>
      <c r="AU1" s="2635" t="s">
        <v>2</v>
      </c>
      <c r="AV1" s="2637"/>
    </row>
    <row r="2" spans="4:48" ht="15.75" customHeight="1">
      <c r="D2" s="2640" t="s">
        <v>206</v>
      </c>
      <c r="E2" s="2641" t="s">
        <v>5</v>
      </c>
      <c r="F2" s="2642" t="s">
        <v>207</v>
      </c>
      <c r="G2" s="2643" t="s">
        <v>6</v>
      </c>
      <c r="H2" s="2644" t="s">
        <v>7</v>
      </c>
      <c r="I2" s="2645" t="s">
        <v>8</v>
      </c>
      <c r="J2" s="2646" t="s">
        <v>9</v>
      </c>
      <c r="K2" s="2647" t="s">
        <v>10</v>
      </c>
      <c r="L2" s="2648" t="s">
        <v>11</v>
      </c>
      <c r="M2" s="2646" t="s">
        <v>9</v>
      </c>
      <c r="N2" s="2647" t="s">
        <v>10</v>
      </c>
      <c r="O2" s="2648" t="s">
        <v>11</v>
      </c>
      <c r="P2" s="2646" t="s">
        <v>9</v>
      </c>
      <c r="Q2" s="2647" t="s">
        <v>10</v>
      </c>
      <c r="R2" s="2648" t="s">
        <v>11</v>
      </c>
      <c r="S2" s="2646" t="s">
        <v>9</v>
      </c>
      <c r="T2" s="2647" t="s">
        <v>10</v>
      </c>
      <c r="U2" s="2648" t="s">
        <v>11</v>
      </c>
      <c r="V2" s="2646" t="s">
        <v>9</v>
      </c>
      <c r="W2" s="2647" t="s">
        <v>10</v>
      </c>
      <c r="X2" s="2648" t="s">
        <v>11</v>
      </c>
      <c r="Y2" s="2646" t="s">
        <v>9</v>
      </c>
      <c r="Z2" s="2647" t="s">
        <v>10</v>
      </c>
      <c r="AA2" s="2648" t="s">
        <v>11</v>
      </c>
      <c r="AB2" s="2646" t="s">
        <v>9</v>
      </c>
      <c r="AC2" s="2647" t="s">
        <v>10</v>
      </c>
      <c r="AD2" s="2648" t="s">
        <v>11</v>
      </c>
      <c r="AE2" s="2646" t="s">
        <v>9</v>
      </c>
      <c r="AF2" s="2647" t="s">
        <v>10</v>
      </c>
      <c r="AG2" s="2648" t="s">
        <v>11</v>
      </c>
      <c r="AH2" s="2646" t="s">
        <v>9</v>
      </c>
      <c r="AI2" s="2647" t="s">
        <v>10</v>
      </c>
      <c r="AJ2" s="2648" t="s">
        <v>11</v>
      </c>
      <c r="AK2" s="2646" t="s">
        <v>9</v>
      </c>
      <c r="AL2" s="2647" t="s">
        <v>10</v>
      </c>
      <c r="AM2" s="2648" t="s">
        <v>11</v>
      </c>
      <c r="AN2" s="2646" t="s">
        <v>9</v>
      </c>
      <c r="AO2" s="2647" t="s">
        <v>10</v>
      </c>
      <c r="AP2" s="2648" t="s">
        <v>11</v>
      </c>
      <c r="AQ2" s="2646" t="s">
        <v>9</v>
      </c>
      <c r="AR2" s="2647" t="s">
        <v>10</v>
      </c>
      <c r="AS2" s="2648" t="s">
        <v>11</v>
      </c>
      <c r="AT2" s="2646" t="s">
        <v>9</v>
      </c>
      <c r="AU2" s="2647" t="s">
        <v>10</v>
      </c>
      <c r="AV2" s="2648" t="s">
        <v>11</v>
      </c>
    </row>
    <row r="3" spans="4:48" ht="15.75" customHeight="1">
      <c r="D3" s="2649" t="s">
        <v>208</v>
      </c>
      <c r="E3" s="2650" t="s">
        <v>209</v>
      </c>
      <c r="F3" s="2650" t="s">
        <v>210</v>
      </c>
      <c r="G3" s="2651" t="s">
        <v>171</v>
      </c>
      <c r="H3" s="2651">
        <v>11</v>
      </c>
      <c r="I3" s="2652">
        <v>660</v>
      </c>
      <c r="J3" s="2653">
        <v>10290</v>
      </c>
      <c r="K3" s="2654"/>
      <c r="L3" s="2655">
        <v>2522</v>
      </c>
      <c r="M3" s="2653">
        <v>9770</v>
      </c>
      <c r="N3" s="2654"/>
      <c r="O3" s="2655">
        <v>2395</v>
      </c>
      <c r="P3" s="2653">
        <v>9850</v>
      </c>
      <c r="Q3" s="2654"/>
      <c r="R3" s="2655">
        <v>2414</v>
      </c>
      <c r="S3" s="2653">
        <v>9930</v>
      </c>
      <c r="T3" s="2654"/>
      <c r="U3" s="2655">
        <v>2434</v>
      </c>
      <c r="V3" s="2653">
        <v>9820</v>
      </c>
      <c r="W3" s="2654"/>
      <c r="X3" s="2655">
        <v>2407</v>
      </c>
      <c r="Y3" s="2653">
        <v>10340</v>
      </c>
      <c r="Z3" s="2654"/>
      <c r="AA3" s="2655">
        <v>2534</v>
      </c>
      <c r="AB3" s="2653">
        <v>10630</v>
      </c>
      <c r="AC3" s="2654"/>
      <c r="AD3" s="2655">
        <v>2534</v>
      </c>
      <c r="AE3" s="2653">
        <v>10690</v>
      </c>
      <c r="AF3" s="2654"/>
      <c r="AG3" s="2655">
        <v>2620</v>
      </c>
      <c r="AH3" s="2653">
        <v>10400</v>
      </c>
      <c r="AI3" s="2654"/>
      <c r="AJ3" s="2655">
        <v>2549</v>
      </c>
      <c r="AK3" s="2653">
        <v>11580</v>
      </c>
      <c r="AL3" s="2654"/>
      <c r="AM3" s="2655">
        <v>2838</v>
      </c>
      <c r="AN3" s="2653">
        <v>10710</v>
      </c>
      <c r="AO3" s="2654"/>
      <c r="AP3" s="2655">
        <v>2625</v>
      </c>
      <c r="AQ3" s="2653">
        <v>11060</v>
      </c>
      <c r="AR3" s="2654"/>
      <c r="AS3" s="2655">
        <v>2711</v>
      </c>
      <c r="AT3" s="2653">
        <v>125070</v>
      </c>
      <c r="AU3" s="2654">
        <v>0</v>
      </c>
      <c r="AV3" s="2655">
        <v>30583</v>
      </c>
    </row>
    <row r="4" spans="4:48" ht="15.75" customHeight="1">
      <c r="D4" s="2656" t="s">
        <v>208</v>
      </c>
      <c r="E4" s="2657" t="s">
        <v>211</v>
      </c>
      <c r="F4" s="2658" t="s">
        <v>212</v>
      </c>
      <c r="G4" s="2657" t="s">
        <v>171</v>
      </c>
      <c r="H4" s="2659">
        <v>30</v>
      </c>
      <c r="I4" s="2660">
        <v>1800</v>
      </c>
      <c r="J4" s="2661">
        <v>11600</v>
      </c>
      <c r="K4" s="2662"/>
      <c r="L4" s="2663">
        <v>7754</v>
      </c>
      <c r="M4" s="2661">
        <v>11300</v>
      </c>
      <c r="N4" s="2662"/>
      <c r="O4" s="2663">
        <v>7553</v>
      </c>
      <c r="P4" s="2661">
        <v>11100</v>
      </c>
      <c r="Q4" s="2662"/>
      <c r="R4" s="2663">
        <v>7420</v>
      </c>
      <c r="S4" s="2661">
        <v>10900</v>
      </c>
      <c r="T4" s="2662"/>
      <c r="U4" s="2663">
        <v>7286</v>
      </c>
      <c r="V4" s="2661">
        <v>10500</v>
      </c>
      <c r="W4" s="2662"/>
      <c r="X4" s="2663">
        <v>7019</v>
      </c>
      <c r="Y4" s="2661">
        <v>10700</v>
      </c>
      <c r="Z4" s="2662"/>
      <c r="AA4" s="2663">
        <v>7152</v>
      </c>
      <c r="AB4" s="2661">
        <v>11100</v>
      </c>
      <c r="AC4" s="2662"/>
      <c r="AD4" s="2663">
        <v>7152</v>
      </c>
      <c r="AE4" s="2661">
        <v>11500</v>
      </c>
      <c r="AF4" s="2662"/>
      <c r="AG4" s="2663">
        <v>7687</v>
      </c>
      <c r="AH4" s="2661">
        <v>11100</v>
      </c>
      <c r="AI4" s="2662"/>
      <c r="AJ4" s="2663">
        <v>7420</v>
      </c>
      <c r="AK4" s="2661">
        <v>12300</v>
      </c>
      <c r="AL4" s="2662"/>
      <c r="AM4" s="2663">
        <v>8222</v>
      </c>
      <c r="AN4" s="2661">
        <v>11500</v>
      </c>
      <c r="AO4" s="2662"/>
      <c r="AP4" s="2663">
        <v>7687</v>
      </c>
      <c r="AQ4" s="2661">
        <v>11900</v>
      </c>
      <c r="AR4" s="2662"/>
      <c r="AS4" s="2663">
        <v>7955</v>
      </c>
      <c r="AT4" s="2661">
        <v>135500</v>
      </c>
      <c r="AU4" s="2662">
        <v>0</v>
      </c>
      <c r="AV4" s="2663">
        <v>90307</v>
      </c>
    </row>
    <row r="5" spans="4:48" ht="15.75" customHeight="1">
      <c r="D5" s="2656" t="s">
        <v>208</v>
      </c>
      <c r="E5" s="2657" t="s">
        <v>213</v>
      </c>
      <c r="F5" s="2657" t="s">
        <v>210</v>
      </c>
      <c r="G5" s="2657" t="s">
        <v>171</v>
      </c>
      <c r="H5" s="2657">
        <v>16</v>
      </c>
      <c r="I5" s="2664">
        <v>960</v>
      </c>
      <c r="J5" s="2661">
        <v>9490</v>
      </c>
      <c r="K5" s="2662"/>
      <c r="L5" s="2663">
        <v>3383</v>
      </c>
      <c r="M5" s="2661">
        <v>8770</v>
      </c>
      <c r="N5" s="2662"/>
      <c r="O5" s="2663">
        <v>3127</v>
      </c>
      <c r="P5" s="2661">
        <v>9450</v>
      </c>
      <c r="Q5" s="2662"/>
      <c r="R5" s="2663">
        <v>3369</v>
      </c>
      <c r="S5" s="2661">
        <v>9330</v>
      </c>
      <c r="T5" s="2662"/>
      <c r="U5" s="2663">
        <v>3326</v>
      </c>
      <c r="V5" s="2661">
        <v>9820</v>
      </c>
      <c r="W5" s="2662"/>
      <c r="X5" s="2663">
        <v>3501</v>
      </c>
      <c r="Y5" s="2661">
        <v>9740</v>
      </c>
      <c r="Z5" s="2662"/>
      <c r="AA5" s="2663">
        <v>3472</v>
      </c>
      <c r="AB5" s="2661">
        <v>10030</v>
      </c>
      <c r="AC5" s="2662"/>
      <c r="AD5" s="2663">
        <v>3472</v>
      </c>
      <c r="AE5" s="2661">
        <v>10290</v>
      </c>
      <c r="AF5" s="2662"/>
      <c r="AG5" s="2663">
        <v>3668</v>
      </c>
      <c r="AH5" s="2661">
        <v>10400</v>
      </c>
      <c r="AI5" s="2662"/>
      <c r="AJ5" s="2663">
        <v>3708</v>
      </c>
      <c r="AK5" s="2661">
        <v>10780</v>
      </c>
      <c r="AL5" s="2662"/>
      <c r="AM5" s="2663">
        <v>3843</v>
      </c>
      <c r="AN5" s="2661">
        <v>9910</v>
      </c>
      <c r="AO5" s="2662"/>
      <c r="AP5" s="2663">
        <v>3533</v>
      </c>
      <c r="AQ5" s="2661">
        <v>10460</v>
      </c>
      <c r="AR5" s="2662"/>
      <c r="AS5" s="2663">
        <v>3729</v>
      </c>
      <c r="AT5" s="2661">
        <v>118470</v>
      </c>
      <c r="AU5" s="2662">
        <v>0</v>
      </c>
      <c r="AV5" s="2663">
        <v>42131</v>
      </c>
    </row>
    <row r="6" spans="4:48" ht="15.75" customHeight="1">
      <c r="D6" s="2665" t="s">
        <v>208</v>
      </c>
      <c r="E6" s="2666" t="s">
        <v>209</v>
      </c>
      <c r="F6" s="2666" t="s">
        <v>210</v>
      </c>
      <c r="G6" s="2666" t="s">
        <v>22</v>
      </c>
      <c r="H6" s="2667">
        <v>15</v>
      </c>
      <c r="I6" s="2668">
        <v>900</v>
      </c>
      <c r="J6" s="2661">
        <v>1930</v>
      </c>
      <c r="K6" s="2662"/>
      <c r="L6" s="2663">
        <v>645</v>
      </c>
      <c r="M6" s="2661">
        <v>1790</v>
      </c>
      <c r="N6" s="2662"/>
      <c r="O6" s="2663">
        <v>598</v>
      </c>
      <c r="P6" s="2661">
        <v>1850</v>
      </c>
      <c r="Q6" s="2662"/>
      <c r="R6" s="2663">
        <v>618</v>
      </c>
      <c r="S6" s="2661">
        <v>1810</v>
      </c>
      <c r="T6" s="2662"/>
      <c r="U6" s="2663">
        <v>605</v>
      </c>
      <c r="V6" s="2661">
        <v>1840</v>
      </c>
      <c r="W6" s="2662"/>
      <c r="X6" s="2663">
        <v>615</v>
      </c>
      <c r="Y6" s="2661">
        <v>1980</v>
      </c>
      <c r="Z6" s="2662"/>
      <c r="AA6" s="2663">
        <v>662</v>
      </c>
      <c r="AB6" s="2661">
        <v>2110</v>
      </c>
      <c r="AC6" s="2662"/>
      <c r="AD6" s="2663">
        <v>662</v>
      </c>
      <c r="AE6" s="2661">
        <v>2230</v>
      </c>
      <c r="AF6" s="2662"/>
      <c r="AG6" s="2663">
        <v>745</v>
      </c>
      <c r="AH6" s="2661">
        <v>2300</v>
      </c>
      <c r="AI6" s="2662"/>
      <c r="AJ6" s="2663">
        <v>769</v>
      </c>
      <c r="AK6" s="2661">
        <v>2560</v>
      </c>
      <c r="AL6" s="2662"/>
      <c r="AM6" s="2663">
        <v>856</v>
      </c>
      <c r="AN6" s="2661">
        <v>2270</v>
      </c>
      <c r="AO6" s="2662"/>
      <c r="AP6" s="2663">
        <v>759</v>
      </c>
      <c r="AQ6" s="2661">
        <v>2420</v>
      </c>
      <c r="AR6" s="2662"/>
      <c r="AS6" s="2663">
        <v>809</v>
      </c>
      <c r="AT6" s="2661">
        <v>25090</v>
      </c>
      <c r="AU6" s="2662">
        <v>0</v>
      </c>
      <c r="AV6" s="2663">
        <v>8343</v>
      </c>
    </row>
    <row r="7" spans="4:48" ht="15.75" customHeight="1">
      <c r="D7" s="2665" t="s">
        <v>208</v>
      </c>
      <c r="E7" s="2666" t="s">
        <v>213</v>
      </c>
      <c r="F7" s="2666" t="s">
        <v>210</v>
      </c>
      <c r="G7" s="2666" t="s">
        <v>22</v>
      </c>
      <c r="H7" s="2667">
        <v>20</v>
      </c>
      <c r="I7" s="2668">
        <v>1200</v>
      </c>
      <c r="J7" s="2661">
        <v>9890</v>
      </c>
      <c r="K7" s="2662"/>
      <c r="L7" s="2663">
        <v>4407</v>
      </c>
      <c r="M7" s="2661">
        <v>9470</v>
      </c>
      <c r="N7" s="2662"/>
      <c r="O7" s="2663">
        <v>4220</v>
      </c>
      <c r="P7" s="2661">
        <v>9750</v>
      </c>
      <c r="Q7" s="2662"/>
      <c r="R7" s="2663">
        <v>4345</v>
      </c>
      <c r="S7" s="2661">
        <v>9430</v>
      </c>
      <c r="T7" s="2662"/>
      <c r="U7" s="2663">
        <v>4202</v>
      </c>
      <c r="V7" s="2661">
        <v>9920</v>
      </c>
      <c r="W7" s="2662"/>
      <c r="X7" s="2663">
        <v>4421</v>
      </c>
      <c r="Y7" s="2661">
        <v>10040</v>
      </c>
      <c r="Z7" s="2662"/>
      <c r="AA7" s="2663">
        <v>4474</v>
      </c>
      <c r="AB7" s="2661">
        <v>10330</v>
      </c>
      <c r="AC7" s="2662"/>
      <c r="AD7" s="2663">
        <v>4474</v>
      </c>
      <c r="AE7" s="2661">
        <v>10390</v>
      </c>
      <c r="AF7" s="2662"/>
      <c r="AG7" s="2663">
        <v>4630</v>
      </c>
      <c r="AH7" s="2661">
        <v>10100</v>
      </c>
      <c r="AI7" s="2662"/>
      <c r="AJ7" s="2663">
        <v>4501</v>
      </c>
      <c r="AK7" s="2661">
        <v>11080</v>
      </c>
      <c r="AL7" s="2662"/>
      <c r="AM7" s="2663">
        <v>4938</v>
      </c>
      <c r="AN7" s="2661">
        <v>10010</v>
      </c>
      <c r="AO7" s="2662"/>
      <c r="AP7" s="2663">
        <v>4461</v>
      </c>
      <c r="AQ7" s="2661">
        <v>10360</v>
      </c>
      <c r="AR7" s="2662"/>
      <c r="AS7" s="2663">
        <v>4617</v>
      </c>
      <c r="AT7" s="2661">
        <v>120770</v>
      </c>
      <c r="AU7" s="2662">
        <v>0</v>
      </c>
      <c r="AV7" s="2663">
        <v>53690</v>
      </c>
    </row>
    <row r="8" spans="4:48" ht="15.75" customHeight="1">
      <c r="D8" s="2665" t="s">
        <v>208</v>
      </c>
      <c r="E8" s="2666" t="s">
        <v>211</v>
      </c>
      <c r="F8" s="2658" t="s">
        <v>212</v>
      </c>
      <c r="G8" s="2669" t="s">
        <v>214</v>
      </c>
      <c r="H8" s="2667">
        <v>60</v>
      </c>
      <c r="I8" s="2668">
        <v>3600</v>
      </c>
      <c r="J8" s="2661">
        <v>6500</v>
      </c>
      <c r="K8" s="2662"/>
      <c r="L8" s="2663">
        <v>4898</v>
      </c>
      <c r="M8" s="2661">
        <v>6300</v>
      </c>
      <c r="N8" s="2662"/>
      <c r="O8" s="2663">
        <v>4748</v>
      </c>
      <c r="P8" s="2661">
        <v>6100</v>
      </c>
      <c r="Q8" s="2662"/>
      <c r="R8" s="2663">
        <v>4597</v>
      </c>
      <c r="S8" s="2661">
        <v>5900</v>
      </c>
      <c r="T8" s="2662"/>
      <c r="U8" s="2663">
        <v>4446</v>
      </c>
      <c r="V8" s="2661">
        <v>5700</v>
      </c>
      <c r="W8" s="2662"/>
      <c r="X8" s="2663">
        <v>4296</v>
      </c>
      <c r="Y8" s="2661">
        <v>5700</v>
      </c>
      <c r="Z8" s="2662"/>
      <c r="AA8" s="2663">
        <v>4296</v>
      </c>
      <c r="AB8" s="2661">
        <v>5900</v>
      </c>
      <c r="AC8" s="2662"/>
      <c r="AD8" s="2663">
        <v>4446</v>
      </c>
      <c r="AE8" s="2661">
        <v>6100</v>
      </c>
      <c r="AF8" s="2662"/>
      <c r="AG8" s="2663">
        <v>4597</v>
      </c>
      <c r="AH8" s="2661">
        <v>5700</v>
      </c>
      <c r="AI8" s="2662"/>
      <c r="AJ8" s="2663">
        <v>4296</v>
      </c>
      <c r="AK8" s="2661">
        <v>6500</v>
      </c>
      <c r="AL8" s="2662"/>
      <c r="AM8" s="2663">
        <v>4898</v>
      </c>
      <c r="AN8" s="2661">
        <v>5900</v>
      </c>
      <c r="AO8" s="2662"/>
      <c r="AP8" s="2663">
        <v>4446</v>
      </c>
      <c r="AQ8" s="2661">
        <v>6300</v>
      </c>
      <c r="AR8" s="2662"/>
      <c r="AS8" s="2663">
        <v>4748</v>
      </c>
      <c r="AT8" s="2661">
        <v>72600</v>
      </c>
      <c r="AU8" s="2662">
        <v>0</v>
      </c>
      <c r="AV8" s="2663">
        <v>54712</v>
      </c>
    </row>
    <row r="9" spans="4:48" ht="15.75" customHeight="1">
      <c r="D9" s="2665" t="s">
        <v>208</v>
      </c>
      <c r="E9" s="2666" t="s">
        <v>213</v>
      </c>
      <c r="F9" s="2666" t="s">
        <v>210</v>
      </c>
      <c r="G9" s="2669" t="s">
        <v>214</v>
      </c>
      <c r="H9" s="2667">
        <v>30</v>
      </c>
      <c r="I9" s="2668">
        <v>1800</v>
      </c>
      <c r="J9" s="2661">
        <v>2500</v>
      </c>
      <c r="K9" s="2662"/>
      <c r="L9" s="2663">
        <v>1671</v>
      </c>
      <c r="M9" s="2661">
        <v>2400</v>
      </c>
      <c r="N9" s="2662"/>
      <c r="O9" s="2663">
        <v>1604</v>
      </c>
      <c r="P9" s="2661">
        <v>2400</v>
      </c>
      <c r="Q9" s="2662"/>
      <c r="R9" s="2663">
        <v>1604</v>
      </c>
      <c r="S9" s="2661">
        <v>2400</v>
      </c>
      <c r="T9" s="2662"/>
      <c r="U9" s="2663">
        <v>1604</v>
      </c>
      <c r="V9" s="2661">
        <v>2550</v>
      </c>
      <c r="W9" s="2662"/>
      <c r="X9" s="2663">
        <v>1705</v>
      </c>
      <c r="Y9" s="2661">
        <v>2700</v>
      </c>
      <c r="Z9" s="2662"/>
      <c r="AA9" s="2663">
        <v>1805</v>
      </c>
      <c r="AB9" s="2661">
        <v>2650</v>
      </c>
      <c r="AC9" s="2662"/>
      <c r="AD9" s="2663">
        <v>1771</v>
      </c>
      <c r="AE9" s="2661">
        <v>2550</v>
      </c>
      <c r="AF9" s="2662"/>
      <c r="AG9" s="2663">
        <v>1705</v>
      </c>
      <c r="AH9" s="2661">
        <v>2500</v>
      </c>
      <c r="AI9" s="2662"/>
      <c r="AJ9" s="2663">
        <v>1671</v>
      </c>
      <c r="AK9" s="2661">
        <v>2700</v>
      </c>
      <c r="AL9" s="2662"/>
      <c r="AM9" s="2663">
        <v>1805</v>
      </c>
      <c r="AN9" s="2661">
        <v>2500</v>
      </c>
      <c r="AO9" s="2662"/>
      <c r="AP9" s="2663">
        <v>1671</v>
      </c>
      <c r="AQ9" s="2661">
        <v>2600</v>
      </c>
      <c r="AR9" s="2662"/>
      <c r="AS9" s="2663">
        <v>1738</v>
      </c>
      <c r="AT9" s="2661">
        <v>30450</v>
      </c>
      <c r="AU9" s="2662">
        <v>0</v>
      </c>
      <c r="AV9" s="2663">
        <v>20354</v>
      </c>
    </row>
    <row r="10" spans="4:48" ht="15.75" customHeight="1">
      <c r="D10" s="2670" t="s">
        <v>208</v>
      </c>
      <c r="E10" s="2671" t="s">
        <v>209</v>
      </c>
      <c r="F10" s="2671" t="s">
        <v>210</v>
      </c>
      <c r="G10" s="2671" t="s">
        <v>215</v>
      </c>
      <c r="H10" s="2672">
        <v>7</v>
      </c>
      <c r="I10" s="2673">
        <v>420</v>
      </c>
      <c r="J10" s="2661">
        <v>1000</v>
      </c>
      <c r="K10" s="2662"/>
      <c r="L10" s="2663">
        <v>289</v>
      </c>
      <c r="M10" s="2661">
        <v>1000</v>
      </c>
      <c r="N10" s="2662"/>
      <c r="O10" s="2663">
        <v>289</v>
      </c>
      <c r="P10" s="2674"/>
      <c r="Q10" s="2662"/>
      <c r="R10" s="2663"/>
      <c r="S10" s="2674"/>
      <c r="T10" s="2662"/>
      <c r="U10" s="2663"/>
      <c r="V10" s="2674"/>
      <c r="W10" s="2662"/>
      <c r="X10" s="2663"/>
      <c r="Y10" s="2674"/>
      <c r="Z10" s="2662"/>
      <c r="AA10" s="2663"/>
      <c r="AB10" s="2674"/>
      <c r="AC10" s="2662"/>
      <c r="AD10" s="2663"/>
      <c r="AE10" s="2674"/>
      <c r="AF10" s="2662"/>
      <c r="AG10" s="2663"/>
      <c r="AH10" s="2674"/>
      <c r="AI10" s="2662"/>
      <c r="AJ10" s="2663"/>
      <c r="AK10" s="2674"/>
      <c r="AL10" s="2662"/>
      <c r="AM10" s="2663"/>
      <c r="AN10" s="2674"/>
      <c r="AO10" s="2662"/>
      <c r="AP10" s="2663"/>
      <c r="AQ10" s="2674"/>
      <c r="AR10" s="2662"/>
      <c r="AS10" s="2663"/>
      <c r="AT10" s="2674">
        <v>2000</v>
      </c>
      <c r="AU10" s="2662">
        <v>0</v>
      </c>
      <c r="AV10" s="2663">
        <v>578</v>
      </c>
    </row>
    <row r="11" spans="4:48" ht="15.75" hidden="1" customHeight="1">
      <c r="D11" s="2670"/>
      <c r="E11" s="2671"/>
      <c r="F11" s="2671"/>
      <c r="G11" s="2671"/>
      <c r="H11" s="2672">
        <v>7</v>
      </c>
      <c r="I11" s="2673">
        <v>420</v>
      </c>
      <c r="J11" s="2674" t="e">
        <v>#REF!</v>
      </c>
      <c r="K11" s="2662"/>
      <c r="L11" s="2663"/>
      <c r="M11" s="2674" t="e">
        <v>#REF!</v>
      </c>
      <c r="N11" s="2662"/>
      <c r="O11" s="2663"/>
      <c r="P11" s="2674" t="e">
        <v>#REF!</v>
      </c>
      <c r="Q11" s="2662"/>
      <c r="R11" s="2663"/>
      <c r="S11" s="2674" t="e">
        <v>#REF!</v>
      </c>
      <c r="T11" s="2662"/>
      <c r="U11" s="2663"/>
      <c r="V11" s="2674" t="e">
        <v>#REF!</v>
      </c>
      <c r="W11" s="2662"/>
      <c r="X11" s="2663"/>
      <c r="Y11" s="2674" t="e">
        <v>#REF!</v>
      </c>
      <c r="Z11" s="2662"/>
      <c r="AA11" s="2663"/>
      <c r="AB11" s="2674" t="e">
        <v>#REF!</v>
      </c>
      <c r="AC11" s="2662"/>
      <c r="AD11" s="2663"/>
      <c r="AE11" s="2674" t="e">
        <v>#REF!</v>
      </c>
      <c r="AF11" s="2662"/>
      <c r="AG11" s="2663"/>
      <c r="AH11" s="2674" t="e">
        <v>#REF!</v>
      </c>
      <c r="AI11" s="2662"/>
      <c r="AJ11" s="2663"/>
      <c r="AK11" s="2674" t="e">
        <v>#REF!</v>
      </c>
      <c r="AL11" s="2662"/>
      <c r="AM11" s="2663"/>
      <c r="AN11" s="2674" t="e">
        <v>#REF!</v>
      </c>
      <c r="AO11" s="2662"/>
      <c r="AP11" s="2663"/>
      <c r="AQ11" s="2674" t="e">
        <v>#REF!</v>
      </c>
      <c r="AR11" s="2662"/>
      <c r="AS11" s="2663"/>
      <c r="AT11" s="2674" t="e">
        <v>#REF!</v>
      </c>
      <c r="AU11" s="2662">
        <v>0</v>
      </c>
      <c r="AV11" s="2663">
        <v>0</v>
      </c>
    </row>
    <row r="12" spans="4:48" ht="15.75" customHeight="1">
      <c r="D12" s="2670" t="s">
        <v>208</v>
      </c>
      <c r="E12" s="2671" t="s">
        <v>216</v>
      </c>
      <c r="F12" s="2671" t="s">
        <v>210</v>
      </c>
      <c r="G12" s="2671" t="s">
        <v>215</v>
      </c>
      <c r="H12" s="2672">
        <v>7</v>
      </c>
      <c r="I12" s="2673">
        <v>420</v>
      </c>
      <c r="J12" s="2661">
        <v>500</v>
      </c>
      <c r="K12" s="2662"/>
      <c r="L12" s="2663">
        <v>87</v>
      </c>
      <c r="M12" s="2661">
        <v>500</v>
      </c>
      <c r="N12" s="2662"/>
      <c r="O12" s="2663">
        <v>87</v>
      </c>
      <c r="P12" s="2674"/>
      <c r="Q12" s="2662"/>
      <c r="R12" s="2663"/>
      <c r="S12" s="2674"/>
      <c r="T12" s="2662"/>
      <c r="U12" s="2663"/>
      <c r="V12" s="2674"/>
      <c r="W12" s="2662"/>
      <c r="X12" s="2663"/>
      <c r="Y12" s="2674"/>
      <c r="Z12" s="2662"/>
      <c r="AA12" s="2663"/>
      <c r="AB12" s="2674"/>
      <c r="AC12" s="2662"/>
      <c r="AD12" s="2663"/>
      <c r="AE12" s="2674"/>
      <c r="AF12" s="2662"/>
      <c r="AG12" s="2663"/>
      <c r="AH12" s="2674"/>
      <c r="AI12" s="2662"/>
      <c r="AJ12" s="2663"/>
      <c r="AK12" s="2674"/>
      <c r="AL12" s="2662"/>
      <c r="AM12" s="2663"/>
      <c r="AN12" s="2674"/>
      <c r="AO12" s="2662"/>
      <c r="AP12" s="2663"/>
      <c r="AQ12" s="2674"/>
      <c r="AR12" s="2662"/>
      <c r="AS12" s="2663"/>
      <c r="AT12" s="2674">
        <v>1000</v>
      </c>
      <c r="AU12" s="2662">
        <v>0</v>
      </c>
      <c r="AV12" s="2663">
        <v>174</v>
      </c>
    </row>
    <row r="13" spans="4:48" ht="15.75" hidden="1" customHeight="1">
      <c r="D13" s="2670"/>
      <c r="E13" s="2671"/>
      <c r="F13" s="2671"/>
      <c r="G13" s="2671"/>
      <c r="H13" s="2672">
        <v>7</v>
      </c>
      <c r="I13" s="2673">
        <v>420</v>
      </c>
      <c r="J13" s="2674" t="e">
        <v>#REF!</v>
      </c>
      <c r="K13" s="2662"/>
      <c r="L13" s="2663"/>
      <c r="M13" s="2674" t="e">
        <v>#REF!</v>
      </c>
      <c r="N13" s="2662"/>
      <c r="O13" s="2663"/>
      <c r="P13" s="2674" t="e">
        <v>#REF!</v>
      </c>
      <c r="Q13" s="2662"/>
      <c r="R13" s="2663"/>
      <c r="S13" s="2674" t="e">
        <v>#REF!</v>
      </c>
      <c r="T13" s="2662"/>
      <c r="U13" s="2663"/>
      <c r="V13" s="2674" t="e">
        <v>#REF!</v>
      </c>
      <c r="W13" s="2662"/>
      <c r="X13" s="2663"/>
      <c r="Y13" s="2674" t="e">
        <v>#REF!</v>
      </c>
      <c r="Z13" s="2662"/>
      <c r="AA13" s="2663"/>
      <c r="AB13" s="2674" t="e">
        <v>#REF!</v>
      </c>
      <c r="AC13" s="2662"/>
      <c r="AD13" s="2663"/>
      <c r="AE13" s="2674" t="e">
        <v>#REF!</v>
      </c>
      <c r="AF13" s="2662"/>
      <c r="AG13" s="2663"/>
      <c r="AH13" s="2674" t="e">
        <v>#REF!</v>
      </c>
      <c r="AI13" s="2662"/>
      <c r="AJ13" s="2663"/>
      <c r="AK13" s="2674" t="e">
        <v>#REF!</v>
      </c>
      <c r="AL13" s="2662"/>
      <c r="AM13" s="2663"/>
      <c r="AN13" s="2674" t="e">
        <v>#REF!</v>
      </c>
      <c r="AO13" s="2662"/>
      <c r="AP13" s="2663"/>
      <c r="AQ13" s="2674" t="e">
        <v>#REF!</v>
      </c>
      <c r="AR13" s="2662"/>
      <c r="AS13" s="2663"/>
      <c r="AT13" s="2674" t="e">
        <v>#REF!</v>
      </c>
      <c r="AU13" s="2662">
        <v>0</v>
      </c>
      <c r="AV13" s="2663">
        <v>0</v>
      </c>
    </row>
    <row r="14" spans="4:48" ht="15.75" customHeight="1">
      <c r="D14" s="2665" t="s">
        <v>208</v>
      </c>
      <c r="E14" s="2666" t="s">
        <v>64</v>
      </c>
      <c r="F14" s="2666" t="s">
        <v>210</v>
      </c>
      <c r="G14" s="2669" t="s">
        <v>215</v>
      </c>
      <c r="H14" s="2667">
        <v>10</v>
      </c>
      <c r="I14" s="2668">
        <v>600</v>
      </c>
      <c r="J14" s="2661"/>
      <c r="K14" s="2662">
        <v>3</v>
      </c>
      <c r="L14" s="2663">
        <v>520</v>
      </c>
      <c r="M14" s="2661"/>
      <c r="N14" s="2662">
        <v>3</v>
      </c>
      <c r="O14" s="2663">
        <v>520</v>
      </c>
      <c r="P14" s="2661"/>
      <c r="Q14" s="2662">
        <v>3</v>
      </c>
      <c r="R14" s="2663">
        <v>520</v>
      </c>
      <c r="S14" s="2661"/>
      <c r="T14" s="2662">
        <v>3</v>
      </c>
      <c r="U14" s="2663">
        <v>520</v>
      </c>
      <c r="V14" s="2661"/>
      <c r="W14" s="2662">
        <v>3</v>
      </c>
      <c r="X14" s="2663">
        <v>520</v>
      </c>
      <c r="Y14" s="2661"/>
      <c r="Z14" s="2662">
        <v>3</v>
      </c>
      <c r="AA14" s="2663">
        <v>520</v>
      </c>
      <c r="AB14" s="2661"/>
      <c r="AC14" s="2662">
        <v>3</v>
      </c>
      <c r="AD14" s="2663">
        <v>520</v>
      </c>
      <c r="AE14" s="2661"/>
      <c r="AF14" s="2662">
        <v>3</v>
      </c>
      <c r="AG14" s="2663">
        <v>520</v>
      </c>
      <c r="AH14" s="2661"/>
      <c r="AI14" s="2662">
        <v>3</v>
      </c>
      <c r="AJ14" s="2663">
        <v>520</v>
      </c>
      <c r="AK14" s="2661"/>
      <c r="AL14" s="2662">
        <v>3</v>
      </c>
      <c r="AM14" s="2663">
        <v>520</v>
      </c>
      <c r="AN14" s="2661"/>
      <c r="AO14" s="2662">
        <v>3</v>
      </c>
      <c r="AP14" s="2663">
        <v>520</v>
      </c>
      <c r="AQ14" s="2661"/>
      <c r="AR14" s="2662">
        <v>3</v>
      </c>
      <c r="AS14" s="2663">
        <v>520</v>
      </c>
      <c r="AT14" s="2661">
        <v>0</v>
      </c>
      <c r="AU14" s="2662">
        <v>36</v>
      </c>
      <c r="AV14" s="2663">
        <v>6240</v>
      </c>
    </row>
    <row r="15" spans="4:48" ht="15.75" hidden="1" customHeight="1">
      <c r="D15" s="2670"/>
      <c r="E15" s="2671"/>
      <c r="F15" s="2671"/>
      <c r="G15" s="2671"/>
      <c r="H15" s="2672">
        <v>7</v>
      </c>
      <c r="I15" s="2673">
        <v>420</v>
      </c>
      <c r="J15" s="2674" t="e">
        <v>#REF!</v>
      </c>
      <c r="K15" s="2662"/>
      <c r="L15" s="2663"/>
      <c r="M15" s="2674" t="e">
        <v>#REF!</v>
      </c>
      <c r="N15" s="2662"/>
      <c r="O15" s="2663"/>
      <c r="P15" s="2674" t="e">
        <v>#REF!</v>
      </c>
      <c r="Q15" s="2662"/>
      <c r="R15" s="2663"/>
      <c r="S15" s="2674" t="e">
        <v>#REF!</v>
      </c>
      <c r="T15" s="2662"/>
      <c r="U15" s="2663"/>
      <c r="V15" s="2674" t="e">
        <v>#REF!</v>
      </c>
      <c r="W15" s="2662"/>
      <c r="X15" s="2663"/>
      <c r="Y15" s="2674" t="e">
        <v>#REF!</v>
      </c>
      <c r="Z15" s="2662"/>
      <c r="AA15" s="2663"/>
      <c r="AB15" s="2674" t="e">
        <v>#REF!</v>
      </c>
      <c r="AC15" s="2662"/>
      <c r="AD15" s="2663"/>
      <c r="AE15" s="2674" t="e">
        <v>#REF!</v>
      </c>
      <c r="AF15" s="2662"/>
      <c r="AG15" s="2663"/>
      <c r="AH15" s="2674" t="e">
        <v>#REF!</v>
      </c>
      <c r="AI15" s="2662"/>
      <c r="AJ15" s="2663"/>
      <c r="AK15" s="2674" t="e">
        <v>#REF!</v>
      </c>
      <c r="AL15" s="2662"/>
      <c r="AM15" s="2663"/>
      <c r="AN15" s="2674" t="e">
        <v>#REF!</v>
      </c>
      <c r="AO15" s="2662"/>
      <c r="AP15" s="2663"/>
      <c r="AQ15" s="2674" t="e">
        <v>#REF!</v>
      </c>
      <c r="AR15" s="2662"/>
      <c r="AS15" s="2663"/>
      <c r="AT15" s="2674" t="e">
        <v>#REF!</v>
      </c>
      <c r="AU15" s="2662">
        <v>0</v>
      </c>
      <c r="AV15" s="2663">
        <v>0</v>
      </c>
    </row>
    <row r="16" spans="4:48" ht="15.75" customHeight="1">
      <c r="D16" s="2670" t="s">
        <v>208</v>
      </c>
      <c r="E16" s="2671" t="s">
        <v>217</v>
      </c>
      <c r="F16" s="2671" t="s">
        <v>210</v>
      </c>
      <c r="G16" s="2671" t="s">
        <v>215</v>
      </c>
      <c r="H16" s="2672">
        <v>7</v>
      </c>
      <c r="I16" s="2673">
        <v>420</v>
      </c>
      <c r="J16" s="2661">
        <v>500</v>
      </c>
      <c r="K16" s="2662"/>
      <c r="L16" s="2663">
        <v>87</v>
      </c>
      <c r="M16" s="2661">
        <v>500</v>
      </c>
      <c r="N16" s="2662"/>
      <c r="O16" s="2663">
        <v>87</v>
      </c>
      <c r="P16" s="2674"/>
      <c r="Q16" s="2662"/>
      <c r="R16" s="2663"/>
      <c r="S16" s="2674"/>
      <c r="T16" s="2662"/>
      <c r="U16" s="2663"/>
      <c r="V16" s="2674"/>
      <c r="W16" s="2662"/>
      <c r="X16" s="2663"/>
      <c r="Y16" s="2674"/>
      <c r="Z16" s="2662"/>
      <c r="AA16" s="2663"/>
      <c r="AB16" s="2674"/>
      <c r="AC16" s="2662"/>
      <c r="AD16" s="2663"/>
      <c r="AE16" s="2674"/>
      <c r="AF16" s="2662"/>
      <c r="AG16" s="2663"/>
      <c r="AH16" s="2674"/>
      <c r="AI16" s="2662"/>
      <c r="AJ16" s="2663"/>
      <c r="AK16" s="2674"/>
      <c r="AL16" s="2662"/>
      <c r="AM16" s="2663"/>
      <c r="AN16" s="2674"/>
      <c r="AO16" s="2662"/>
      <c r="AP16" s="2663"/>
      <c r="AQ16" s="2674"/>
      <c r="AR16" s="2662"/>
      <c r="AS16" s="2663"/>
      <c r="AT16" s="2674">
        <v>1000</v>
      </c>
      <c r="AU16" s="2662">
        <v>0</v>
      </c>
      <c r="AV16" s="2663">
        <v>174</v>
      </c>
    </row>
    <row r="17" spans="4:48" ht="15.75" customHeight="1">
      <c r="D17" s="2665" t="s">
        <v>218</v>
      </c>
      <c r="E17" s="2666" t="s">
        <v>74</v>
      </c>
      <c r="F17" s="2666" t="s">
        <v>210</v>
      </c>
      <c r="G17" s="2666" t="s">
        <v>171</v>
      </c>
      <c r="H17" s="2667">
        <v>10</v>
      </c>
      <c r="I17" s="2668">
        <v>600</v>
      </c>
      <c r="J17" s="2661">
        <v>550</v>
      </c>
      <c r="K17" s="2662">
        <v>2</v>
      </c>
      <c r="L17" s="2663"/>
      <c r="M17" s="2661">
        <v>550</v>
      </c>
      <c r="N17" s="2662">
        <v>2</v>
      </c>
      <c r="O17" s="2663"/>
      <c r="P17" s="2661">
        <v>550</v>
      </c>
      <c r="Q17" s="2662">
        <v>2</v>
      </c>
      <c r="R17" s="2663"/>
      <c r="S17" s="2661">
        <v>550</v>
      </c>
      <c r="T17" s="2662">
        <v>2</v>
      </c>
      <c r="U17" s="2663"/>
      <c r="V17" s="2661">
        <v>550</v>
      </c>
      <c r="W17" s="2662">
        <v>2</v>
      </c>
      <c r="X17" s="2663"/>
      <c r="Y17" s="2661">
        <v>550</v>
      </c>
      <c r="Z17" s="2662">
        <v>2</v>
      </c>
      <c r="AA17" s="2663"/>
      <c r="AB17" s="2661">
        <v>550</v>
      </c>
      <c r="AC17" s="2662">
        <v>2</v>
      </c>
      <c r="AD17" s="2663"/>
      <c r="AE17" s="2661">
        <v>600</v>
      </c>
      <c r="AF17" s="2662">
        <v>2</v>
      </c>
      <c r="AG17" s="2663"/>
      <c r="AH17" s="2661">
        <v>550</v>
      </c>
      <c r="AI17" s="2662">
        <v>2</v>
      </c>
      <c r="AJ17" s="2663"/>
      <c r="AK17" s="2661">
        <v>600</v>
      </c>
      <c r="AL17" s="2662">
        <v>2</v>
      </c>
      <c r="AM17" s="2663"/>
      <c r="AN17" s="2661">
        <v>550</v>
      </c>
      <c r="AO17" s="2662">
        <v>2</v>
      </c>
      <c r="AP17" s="2663"/>
      <c r="AQ17" s="2661">
        <v>600</v>
      </c>
      <c r="AR17" s="2662">
        <v>2</v>
      </c>
      <c r="AS17" s="2663"/>
      <c r="AT17" s="2661">
        <v>6750</v>
      </c>
      <c r="AU17" s="2662">
        <v>24</v>
      </c>
      <c r="AV17" s="2663">
        <v>0</v>
      </c>
    </row>
    <row r="18" spans="4:48" ht="15.75" customHeight="1">
      <c r="D18" s="2675" t="s">
        <v>218</v>
      </c>
      <c r="E18" s="2676" t="s">
        <v>75</v>
      </c>
      <c r="F18" s="2676" t="s">
        <v>210</v>
      </c>
      <c r="G18" s="2676" t="s">
        <v>219</v>
      </c>
      <c r="H18" s="2672">
        <v>10</v>
      </c>
      <c r="I18" s="2673">
        <v>600</v>
      </c>
      <c r="J18" s="2674"/>
      <c r="K18" s="2662"/>
      <c r="L18" s="2663"/>
      <c r="M18" s="2674"/>
      <c r="N18" s="2662"/>
      <c r="O18" s="2663"/>
      <c r="P18" s="2674"/>
      <c r="Q18" s="2662"/>
      <c r="R18" s="2663"/>
      <c r="S18" s="2674"/>
      <c r="T18" s="2662"/>
      <c r="U18" s="2663"/>
      <c r="V18" s="2674"/>
      <c r="W18" s="2662"/>
      <c r="X18" s="2663"/>
      <c r="Y18" s="2674"/>
      <c r="Z18" s="2662"/>
      <c r="AA18" s="2663"/>
      <c r="AB18" s="2674"/>
      <c r="AC18" s="2662"/>
      <c r="AD18" s="2663"/>
      <c r="AE18" s="2674"/>
      <c r="AF18" s="2662"/>
      <c r="AG18" s="2663"/>
      <c r="AH18" s="2674"/>
      <c r="AI18" s="2662"/>
      <c r="AJ18" s="2663"/>
      <c r="AK18" s="2674"/>
      <c r="AL18" s="2662"/>
      <c r="AM18" s="2663"/>
      <c r="AN18" s="2674"/>
      <c r="AO18" s="2662"/>
      <c r="AP18" s="2663"/>
      <c r="AQ18" s="2674"/>
      <c r="AR18" s="2662"/>
      <c r="AS18" s="2663"/>
      <c r="AT18" s="2674">
        <v>0</v>
      </c>
      <c r="AU18" s="2662">
        <v>0</v>
      </c>
      <c r="AV18" s="2663">
        <v>0</v>
      </c>
    </row>
    <row r="19" spans="4:48" ht="15.75" customHeight="1">
      <c r="D19" s="2665" t="s">
        <v>135</v>
      </c>
      <c r="E19" s="2666" t="s">
        <v>220</v>
      </c>
      <c r="F19" s="2666" t="s">
        <v>210</v>
      </c>
      <c r="G19" s="2666" t="s">
        <v>171</v>
      </c>
      <c r="H19" s="2667">
        <v>10</v>
      </c>
      <c r="I19" s="2668">
        <v>600</v>
      </c>
      <c r="J19" s="2661">
        <v>225</v>
      </c>
      <c r="K19" s="2662">
        <v>2</v>
      </c>
      <c r="L19" s="2663"/>
      <c r="M19" s="2661">
        <v>225</v>
      </c>
      <c r="N19" s="2662">
        <v>2</v>
      </c>
      <c r="O19" s="2663"/>
      <c r="P19" s="2661">
        <v>200</v>
      </c>
      <c r="Q19" s="2662">
        <v>2</v>
      </c>
      <c r="R19" s="2663"/>
      <c r="S19" s="2661">
        <v>200</v>
      </c>
      <c r="T19" s="2662">
        <v>2</v>
      </c>
      <c r="U19" s="2663"/>
      <c r="V19" s="2661">
        <v>225</v>
      </c>
      <c r="W19" s="2662">
        <v>2</v>
      </c>
      <c r="X19" s="2663"/>
      <c r="Y19" s="2661">
        <v>200</v>
      </c>
      <c r="Z19" s="2662">
        <v>2</v>
      </c>
      <c r="AA19" s="2663"/>
      <c r="AB19" s="2661">
        <v>200</v>
      </c>
      <c r="AC19" s="2662">
        <v>2</v>
      </c>
      <c r="AD19" s="2663"/>
      <c r="AE19" s="2661">
        <v>225</v>
      </c>
      <c r="AF19" s="2662">
        <v>2</v>
      </c>
      <c r="AG19" s="2663"/>
      <c r="AH19" s="2661">
        <v>200</v>
      </c>
      <c r="AI19" s="2662">
        <v>2</v>
      </c>
      <c r="AJ19" s="2663"/>
      <c r="AK19" s="2661">
        <v>275</v>
      </c>
      <c r="AL19" s="2662">
        <v>2</v>
      </c>
      <c r="AM19" s="2663"/>
      <c r="AN19" s="2661">
        <v>225</v>
      </c>
      <c r="AO19" s="2662">
        <v>2</v>
      </c>
      <c r="AP19" s="2663"/>
      <c r="AQ19" s="2661">
        <v>250</v>
      </c>
      <c r="AR19" s="2662">
        <v>2</v>
      </c>
      <c r="AS19" s="2663"/>
      <c r="AT19" s="2661">
        <v>2650</v>
      </c>
      <c r="AU19" s="2662">
        <v>24</v>
      </c>
      <c r="AV19" s="2663">
        <v>0</v>
      </c>
    </row>
    <row r="20" spans="4:48" ht="15.75" customHeight="1">
      <c r="D20" s="2665" t="s">
        <v>137</v>
      </c>
      <c r="E20" s="2666" t="s">
        <v>221</v>
      </c>
      <c r="F20" s="2666" t="s">
        <v>210</v>
      </c>
      <c r="G20" s="2666" t="s">
        <v>171</v>
      </c>
      <c r="H20" s="2667">
        <v>10</v>
      </c>
      <c r="I20" s="2668">
        <v>600</v>
      </c>
      <c r="J20" s="2661">
        <v>1800</v>
      </c>
      <c r="K20" s="2662">
        <v>5</v>
      </c>
      <c r="L20" s="2663"/>
      <c r="M20" s="2661">
        <v>1700</v>
      </c>
      <c r="N20" s="2662">
        <v>5</v>
      </c>
      <c r="O20" s="2663"/>
      <c r="P20" s="2661">
        <v>1700</v>
      </c>
      <c r="Q20" s="2662">
        <v>5</v>
      </c>
      <c r="R20" s="2663"/>
      <c r="S20" s="2661">
        <v>1700</v>
      </c>
      <c r="T20" s="2662">
        <v>5</v>
      </c>
      <c r="U20" s="2663"/>
      <c r="V20" s="2661">
        <v>1800</v>
      </c>
      <c r="W20" s="2662">
        <v>5</v>
      </c>
      <c r="X20" s="2663"/>
      <c r="Y20" s="2661">
        <v>1800</v>
      </c>
      <c r="Z20" s="2662">
        <v>5</v>
      </c>
      <c r="AA20" s="2663"/>
      <c r="AB20" s="2661">
        <v>1800</v>
      </c>
      <c r="AC20" s="2662">
        <v>5</v>
      </c>
      <c r="AD20" s="2663"/>
      <c r="AE20" s="2661">
        <v>1900</v>
      </c>
      <c r="AF20" s="2662">
        <v>5</v>
      </c>
      <c r="AG20" s="2663"/>
      <c r="AH20" s="2661">
        <v>1800</v>
      </c>
      <c r="AI20" s="2662">
        <v>5</v>
      </c>
      <c r="AJ20" s="2663"/>
      <c r="AK20" s="2661">
        <v>2000</v>
      </c>
      <c r="AL20" s="2662">
        <v>5</v>
      </c>
      <c r="AM20" s="2663"/>
      <c r="AN20" s="2661">
        <v>1800</v>
      </c>
      <c r="AO20" s="2662">
        <v>5</v>
      </c>
      <c r="AP20" s="2663"/>
      <c r="AQ20" s="2661">
        <v>1900</v>
      </c>
      <c r="AR20" s="2662">
        <v>5</v>
      </c>
      <c r="AS20" s="2663"/>
      <c r="AT20" s="2661">
        <v>21700</v>
      </c>
      <c r="AU20" s="2662">
        <v>60</v>
      </c>
      <c r="AV20" s="2663">
        <v>0</v>
      </c>
    </row>
    <row r="21" spans="4:48" ht="15.75" customHeight="1">
      <c r="D21" s="2665" t="s">
        <v>145</v>
      </c>
      <c r="E21" s="2666" t="s">
        <v>221</v>
      </c>
      <c r="F21" s="2666" t="s">
        <v>210</v>
      </c>
      <c r="G21" s="2666" t="s">
        <v>171</v>
      </c>
      <c r="H21" s="2667">
        <v>16</v>
      </c>
      <c r="I21" s="2668">
        <v>960</v>
      </c>
      <c r="J21" s="2661">
        <v>2700</v>
      </c>
      <c r="K21" s="2662">
        <v>7</v>
      </c>
      <c r="L21" s="2663"/>
      <c r="M21" s="2661">
        <v>2900</v>
      </c>
      <c r="N21" s="2662">
        <v>7</v>
      </c>
      <c r="O21" s="2663"/>
      <c r="P21" s="2661">
        <v>2600</v>
      </c>
      <c r="Q21" s="2662">
        <v>7</v>
      </c>
      <c r="R21" s="2663"/>
      <c r="S21" s="2661">
        <v>2500</v>
      </c>
      <c r="T21" s="2662">
        <v>7</v>
      </c>
      <c r="U21" s="2663"/>
      <c r="V21" s="2661">
        <v>2400</v>
      </c>
      <c r="W21" s="2662">
        <v>7</v>
      </c>
      <c r="X21" s="2663"/>
      <c r="Y21" s="2661">
        <v>2500</v>
      </c>
      <c r="Z21" s="2662">
        <v>7</v>
      </c>
      <c r="AA21" s="2663"/>
      <c r="AB21" s="2661">
        <v>2600</v>
      </c>
      <c r="AC21" s="2662">
        <v>7</v>
      </c>
      <c r="AD21" s="2663"/>
      <c r="AE21" s="2661">
        <v>2500</v>
      </c>
      <c r="AF21" s="2662">
        <v>7</v>
      </c>
      <c r="AG21" s="2663"/>
      <c r="AH21" s="2661">
        <v>2400</v>
      </c>
      <c r="AI21" s="2662">
        <v>7</v>
      </c>
      <c r="AJ21" s="2663"/>
      <c r="AK21" s="2661">
        <v>2800</v>
      </c>
      <c r="AL21" s="2662">
        <v>7</v>
      </c>
      <c r="AM21" s="2663"/>
      <c r="AN21" s="2661">
        <v>2500</v>
      </c>
      <c r="AO21" s="2662">
        <v>7</v>
      </c>
      <c r="AP21" s="2663"/>
      <c r="AQ21" s="2661">
        <v>2700</v>
      </c>
      <c r="AR21" s="2662">
        <v>7</v>
      </c>
      <c r="AS21" s="2663"/>
      <c r="AT21" s="2661">
        <v>31100</v>
      </c>
      <c r="AU21" s="2662">
        <v>84</v>
      </c>
      <c r="AV21" s="2663">
        <v>0</v>
      </c>
    </row>
    <row r="22" spans="4:48" ht="15.75" customHeight="1">
      <c r="D22" s="2675" t="s">
        <v>145</v>
      </c>
      <c r="E22" s="2676" t="s">
        <v>221</v>
      </c>
      <c r="F22" s="2676" t="s">
        <v>210</v>
      </c>
      <c r="G22" s="2676" t="s">
        <v>222</v>
      </c>
      <c r="H22" s="2672">
        <v>15</v>
      </c>
      <c r="I22" s="2673">
        <v>900</v>
      </c>
      <c r="J22" s="2674"/>
      <c r="K22" s="2662"/>
      <c r="L22" s="2663"/>
      <c r="M22" s="2674"/>
      <c r="N22" s="2662"/>
      <c r="O22" s="2663"/>
      <c r="P22" s="2674"/>
      <c r="Q22" s="2662"/>
      <c r="R22" s="2663"/>
      <c r="S22" s="2674"/>
      <c r="T22" s="2662"/>
      <c r="U22" s="2663"/>
      <c r="V22" s="2674"/>
      <c r="W22" s="2662"/>
      <c r="X22" s="2663"/>
      <c r="Y22" s="2674"/>
      <c r="Z22" s="2662"/>
      <c r="AA22" s="2663"/>
      <c r="AB22" s="2674"/>
      <c r="AC22" s="2662"/>
      <c r="AD22" s="2663"/>
      <c r="AE22" s="2674"/>
      <c r="AF22" s="2662"/>
      <c r="AG22" s="2663"/>
      <c r="AH22" s="2674"/>
      <c r="AI22" s="2662"/>
      <c r="AJ22" s="2663"/>
      <c r="AK22" s="2674"/>
      <c r="AL22" s="2662"/>
      <c r="AM22" s="2663"/>
      <c r="AN22" s="2674"/>
      <c r="AO22" s="2662"/>
      <c r="AP22" s="2663"/>
      <c r="AQ22" s="2674"/>
      <c r="AR22" s="2662"/>
      <c r="AS22" s="2663"/>
      <c r="AT22" s="2674">
        <v>0</v>
      </c>
      <c r="AU22" s="2662">
        <v>0</v>
      </c>
      <c r="AV22" s="2663">
        <v>0</v>
      </c>
    </row>
    <row r="23" spans="4:48" ht="15.75" customHeight="1">
      <c r="D23" s="2675" t="s">
        <v>146</v>
      </c>
      <c r="E23" s="2676" t="s">
        <v>221</v>
      </c>
      <c r="F23" s="2676" t="s">
        <v>210</v>
      </c>
      <c r="G23" s="2676" t="s">
        <v>222</v>
      </c>
      <c r="H23" s="2672">
        <v>15</v>
      </c>
      <c r="I23" s="2673">
        <v>900</v>
      </c>
      <c r="J23" s="2674"/>
      <c r="K23" s="2662"/>
      <c r="L23" s="2663"/>
      <c r="M23" s="2674"/>
      <c r="N23" s="2662"/>
      <c r="O23" s="2663"/>
      <c r="P23" s="2674"/>
      <c r="Q23" s="2662"/>
      <c r="R23" s="2663"/>
      <c r="S23" s="2674"/>
      <c r="T23" s="2662"/>
      <c r="U23" s="2663"/>
      <c r="V23" s="2674"/>
      <c r="W23" s="2662"/>
      <c r="X23" s="2663"/>
      <c r="Y23" s="2674"/>
      <c r="Z23" s="2662"/>
      <c r="AA23" s="2663"/>
      <c r="AB23" s="2674"/>
      <c r="AC23" s="2662"/>
      <c r="AD23" s="2663"/>
      <c r="AE23" s="2674"/>
      <c r="AF23" s="2662"/>
      <c r="AG23" s="2663"/>
      <c r="AH23" s="2674"/>
      <c r="AI23" s="2662"/>
      <c r="AJ23" s="2663"/>
      <c r="AK23" s="2674"/>
      <c r="AL23" s="2662"/>
      <c r="AM23" s="2663"/>
      <c r="AN23" s="2674"/>
      <c r="AO23" s="2662"/>
      <c r="AP23" s="2663"/>
      <c r="AQ23" s="2674"/>
      <c r="AR23" s="2662"/>
      <c r="AS23" s="2663"/>
      <c r="AT23" s="2674">
        <v>0</v>
      </c>
      <c r="AU23" s="2662">
        <v>0</v>
      </c>
      <c r="AV23" s="2663">
        <v>0</v>
      </c>
    </row>
    <row r="24" spans="4:48" ht="15.75" customHeight="1">
      <c r="D24" s="2675" t="s">
        <v>135</v>
      </c>
      <c r="E24" s="2676" t="s">
        <v>221</v>
      </c>
      <c r="F24" s="2676" t="s">
        <v>210</v>
      </c>
      <c r="G24" s="2676" t="s">
        <v>219</v>
      </c>
      <c r="H24" s="2672">
        <v>10</v>
      </c>
      <c r="I24" s="2673">
        <v>600</v>
      </c>
      <c r="J24" s="2661">
        <v>500</v>
      </c>
      <c r="K24" s="2662">
        <v>2</v>
      </c>
      <c r="L24" s="2663"/>
      <c r="M24" s="2661">
        <v>500</v>
      </c>
      <c r="N24" s="2662">
        <v>2</v>
      </c>
      <c r="O24" s="2663"/>
      <c r="P24" s="2674"/>
      <c r="Q24" s="2662"/>
      <c r="R24" s="2663"/>
      <c r="S24" s="2674"/>
      <c r="T24" s="2662"/>
      <c r="U24" s="2663"/>
      <c r="V24" s="2674"/>
      <c r="W24" s="2662"/>
      <c r="X24" s="2663"/>
      <c r="Y24" s="2674"/>
      <c r="Z24" s="2662"/>
      <c r="AA24" s="2663"/>
      <c r="AB24" s="2674"/>
      <c r="AC24" s="2662"/>
      <c r="AD24" s="2663"/>
      <c r="AE24" s="2674"/>
      <c r="AF24" s="2662"/>
      <c r="AG24" s="2663"/>
      <c r="AH24" s="2674"/>
      <c r="AI24" s="2662"/>
      <c r="AJ24" s="2663"/>
      <c r="AK24" s="2674"/>
      <c r="AL24" s="2662"/>
      <c r="AM24" s="2663"/>
      <c r="AN24" s="2674"/>
      <c r="AO24" s="2662"/>
      <c r="AP24" s="2663"/>
      <c r="AQ24" s="2674"/>
      <c r="AR24" s="2662"/>
      <c r="AS24" s="2663"/>
      <c r="AT24" s="2674">
        <v>1000</v>
      </c>
      <c r="AU24" s="2662">
        <v>4</v>
      </c>
      <c r="AV24" s="2663">
        <v>0</v>
      </c>
    </row>
    <row r="25" spans="4:48" ht="15.75" customHeight="1">
      <c r="D25" s="2675" t="s">
        <v>137</v>
      </c>
      <c r="E25" s="2676" t="s">
        <v>221</v>
      </c>
      <c r="F25" s="2676" t="s">
        <v>210</v>
      </c>
      <c r="G25" s="2676" t="s">
        <v>219</v>
      </c>
      <c r="H25" s="2672">
        <v>10</v>
      </c>
      <c r="I25" s="2673">
        <v>600</v>
      </c>
      <c r="J25" s="2661">
        <v>500</v>
      </c>
      <c r="K25" s="2662">
        <v>2</v>
      </c>
      <c r="L25" s="2663"/>
      <c r="M25" s="2661">
        <v>500</v>
      </c>
      <c r="N25" s="2662">
        <v>2</v>
      </c>
      <c r="O25" s="2663"/>
      <c r="P25" s="2674"/>
      <c r="Q25" s="2662"/>
      <c r="R25" s="2663"/>
      <c r="S25" s="2674"/>
      <c r="T25" s="2662"/>
      <c r="U25" s="2663"/>
      <c r="V25" s="2674"/>
      <c r="W25" s="2662"/>
      <c r="X25" s="2663"/>
      <c r="Y25" s="2674"/>
      <c r="Z25" s="2662"/>
      <c r="AA25" s="2663"/>
      <c r="AB25" s="2674"/>
      <c r="AC25" s="2662"/>
      <c r="AD25" s="2663"/>
      <c r="AE25" s="2674"/>
      <c r="AF25" s="2662"/>
      <c r="AG25" s="2663"/>
      <c r="AH25" s="2674"/>
      <c r="AI25" s="2662"/>
      <c r="AJ25" s="2663"/>
      <c r="AK25" s="2674"/>
      <c r="AL25" s="2662"/>
      <c r="AM25" s="2663"/>
      <c r="AN25" s="2674"/>
      <c r="AO25" s="2662"/>
      <c r="AP25" s="2663"/>
      <c r="AQ25" s="2674"/>
      <c r="AR25" s="2662"/>
      <c r="AS25" s="2663"/>
      <c r="AT25" s="2674">
        <v>1000</v>
      </c>
      <c r="AU25" s="2662">
        <v>4</v>
      </c>
      <c r="AV25" s="2663">
        <v>0</v>
      </c>
    </row>
    <row r="26" spans="4:48" ht="15.75" customHeight="1">
      <c r="D26" s="2675" t="s">
        <v>145</v>
      </c>
      <c r="E26" s="2676" t="s">
        <v>221</v>
      </c>
      <c r="F26" s="2676" t="s">
        <v>210</v>
      </c>
      <c r="G26" s="2676" t="s">
        <v>219</v>
      </c>
      <c r="H26" s="2672">
        <v>10</v>
      </c>
      <c r="I26" s="2673">
        <v>600</v>
      </c>
      <c r="J26" s="2661">
        <v>200</v>
      </c>
      <c r="K26" s="2662">
        <v>1</v>
      </c>
      <c r="L26" s="2663"/>
      <c r="M26" s="2661">
        <v>200</v>
      </c>
      <c r="N26" s="2662">
        <v>1</v>
      </c>
      <c r="O26" s="2663"/>
      <c r="P26" s="2674"/>
      <c r="Q26" s="2662"/>
      <c r="R26" s="2663"/>
      <c r="S26" s="2674"/>
      <c r="T26" s="2662"/>
      <c r="U26" s="2663"/>
      <c r="V26" s="2674"/>
      <c r="W26" s="2662"/>
      <c r="X26" s="2663"/>
      <c r="Y26" s="2674"/>
      <c r="Z26" s="2662"/>
      <c r="AA26" s="2663"/>
      <c r="AB26" s="2674"/>
      <c r="AC26" s="2662"/>
      <c r="AD26" s="2663"/>
      <c r="AE26" s="2674"/>
      <c r="AF26" s="2662"/>
      <c r="AG26" s="2663"/>
      <c r="AH26" s="2674"/>
      <c r="AI26" s="2662"/>
      <c r="AJ26" s="2663"/>
      <c r="AK26" s="2674"/>
      <c r="AL26" s="2662"/>
      <c r="AM26" s="2663"/>
      <c r="AN26" s="2674"/>
      <c r="AO26" s="2662"/>
      <c r="AP26" s="2663"/>
      <c r="AQ26" s="2674"/>
      <c r="AR26" s="2662"/>
      <c r="AS26" s="2663"/>
      <c r="AT26" s="2674">
        <v>400</v>
      </c>
      <c r="AU26" s="2662">
        <v>2</v>
      </c>
      <c r="AV26" s="2663">
        <v>0</v>
      </c>
    </row>
    <row r="27" spans="4:48" ht="15.75" customHeight="1">
      <c r="D27" s="2675" t="s">
        <v>146</v>
      </c>
      <c r="E27" s="2676" t="s">
        <v>221</v>
      </c>
      <c r="F27" s="2676" t="s">
        <v>210</v>
      </c>
      <c r="G27" s="2676" t="s">
        <v>219</v>
      </c>
      <c r="H27" s="2672">
        <v>10</v>
      </c>
      <c r="I27" s="2673">
        <v>600</v>
      </c>
      <c r="J27" s="2661">
        <v>250</v>
      </c>
      <c r="K27" s="2662">
        <v>1</v>
      </c>
      <c r="L27" s="2663"/>
      <c r="M27" s="2661">
        <v>250</v>
      </c>
      <c r="N27" s="2662">
        <v>1</v>
      </c>
      <c r="O27" s="2663"/>
      <c r="P27" s="2674"/>
      <c r="Q27" s="2662"/>
      <c r="R27" s="2663"/>
      <c r="S27" s="2674"/>
      <c r="T27" s="2662"/>
      <c r="U27" s="2663"/>
      <c r="V27" s="2674"/>
      <c r="W27" s="2662"/>
      <c r="X27" s="2663"/>
      <c r="Y27" s="2674"/>
      <c r="Z27" s="2662"/>
      <c r="AA27" s="2663"/>
      <c r="AB27" s="2674"/>
      <c r="AC27" s="2662"/>
      <c r="AD27" s="2663"/>
      <c r="AE27" s="2674"/>
      <c r="AF27" s="2662"/>
      <c r="AG27" s="2663"/>
      <c r="AH27" s="2674"/>
      <c r="AI27" s="2662"/>
      <c r="AJ27" s="2663"/>
      <c r="AK27" s="2674"/>
      <c r="AL27" s="2662"/>
      <c r="AM27" s="2663"/>
      <c r="AN27" s="2674"/>
      <c r="AO27" s="2662"/>
      <c r="AP27" s="2663"/>
      <c r="AQ27" s="2674"/>
      <c r="AR27" s="2662"/>
      <c r="AS27" s="2663"/>
      <c r="AT27" s="2674">
        <v>500</v>
      </c>
      <c r="AU27" s="2662">
        <v>2</v>
      </c>
      <c r="AV27" s="2663">
        <v>0</v>
      </c>
    </row>
    <row r="28" spans="4:48" ht="15.75" customHeight="1">
      <c r="D28" s="2665" t="s">
        <v>208</v>
      </c>
      <c r="E28" s="2666" t="s">
        <v>223</v>
      </c>
      <c r="F28" s="2666" t="s">
        <v>210</v>
      </c>
      <c r="G28" s="2666" t="s">
        <v>171</v>
      </c>
      <c r="H28" s="2667">
        <v>12</v>
      </c>
      <c r="I28" s="2668">
        <v>720</v>
      </c>
      <c r="J28" s="2661">
        <v>25200</v>
      </c>
      <c r="K28" s="2662"/>
      <c r="L28" s="2663">
        <v>6738</v>
      </c>
      <c r="M28" s="2661">
        <v>23200</v>
      </c>
      <c r="N28" s="2662"/>
      <c r="O28" s="2663">
        <v>6203</v>
      </c>
      <c r="P28" s="2661">
        <v>22200</v>
      </c>
      <c r="Q28" s="2662"/>
      <c r="R28" s="2663">
        <v>5936</v>
      </c>
      <c r="S28" s="2661">
        <v>23200</v>
      </c>
      <c r="T28" s="2662"/>
      <c r="U28" s="2663">
        <v>6203</v>
      </c>
      <c r="V28" s="2661">
        <v>23700</v>
      </c>
      <c r="W28" s="2662"/>
      <c r="X28" s="2663">
        <v>6337</v>
      </c>
      <c r="Y28" s="2661">
        <v>24200</v>
      </c>
      <c r="Z28" s="2662"/>
      <c r="AA28" s="2663">
        <v>6471</v>
      </c>
      <c r="AB28" s="2661">
        <v>24700</v>
      </c>
      <c r="AC28" s="2662"/>
      <c r="AD28" s="2663">
        <v>6604</v>
      </c>
      <c r="AE28" s="2661">
        <v>25700</v>
      </c>
      <c r="AF28" s="2662"/>
      <c r="AG28" s="2663">
        <v>6872</v>
      </c>
      <c r="AH28" s="2661">
        <v>25200</v>
      </c>
      <c r="AI28" s="2662"/>
      <c r="AJ28" s="2663">
        <v>6738</v>
      </c>
      <c r="AK28" s="2661">
        <v>26200</v>
      </c>
      <c r="AL28" s="2662"/>
      <c r="AM28" s="2663">
        <v>7005</v>
      </c>
      <c r="AN28" s="2661">
        <v>25200</v>
      </c>
      <c r="AO28" s="2662"/>
      <c r="AP28" s="2663">
        <v>6738</v>
      </c>
      <c r="AQ28" s="2661">
        <v>25700</v>
      </c>
      <c r="AR28" s="2662"/>
      <c r="AS28" s="2663">
        <v>6872</v>
      </c>
      <c r="AT28" s="2661">
        <v>294400</v>
      </c>
      <c r="AU28" s="2662">
        <v>0</v>
      </c>
      <c r="AV28" s="2663">
        <v>78717</v>
      </c>
    </row>
    <row r="29" spans="4:48" ht="15.75" customHeight="1">
      <c r="D29" s="2665" t="s">
        <v>208</v>
      </c>
      <c r="E29" s="2666" t="s">
        <v>223</v>
      </c>
      <c r="F29" s="2666" t="s">
        <v>210</v>
      </c>
      <c r="G29" s="2666" t="s">
        <v>22</v>
      </c>
      <c r="H29" s="2667">
        <v>16</v>
      </c>
      <c r="I29" s="2668">
        <v>960</v>
      </c>
      <c r="J29" s="2661">
        <v>38000</v>
      </c>
      <c r="K29" s="2662"/>
      <c r="L29" s="2663">
        <v>9031</v>
      </c>
      <c r="M29" s="2661">
        <v>37050</v>
      </c>
      <c r="N29" s="2662"/>
      <c r="O29" s="2663">
        <v>8806</v>
      </c>
      <c r="P29" s="2661">
        <v>33250</v>
      </c>
      <c r="Q29" s="2662"/>
      <c r="R29" s="2663">
        <v>7903</v>
      </c>
      <c r="S29" s="2661">
        <v>35150</v>
      </c>
      <c r="T29" s="2662"/>
      <c r="U29" s="2663">
        <v>8354</v>
      </c>
      <c r="V29" s="2661">
        <v>37050</v>
      </c>
      <c r="W29" s="2662"/>
      <c r="X29" s="2663">
        <v>8806</v>
      </c>
      <c r="Y29" s="2661">
        <v>38200</v>
      </c>
      <c r="Z29" s="2662"/>
      <c r="AA29" s="2663">
        <v>9079</v>
      </c>
      <c r="AB29" s="2661">
        <v>38000</v>
      </c>
      <c r="AC29" s="2662"/>
      <c r="AD29" s="2663">
        <v>9031</v>
      </c>
      <c r="AE29" s="2661">
        <v>38500</v>
      </c>
      <c r="AF29" s="2662"/>
      <c r="AG29" s="2663">
        <v>9150</v>
      </c>
      <c r="AH29" s="2661">
        <v>38000</v>
      </c>
      <c r="AI29" s="2662"/>
      <c r="AJ29" s="2663">
        <v>9031</v>
      </c>
      <c r="AK29" s="2661">
        <v>41000</v>
      </c>
      <c r="AL29" s="2662"/>
      <c r="AM29" s="2663">
        <v>9745</v>
      </c>
      <c r="AN29" s="2661">
        <v>40000</v>
      </c>
      <c r="AO29" s="2662"/>
      <c r="AP29" s="2663">
        <v>9507</v>
      </c>
      <c r="AQ29" s="2661">
        <v>39000</v>
      </c>
      <c r="AR29" s="2662"/>
      <c r="AS29" s="2663">
        <v>9269</v>
      </c>
      <c r="AT29" s="2661">
        <v>453200</v>
      </c>
      <c r="AU29" s="2662">
        <v>0</v>
      </c>
      <c r="AV29" s="2663">
        <v>107712</v>
      </c>
    </row>
    <row r="30" spans="4:48" ht="15.75" hidden="1" customHeight="1">
      <c r="D30" s="2677" t="s">
        <v>224</v>
      </c>
      <c r="E30" s="2678" t="s">
        <v>221</v>
      </c>
      <c r="F30" s="2678" t="s">
        <v>210</v>
      </c>
      <c r="G30" s="2678" t="s">
        <v>219</v>
      </c>
      <c r="H30" s="2679" t="s">
        <v>225</v>
      </c>
      <c r="I30" s="2680"/>
      <c r="J30" s="2661"/>
      <c r="K30" s="2662"/>
      <c r="L30" s="2663"/>
      <c r="M30" s="2661"/>
      <c r="N30" s="2662"/>
      <c r="O30" s="2663"/>
      <c r="P30" s="2681"/>
      <c r="Q30" s="2662"/>
      <c r="R30" s="2663"/>
      <c r="S30" s="2681"/>
      <c r="T30" s="2662"/>
      <c r="U30" s="2663"/>
      <c r="V30" s="2681"/>
      <c r="W30" s="2662"/>
      <c r="X30" s="2663"/>
      <c r="Y30" s="2681"/>
      <c r="Z30" s="2662"/>
      <c r="AA30" s="2663"/>
      <c r="AB30" s="2681"/>
      <c r="AC30" s="2662"/>
      <c r="AD30" s="2663"/>
      <c r="AE30" s="2681"/>
      <c r="AF30" s="2662"/>
      <c r="AG30" s="2663"/>
      <c r="AH30" s="2681"/>
      <c r="AI30" s="2662"/>
      <c r="AJ30" s="2663"/>
      <c r="AK30" s="2681"/>
      <c r="AL30" s="2662"/>
      <c r="AM30" s="2663"/>
      <c r="AN30" s="2681"/>
      <c r="AO30" s="2662"/>
      <c r="AP30" s="2663"/>
      <c r="AQ30" s="2681"/>
      <c r="AR30" s="2662"/>
      <c r="AS30" s="2663"/>
      <c r="AT30" s="2681">
        <v>0</v>
      </c>
      <c r="AU30" s="2662">
        <v>0</v>
      </c>
      <c r="AV30" s="2663">
        <v>0</v>
      </c>
    </row>
    <row r="31" spans="4:48" ht="15.75" customHeight="1">
      <c r="D31" s="2682" t="s">
        <v>226</v>
      </c>
      <c r="E31" s="2683" t="s">
        <v>221</v>
      </c>
      <c r="F31" s="2683"/>
      <c r="G31" s="2683" t="s">
        <v>219</v>
      </c>
      <c r="H31" s="2684">
        <v>7</v>
      </c>
      <c r="I31" s="2685">
        <v>420</v>
      </c>
      <c r="J31" s="2661">
        <v>100</v>
      </c>
      <c r="K31" s="2916">
        <v>1</v>
      </c>
      <c r="L31" s="2663"/>
      <c r="M31" s="2661">
        <v>100</v>
      </c>
      <c r="N31" s="2916">
        <v>1</v>
      </c>
      <c r="O31" s="2663"/>
      <c r="P31" s="2674"/>
      <c r="Q31" s="2662"/>
      <c r="R31" s="2663"/>
      <c r="S31" s="2674"/>
      <c r="T31" s="2662"/>
      <c r="U31" s="2663"/>
      <c r="V31" s="2674"/>
      <c r="W31" s="2662"/>
      <c r="X31" s="2663"/>
      <c r="Y31" s="2674"/>
      <c r="Z31" s="2662"/>
      <c r="AA31" s="2663"/>
      <c r="AB31" s="2674"/>
      <c r="AC31" s="2662"/>
      <c r="AD31" s="2663"/>
      <c r="AE31" s="2674"/>
      <c r="AF31" s="2662"/>
      <c r="AG31" s="2663"/>
      <c r="AH31" s="2674"/>
      <c r="AI31" s="2662"/>
      <c r="AJ31" s="2663"/>
      <c r="AK31" s="2674"/>
      <c r="AL31" s="2662"/>
      <c r="AM31" s="2663"/>
      <c r="AN31" s="2674"/>
      <c r="AO31" s="2662"/>
      <c r="AP31" s="2663"/>
      <c r="AQ31" s="2674"/>
      <c r="AR31" s="2662"/>
      <c r="AS31" s="2663"/>
      <c r="AT31" s="2674">
        <v>200</v>
      </c>
      <c r="AU31" s="2662">
        <v>2</v>
      </c>
      <c r="AV31" s="2663">
        <v>0</v>
      </c>
    </row>
    <row r="32" spans="4:48" ht="15.75" customHeight="1">
      <c r="D32" s="2686" t="s">
        <v>139</v>
      </c>
      <c r="E32" s="2687" t="s">
        <v>221</v>
      </c>
      <c r="F32" s="2687"/>
      <c r="G32" s="2687" t="s">
        <v>219</v>
      </c>
      <c r="H32" s="2688"/>
      <c r="I32" s="2689"/>
      <c r="J32" s="2661">
        <v>100</v>
      </c>
      <c r="K32" s="2911"/>
      <c r="L32" s="2663"/>
      <c r="M32" s="2661">
        <v>100</v>
      </c>
      <c r="N32" s="2911"/>
      <c r="O32" s="2663"/>
      <c r="P32" s="2674"/>
      <c r="Q32" s="2662"/>
      <c r="R32" s="2663"/>
      <c r="S32" s="2674"/>
      <c r="T32" s="2662"/>
      <c r="U32" s="2663"/>
      <c r="V32" s="2674"/>
      <c r="W32" s="2662"/>
      <c r="X32" s="2663"/>
      <c r="Y32" s="2674"/>
      <c r="Z32" s="2662"/>
      <c r="AA32" s="2663"/>
      <c r="AB32" s="2674"/>
      <c r="AC32" s="2662"/>
      <c r="AD32" s="2663"/>
      <c r="AE32" s="2674"/>
      <c r="AF32" s="2662"/>
      <c r="AG32" s="2663"/>
      <c r="AH32" s="2674"/>
      <c r="AI32" s="2662"/>
      <c r="AJ32" s="2663"/>
      <c r="AK32" s="2674"/>
      <c r="AL32" s="2662"/>
      <c r="AM32" s="2663"/>
      <c r="AN32" s="2674"/>
      <c r="AO32" s="2662"/>
      <c r="AP32" s="2663"/>
      <c r="AQ32" s="2674"/>
      <c r="AR32" s="2662"/>
      <c r="AS32" s="2663"/>
      <c r="AT32" s="2674">
        <v>200</v>
      </c>
      <c r="AU32" s="2662">
        <v>0</v>
      </c>
      <c r="AV32" s="2663">
        <v>0</v>
      </c>
    </row>
    <row r="33" spans="4:72" ht="15.75" customHeight="1">
      <c r="D33" s="2690" t="s">
        <v>227</v>
      </c>
      <c r="E33" s="2691" t="s">
        <v>221</v>
      </c>
      <c r="F33" s="2691"/>
      <c r="G33" s="2691" t="s">
        <v>219</v>
      </c>
      <c r="H33" s="2692">
        <v>7</v>
      </c>
      <c r="I33" s="2693">
        <v>420</v>
      </c>
      <c r="J33" s="2661">
        <v>100</v>
      </c>
      <c r="K33" s="2917"/>
      <c r="L33" s="2663"/>
      <c r="M33" s="2661">
        <v>100</v>
      </c>
      <c r="N33" s="2917"/>
      <c r="O33" s="2663"/>
      <c r="P33" s="2674"/>
      <c r="Q33" s="2662"/>
      <c r="R33" s="2663"/>
      <c r="S33" s="2674"/>
      <c r="T33" s="2662"/>
      <c r="U33" s="2663"/>
      <c r="V33" s="2674"/>
      <c r="W33" s="2662"/>
      <c r="X33" s="2663"/>
      <c r="Y33" s="2674"/>
      <c r="Z33" s="2662"/>
      <c r="AA33" s="2663"/>
      <c r="AB33" s="2674"/>
      <c r="AC33" s="2662"/>
      <c r="AD33" s="2663"/>
      <c r="AE33" s="2674"/>
      <c r="AF33" s="2662"/>
      <c r="AG33" s="2663"/>
      <c r="AH33" s="2674"/>
      <c r="AI33" s="2662"/>
      <c r="AJ33" s="2663"/>
      <c r="AK33" s="2674"/>
      <c r="AL33" s="2662"/>
      <c r="AM33" s="2663"/>
      <c r="AN33" s="2674"/>
      <c r="AO33" s="2662"/>
      <c r="AP33" s="2663"/>
      <c r="AQ33" s="2674"/>
      <c r="AR33" s="2662"/>
      <c r="AS33" s="2663"/>
      <c r="AT33" s="2674">
        <v>200</v>
      </c>
      <c r="AU33" s="2662">
        <v>0</v>
      </c>
      <c r="AV33" s="2663">
        <v>0</v>
      </c>
    </row>
    <row r="34" spans="4:72" ht="15.75" customHeight="1">
      <c r="D34" s="2695" t="s">
        <v>208</v>
      </c>
      <c r="E34" s="2696" t="s">
        <v>228</v>
      </c>
      <c r="F34" s="2696"/>
      <c r="G34" s="2696" t="s">
        <v>22</v>
      </c>
      <c r="H34" s="2697"/>
      <c r="I34" s="2698"/>
      <c r="J34" s="2661">
        <v>0</v>
      </c>
      <c r="K34" s="2662"/>
      <c r="L34" s="2663"/>
      <c r="M34" s="2661">
        <v>0</v>
      </c>
      <c r="N34" s="2662"/>
      <c r="O34" s="2663"/>
      <c r="P34" s="2661">
        <v>0</v>
      </c>
      <c r="Q34" s="2662"/>
      <c r="R34" s="2663"/>
      <c r="S34" s="2661">
        <v>0</v>
      </c>
      <c r="T34" s="2662"/>
      <c r="U34" s="2663"/>
      <c r="V34" s="2661">
        <v>0</v>
      </c>
      <c r="W34" s="2662"/>
      <c r="X34" s="2663"/>
      <c r="Y34" s="2661">
        <v>0</v>
      </c>
      <c r="Z34" s="2662"/>
      <c r="AA34" s="2663"/>
      <c r="AB34" s="2661">
        <v>0</v>
      </c>
      <c r="AC34" s="2662"/>
      <c r="AD34" s="2663"/>
      <c r="AE34" s="2661">
        <v>0</v>
      </c>
      <c r="AF34" s="2662"/>
      <c r="AG34" s="2663"/>
      <c r="AH34" s="2661">
        <v>0</v>
      </c>
      <c r="AI34" s="2662"/>
      <c r="AJ34" s="2663"/>
      <c r="AK34" s="2661">
        <v>0</v>
      </c>
      <c r="AL34" s="2662"/>
      <c r="AM34" s="2663"/>
      <c r="AN34" s="2661">
        <v>0</v>
      </c>
      <c r="AO34" s="2662"/>
      <c r="AP34" s="2663"/>
      <c r="AQ34" s="2661">
        <v>0</v>
      </c>
      <c r="AR34" s="2662"/>
      <c r="AS34" s="2663"/>
      <c r="AT34" s="2661">
        <v>0</v>
      </c>
      <c r="AU34" s="2662">
        <v>0</v>
      </c>
      <c r="AV34" s="2663">
        <v>0</v>
      </c>
    </row>
    <row r="35" spans="4:72" ht="15.75" customHeight="1">
      <c r="D35" s="2699" t="s">
        <v>137</v>
      </c>
      <c r="E35" s="2700" t="s">
        <v>229</v>
      </c>
      <c r="F35" s="2700"/>
      <c r="G35" s="2701" t="s">
        <v>222</v>
      </c>
      <c r="H35" s="2702">
        <v>7</v>
      </c>
      <c r="I35" s="2703">
        <v>420</v>
      </c>
      <c r="J35" s="2661">
        <v>3150</v>
      </c>
      <c r="K35" s="2662"/>
      <c r="L35" s="2663"/>
      <c r="M35" s="2661">
        <v>3000</v>
      </c>
      <c r="N35" s="2662"/>
      <c r="O35" s="2663"/>
      <c r="P35" s="2661">
        <v>3350</v>
      </c>
      <c r="Q35" s="2662"/>
      <c r="R35" s="2663"/>
      <c r="S35" s="2661">
        <v>3300</v>
      </c>
      <c r="T35" s="2662"/>
      <c r="U35" s="2663"/>
      <c r="V35" s="2661">
        <v>3400</v>
      </c>
      <c r="W35" s="2662"/>
      <c r="X35" s="2663"/>
      <c r="Y35" s="2661">
        <v>3500</v>
      </c>
      <c r="Z35" s="2662"/>
      <c r="AA35" s="2663"/>
      <c r="AB35" s="2661">
        <v>3650</v>
      </c>
      <c r="AC35" s="2662"/>
      <c r="AD35" s="2663"/>
      <c r="AE35" s="2661">
        <v>3800</v>
      </c>
      <c r="AF35" s="2662"/>
      <c r="AG35" s="2663"/>
      <c r="AH35" s="2661">
        <v>3500</v>
      </c>
      <c r="AI35" s="2662"/>
      <c r="AJ35" s="2663"/>
      <c r="AK35" s="2661">
        <v>3950</v>
      </c>
      <c r="AL35" s="2662"/>
      <c r="AM35" s="2663"/>
      <c r="AN35" s="2661">
        <v>3600</v>
      </c>
      <c r="AO35" s="2662"/>
      <c r="AP35" s="2663"/>
      <c r="AQ35" s="2661">
        <v>3750</v>
      </c>
      <c r="AR35" s="2662"/>
      <c r="AS35" s="2663"/>
      <c r="AT35" s="2661">
        <v>41950</v>
      </c>
      <c r="AU35" s="2662">
        <v>0</v>
      </c>
      <c r="AV35" s="2663">
        <v>0</v>
      </c>
    </row>
    <row r="36" spans="4:72" ht="15.75" customHeight="1">
      <c r="D36" s="2699" t="s">
        <v>135</v>
      </c>
      <c r="E36" s="2700" t="s">
        <v>229</v>
      </c>
      <c r="F36" s="2700"/>
      <c r="G36" s="2701" t="s">
        <v>222</v>
      </c>
      <c r="H36" s="2702"/>
      <c r="I36" s="2703"/>
      <c r="J36" s="2661">
        <v>2900</v>
      </c>
      <c r="K36" s="2662"/>
      <c r="L36" s="2663"/>
      <c r="M36" s="2661">
        <v>2800</v>
      </c>
      <c r="N36" s="2662"/>
      <c r="O36" s="2663"/>
      <c r="P36" s="2661">
        <v>3150</v>
      </c>
      <c r="Q36" s="2662"/>
      <c r="R36" s="2663"/>
      <c r="S36" s="2661">
        <v>3100</v>
      </c>
      <c r="T36" s="2662"/>
      <c r="U36" s="2663"/>
      <c r="V36" s="2661">
        <v>3000</v>
      </c>
      <c r="W36" s="2662"/>
      <c r="X36" s="2663"/>
      <c r="Y36" s="2661">
        <v>3100</v>
      </c>
      <c r="Z36" s="2662"/>
      <c r="AA36" s="2663"/>
      <c r="AB36" s="2661">
        <v>3350</v>
      </c>
      <c r="AC36" s="2662"/>
      <c r="AD36" s="2663"/>
      <c r="AE36" s="2661">
        <v>3300</v>
      </c>
      <c r="AF36" s="2662"/>
      <c r="AG36" s="2663"/>
      <c r="AH36" s="2661">
        <v>2900</v>
      </c>
      <c r="AI36" s="2662"/>
      <c r="AJ36" s="2663"/>
      <c r="AK36" s="2661">
        <v>3400</v>
      </c>
      <c r="AL36" s="2662"/>
      <c r="AM36" s="2663"/>
      <c r="AN36" s="2661">
        <v>3050</v>
      </c>
      <c r="AO36" s="2662"/>
      <c r="AP36" s="2663"/>
      <c r="AQ36" s="2661">
        <v>3200</v>
      </c>
      <c r="AR36" s="2662"/>
      <c r="AS36" s="2663"/>
      <c r="AT36" s="2661">
        <v>37250</v>
      </c>
      <c r="AU36" s="2662">
        <v>0</v>
      </c>
      <c r="AV36" s="2663">
        <v>0</v>
      </c>
    </row>
    <row r="37" spans="4:72" ht="15.75" customHeight="1">
      <c r="D37" s="2699" t="s">
        <v>145</v>
      </c>
      <c r="E37" s="2700" t="s">
        <v>229</v>
      </c>
      <c r="F37" s="2700"/>
      <c r="G37" s="2701" t="s">
        <v>222</v>
      </c>
      <c r="H37" s="2702"/>
      <c r="I37" s="2703"/>
      <c r="J37" s="2661">
        <v>1800</v>
      </c>
      <c r="K37" s="2662"/>
      <c r="L37" s="2663"/>
      <c r="M37" s="2661">
        <v>1750</v>
      </c>
      <c r="N37" s="2662"/>
      <c r="O37" s="2663"/>
      <c r="P37" s="2661">
        <v>1850</v>
      </c>
      <c r="Q37" s="2662"/>
      <c r="R37" s="2663"/>
      <c r="S37" s="2661">
        <v>1750</v>
      </c>
      <c r="T37" s="2662"/>
      <c r="U37" s="2663"/>
      <c r="V37" s="2661">
        <v>1750</v>
      </c>
      <c r="W37" s="2662"/>
      <c r="X37" s="2663"/>
      <c r="Y37" s="2661">
        <v>1900</v>
      </c>
      <c r="Z37" s="2662"/>
      <c r="AA37" s="2663"/>
      <c r="AB37" s="2661">
        <v>2050</v>
      </c>
      <c r="AC37" s="2662"/>
      <c r="AD37" s="2663"/>
      <c r="AE37" s="2661">
        <v>2200</v>
      </c>
      <c r="AF37" s="2662"/>
      <c r="AG37" s="2663"/>
      <c r="AH37" s="2661">
        <v>2000</v>
      </c>
      <c r="AI37" s="2662"/>
      <c r="AJ37" s="2663"/>
      <c r="AK37" s="2661">
        <v>2250</v>
      </c>
      <c r="AL37" s="2662"/>
      <c r="AM37" s="2663"/>
      <c r="AN37" s="2661">
        <v>2000</v>
      </c>
      <c r="AO37" s="2662"/>
      <c r="AP37" s="2663"/>
      <c r="AQ37" s="2661">
        <v>2100</v>
      </c>
      <c r="AR37" s="2662"/>
      <c r="AS37" s="2663"/>
      <c r="AT37" s="2661">
        <v>23400</v>
      </c>
      <c r="AU37" s="2662">
        <v>0</v>
      </c>
      <c r="AV37" s="2663">
        <v>0</v>
      </c>
    </row>
    <row r="38" spans="4:72" ht="15.75" customHeight="1">
      <c r="D38" s="2699" t="s">
        <v>146</v>
      </c>
      <c r="E38" s="2700" t="s">
        <v>229</v>
      </c>
      <c r="F38" s="2700"/>
      <c r="G38" s="2701" t="s">
        <v>222</v>
      </c>
      <c r="H38" s="2702"/>
      <c r="I38" s="2703"/>
      <c r="J38" s="2661">
        <v>2550</v>
      </c>
      <c r="K38" s="2662"/>
      <c r="L38" s="2663"/>
      <c r="M38" s="2661">
        <v>2500</v>
      </c>
      <c r="N38" s="2662"/>
      <c r="O38" s="2663"/>
      <c r="P38" s="2661">
        <v>2650</v>
      </c>
      <c r="Q38" s="2662"/>
      <c r="R38" s="2663"/>
      <c r="S38" s="2661">
        <v>2600</v>
      </c>
      <c r="T38" s="2662"/>
      <c r="U38" s="2663"/>
      <c r="V38" s="2661">
        <v>2550</v>
      </c>
      <c r="W38" s="2662"/>
      <c r="X38" s="2663"/>
      <c r="Y38" s="2661">
        <v>2650</v>
      </c>
      <c r="Z38" s="2662"/>
      <c r="AA38" s="2663"/>
      <c r="AB38" s="2661">
        <v>2800</v>
      </c>
      <c r="AC38" s="2662"/>
      <c r="AD38" s="2663"/>
      <c r="AE38" s="2661">
        <v>2950</v>
      </c>
      <c r="AF38" s="2662"/>
      <c r="AG38" s="2663"/>
      <c r="AH38" s="2661">
        <v>2700</v>
      </c>
      <c r="AI38" s="2662"/>
      <c r="AJ38" s="2663"/>
      <c r="AK38" s="2661">
        <v>3100</v>
      </c>
      <c r="AL38" s="2662"/>
      <c r="AM38" s="2663"/>
      <c r="AN38" s="2661">
        <v>2700</v>
      </c>
      <c r="AO38" s="2662"/>
      <c r="AP38" s="2663"/>
      <c r="AQ38" s="2661">
        <v>2950</v>
      </c>
      <c r="AR38" s="2662"/>
      <c r="AS38" s="2663"/>
      <c r="AT38" s="2661">
        <v>32700</v>
      </c>
      <c r="AU38" s="2662">
        <v>0</v>
      </c>
      <c r="AV38" s="2663">
        <v>0</v>
      </c>
    </row>
    <row r="39" spans="4:72" ht="15.75" customHeight="1">
      <c r="D39" s="2699" t="s">
        <v>226</v>
      </c>
      <c r="E39" s="2700" t="s">
        <v>229</v>
      </c>
      <c r="F39" s="2700"/>
      <c r="G39" s="2700" t="s">
        <v>222</v>
      </c>
      <c r="H39" s="2702"/>
      <c r="I39" s="2703"/>
      <c r="J39" s="2661">
        <v>1150</v>
      </c>
      <c r="K39" s="2662"/>
      <c r="L39" s="2663"/>
      <c r="M39" s="2661">
        <v>1150</v>
      </c>
      <c r="N39" s="2662"/>
      <c r="O39" s="2663"/>
      <c r="P39" s="2661">
        <v>1200</v>
      </c>
      <c r="Q39" s="2662"/>
      <c r="R39" s="2663"/>
      <c r="S39" s="2661">
        <v>1200</v>
      </c>
      <c r="T39" s="2662"/>
      <c r="U39" s="2663"/>
      <c r="V39" s="2661">
        <v>1150</v>
      </c>
      <c r="W39" s="2662"/>
      <c r="X39" s="2663"/>
      <c r="Y39" s="2661">
        <v>1150</v>
      </c>
      <c r="Z39" s="2662"/>
      <c r="AA39" s="2663"/>
      <c r="AB39" s="2661">
        <v>1200</v>
      </c>
      <c r="AC39" s="2662"/>
      <c r="AD39" s="2663"/>
      <c r="AE39" s="2661">
        <v>1200</v>
      </c>
      <c r="AF39" s="2662"/>
      <c r="AG39" s="2663"/>
      <c r="AH39" s="2661">
        <v>1150</v>
      </c>
      <c r="AI39" s="2662"/>
      <c r="AJ39" s="2663"/>
      <c r="AK39" s="2661">
        <v>1250</v>
      </c>
      <c r="AL39" s="2662"/>
      <c r="AM39" s="2663"/>
      <c r="AN39" s="2661">
        <v>1150</v>
      </c>
      <c r="AO39" s="2662"/>
      <c r="AP39" s="2663"/>
      <c r="AQ39" s="2661">
        <v>1200</v>
      </c>
      <c r="AR39" s="2662"/>
      <c r="AS39" s="2663"/>
      <c r="AT39" s="2661">
        <v>14150</v>
      </c>
      <c r="AU39" s="2662">
        <v>0</v>
      </c>
      <c r="AV39" s="2663">
        <v>0</v>
      </c>
    </row>
    <row r="40" spans="4:72" ht="15.75" customHeight="1">
      <c r="D40" s="2699" t="s">
        <v>139</v>
      </c>
      <c r="E40" s="2700" t="s">
        <v>229</v>
      </c>
      <c r="F40" s="2700"/>
      <c r="G40" s="2700" t="s">
        <v>222</v>
      </c>
      <c r="H40" s="2702"/>
      <c r="I40" s="2703"/>
      <c r="J40" s="2661">
        <v>75</v>
      </c>
      <c r="K40" s="2662"/>
      <c r="L40" s="2663"/>
      <c r="M40" s="2661">
        <v>75</v>
      </c>
      <c r="N40" s="2662"/>
      <c r="O40" s="2663"/>
      <c r="P40" s="2661">
        <v>75</v>
      </c>
      <c r="Q40" s="2662"/>
      <c r="R40" s="2663"/>
      <c r="S40" s="2661">
        <v>75</v>
      </c>
      <c r="T40" s="2662"/>
      <c r="U40" s="2663"/>
      <c r="V40" s="2661">
        <v>75</v>
      </c>
      <c r="W40" s="2662"/>
      <c r="X40" s="2663"/>
      <c r="Y40" s="2661">
        <v>75</v>
      </c>
      <c r="Z40" s="2662"/>
      <c r="AA40" s="2663"/>
      <c r="AB40" s="2661">
        <v>75</v>
      </c>
      <c r="AC40" s="2662"/>
      <c r="AD40" s="2663"/>
      <c r="AE40" s="2661">
        <v>75</v>
      </c>
      <c r="AF40" s="2662"/>
      <c r="AG40" s="2663"/>
      <c r="AH40" s="2661">
        <v>75</v>
      </c>
      <c r="AI40" s="2662"/>
      <c r="AJ40" s="2663"/>
      <c r="AK40" s="2661">
        <v>75</v>
      </c>
      <c r="AL40" s="2662"/>
      <c r="AM40" s="2663"/>
      <c r="AN40" s="2661">
        <v>75</v>
      </c>
      <c r="AO40" s="2662"/>
      <c r="AP40" s="2663"/>
      <c r="AQ40" s="2661">
        <v>75</v>
      </c>
      <c r="AR40" s="2662"/>
      <c r="AS40" s="2663"/>
      <c r="AT40" s="2661">
        <v>900</v>
      </c>
      <c r="AU40" s="2662">
        <v>0</v>
      </c>
      <c r="AV40" s="2663">
        <v>0</v>
      </c>
    </row>
    <row r="41" spans="4:72" ht="15.75" customHeight="1">
      <c r="D41" s="2704" t="s">
        <v>218</v>
      </c>
      <c r="E41" s="2705" t="s">
        <v>229</v>
      </c>
      <c r="F41" s="2705"/>
      <c r="G41" s="2705" t="s">
        <v>222</v>
      </c>
      <c r="H41" s="2702"/>
      <c r="I41" s="2703"/>
      <c r="J41" s="2706">
        <v>350</v>
      </c>
      <c r="K41" s="2707"/>
      <c r="L41" s="2708"/>
      <c r="M41" s="2706">
        <v>350</v>
      </c>
      <c r="N41" s="2707"/>
      <c r="O41" s="2708"/>
      <c r="P41" s="2706">
        <v>575</v>
      </c>
      <c r="Q41" s="2707"/>
      <c r="R41" s="2708"/>
      <c r="S41" s="2706">
        <v>575</v>
      </c>
      <c r="T41" s="2707"/>
      <c r="U41" s="2708"/>
      <c r="V41" s="2706">
        <v>600</v>
      </c>
      <c r="W41" s="2707"/>
      <c r="X41" s="2708"/>
      <c r="Y41" s="2706">
        <v>675</v>
      </c>
      <c r="Z41" s="2707"/>
      <c r="AA41" s="2708"/>
      <c r="AB41" s="2706">
        <v>675</v>
      </c>
      <c r="AC41" s="2707"/>
      <c r="AD41" s="2708"/>
      <c r="AE41" s="2706">
        <v>750</v>
      </c>
      <c r="AF41" s="2707"/>
      <c r="AG41" s="2708"/>
      <c r="AH41" s="2706">
        <v>675</v>
      </c>
      <c r="AI41" s="2707"/>
      <c r="AJ41" s="2708"/>
      <c r="AK41" s="2706">
        <v>825</v>
      </c>
      <c r="AL41" s="2707"/>
      <c r="AM41" s="2708"/>
      <c r="AN41" s="2706">
        <v>675</v>
      </c>
      <c r="AO41" s="2707"/>
      <c r="AP41" s="2708"/>
      <c r="AQ41" s="2706">
        <v>750</v>
      </c>
      <c r="AR41" s="2707"/>
      <c r="AS41" s="2708"/>
      <c r="AT41" s="2706">
        <v>7475</v>
      </c>
      <c r="AU41" s="2662">
        <v>0</v>
      </c>
      <c r="AV41" s="2663">
        <v>0</v>
      </c>
    </row>
    <row r="42" spans="4:72" ht="15.75" customHeight="1">
      <c r="D42" s="2709" t="s">
        <v>227</v>
      </c>
      <c r="E42" s="2710" t="s">
        <v>229</v>
      </c>
      <c r="F42" s="2710"/>
      <c r="G42" s="2710" t="s">
        <v>222</v>
      </c>
      <c r="H42" s="2697"/>
      <c r="I42" s="2698"/>
      <c r="J42" s="2711">
        <v>150</v>
      </c>
      <c r="K42" s="2712"/>
      <c r="L42" s="2713"/>
      <c r="M42" s="2711">
        <v>150</v>
      </c>
      <c r="N42" s="2712"/>
      <c r="O42" s="2713"/>
      <c r="P42" s="2711">
        <v>150</v>
      </c>
      <c r="Q42" s="2712"/>
      <c r="R42" s="2713"/>
      <c r="S42" s="2711">
        <v>150</v>
      </c>
      <c r="T42" s="2712"/>
      <c r="U42" s="2713"/>
      <c r="V42" s="2711">
        <v>150</v>
      </c>
      <c r="W42" s="2712"/>
      <c r="X42" s="2713"/>
      <c r="Y42" s="2711">
        <v>150</v>
      </c>
      <c r="Z42" s="2712"/>
      <c r="AA42" s="2713"/>
      <c r="AB42" s="2711">
        <v>150</v>
      </c>
      <c r="AC42" s="2712"/>
      <c r="AD42" s="2713"/>
      <c r="AE42" s="2711">
        <v>150</v>
      </c>
      <c r="AF42" s="2712"/>
      <c r="AG42" s="2713"/>
      <c r="AH42" s="2711">
        <v>150</v>
      </c>
      <c r="AI42" s="2712"/>
      <c r="AJ42" s="2713"/>
      <c r="AK42" s="2711">
        <v>150</v>
      </c>
      <c r="AL42" s="2712"/>
      <c r="AM42" s="2713"/>
      <c r="AN42" s="2711">
        <v>150</v>
      </c>
      <c r="AO42" s="2712"/>
      <c r="AP42" s="2713"/>
      <c r="AQ42" s="2711">
        <v>150</v>
      </c>
      <c r="AR42" s="2712"/>
      <c r="AS42" s="2713"/>
      <c r="AT42" s="2711">
        <v>1800</v>
      </c>
      <c r="AU42" s="2712">
        <v>0</v>
      </c>
      <c r="AV42" s="2713">
        <v>0</v>
      </c>
    </row>
    <row r="43" spans="4:72" ht="15.75" customHeight="1">
      <c r="I43" s="2714"/>
      <c r="J43" s="2715"/>
      <c r="M43" s="2715"/>
      <c r="P43" s="2715"/>
      <c r="S43" s="2715"/>
      <c r="V43" s="2715"/>
      <c r="W43" s="2694"/>
      <c r="X43" s="2694"/>
      <c r="Y43" s="2715"/>
      <c r="Z43" s="2694"/>
      <c r="AA43" s="2694"/>
      <c r="AB43" s="2715"/>
      <c r="AC43" s="2694"/>
      <c r="AD43" s="2694"/>
      <c r="AE43" s="2715"/>
      <c r="AF43" s="2694"/>
      <c r="AG43" s="2694"/>
      <c r="AH43" s="2715"/>
      <c r="AI43" s="2694"/>
      <c r="AJ43" s="2694"/>
      <c r="AK43" s="2715"/>
      <c r="AL43" s="2694"/>
      <c r="AM43" s="2694"/>
      <c r="AN43" s="2715"/>
      <c r="AO43" s="2694"/>
      <c r="AP43" s="2694"/>
      <c r="AQ43" s="2715"/>
      <c r="AR43" s="2694"/>
      <c r="AS43" s="2694"/>
      <c r="AT43" s="2715"/>
      <c r="AU43" s="2694"/>
      <c r="AV43" s="2694"/>
    </row>
    <row r="44" spans="4:72" ht="15.75" customHeight="1">
      <c r="D44" s="2716"/>
      <c r="AX44" s="2639"/>
      <c r="BF44" s="2694"/>
    </row>
    <row r="45" spans="4:72" ht="15.75" customHeight="1">
      <c r="D45" s="2913"/>
      <c r="E45" s="2914"/>
      <c r="F45" s="2914"/>
      <c r="G45" s="2914"/>
      <c r="H45" s="2914"/>
      <c r="I45" s="2915"/>
      <c r="J45" s="2634"/>
      <c r="K45" s="2635">
        <v>45748</v>
      </c>
      <c r="L45" s="2636"/>
      <c r="M45" s="2634"/>
      <c r="N45" s="2635">
        <v>45778</v>
      </c>
      <c r="O45" s="2636"/>
      <c r="P45" s="2634"/>
      <c r="Q45" s="2635">
        <v>45809</v>
      </c>
      <c r="R45" s="2636"/>
      <c r="S45" s="2634"/>
      <c r="T45" s="2635">
        <v>45839</v>
      </c>
      <c r="U45" s="2636"/>
      <c r="V45" s="2634"/>
      <c r="W45" s="2635">
        <v>45870</v>
      </c>
      <c r="X45" s="2636"/>
      <c r="Y45" s="2634"/>
      <c r="Z45" s="2635">
        <v>45901</v>
      </c>
      <c r="AA45" s="2636"/>
      <c r="AB45" s="2634"/>
      <c r="AC45" s="2635">
        <v>45931</v>
      </c>
      <c r="AD45" s="2636"/>
      <c r="AE45" s="2634"/>
      <c r="AF45" s="2635">
        <v>45962</v>
      </c>
      <c r="AG45" s="2637"/>
      <c r="AH45" s="2634"/>
      <c r="AI45" s="2635">
        <v>45992</v>
      </c>
      <c r="AJ45" s="2636"/>
      <c r="AK45" s="2634"/>
      <c r="AL45" s="2635">
        <v>46023</v>
      </c>
      <c r="AM45" s="2636"/>
      <c r="AN45" s="2634"/>
      <c r="AO45" s="2635">
        <v>46054</v>
      </c>
      <c r="AP45" s="2637"/>
      <c r="AQ45" s="2638"/>
      <c r="AR45" s="2635">
        <v>46082</v>
      </c>
      <c r="AS45" s="2637"/>
      <c r="AT45" s="2638"/>
      <c r="AU45" s="2635" t="s">
        <v>2</v>
      </c>
      <c r="AV45" s="2637"/>
      <c r="AX45" s="2639"/>
      <c r="BT45" s="2694"/>
    </row>
    <row r="46" spans="4:72" ht="15.75" customHeight="1">
      <c r="D46" s="2640" t="s">
        <v>206</v>
      </c>
      <c r="E46" s="2643" t="s">
        <v>230</v>
      </c>
      <c r="F46" s="2642" t="s">
        <v>207</v>
      </c>
      <c r="G46" s="2643" t="s">
        <v>6</v>
      </c>
      <c r="H46" s="2644" t="s">
        <v>231</v>
      </c>
      <c r="I46" s="2645"/>
      <c r="J46" s="2646" t="s">
        <v>9</v>
      </c>
      <c r="K46" s="2647" t="s">
        <v>10</v>
      </c>
      <c r="L46" s="2648" t="s">
        <v>11</v>
      </c>
      <c r="M46" s="2646" t="s">
        <v>9</v>
      </c>
      <c r="N46" s="2647" t="s">
        <v>10</v>
      </c>
      <c r="O46" s="2648" t="s">
        <v>11</v>
      </c>
      <c r="P46" s="2646" t="s">
        <v>9</v>
      </c>
      <c r="Q46" s="2647" t="s">
        <v>10</v>
      </c>
      <c r="R46" s="2648" t="s">
        <v>11</v>
      </c>
      <c r="S46" s="2646" t="s">
        <v>9</v>
      </c>
      <c r="T46" s="2647" t="s">
        <v>10</v>
      </c>
      <c r="U46" s="2648" t="s">
        <v>11</v>
      </c>
      <c r="V46" s="2646" t="s">
        <v>9</v>
      </c>
      <c r="W46" s="2647" t="s">
        <v>10</v>
      </c>
      <c r="X46" s="2648" t="s">
        <v>11</v>
      </c>
      <c r="Y46" s="2646" t="s">
        <v>9</v>
      </c>
      <c r="Z46" s="2647" t="s">
        <v>10</v>
      </c>
      <c r="AA46" s="2648" t="s">
        <v>11</v>
      </c>
      <c r="AB46" s="2646" t="s">
        <v>9</v>
      </c>
      <c r="AC46" s="2647" t="s">
        <v>10</v>
      </c>
      <c r="AD46" s="2648" t="s">
        <v>11</v>
      </c>
      <c r="AE46" s="2646" t="s">
        <v>9</v>
      </c>
      <c r="AF46" s="2647" t="s">
        <v>10</v>
      </c>
      <c r="AG46" s="2648" t="s">
        <v>11</v>
      </c>
      <c r="AH46" s="2646" t="s">
        <v>9</v>
      </c>
      <c r="AI46" s="2647" t="s">
        <v>10</v>
      </c>
      <c r="AJ46" s="2648" t="s">
        <v>11</v>
      </c>
      <c r="AK46" s="2646" t="s">
        <v>9</v>
      </c>
      <c r="AL46" s="2647" t="s">
        <v>10</v>
      </c>
      <c r="AM46" s="2648" t="s">
        <v>11</v>
      </c>
      <c r="AN46" s="2646" t="s">
        <v>9</v>
      </c>
      <c r="AO46" s="2647" t="s">
        <v>10</v>
      </c>
      <c r="AP46" s="2648" t="s">
        <v>11</v>
      </c>
      <c r="AQ46" s="2646" t="s">
        <v>9</v>
      </c>
      <c r="AR46" s="2647" t="s">
        <v>10</v>
      </c>
      <c r="AS46" s="2648" t="s">
        <v>11</v>
      </c>
      <c r="AT46" s="2646" t="s">
        <v>9</v>
      </c>
      <c r="AU46" s="2647" t="s">
        <v>10</v>
      </c>
      <c r="AV46" s="2648" t="s">
        <v>11</v>
      </c>
      <c r="AX46" s="2639"/>
      <c r="BT46" s="2694"/>
    </row>
    <row r="47" spans="4:72" ht="15.75" customHeight="1">
      <c r="D47" s="2717" t="s">
        <v>208</v>
      </c>
      <c r="E47" s="2718" t="s">
        <v>101</v>
      </c>
      <c r="F47" s="2718" t="s">
        <v>210</v>
      </c>
      <c r="G47" s="2718" t="s">
        <v>171</v>
      </c>
      <c r="H47" s="2719">
        <v>3.3</v>
      </c>
      <c r="I47" s="2720"/>
      <c r="J47" s="2653">
        <v>123000</v>
      </c>
      <c r="K47" s="2654"/>
      <c r="L47" s="2655"/>
      <c r="M47" s="2653">
        <v>113200</v>
      </c>
      <c r="N47" s="2654"/>
      <c r="O47" s="2655"/>
      <c r="P47" s="2653">
        <v>115700</v>
      </c>
      <c r="Q47" s="2654"/>
      <c r="R47" s="2655"/>
      <c r="S47" s="2653">
        <v>121300</v>
      </c>
      <c r="T47" s="2654"/>
      <c r="U47" s="2655"/>
      <c r="V47" s="2653">
        <v>121300</v>
      </c>
      <c r="W47" s="2654"/>
      <c r="X47" s="2655"/>
      <c r="Y47" s="2653">
        <v>124100</v>
      </c>
      <c r="Z47" s="2654"/>
      <c r="AA47" s="2655"/>
      <c r="AB47" s="2653">
        <v>121300</v>
      </c>
      <c r="AC47" s="2654"/>
      <c r="AD47" s="2655"/>
      <c r="AE47" s="2653">
        <v>126900</v>
      </c>
      <c r="AF47" s="2654"/>
      <c r="AG47" s="2655"/>
      <c r="AH47" s="2653">
        <v>121300</v>
      </c>
      <c r="AI47" s="2654"/>
      <c r="AJ47" s="2655"/>
      <c r="AK47" s="2653">
        <v>135300</v>
      </c>
      <c r="AL47" s="2654"/>
      <c r="AM47" s="2655"/>
      <c r="AN47" s="2653">
        <v>121300</v>
      </c>
      <c r="AO47" s="2654"/>
      <c r="AP47" s="2655"/>
      <c r="AQ47" s="2653">
        <v>124100</v>
      </c>
      <c r="AR47" s="2654"/>
      <c r="AS47" s="2655"/>
      <c r="AT47" s="2653">
        <v>1468800</v>
      </c>
      <c r="AU47" s="2654">
        <v>0</v>
      </c>
      <c r="AV47" s="2655">
        <v>0</v>
      </c>
      <c r="AX47" s="2639"/>
    </row>
    <row r="48" spans="4:72" ht="15.75" customHeight="1">
      <c r="D48" s="2721" t="s">
        <v>208</v>
      </c>
      <c r="E48" s="2666" t="s">
        <v>102</v>
      </c>
      <c r="F48" s="2666" t="s">
        <v>210</v>
      </c>
      <c r="G48" s="2666" t="s">
        <v>171</v>
      </c>
      <c r="H48" s="2667">
        <v>3.3</v>
      </c>
      <c r="I48" s="2668"/>
      <c r="J48" s="2661">
        <v>48300</v>
      </c>
      <c r="K48" s="2662"/>
      <c r="L48" s="2663"/>
      <c r="M48" s="2661">
        <v>44400</v>
      </c>
      <c r="N48" s="2662"/>
      <c r="O48" s="2663"/>
      <c r="P48" s="2661">
        <v>45400</v>
      </c>
      <c r="Q48" s="2662"/>
      <c r="R48" s="2663"/>
      <c r="S48" s="2661">
        <v>47700</v>
      </c>
      <c r="T48" s="2662"/>
      <c r="U48" s="2663"/>
      <c r="V48" s="2661">
        <v>47700</v>
      </c>
      <c r="W48" s="2662"/>
      <c r="X48" s="2663"/>
      <c r="Y48" s="2661">
        <v>48800</v>
      </c>
      <c r="Z48" s="2662"/>
      <c r="AA48" s="2663"/>
      <c r="AB48" s="2661">
        <v>47700</v>
      </c>
      <c r="AC48" s="2662"/>
      <c r="AD48" s="2663"/>
      <c r="AE48" s="2661">
        <v>49900</v>
      </c>
      <c r="AF48" s="2662"/>
      <c r="AG48" s="2663"/>
      <c r="AH48" s="2661">
        <v>47700</v>
      </c>
      <c r="AI48" s="2662"/>
      <c r="AJ48" s="2663"/>
      <c r="AK48" s="2661">
        <v>53200</v>
      </c>
      <c r="AL48" s="2662"/>
      <c r="AM48" s="2663"/>
      <c r="AN48" s="2661">
        <v>47700</v>
      </c>
      <c r="AO48" s="2662"/>
      <c r="AP48" s="2663"/>
      <c r="AQ48" s="2661">
        <v>48800</v>
      </c>
      <c r="AR48" s="2662"/>
      <c r="AS48" s="2663"/>
      <c r="AT48" s="2661">
        <v>577300</v>
      </c>
      <c r="AU48" s="2662">
        <v>0</v>
      </c>
      <c r="AV48" s="2663">
        <v>0</v>
      </c>
      <c r="AX48" s="2639"/>
    </row>
    <row r="49" spans="4:50" ht="15.75" customHeight="1">
      <c r="D49" s="2721" t="s">
        <v>208</v>
      </c>
      <c r="E49" s="2666" t="s">
        <v>104</v>
      </c>
      <c r="F49" s="2666" t="s">
        <v>210</v>
      </c>
      <c r="G49" s="2666" t="s">
        <v>171</v>
      </c>
      <c r="H49" s="2667">
        <v>3.3</v>
      </c>
      <c r="I49" s="2668"/>
      <c r="J49" s="2661">
        <v>33500</v>
      </c>
      <c r="K49" s="2662"/>
      <c r="L49" s="2663"/>
      <c r="M49" s="2661">
        <v>30800</v>
      </c>
      <c r="N49" s="2662"/>
      <c r="O49" s="2663"/>
      <c r="P49" s="2661">
        <v>31500</v>
      </c>
      <c r="Q49" s="2662"/>
      <c r="R49" s="2663"/>
      <c r="S49" s="2661">
        <v>33000</v>
      </c>
      <c r="T49" s="2662"/>
      <c r="U49" s="2663"/>
      <c r="V49" s="2661">
        <v>33000</v>
      </c>
      <c r="W49" s="2662"/>
      <c r="X49" s="2663"/>
      <c r="Y49" s="2661">
        <v>33800</v>
      </c>
      <c r="Z49" s="2662"/>
      <c r="AA49" s="2663"/>
      <c r="AB49" s="2661">
        <v>33000</v>
      </c>
      <c r="AC49" s="2662"/>
      <c r="AD49" s="2663"/>
      <c r="AE49" s="2661">
        <v>34600</v>
      </c>
      <c r="AF49" s="2662"/>
      <c r="AG49" s="2663"/>
      <c r="AH49" s="2661">
        <v>33000</v>
      </c>
      <c r="AI49" s="2662"/>
      <c r="AJ49" s="2663"/>
      <c r="AK49" s="2661">
        <v>36900</v>
      </c>
      <c r="AL49" s="2662"/>
      <c r="AM49" s="2663"/>
      <c r="AN49" s="2661">
        <v>33000</v>
      </c>
      <c r="AO49" s="2662"/>
      <c r="AP49" s="2663"/>
      <c r="AQ49" s="2661">
        <v>33800</v>
      </c>
      <c r="AR49" s="2662"/>
      <c r="AS49" s="2663"/>
      <c r="AT49" s="2661">
        <v>399900</v>
      </c>
      <c r="AU49" s="2662">
        <v>0</v>
      </c>
      <c r="AV49" s="2663">
        <v>0</v>
      </c>
      <c r="AX49" s="2639"/>
    </row>
    <row r="50" spans="4:50" ht="15.75" customHeight="1">
      <c r="D50" s="2722" t="s">
        <v>208</v>
      </c>
      <c r="E50" s="2723" t="s">
        <v>105</v>
      </c>
      <c r="F50" s="2723" t="s">
        <v>210</v>
      </c>
      <c r="G50" s="2723" t="s">
        <v>171</v>
      </c>
      <c r="H50" s="2724">
        <v>3.3</v>
      </c>
      <c r="I50" s="2725"/>
      <c r="J50" s="2711">
        <v>14200</v>
      </c>
      <c r="K50" s="2712"/>
      <c r="L50" s="2713"/>
      <c r="M50" s="2711">
        <v>13000</v>
      </c>
      <c r="N50" s="2712"/>
      <c r="O50" s="2713"/>
      <c r="P50" s="2711">
        <v>13300</v>
      </c>
      <c r="Q50" s="2712"/>
      <c r="R50" s="2713"/>
      <c r="S50" s="2711">
        <v>14000</v>
      </c>
      <c r="T50" s="2712"/>
      <c r="U50" s="2713"/>
      <c r="V50" s="2711">
        <v>14000</v>
      </c>
      <c r="W50" s="2712"/>
      <c r="X50" s="2713"/>
      <c r="Y50" s="2711">
        <v>14300</v>
      </c>
      <c r="Z50" s="2712"/>
      <c r="AA50" s="2713"/>
      <c r="AB50" s="2711">
        <v>14000</v>
      </c>
      <c r="AC50" s="2712"/>
      <c r="AD50" s="2713"/>
      <c r="AE50" s="2711">
        <v>14600</v>
      </c>
      <c r="AF50" s="2712"/>
      <c r="AG50" s="2713"/>
      <c r="AH50" s="2711">
        <v>14000</v>
      </c>
      <c r="AI50" s="2712"/>
      <c r="AJ50" s="2713"/>
      <c r="AK50" s="2711">
        <v>15600</v>
      </c>
      <c r="AL50" s="2712"/>
      <c r="AM50" s="2713"/>
      <c r="AN50" s="2711">
        <v>14000</v>
      </c>
      <c r="AO50" s="2712"/>
      <c r="AP50" s="2713"/>
      <c r="AQ50" s="2711">
        <v>14300</v>
      </c>
      <c r="AR50" s="2712"/>
      <c r="AS50" s="2713"/>
      <c r="AT50" s="2711">
        <v>169300</v>
      </c>
      <c r="AU50" s="2712">
        <v>0</v>
      </c>
      <c r="AV50" s="2713">
        <v>0</v>
      </c>
      <c r="AX50" s="2639"/>
    </row>
    <row r="51" spans="4:50" ht="15.75" customHeight="1">
      <c r="D51" s="2717" t="s">
        <v>208</v>
      </c>
      <c r="E51" s="2718" t="s">
        <v>101</v>
      </c>
      <c r="F51" s="2718" t="s">
        <v>210</v>
      </c>
      <c r="G51" s="2718" t="s">
        <v>22</v>
      </c>
      <c r="H51" s="2719"/>
      <c r="I51" s="2720"/>
      <c r="J51" s="2653">
        <v>3000</v>
      </c>
      <c r="K51" s="2654"/>
      <c r="L51" s="2655"/>
      <c r="M51" s="2653">
        <v>3300</v>
      </c>
      <c r="N51" s="2654"/>
      <c r="O51" s="2655"/>
      <c r="P51" s="2653">
        <v>3400</v>
      </c>
      <c r="Q51" s="2654"/>
      <c r="R51" s="2655"/>
      <c r="S51" s="2653">
        <v>3400</v>
      </c>
      <c r="T51" s="2654"/>
      <c r="U51" s="2655"/>
      <c r="V51" s="2653">
        <v>3400</v>
      </c>
      <c r="W51" s="2654"/>
      <c r="X51" s="2655"/>
      <c r="Y51" s="2653">
        <v>3400</v>
      </c>
      <c r="Z51" s="2654"/>
      <c r="AA51" s="2655"/>
      <c r="AB51" s="2653">
        <v>3500</v>
      </c>
      <c r="AC51" s="2654"/>
      <c r="AD51" s="2655"/>
      <c r="AE51" s="2653">
        <v>3700</v>
      </c>
      <c r="AF51" s="2654"/>
      <c r="AG51" s="2655"/>
      <c r="AH51" s="2653">
        <v>3700</v>
      </c>
      <c r="AI51" s="2654"/>
      <c r="AJ51" s="2655"/>
      <c r="AK51" s="2653">
        <v>4300</v>
      </c>
      <c r="AL51" s="2654"/>
      <c r="AM51" s="2655"/>
      <c r="AN51" s="2653">
        <v>4200</v>
      </c>
      <c r="AO51" s="2654"/>
      <c r="AP51" s="2655"/>
      <c r="AQ51" s="2653">
        <v>3900</v>
      </c>
      <c r="AR51" s="2654"/>
      <c r="AS51" s="2655"/>
      <c r="AT51" s="2653">
        <v>43200</v>
      </c>
      <c r="AU51" s="2654">
        <v>0</v>
      </c>
      <c r="AV51" s="2655">
        <v>0</v>
      </c>
      <c r="AX51" s="2639"/>
    </row>
    <row r="52" spans="4:50" ht="15.75" customHeight="1">
      <c r="D52" s="2721" t="s">
        <v>208</v>
      </c>
      <c r="E52" s="2666" t="s">
        <v>102</v>
      </c>
      <c r="F52" s="2666" t="s">
        <v>210</v>
      </c>
      <c r="G52" s="2666" t="s">
        <v>22</v>
      </c>
      <c r="H52" s="2667"/>
      <c r="I52" s="2668"/>
      <c r="J52" s="2661">
        <v>45000</v>
      </c>
      <c r="K52" s="2662"/>
      <c r="L52" s="2663"/>
      <c r="M52" s="2661">
        <v>45400</v>
      </c>
      <c r="N52" s="2662"/>
      <c r="O52" s="2663"/>
      <c r="P52" s="2661">
        <v>46100</v>
      </c>
      <c r="Q52" s="2662"/>
      <c r="R52" s="2663"/>
      <c r="S52" s="2661">
        <v>46100</v>
      </c>
      <c r="T52" s="2662"/>
      <c r="U52" s="2663"/>
      <c r="V52" s="2661">
        <v>46100</v>
      </c>
      <c r="W52" s="2662"/>
      <c r="X52" s="2663"/>
      <c r="Y52" s="2661">
        <v>46900</v>
      </c>
      <c r="Z52" s="2662"/>
      <c r="AA52" s="2663"/>
      <c r="AB52" s="2661">
        <v>48300</v>
      </c>
      <c r="AC52" s="2662"/>
      <c r="AD52" s="2663"/>
      <c r="AE52" s="2661">
        <v>50500</v>
      </c>
      <c r="AF52" s="2662"/>
      <c r="AG52" s="2663"/>
      <c r="AH52" s="2661">
        <v>49800</v>
      </c>
      <c r="AI52" s="2662"/>
      <c r="AJ52" s="2663"/>
      <c r="AK52" s="2661">
        <v>57800</v>
      </c>
      <c r="AL52" s="2662"/>
      <c r="AM52" s="2663"/>
      <c r="AN52" s="2661">
        <v>56400</v>
      </c>
      <c r="AO52" s="2662"/>
      <c r="AP52" s="2663"/>
      <c r="AQ52" s="2661">
        <v>52700</v>
      </c>
      <c r="AR52" s="2662"/>
      <c r="AS52" s="2663"/>
      <c r="AT52" s="2661">
        <v>591100</v>
      </c>
      <c r="AU52" s="2662">
        <v>0</v>
      </c>
      <c r="AV52" s="2663">
        <v>0</v>
      </c>
      <c r="AX52" s="2639"/>
    </row>
    <row r="53" spans="4:50" ht="15.75" customHeight="1">
      <c r="D53" s="2721" t="s">
        <v>208</v>
      </c>
      <c r="E53" s="2666" t="s">
        <v>104</v>
      </c>
      <c r="F53" s="2666" t="s">
        <v>210</v>
      </c>
      <c r="G53" s="2666" t="s">
        <v>22</v>
      </c>
      <c r="H53" s="2667"/>
      <c r="I53" s="2668"/>
      <c r="J53" s="2661">
        <v>8000</v>
      </c>
      <c r="K53" s="2662"/>
      <c r="L53" s="2663"/>
      <c r="M53" s="2661">
        <v>8100</v>
      </c>
      <c r="N53" s="2662"/>
      <c r="O53" s="2663"/>
      <c r="P53" s="2661">
        <v>8300</v>
      </c>
      <c r="Q53" s="2662"/>
      <c r="R53" s="2663"/>
      <c r="S53" s="2661">
        <v>8300</v>
      </c>
      <c r="T53" s="2662"/>
      <c r="U53" s="2663"/>
      <c r="V53" s="2661">
        <v>8300</v>
      </c>
      <c r="W53" s="2662"/>
      <c r="X53" s="2663"/>
      <c r="Y53" s="2661">
        <v>8400</v>
      </c>
      <c r="Z53" s="2662"/>
      <c r="AA53" s="2663"/>
      <c r="AB53" s="2661">
        <v>8700</v>
      </c>
      <c r="AC53" s="2662"/>
      <c r="AD53" s="2663"/>
      <c r="AE53" s="2661">
        <v>9100</v>
      </c>
      <c r="AF53" s="2662"/>
      <c r="AG53" s="2663"/>
      <c r="AH53" s="2661">
        <v>9000</v>
      </c>
      <c r="AI53" s="2662"/>
      <c r="AJ53" s="2663"/>
      <c r="AK53" s="2661">
        <v>10500</v>
      </c>
      <c r="AL53" s="2662"/>
      <c r="AM53" s="2663"/>
      <c r="AN53" s="2661">
        <v>10200</v>
      </c>
      <c r="AO53" s="2662"/>
      <c r="AP53" s="2663"/>
      <c r="AQ53" s="2661">
        <v>9500</v>
      </c>
      <c r="AR53" s="2662"/>
      <c r="AS53" s="2663"/>
      <c r="AT53" s="2661">
        <v>106400</v>
      </c>
      <c r="AU53" s="2662">
        <v>0</v>
      </c>
      <c r="AV53" s="2663">
        <v>0</v>
      </c>
      <c r="AX53" s="2639"/>
    </row>
    <row r="54" spans="4:50" ht="15.75" customHeight="1">
      <c r="D54" s="2722" t="s">
        <v>208</v>
      </c>
      <c r="E54" s="2723" t="s">
        <v>105</v>
      </c>
      <c r="F54" s="2723" t="s">
        <v>210</v>
      </c>
      <c r="G54" s="2723" t="s">
        <v>22</v>
      </c>
      <c r="H54" s="2724"/>
      <c r="I54" s="2725"/>
      <c r="J54" s="2711">
        <v>3500</v>
      </c>
      <c r="K54" s="2712"/>
      <c r="L54" s="2713"/>
      <c r="M54" s="2711">
        <v>4200</v>
      </c>
      <c r="N54" s="2712"/>
      <c r="O54" s="2713"/>
      <c r="P54" s="2711">
        <v>4300</v>
      </c>
      <c r="Q54" s="2712"/>
      <c r="R54" s="2713"/>
      <c r="S54" s="2711">
        <v>4300</v>
      </c>
      <c r="T54" s="2712"/>
      <c r="U54" s="2713"/>
      <c r="V54" s="2711">
        <v>4300</v>
      </c>
      <c r="W54" s="2712"/>
      <c r="X54" s="2713"/>
      <c r="Y54" s="2711">
        <v>4300</v>
      </c>
      <c r="Z54" s="2712"/>
      <c r="AA54" s="2713"/>
      <c r="AB54" s="2711">
        <v>4500</v>
      </c>
      <c r="AC54" s="2712"/>
      <c r="AD54" s="2713"/>
      <c r="AE54" s="2711">
        <v>4700</v>
      </c>
      <c r="AF54" s="2712"/>
      <c r="AG54" s="2713"/>
      <c r="AH54" s="2711">
        <v>4600</v>
      </c>
      <c r="AI54" s="2712"/>
      <c r="AJ54" s="2713"/>
      <c r="AK54" s="2711">
        <v>5400</v>
      </c>
      <c r="AL54" s="2712"/>
      <c r="AM54" s="2713"/>
      <c r="AN54" s="2711">
        <v>5300</v>
      </c>
      <c r="AO54" s="2712"/>
      <c r="AP54" s="2713"/>
      <c r="AQ54" s="2711">
        <v>4900</v>
      </c>
      <c r="AR54" s="2712"/>
      <c r="AS54" s="2713"/>
      <c r="AT54" s="2711">
        <v>54300</v>
      </c>
      <c r="AU54" s="2712">
        <v>0</v>
      </c>
      <c r="AV54" s="2713">
        <v>0</v>
      </c>
      <c r="AX54" s="2639"/>
    </row>
    <row r="55" spans="4:50" ht="15.75" customHeight="1">
      <c r="D55" s="2726"/>
      <c r="E55" s="2726"/>
      <c r="F55" s="2726"/>
      <c r="G55" s="2726"/>
      <c r="H55" s="2727"/>
      <c r="J55" s="2726"/>
      <c r="K55" s="2726"/>
      <c r="L55" s="2726"/>
      <c r="M55" s="2726"/>
      <c r="N55" s="2726"/>
      <c r="O55" s="2726"/>
      <c r="P55" s="2726"/>
      <c r="Q55" s="2726"/>
      <c r="R55" s="2726"/>
      <c r="S55" s="2726"/>
      <c r="T55" s="2726"/>
      <c r="U55" s="2726"/>
      <c r="V55" s="2726"/>
      <c r="W55" s="2726"/>
      <c r="X55" s="2726"/>
      <c r="Y55" s="2726"/>
      <c r="Z55" s="2726"/>
      <c r="AA55" s="2726"/>
      <c r="AB55" s="2726"/>
      <c r="AC55" s="2726"/>
      <c r="AD55" s="2726"/>
      <c r="AE55" s="2726"/>
      <c r="AF55" s="2726"/>
      <c r="AG55" s="2726"/>
      <c r="AH55" s="2726"/>
      <c r="AI55" s="2726"/>
      <c r="AJ55" s="2726"/>
      <c r="AK55" s="2726"/>
      <c r="AL55" s="2726"/>
      <c r="AM55" s="2726"/>
      <c r="AN55" s="2726"/>
      <c r="AO55" s="2726"/>
      <c r="AP55" s="2726"/>
      <c r="AQ55" s="2726"/>
      <c r="AX55" s="2639"/>
    </row>
    <row r="56" spans="4:50" ht="15.75" customHeight="1">
      <c r="D56" s="2640"/>
      <c r="E56" s="2643" t="s">
        <v>232</v>
      </c>
      <c r="F56" s="2642"/>
      <c r="G56" s="2643"/>
      <c r="H56" s="2644"/>
      <c r="I56" s="2645"/>
      <c r="J56" s="2646"/>
      <c r="K56" s="2647"/>
      <c r="L56" s="2648"/>
      <c r="M56" s="2646"/>
      <c r="N56" s="2647"/>
      <c r="O56" s="2648"/>
      <c r="P56" s="2646"/>
      <c r="Q56" s="2647"/>
      <c r="R56" s="2648"/>
      <c r="S56" s="2646"/>
      <c r="T56" s="2647"/>
      <c r="U56" s="2648"/>
      <c r="V56" s="2646"/>
      <c r="W56" s="2647"/>
      <c r="X56" s="2648"/>
      <c r="Y56" s="2646"/>
      <c r="Z56" s="2647"/>
      <c r="AA56" s="2648"/>
      <c r="AB56" s="2646"/>
      <c r="AC56" s="2647"/>
      <c r="AD56" s="2648"/>
      <c r="AE56" s="2646"/>
      <c r="AF56" s="2647"/>
      <c r="AG56" s="2648"/>
      <c r="AH56" s="2646"/>
      <c r="AI56" s="2647"/>
      <c r="AJ56" s="2648"/>
      <c r="AK56" s="2646"/>
      <c r="AL56" s="2647"/>
      <c r="AM56" s="2648"/>
      <c r="AN56" s="2646"/>
      <c r="AO56" s="2647"/>
      <c r="AP56" s="2648"/>
      <c r="AQ56" s="2646"/>
      <c r="AR56" s="2647"/>
      <c r="AS56" s="2648"/>
      <c r="AT56" s="2646"/>
      <c r="AU56" s="2647"/>
      <c r="AV56" s="2648"/>
      <c r="AX56" s="2639"/>
    </row>
    <row r="57" spans="4:50" ht="15.75" customHeight="1">
      <c r="D57" s="2717" t="s">
        <v>134</v>
      </c>
      <c r="E57" s="2718" t="s">
        <v>233</v>
      </c>
      <c r="F57" s="2718" t="s">
        <v>210</v>
      </c>
      <c r="G57" s="2718" t="s">
        <v>111</v>
      </c>
      <c r="H57" s="2719"/>
      <c r="I57" s="2728"/>
      <c r="J57" s="2653">
        <v>15900</v>
      </c>
      <c r="K57" s="2654"/>
      <c r="L57" s="2655"/>
      <c r="M57" s="2653">
        <v>15600</v>
      </c>
      <c r="N57" s="2654"/>
      <c r="O57" s="2655"/>
      <c r="P57" s="2653">
        <v>15000</v>
      </c>
      <c r="Q57" s="2654"/>
      <c r="R57" s="2655"/>
      <c r="S57" s="2653">
        <v>15500</v>
      </c>
      <c r="T57" s="2654"/>
      <c r="U57" s="2655"/>
      <c r="V57" s="2653">
        <v>16200</v>
      </c>
      <c r="W57" s="2654"/>
      <c r="X57" s="2655"/>
      <c r="Y57" s="2653">
        <v>16100</v>
      </c>
      <c r="Z57" s="2654"/>
      <c r="AA57" s="2655"/>
      <c r="AB57" s="2653">
        <v>16700</v>
      </c>
      <c r="AC57" s="2654"/>
      <c r="AD57" s="2655"/>
      <c r="AE57" s="2653">
        <v>18200</v>
      </c>
      <c r="AF57" s="2654"/>
      <c r="AG57" s="2655"/>
      <c r="AH57" s="2653">
        <v>17600</v>
      </c>
      <c r="AI57" s="2654"/>
      <c r="AJ57" s="2655"/>
      <c r="AK57" s="2653">
        <v>21000</v>
      </c>
      <c r="AL57" s="2654"/>
      <c r="AM57" s="2655"/>
      <c r="AN57" s="2653">
        <v>19900</v>
      </c>
      <c r="AO57" s="2654"/>
      <c r="AP57" s="2655"/>
      <c r="AQ57" s="2653">
        <v>17500</v>
      </c>
      <c r="AR57" s="2654"/>
      <c r="AS57" s="2655"/>
      <c r="AT57" s="2653">
        <v>205200</v>
      </c>
      <c r="AU57" s="2654">
        <v>0</v>
      </c>
      <c r="AV57" s="2655">
        <v>0</v>
      </c>
      <c r="AX57" s="2639"/>
    </row>
    <row r="58" spans="4:50" ht="15.75" customHeight="1">
      <c r="D58" s="2722" t="s">
        <v>218</v>
      </c>
      <c r="E58" s="2723" t="s">
        <v>233</v>
      </c>
      <c r="F58" s="2723" t="s">
        <v>210</v>
      </c>
      <c r="G58" s="2723" t="s">
        <v>111</v>
      </c>
      <c r="H58" s="2724"/>
      <c r="I58" s="2729"/>
      <c r="J58" s="2711">
        <v>10600</v>
      </c>
      <c r="K58" s="2712"/>
      <c r="L58" s="2713"/>
      <c r="M58" s="2711">
        <v>11100</v>
      </c>
      <c r="N58" s="2712"/>
      <c r="O58" s="2713"/>
      <c r="P58" s="2711">
        <v>10300</v>
      </c>
      <c r="Q58" s="2712"/>
      <c r="R58" s="2713"/>
      <c r="S58" s="2711">
        <v>10100</v>
      </c>
      <c r="T58" s="2712"/>
      <c r="U58" s="2713"/>
      <c r="V58" s="2711">
        <v>10400</v>
      </c>
      <c r="W58" s="2712"/>
      <c r="X58" s="2713"/>
      <c r="Y58" s="2711">
        <v>11000</v>
      </c>
      <c r="Z58" s="2712"/>
      <c r="AA58" s="2713"/>
      <c r="AB58" s="2711">
        <v>11200</v>
      </c>
      <c r="AC58" s="2712"/>
      <c r="AD58" s="2713"/>
      <c r="AE58" s="2711">
        <v>11500</v>
      </c>
      <c r="AF58" s="2712"/>
      <c r="AG58" s="2713"/>
      <c r="AH58" s="2711">
        <v>11000</v>
      </c>
      <c r="AI58" s="2712"/>
      <c r="AJ58" s="2713"/>
      <c r="AK58" s="2711">
        <v>14000</v>
      </c>
      <c r="AL58" s="2712"/>
      <c r="AM58" s="2713"/>
      <c r="AN58" s="2711">
        <v>13600</v>
      </c>
      <c r="AO58" s="2712"/>
      <c r="AP58" s="2713"/>
      <c r="AQ58" s="2711">
        <v>14100</v>
      </c>
      <c r="AR58" s="2712"/>
      <c r="AS58" s="2713"/>
      <c r="AT58" s="2711">
        <v>138900</v>
      </c>
      <c r="AU58" s="2712">
        <v>0</v>
      </c>
      <c r="AV58" s="2713">
        <v>0</v>
      </c>
      <c r="AX58" s="2639"/>
    </row>
    <row r="59" spans="4:50" ht="15.75" customHeight="1">
      <c r="D59" s="2726"/>
      <c r="E59" s="2726"/>
      <c r="F59" s="2726"/>
      <c r="G59" s="2726"/>
      <c r="H59" s="2727"/>
      <c r="J59" s="2726"/>
      <c r="K59" s="2726"/>
      <c r="L59" s="2726"/>
      <c r="M59" s="2726"/>
      <c r="N59" s="2726"/>
      <c r="O59" s="2726"/>
      <c r="P59" s="2726"/>
      <c r="Q59" s="2726"/>
      <c r="R59" s="2726"/>
      <c r="S59" s="2726"/>
      <c r="T59" s="2726"/>
      <c r="U59" s="2726"/>
      <c r="V59" s="2726"/>
      <c r="W59" s="2726"/>
      <c r="X59" s="2726"/>
      <c r="Y59" s="2726"/>
      <c r="Z59" s="2726"/>
      <c r="AA59" s="2726"/>
      <c r="AB59" s="2726"/>
      <c r="AC59" s="2726"/>
      <c r="AD59" s="2726"/>
      <c r="AE59" s="2726"/>
      <c r="AF59" s="2726"/>
      <c r="AG59" s="2726"/>
      <c r="AH59" s="2726"/>
      <c r="AI59" s="2726"/>
      <c r="AJ59" s="2726"/>
      <c r="AK59" s="2726"/>
      <c r="AL59" s="2726"/>
      <c r="AM59" s="2726"/>
      <c r="AN59" s="2726"/>
      <c r="AO59" s="2726"/>
      <c r="AP59" s="2726"/>
      <c r="AQ59" s="2726"/>
      <c r="AX59" s="2639"/>
    </row>
    <row r="60" spans="4:50" ht="15.75" customHeight="1">
      <c r="D60" s="2640"/>
      <c r="E60" s="2643" t="s">
        <v>234</v>
      </c>
      <c r="F60" s="2642"/>
      <c r="G60" s="2643"/>
      <c r="H60" s="2644"/>
      <c r="I60" s="2645"/>
      <c r="J60" s="2646"/>
      <c r="K60" s="2647"/>
      <c r="L60" s="2648"/>
      <c r="M60" s="2646"/>
      <c r="N60" s="2647"/>
      <c r="O60" s="2648"/>
      <c r="P60" s="2646"/>
      <c r="Q60" s="2647"/>
      <c r="R60" s="2648"/>
      <c r="S60" s="2646"/>
      <c r="T60" s="2647"/>
      <c r="U60" s="2648"/>
      <c r="V60" s="2646"/>
      <c r="W60" s="2647"/>
      <c r="X60" s="2648"/>
      <c r="Y60" s="2646"/>
      <c r="Z60" s="2647"/>
      <c r="AA60" s="2648"/>
      <c r="AB60" s="2646"/>
      <c r="AC60" s="2647"/>
      <c r="AD60" s="2648"/>
      <c r="AE60" s="2646"/>
      <c r="AF60" s="2647"/>
      <c r="AG60" s="2648"/>
      <c r="AH60" s="2646"/>
      <c r="AI60" s="2647"/>
      <c r="AJ60" s="2648"/>
      <c r="AK60" s="2646"/>
      <c r="AL60" s="2647"/>
      <c r="AM60" s="2648"/>
      <c r="AN60" s="2646"/>
      <c r="AO60" s="2647"/>
      <c r="AP60" s="2648"/>
      <c r="AQ60" s="2646"/>
      <c r="AR60" s="2647"/>
      <c r="AS60" s="2648"/>
      <c r="AT60" s="2646"/>
      <c r="AU60" s="2647"/>
      <c r="AV60" s="2648"/>
      <c r="AX60" s="2639"/>
    </row>
    <row r="61" spans="4:50" ht="15.75" customHeight="1">
      <c r="D61" s="2730" t="s">
        <v>235</v>
      </c>
      <c r="E61" s="2731" t="s">
        <v>233</v>
      </c>
      <c r="F61" s="2732" t="s">
        <v>236</v>
      </c>
      <c r="G61" s="2719" t="s">
        <v>171</v>
      </c>
      <c r="H61" s="2733"/>
      <c r="I61" s="2734"/>
      <c r="J61" s="2653"/>
      <c r="K61" s="2654">
        <v>3</v>
      </c>
      <c r="L61" s="2655"/>
      <c r="M61" s="2653"/>
      <c r="N61" s="2654">
        <v>3</v>
      </c>
      <c r="O61" s="2655"/>
      <c r="P61" s="2653"/>
      <c r="Q61" s="2654">
        <v>3</v>
      </c>
      <c r="R61" s="2655"/>
      <c r="S61" s="2653"/>
      <c r="T61" s="2654">
        <v>3</v>
      </c>
      <c r="U61" s="2655"/>
      <c r="V61" s="2653"/>
      <c r="W61" s="2654">
        <v>3</v>
      </c>
      <c r="X61" s="2655"/>
      <c r="Y61" s="2653"/>
      <c r="Z61" s="2654">
        <v>3</v>
      </c>
      <c r="AA61" s="2655"/>
      <c r="AB61" s="2653"/>
      <c r="AC61" s="2654">
        <v>3</v>
      </c>
      <c r="AD61" s="2655"/>
      <c r="AE61" s="2653"/>
      <c r="AF61" s="2654">
        <v>3</v>
      </c>
      <c r="AG61" s="2655"/>
      <c r="AH61" s="2653"/>
      <c r="AI61" s="2654">
        <v>3</v>
      </c>
      <c r="AJ61" s="2655"/>
      <c r="AK61" s="2653"/>
      <c r="AL61" s="2654">
        <v>3</v>
      </c>
      <c r="AM61" s="2655"/>
      <c r="AN61" s="2653"/>
      <c r="AO61" s="2654">
        <v>3</v>
      </c>
      <c r="AP61" s="2655"/>
      <c r="AQ61" s="2653"/>
      <c r="AR61" s="2654">
        <v>3</v>
      </c>
      <c r="AS61" s="2655"/>
      <c r="AT61" s="2653">
        <v>0</v>
      </c>
      <c r="AU61" s="2654">
        <v>36</v>
      </c>
      <c r="AV61" s="2655">
        <v>0</v>
      </c>
      <c r="AX61" s="2639"/>
    </row>
    <row r="62" spans="4:50" ht="15.75" customHeight="1">
      <c r="D62" s="2735" t="s">
        <v>138</v>
      </c>
      <c r="E62" s="2657" t="s">
        <v>233</v>
      </c>
      <c r="F62" s="2736" t="s">
        <v>236</v>
      </c>
      <c r="G62" s="2666" t="s">
        <v>171</v>
      </c>
      <c r="H62" s="2737"/>
      <c r="I62" s="2738"/>
      <c r="J62" s="2661">
        <v>2600</v>
      </c>
      <c r="K62" s="2662">
        <v>7</v>
      </c>
      <c r="L62" s="2663"/>
      <c r="M62" s="2661">
        <v>2500</v>
      </c>
      <c r="N62" s="2662">
        <v>7</v>
      </c>
      <c r="O62" s="2663"/>
      <c r="P62" s="2661">
        <v>2300</v>
      </c>
      <c r="Q62" s="2662">
        <v>7</v>
      </c>
      <c r="R62" s="2663"/>
      <c r="S62" s="2661">
        <v>2500</v>
      </c>
      <c r="T62" s="2662">
        <v>7</v>
      </c>
      <c r="U62" s="2663"/>
      <c r="V62" s="2661">
        <v>2800</v>
      </c>
      <c r="W62" s="2662">
        <v>7</v>
      </c>
      <c r="X62" s="2663"/>
      <c r="Y62" s="2661">
        <v>2600</v>
      </c>
      <c r="Z62" s="2662">
        <v>7</v>
      </c>
      <c r="AA62" s="2663"/>
      <c r="AB62" s="2661">
        <v>3200</v>
      </c>
      <c r="AC62" s="2662">
        <v>7</v>
      </c>
      <c r="AD62" s="2663"/>
      <c r="AE62" s="2661">
        <v>3300</v>
      </c>
      <c r="AF62" s="2662">
        <v>7</v>
      </c>
      <c r="AG62" s="2663"/>
      <c r="AH62" s="2661">
        <v>2900</v>
      </c>
      <c r="AI62" s="2662">
        <v>7</v>
      </c>
      <c r="AJ62" s="2663"/>
      <c r="AK62" s="2661">
        <v>3000</v>
      </c>
      <c r="AL62" s="2662">
        <v>7</v>
      </c>
      <c r="AM62" s="2663"/>
      <c r="AN62" s="2661">
        <v>3000</v>
      </c>
      <c r="AO62" s="2662">
        <v>7</v>
      </c>
      <c r="AP62" s="2663"/>
      <c r="AQ62" s="2661">
        <v>2700</v>
      </c>
      <c r="AR62" s="2662">
        <v>7</v>
      </c>
      <c r="AS62" s="2663"/>
      <c r="AT62" s="2661">
        <v>33400</v>
      </c>
      <c r="AU62" s="2662">
        <v>84</v>
      </c>
      <c r="AV62" s="2663">
        <v>0</v>
      </c>
      <c r="AX62" s="2639"/>
    </row>
    <row r="63" spans="4:50" ht="15.75" customHeight="1">
      <c r="D63" s="2735" t="s">
        <v>137</v>
      </c>
      <c r="E63" s="2657" t="s">
        <v>233</v>
      </c>
      <c r="F63" s="2736" t="s">
        <v>236</v>
      </c>
      <c r="G63" s="2679" t="s">
        <v>171</v>
      </c>
      <c r="H63" s="2739"/>
      <c r="I63" s="2740"/>
      <c r="J63" s="2661">
        <v>4400</v>
      </c>
      <c r="K63" s="2662">
        <v>12</v>
      </c>
      <c r="L63" s="2663"/>
      <c r="M63" s="2661">
        <v>4600</v>
      </c>
      <c r="N63" s="2662">
        <v>12</v>
      </c>
      <c r="O63" s="2663"/>
      <c r="P63" s="2661">
        <v>4500</v>
      </c>
      <c r="Q63" s="2662">
        <v>12</v>
      </c>
      <c r="R63" s="2663"/>
      <c r="S63" s="2661">
        <v>4200</v>
      </c>
      <c r="T63" s="2662">
        <v>12</v>
      </c>
      <c r="U63" s="2663"/>
      <c r="V63" s="2661">
        <v>4600</v>
      </c>
      <c r="W63" s="2662">
        <v>12</v>
      </c>
      <c r="X63" s="2663"/>
      <c r="Y63" s="2661">
        <v>4800</v>
      </c>
      <c r="Z63" s="2662">
        <v>12</v>
      </c>
      <c r="AA63" s="2663"/>
      <c r="AB63" s="2661">
        <v>5000</v>
      </c>
      <c r="AC63" s="2662">
        <v>12</v>
      </c>
      <c r="AD63" s="2663"/>
      <c r="AE63" s="2661">
        <v>5500</v>
      </c>
      <c r="AF63" s="2662">
        <v>12</v>
      </c>
      <c r="AG63" s="2663"/>
      <c r="AH63" s="2661">
        <v>4900</v>
      </c>
      <c r="AI63" s="2662">
        <v>12</v>
      </c>
      <c r="AJ63" s="2663"/>
      <c r="AK63" s="2661">
        <v>5000</v>
      </c>
      <c r="AL63" s="2662">
        <v>12</v>
      </c>
      <c r="AM63" s="2663"/>
      <c r="AN63" s="2661">
        <v>5300</v>
      </c>
      <c r="AO63" s="2662">
        <v>12</v>
      </c>
      <c r="AP63" s="2663"/>
      <c r="AQ63" s="2661">
        <v>4900</v>
      </c>
      <c r="AR63" s="2662">
        <v>12</v>
      </c>
      <c r="AS63" s="2663"/>
      <c r="AT63" s="2661">
        <v>57700</v>
      </c>
      <c r="AU63" s="2662">
        <v>144</v>
      </c>
      <c r="AV63" s="2663">
        <v>0</v>
      </c>
      <c r="AX63" s="2639"/>
    </row>
    <row r="64" spans="4:50" ht="15.75" customHeight="1">
      <c r="D64" s="2721" t="s">
        <v>135</v>
      </c>
      <c r="E64" s="2666" t="s">
        <v>233</v>
      </c>
      <c r="F64" s="2736" t="s">
        <v>236</v>
      </c>
      <c r="G64" s="2666" t="s">
        <v>171</v>
      </c>
      <c r="H64" s="2667"/>
      <c r="I64" s="2668"/>
      <c r="J64" s="2661">
        <v>4700</v>
      </c>
      <c r="K64" s="2662">
        <v>12</v>
      </c>
      <c r="L64" s="2663"/>
      <c r="M64" s="2661">
        <v>4700</v>
      </c>
      <c r="N64" s="2662">
        <v>12</v>
      </c>
      <c r="O64" s="2663"/>
      <c r="P64" s="2661">
        <v>4600</v>
      </c>
      <c r="Q64" s="2662">
        <v>12</v>
      </c>
      <c r="R64" s="2663"/>
      <c r="S64" s="2661">
        <v>4500</v>
      </c>
      <c r="T64" s="2662">
        <v>12</v>
      </c>
      <c r="U64" s="2663"/>
      <c r="V64" s="2661">
        <v>4600</v>
      </c>
      <c r="W64" s="2662">
        <v>12</v>
      </c>
      <c r="X64" s="2663"/>
      <c r="Y64" s="2661">
        <v>4500</v>
      </c>
      <c r="Z64" s="2662">
        <v>12</v>
      </c>
      <c r="AA64" s="2663"/>
      <c r="AB64" s="2661">
        <v>5000</v>
      </c>
      <c r="AC64" s="2662">
        <v>12</v>
      </c>
      <c r="AD64" s="2663"/>
      <c r="AE64" s="2661">
        <v>5400</v>
      </c>
      <c r="AF64" s="2662">
        <v>12</v>
      </c>
      <c r="AG64" s="2663"/>
      <c r="AH64" s="2661">
        <v>4900</v>
      </c>
      <c r="AI64" s="2662">
        <v>12</v>
      </c>
      <c r="AJ64" s="2663"/>
      <c r="AK64" s="2661">
        <v>5200</v>
      </c>
      <c r="AL64" s="2662">
        <v>12</v>
      </c>
      <c r="AM64" s="2663"/>
      <c r="AN64" s="2661">
        <v>5100</v>
      </c>
      <c r="AO64" s="2662">
        <v>12</v>
      </c>
      <c r="AP64" s="2663"/>
      <c r="AQ64" s="2661">
        <v>4700</v>
      </c>
      <c r="AR64" s="2662">
        <v>12</v>
      </c>
      <c r="AS64" s="2663"/>
      <c r="AT64" s="2661">
        <v>57900</v>
      </c>
      <c r="AU64" s="2662">
        <v>144</v>
      </c>
      <c r="AV64" s="2663">
        <v>0</v>
      </c>
      <c r="AX64" s="2639"/>
    </row>
    <row r="65" spans="4:50" ht="15.75" customHeight="1">
      <c r="D65" s="2721" t="s">
        <v>140</v>
      </c>
      <c r="E65" s="2666" t="s">
        <v>233</v>
      </c>
      <c r="F65" s="2736" t="s">
        <v>236</v>
      </c>
      <c r="G65" s="2666" t="s">
        <v>171</v>
      </c>
      <c r="H65" s="2667"/>
      <c r="I65" s="2668"/>
      <c r="J65" s="2661">
        <v>1300</v>
      </c>
      <c r="K65" s="2662">
        <v>4</v>
      </c>
      <c r="L65" s="2663"/>
      <c r="M65" s="2661">
        <v>1300</v>
      </c>
      <c r="N65" s="2662">
        <v>4</v>
      </c>
      <c r="O65" s="2663"/>
      <c r="P65" s="2661">
        <v>1100</v>
      </c>
      <c r="Q65" s="2662">
        <v>4</v>
      </c>
      <c r="R65" s="2663"/>
      <c r="S65" s="2661">
        <v>1200</v>
      </c>
      <c r="T65" s="2662">
        <v>4</v>
      </c>
      <c r="U65" s="2663"/>
      <c r="V65" s="2661">
        <v>1400</v>
      </c>
      <c r="W65" s="2662">
        <v>4</v>
      </c>
      <c r="X65" s="2663"/>
      <c r="Y65" s="2661">
        <v>1400</v>
      </c>
      <c r="Z65" s="2662">
        <v>4</v>
      </c>
      <c r="AA65" s="2663"/>
      <c r="AB65" s="2661">
        <v>1600</v>
      </c>
      <c r="AC65" s="2662">
        <v>4</v>
      </c>
      <c r="AD65" s="2663"/>
      <c r="AE65" s="2661">
        <v>1700</v>
      </c>
      <c r="AF65" s="2662">
        <v>4</v>
      </c>
      <c r="AG65" s="2663"/>
      <c r="AH65" s="2661">
        <v>1400</v>
      </c>
      <c r="AI65" s="2662">
        <v>4</v>
      </c>
      <c r="AJ65" s="2663"/>
      <c r="AK65" s="2661">
        <v>1700</v>
      </c>
      <c r="AL65" s="2662">
        <v>4</v>
      </c>
      <c r="AM65" s="2663"/>
      <c r="AN65" s="2661">
        <v>1700</v>
      </c>
      <c r="AO65" s="2662">
        <v>4</v>
      </c>
      <c r="AP65" s="2663"/>
      <c r="AQ65" s="2661">
        <v>1400</v>
      </c>
      <c r="AR65" s="2662">
        <v>4</v>
      </c>
      <c r="AS65" s="2663"/>
      <c r="AT65" s="2661">
        <v>17200</v>
      </c>
      <c r="AU65" s="2662">
        <v>48</v>
      </c>
      <c r="AV65" s="2663">
        <v>0</v>
      </c>
      <c r="AX65" s="2639"/>
    </row>
    <row r="66" spans="4:50" ht="15.75" customHeight="1">
      <c r="D66" s="2721" t="s">
        <v>145</v>
      </c>
      <c r="E66" s="2666" t="s">
        <v>233</v>
      </c>
      <c r="F66" s="2736" t="s">
        <v>236</v>
      </c>
      <c r="G66" s="2666" t="s">
        <v>171</v>
      </c>
      <c r="H66" s="2667"/>
      <c r="I66" s="2668"/>
      <c r="J66" s="2661">
        <v>1100</v>
      </c>
      <c r="K66" s="2662">
        <v>4</v>
      </c>
      <c r="L66" s="2663"/>
      <c r="M66" s="2661">
        <v>1100</v>
      </c>
      <c r="N66" s="2662">
        <v>4</v>
      </c>
      <c r="O66" s="2663"/>
      <c r="P66" s="2661">
        <v>1100</v>
      </c>
      <c r="Q66" s="2662">
        <v>4</v>
      </c>
      <c r="R66" s="2663"/>
      <c r="S66" s="2661">
        <v>1100</v>
      </c>
      <c r="T66" s="2662">
        <v>4</v>
      </c>
      <c r="U66" s="2663"/>
      <c r="V66" s="2661">
        <v>1100</v>
      </c>
      <c r="W66" s="2662">
        <v>4</v>
      </c>
      <c r="X66" s="2663"/>
      <c r="Y66" s="2661">
        <v>1000</v>
      </c>
      <c r="Z66" s="2662">
        <v>4</v>
      </c>
      <c r="AA66" s="2663"/>
      <c r="AB66" s="2661">
        <v>1100</v>
      </c>
      <c r="AC66" s="2662">
        <v>4</v>
      </c>
      <c r="AD66" s="2663"/>
      <c r="AE66" s="2661">
        <v>1100</v>
      </c>
      <c r="AF66" s="2662">
        <v>4</v>
      </c>
      <c r="AG66" s="2663"/>
      <c r="AH66" s="2661">
        <v>1000</v>
      </c>
      <c r="AI66" s="2662">
        <v>4</v>
      </c>
      <c r="AJ66" s="2663"/>
      <c r="AK66" s="2661">
        <v>1100</v>
      </c>
      <c r="AL66" s="2662">
        <v>4</v>
      </c>
      <c r="AM66" s="2663"/>
      <c r="AN66" s="2661">
        <v>1100</v>
      </c>
      <c r="AO66" s="2662">
        <v>4</v>
      </c>
      <c r="AP66" s="2663"/>
      <c r="AQ66" s="2661">
        <v>1100</v>
      </c>
      <c r="AR66" s="2662">
        <v>4</v>
      </c>
      <c r="AS66" s="2663"/>
      <c r="AT66" s="2661">
        <v>13000</v>
      </c>
      <c r="AU66" s="2662">
        <v>48</v>
      </c>
      <c r="AV66" s="2663">
        <v>0</v>
      </c>
      <c r="AX66" s="2639"/>
    </row>
    <row r="67" spans="4:50" ht="15.75" customHeight="1">
      <c r="D67" s="2721" t="s">
        <v>146</v>
      </c>
      <c r="E67" s="2666" t="s">
        <v>233</v>
      </c>
      <c r="F67" s="2736" t="s">
        <v>236</v>
      </c>
      <c r="G67" s="2666" t="s">
        <v>171</v>
      </c>
      <c r="H67" s="2667"/>
      <c r="I67" s="2668"/>
      <c r="J67" s="2661">
        <v>1400</v>
      </c>
      <c r="K67" s="2662">
        <v>4</v>
      </c>
      <c r="L67" s="2663"/>
      <c r="M67" s="2661">
        <v>1500</v>
      </c>
      <c r="N67" s="2662">
        <v>4</v>
      </c>
      <c r="O67" s="2663"/>
      <c r="P67" s="2661">
        <v>1500</v>
      </c>
      <c r="Q67" s="2662">
        <v>4</v>
      </c>
      <c r="R67" s="2663"/>
      <c r="S67" s="2661">
        <v>1500</v>
      </c>
      <c r="T67" s="2662">
        <v>4</v>
      </c>
      <c r="U67" s="2663"/>
      <c r="V67" s="2661">
        <v>1500</v>
      </c>
      <c r="W67" s="2662">
        <v>4</v>
      </c>
      <c r="X67" s="2663"/>
      <c r="Y67" s="2661">
        <v>1500</v>
      </c>
      <c r="Z67" s="2662">
        <v>4</v>
      </c>
      <c r="AA67" s="2663"/>
      <c r="AB67" s="2661">
        <v>1600</v>
      </c>
      <c r="AC67" s="2662">
        <v>4</v>
      </c>
      <c r="AD67" s="2663"/>
      <c r="AE67" s="2661">
        <v>1600</v>
      </c>
      <c r="AF67" s="2662">
        <v>4</v>
      </c>
      <c r="AG67" s="2663"/>
      <c r="AH67" s="2661">
        <v>1400</v>
      </c>
      <c r="AI67" s="2662">
        <v>4</v>
      </c>
      <c r="AJ67" s="2663"/>
      <c r="AK67" s="2661">
        <v>1600</v>
      </c>
      <c r="AL67" s="2662">
        <v>4</v>
      </c>
      <c r="AM67" s="2663"/>
      <c r="AN67" s="2661">
        <v>1600</v>
      </c>
      <c r="AO67" s="2662">
        <v>4</v>
      </c>
      <c r="AP67" s="2663"/>
      <c r="AQ67" s="2661">
        <v>1600</v>
      </c>
      <c r="AR67" s="2662">
        <v>4</v>
      </c>
      <c r="AS67" s="2663"/>
      <c r="AT67" s="2661">
        <v>18300</v>
      </c>
      <c r="AU67" s="2662">
        <v>48</v>
      </c>
      <c r="AV67" s="2663">
        <v>0</v>
      </c>
      <c r="AX67" s="2639"/>
    </row>
    <row r="68" spans="4:50" ht="15.75" customHeight="1">
      <c r="D68" s="2721" t="s">
        <v>237</v>
      </c>
      <c r="E68" s="2666" t="s">
        <v>233</v>
      </c>
      <c r="F68" s="2736" t="s">
        <v>236</v>
      </c>
      <c r="G68" s="2666" t="s">
        <v>171</v>
      </c>
      <c r="H68" s="2667"/>
      <c r="I68" s="2668"/>
      <c r="J68" s="2661">
        <v>700</v>
      </c>
      <c r="K68" s="2662">
        <v>3</v>
      </c>
      <c r="L68" s="2663"/>
      <c r="M68" s="2661">
        <v>800</v>
      </c>
      <c r="N68" s="2662">
        <v>3</v>
      </c>
      <c r="O68" s="2663"/>
      <c r="P68" s="2661">
        <v>700</v>
      </c>
      <c r="Q68" s="2662">
        <v>3</v>
      </c>
      <c r="R68" s="2663"/>
      <c r="S68" s="2661">
        <v>800</v>
      </c>
      <c r="T68" s="2662">
        <v>3</v>
      </c>
      <c r="U68" s="2663"/>
      <c r="V68" s="2661">
        <v>900</v>
      </c>
      <c r="W68" s="2662">
        <v>3</v>
      </c>
      <c r="X68" s="2663"/>
      <c r="Y68" s="2661">
        <v>900</v>
      </c>
      <c r="Z68" s="2662">
        <v>3</v>
      </c>
      <c r="AA68" s="2663"/>
      <c r="AB68" s="2661">
        <v>900</v>
      </c>
      <c r="AC68" s="2662">
        <v>3</v>
      </c>
      <c r="AD68" s="2663"/>
      <c r="AE68" s="2661">
        <v>900</v>
      </c>
      <c r="AF68" s="2662">
        <v>3</v>
      </c>
      <c r="AG68" s="2663"/>
      <c r="AH68" s="2661">
        <v>900</v>
      </c>
      <c r="AI68" s="2662">
        <v>3</v>
      </c>
      <c r="AJ68" s="2663"/>
      <c r="AK68" s="2661">
        <v>900</v>
      </c>
      <c r="AL68" s="2662">
        <v>3</v>
      </c>
      <c r="AM68" s="2663"/>
      <c r="AN68" s="2661">
        <v>900</v>
      </c>
      <c r="AO68" s="2662">
        <v>3</v>
      </c>
      <c r="AP68" s="2663"/>
      <c r="AQ68" s="2661">
        <v>800</v>
      </c>
      <c r="AR68" s="2662">
        <v>3</v>
      </c>
      <c r="AS68" s="2663"/>
      <c r="AT68" s="2661">
        <v>10100</v>
      </c>
      <c r="AU68" s="2662">
        <v>36</v>
      </c>
      <c r="AV68" s="2663">
        <v>0</v>
      </c>
      <c r="AX68" s="2639"/>
    </row>
    <row r="69" spans="4:50" ht="15.75" customHeight="1">
      <c r="D69" s="2721" t="s">
        <v>238</v>
      </c>
      <c r="E69" s="2666" t="s">
        <v>233</v>
      </c>
      <c r="F69" s="2736" t="s">
        <v>236</v>
      </c>
      <c r="G69" s="2666" t="s">
        <v>171</v>
      </c>
      <c r="H69" s="2667"/>
      <c r="I69" s="2668"/>
      <c r="J69" s="2661">
        <v>300</v>
      </c>
      <c r="K69" s="2662">
        <v>2</v>
      </c>
      <c r="L69" s="2663"/>
      <c r="M69" s="2661">
        <v>300</v>
      </c>
      <c r="N69" s="2662">
        <v>2</v>
      </c>
      <c r="O69" s="2663"/>
      <c r="P69" s="2661">
        <v>300</v>
      </c>
      <c r="Q69" s="2662">
        <v>2</v>
      </c>
      <c r="R69" s="2663"/>
      <c r="S69" s="2661">
        <v>350</v>
      </c>
      <c r="T69" s="2662">
        <v>2</v>
      </c>
      <c r="U69" s="2663"/>
      <c r="V69" s="2661">
        <v>350</v>
      </c>
      <c r="W69" s="2662">
        <v>2</v>
      </c>
      <c r="X69" s="2663"/>
      <c r="Y69" s="2661">
        <v>300</v>
      </c>
      <c r="Z69" s="2662">
        <v>2</v>
      </c>
      <c r="AA69" s="2663"/>
      <c r="AB69" s="2661">
        <v>350</v>
      </c>
      <c r="AC69" s="2662">
        <v>2</v>
      </c>
      <c r="AD69" s="2663"/>
      <c r="AE69" s="2661">
        <v>350</v>
      </c>
      <c r="AF69" s="2662">
        <v>2</v>
      </c>
      <c r="AG69" s="2663"/>
      <c r="AH69" s="2661">
        <v>300</v>
      </c>
      <c r="AI69" s="2662">
        <v>2</v>
      </c>
      <c r="AJ69" s="2663"/>
      <c r="AK69" s="2661">
        <v>400</v>
      </c>
      <c r="AL69" s="2662">
        <v>2</v>
      </c>
      <c r="AM69" s="2663"/>
      <c r="AN69" s="2661">
        <v>300</v>
      </c>
      <c r="AO69" s="2662">
        <v>2</v>
      </c>
      <c r="AP69" s="2663"/>
      <c r="AQ69" s="2661">
        <v>300</v>
      </c>
      <c r="AR69" s="2662">
        <v>2</v>
      </c>
      <c r="AS69" s="2663"/>
      <c r="AT69" s="2661">
        <v>3900</v>
      </c>
      <c r="AU69" s="2662">
        <v>24</v>
      </c>
      <c r="AV69" s="2663">
        <v>0</v>
      </c>
      <c r="AX69" s="2639"/>
    </row>
    <row r="70" spans="4:50" ht="15.75" customHeight="1">
      <c r="D70" s="2721" t="s">
        <v>239</v>
      </c>
      <c r="E70" s="2666" t="s">
        <v>233</v>
      </c>
      <c r="F70" s="2736" t="s">
        <v>236</v>
      </c>
      <c r="G70" s="2666" t="s">
        <v>171</v>
      </c>
      <c r="H70" s="2667"/>
      <c r="I70" s="2668"/>
      <c r="J70" s="2661">
        <v>200</v>
      </c>
      <c r="K70" s="2662">
        <v>3</v>
      </c>
      <c r="L70" s="2663"/>
      <c r="M70" s="2661">
        <v>250</v>
      </c>
      <c r="N70" s="2662">
        <v>3</v>
      </c>
      <c r="O70" s="2663"/>
      <c r="P70" s="2661">
        <v>300</v>
      </c>
      <c r="Q70" s="2662">
        <v>3</v>
      </c>
      <c r="R70" s="2663"/>
      <c r="S70" s="2661">
        <v>250</v>
      </c>
      <c r="T70" s="2662">
        <v>3</v>
      </c>
      <c r="U70" s="2663"/>
      <c r="V70" s="2661">
        <v>250</v>
      </c>
      <c r="W70" s="2662">
        <v>3</v>
      </c>
      <c r="X70" s="2663"/>
      <c r="Y70" s="2661">
        <v>250</v>
      </c>
      <c r="Z70" s="2662">
        <v>3</v>
      </c>
      <c r="AA70" s="2663"/>
      <c r="AB70" s="2661">
        <v>300</v>
      </c>
      <c r="AC70" s="2662">
        <v>3</v>
      </c>
      <c r="AD70" s="2663"/>
      <c r="AE70" s="2661">
        <v>300</v>
      </c>
      <c r="AF70" s="2662">
        <v>3</v>
      </c>
      <c r="AG70" s="2663"/>
      <c r="AH70" s="2661">
        <v>250</v>
      </c>
      <c r="AI70" s="2662">
        <v>3</v>
      </c>
      <c r="AJ70" s="2663"/>
      <c r="AK70" s="2661">
        <v>300</v>
      </c>
      <c r="AL70" s="2662">
        <v>3</v>
      </c>
      <c r="AM70" s="2663"/>
      <c r="AN70" s="2661">
        <v>300</v>
      </c>
      <c r="AO70" s="2662">
        <v>3</v>
      </c>
      <c r="AP70" s="2663"/>
      <c r="AQ70" s="2661">
        <v>300</v>
      </c>
      <c r="AR70" s="2662">
        <v>3</v>
      </c>
      <c r="AS70" s="2663"/>
      <c r="AT70" s="2661">
        <v>3250</v>
      </c>
      <c r="AU70" s="2662">
        <v>36</v>
      </c>
      <c r="AV70" s="2663">
        <v>0</v>
      </c>
      <c r="AX70" s="2639"/>
    </row>
    <row r="71" spans="4:50" ht="15.75" customHeight="1">
      <c r="D71" s="2721" t="s">
        <v>139</v>
      </c>
      <c r="E71" s="2666" t="s">
        <v>233</v>
      </c>
      <c r="F71" s="2736" t="s">
        <v>236</v>
      </c>
      <c r="G71" s="2666" t="s">
        <v>171</v>
      </c>
      <c r="H71" s="2667"/>
      <c r="I71" s="2668"/>
      <c r="J71" s="2661">
        <v>1600</v>
      </c>
      <c r="K71" s="2662">
        <v>4</v>
      </c>
      <c r="L71" s="2663"/>
      <c r="M71" s="2661">
        <v>1700</v>
      </c>
      <c r="N71" s="2662">
        <v>4</v>
      </c>
      <c r="O71" s="2663"/>
      <c r="P71" s="2661">
        <v>1300</v>
      </c>
      <c r="Q71" s="2662">
        <v>4</v>
      </c>
      <c r="R71" s="2663"/>
      <c r="S71" s="2661">
        <v>1400</v>
      </c>
      <c r="T71" s="2662">
        <v>4</v>
      </c>
      <c r="U71" s="2663"/>
      <c r="V71" s="2661">
        <v>1400</v>
      </c>
      <c r="W71" s="2662">
        <v>4</v>
      </c>
      <c r="X71" s="2663"/>
      <c r="Y71" s="2661">
        <v>1600</v>
      </c>
      <c r="Z71" s="2662">
        <v>4</v>
      </c>
      <c r="AA71" s="2663"/>
      <c r="AB71" s="2661">
        <v>1800</v>
      </c>
      <c r="AC71" s="2662">
        <v>4</v>
      </c>
      <c r="AD71" s="2663"/>
      <c r="AE71" s="2661">
        <v>1800</v>
      </c>
      <c r="AF71" s="2662">
        <v>4</v>
      </c>
      <c r="AG71" s="2663"/>
      <c r="AH71" s="2661">
        <v>1600</v>
      </c>
      <c r="AI71" s="2662">
        <v>4</v>
      </c>
      <c r="AJ71" s="2663"/>
      <c r="AK71" s="2661">
        <v>1800</v>
      </c>
      <c r="AL71" s="2662">
        <v>4</v>
      </c>
      <c r="AM71" s="2663"/>
      <c r="AN71" s="2661">
        <v>1800</v>
      </c>
      <c r="AO71" s="2662">
        <v>4</v>
      </c>
      <c r="AP71" s="2663"/>
      <c r="AQ71" s="2661">
        <v>1700</v>
      </c>
      <c r="AR71" s="2662">
        <v>4</v>
      </c>
      <c r="AS71" s="2663"/>
      <c r="AT71" s="2661">
        <v>19500</v>
      </c>
      <c r="AU71" s="2662">
        <v>48</v>
      </c>
      <c r="AV71" s="2663">
        <v>0</v>
      </c>
      <c r="AX71" s="2639"/>
    </row>
    <row r="72" spans="4:50" ht="15.75" customHeight="1">
      <c r="D72" s="2721" t="s">
        <v>144</v>
      </c>
      <c r="E72" s="2666" t="s">
        <v>233</v>
      </c>
      <c r="F72" s="2736" t="s">
        <v>236</v>
      </c>
      <c r="G72" s="2666" t="s">
        <v>171</v>
      </c>
      <c r="H72" s="2667"/>
      <c r="I72" s="2668"/>
      <c r="J72" s="2661">
        <v>1000</v>
      </c>
      <c r="K72" s="2662">
        <v>3</v>
      </c>
      <c r="L72" s="2663"/>
      <c r="M72" s="2661">
        <v>1000</v>
      </c>
      <c r="N72" s="2662">
        <v>3</v>
      </c>
      <c r="O72" s="2663"/>
      <c r="P72" s="2661">
        <v>1000</v>
      </c>
      <c r="Q72" s="2662">
        <v>3</v>
      </c>
      <c r="R72" s="2663"/>
      <c r="S72" s="2661">
        <v>1000</v>
      </c>
      <c r="T72" s="2662">
        <v>3</v>
      </c>
      <c r="U72" s="2663"/>
      <c r="V72" s="2661">
        <v>1100</v>
      </c>
      <c r="W72" s="2662">
        <v>3</v>
      </c>
      <c r="X72" s="2663"/>
      <c r="Y72" s="2661">
        <v>1000</v>
      </c>
      <c r="Z72" s="2662">
        <v>3</v>
      </c>
      <c r="AA72" s="2663"/>
      <c r="AB72" s="2661">
        <v>1100</v>
      </c>
      <c r="AC72" s="2662">
        <v>3</v>
      </c>
      <c r="AD72" s="2663"/>
      <c r="AE72" s="2661">
        <v>1200</v>
      </c>
      <c r="AF72" s="2662">
        <v>3</v>
      </c>
      <c r="AG72" s="2663"/>
      <c r="AH72" s="2661">
        <v>1100</v>
      </c>
      <c r="AI72" s="2662">
        <v>3</v>
      </c>
      <c r="AJ72" s="2663"/>
      <c r="AK72" s="2661">
        <v>1100</v>
      </c>
      <c r="AL72" s="2662">
        <v>3</v>
      </c>
      <c r="AM72" s="2663"/>
      <c r="AN72" s="2661">
        <v>1100</v>
      </c>
      <c r="AO72" s="2662">
        <v>3</v>
      </c>
      <c r="AP72" s="2663"/>
      <c r="AQ72" s="2661">
        <v>1000</v>
      </c>
      <c r="AR72" s="2662">
        <v>3</v>
      </c>
      <c r="AS72" s="2663"/>
      <c r="AT72" s="2661">
        <v>12700</v>
      </c>
      <c r="AU72" s="2662">
        <v>36</v>
      </c>
      <c r="AV72" s="2663">
        <v>0</v>
      </c>
      <c r="AX72" s="2639"/>
    </row>
    <row r="73" spans="4:50" ht="15.75" customHeight="1">
      <c r="D73" s="2721" t="s">
        <v>240</v>
      </c>
      <c r="E73" s="2666" t="s">
        <v>233</v>
      </c>
      <c r="F73" s="2736" t="s">
        <v>236</v>
      </c>
      <c r="G73" s="2666" t="s">
        <v>171</v>
      </c>
      <c r="H73" s="2667"/>
      <c r="I73" s="2668"/>
      <c r="J73" s="2661"/>
      <c r="K73" s="2662"/>
      <c r="L73" s="2663"/>
      <c r="M73" s="2661"/>
      <c r="N73" s="2662"/>
      <c r="O73" s="2663"/>
      <c r="P73" s="2661"/>
      <c r="Q73" s="2662"/>
      <c r="R73" s="2663"/>
      <c r="S73" s="2661"/>
      <c r="T73" s="2662"/>
      <c r="U73" s="2663"/>
      <c r="V73" s="2661"/>
      <c r="W73" s="2662"/>
      <c r="X73" s="2663"/>
      <c r="Y73" s="2661"/>
      <c r="Z73" s="2662"/>
      <c r="AA73" s="2663"/>
      <c r="AB73" s="2661"/>
      <c r="AC73" s="2662"/>
      <c r="AD73" s="2663"/>
      <c r="AE73" s="2661"/>
      <c r="AF73" s="2662"/>
      <c r="AG73" s="2663"/>
      <c r="AH73" s="2661"/>
      <c r="AI73" s="2662"/>
      <c r="AJ73" s="2663"/>
      <c r="AK73" s="2661"/>
      <c r="AL73" s="2662"/>
      <c r="AM73" s="2663"/>
      <c r="AN73" s="2661"/>
      <c r="AO73" s="2662"/>
      <c r="AP73" s="2663"/>
      <c r="AQ73" s="2661"/>
      <c r="AR73" s="2662"/>
      <c r="AS73" s="2663"/>
      <c r="AT73" s="2661">
        <v>0</v>
      </c>
      <c r="AU73" s="2662">
        <v>0</v>
      </c>
      <c r="AV73" s="2663">
        <v>0</v>
      </c>
      <c r="AX73" s="2639"/>
    </row>
    <row r="74" spans="4:50" ht="15.75" customHeight="1">
      <c r="D74" s="2721" t="s">
        <v>241</v>
      </c>
      <c r="E74" s="2666" t="s">
        <v>233</v>
      </c>
      <c r="F74" s="2736" t="s">
        <v>236</v>
      </c>
      <c r="G74" s="2666" t="s">
        <v>171</v>
      </c>
      <c r="H74" s="2667"/>
      <c r="I74" s="2668"/>
      <c r="J74" s="2661"/>
      <c r="K74" s="2662"/>
      <c r="L74" s="2663"/>
      <c r="M74" s="2661"/>
      <c r="N74" s="2662"/>
      <c r="O74" s="2663"/>
      <c r="P74" s="2661"/>
      <c r="Q74" s="2662"/>
      <c r="R74" s="2663"/>
      <c r="S74" s="2661"/>
      <c r="T74" s="2662"/>
      <c r="U74" s="2663"/>
      <c r="V74" s="2661"/>
      <c r="W74" s="2662"/>
      <c r="X74" s="2663"/>
      <c r="Y74" s="2661"/>
      <c r="Z74" s="2662"/>
      <c r="AA74" s="2663"/>
      <c r="AB74" s="2661"/>
      <c r="AC74" s="2662"/>
      <c r="AD74" s="2663"/>
      <c r="AE74" s="2661"/>
      <c r="AF74" s="2662"/>
      <c r="AG74" s="2663"/>
      <c r="AH74" s="2661"/>
      <c r="AI74" s="2662"/>
      <c r="AJ74" s="2663"/>
      <c r="AK74" s="2661"/>
      <c r="AL74" s="2662"/>
      <c r="AM74" s="2663"/>
      <c r="AN74" s="2661"/>
      <c r="AO74" s="2662"/>
      <c r="AP74" s="2663"/>
      <c r="AQ74" s="2661"/>
      <c r="AR74" s="2662"/>
      <c r="AS74" s="2663"/>
      <c r="AT74" s="2661">
        <v>0</v>
      </c>
      <c r="AU74" s="2662">
        <v>0</v>
      </c>
      <c r="AV74" s="2663">
        <v>0</v>
      </c>
      <c r="AX74" s="2639"/>
    </row>
    <row r="75" spans="4:50" ht="15.75" customHeight="1">
      <c r="D75" s="2721" t="s">
        <v>242</v>
      </c>
      <c r="E75" s="2666" t="s">
        <v>233</v>
      </c>
      <c r="F75" s="2736" t="s">
        <v>236</v>
      </c>
      <c r="G75" s="2666" t="s">
        <v>171</v>
      </c>
      <c r="H75" s="2667"/>
      <c r="I75" s="2668"/>
      <c r="J75" s="2661"/>
      <c r="K75" s="2662"/>
      <c r="L75" s="2663"/>
      <c r="M75" s="2661"/>
      <c r="N75" s="2662"/>
      <c r="O75" s="2663"/>
      <c r="P75" s="2661"/>
      <c r="Q75" s="2662"/>
      <c r="R75" s="2663"/>
      <c r="S75" s="2661"/>
      <c r="T75" s="2662"/>
      <c r="U75" s="2663"/>
      <c r="V75" s="2661"/>
      <c r="W75" s="2662"/>
      <c r="X75" s="2663"/>
      <c r="Y75" s="2661"/>
      <c r="Z75" s="2662"/>
      <c r="AA75" s="2663"/>
      <c r="AB75" s="2661"/>
      <c r="AC75" s="2662"/>
      <c r="AD75" s="2663"/>
      <c r="AE75" s="2661"/>
      <c r="AF75" s="2662"/>
      <c r="AG75" s="2663"/>
      <c r="AH75" s="2661"/>
      <c r="AI75" s="2662"/>
      <c r="AJ75" s="2663"/>
      <c r="AK75" s="2661"/>
      <c r="AL75" s="2662"/>
      <c r="AM75" s="2663"/>
      <c r="AN75" s="2661"/>
      <c r="AO75" s="2662"/>
      <c r="AP75" s="2663"/>
      <c r="AQ75" s="2661"/>
      <c r="AR75" s="2662"/>
      <c r="AS75" s="2663"/>
      <c r="AT75" s="2661">
        <v>0</v>
      </c>
      <c r="AU75" s="2662">
        <v>0</v>
      </c>
      <c r="AV75" s="2663">
        <v>0</v>
      </c>
      <c r="AX75" s="2639"/>
    </row>
    <row r="76" spans="4:50" ht="15.75" customHeight="1">
      <c r="D76" s="2721" t="s">
        <v>226</v>
      </c>
      <c r="E76" s="2666" t="s">
        <v>233</v>
      </c>
      <c r="F76" s="2736" t="s">
        <v>236</v>
      </c>
      <c r="G76" s="2666" t="s">
        <v>171</v>
      </c>
      <c r="H76" s="2667"/>
      <c r="I76" s="2668"/>
      <c r="J76" s="2661"/>
      <c r="K76" s="2662"/>
      <c r="L76" s="2663"/>
      <c r="M76" s="2661"/>
      <c r="N76" s="2662"/>
      <c r="O76" s="2663"/>
      <c r="P76" s="2661"/>
      <c r="Q76" s="2662"/>
      <c r="R76" s="2663"/>
      <c r="S76" s="2661"/>
      <c r="T76" s="2662"/>
      <c r="U76" s="2663"/>
      <c r="V76" s="2661"/>
      <c r="W76" s="2662"/>
      <c r="X76" s="2663"/>
      <c r="Y76" s="2661"/>
      <c r="Z76" s="2662"/>
      <c r="AA76" s="2663"/>
      <c r="AB76" s="2661"/>
      <c r="AC76" s="2662"/>
      <c r="AD76" s="2663"/>
      <c r="AE76" s="2661"/>
      <c r="AF76" s="2662"/>
      <c r="AG76" s="2663"/>
      <c r="AH76" s="2661"/>
      <c r="AI76" s="2662"/>
      <c r="AJ76" s="2663"/>
      <c r="AK76" s="2661"/>
      <c r="AL76" s="2662"/>
      <c r="AM76" s="2663"/>
      <c r="AN76" s="2661"/>
      <c r="AO76" s="2662"/>
      <c r="AP76" s="2663"/>
      <c r="AQ76" s="2661"/>
      <c r="AR76" s="2662"/>
      <c r="AS76" s="2663"/>
      <c r="AT76" s="2661">
        <v>0</v>
      </c>
      <c r="AU76" s="2662">
        <v>0</v>
      </c>
      <c r="AV76" s="2663">
        <v>0</v>
      </c>
      <c r="AX76" s="2639"/>
    </row>
    <row r="77" spans="4:50" ht="15.75" customHeight="1">
      <c r="D77" s="2721" t="s">
        <v>243</v>
      </c>
      <c r="E77" s="2666" t="s">
        <v>233</v>
      </c>
      <c r="F77" s="2666" t="s">
        <v>210</v>
      </c>
      <c r="G77" s="2666" t="s">
        <v>52</v>
      </c>
      <c r="H77" s="2667"/>
      <c r="I77" s="2668"/>
      <c r="J77" s="2661">
        <v>150</v>
      </c>
      <c r="K77" s="2662">
        <v>2</v>
      </c>
      <c r="L77" s="2663"/>
      <c r="M77" s="2661">
        <v>150</v>
      </c>
      <c r="N77" s="2662">
        <v>2</v>
      </c>
      <c r="O77" s="2663"/>
      <c r="P77" s="2661">
        <v>150</v>
      </c>
      <c r="Q77" s="2662">
        <v>2</v>
      </c>
      <c r="R77" s="2663"/>
      <c r="S77" s="2661">
        <v>150</v>
      </c>
      <c r="T77" s="2662">
        <v>2</v>
      </c>
      <c r="U77" s="2663"/>
      <c r="V77" s="2661">
        <v>150</v>
      </c>
      <c r="W77" s="2662">
        <v>2</v>
      </c>
      <c r="X77" s="2663"/>
      <c r="Y77" s="2661">
        <v>150</v>
      </c>
      <c r="Z77" s="2662">
        <v>2</v>
      </c>
      <c r="AA77" s="2663"/>
      <c r="AB77" s="2661">
        <v>150</v>
      </c>
      <c r="AC77" s="2662">
        <v>2</v>
      </c>
      <c r="AD77" s="2663"/>
      <c r="AE77" s="2661">
        <v>150</v>
      </c>
      <c r="AF77" s="2662">
        <v>2</v>
      </c>
      <c r="AG77" s="2663"/>
      <c r="AH77" s="2661">
        <v>150</v>
      </c>
      <c r="AI77" s="2662">
        <v>2</v>
      </c>
      <c r="AJ77" s="2663"/>
      <c r="AK77" s="2661">
        <v>150</v>
      </c>
      <c r="AL77" s="2662">
        <v>2</v>
      </c>
      <c r="AM77" s="2663"/>
      <c r="AN77" s="2661">
        <v>150</v>
      </c>
      <c r="AO77" s="2662">
        <v>2</v>
      </c>
      <c r="AP77" s="2663"/>
      <c r="AQ77" s="2661">
        <v>150</v>
      </c>
      <c r="AR77" s="2662">
        <v>2</v>
      </c>
      <c r="AS77" s="2663"/>
      <c r="AT77" s="2661">
        <v>1800</v>
      </c>
      <c r="AU77" s="2662">
        <v>24</v>
      </c>
      <c r="AV77" s="2663">
        <v>0</v>
      </c>
      <c r="AX77" s="2639"/>
    </row>
    <row r="78" spans="4:50" ht="15.75" customHeight="1">
      <c r="D78" s="2721" t="s">
        <v>244</v>
      </c>
      <c r="E78" s="2666" t="s">
        <v>233</v>
      </c>
      <c r="F78" s="2666" t="s">
        <v>210</v>
      </c>
      <c r="G78" s="2666" t="s">
        <v>52</v>
      </c>
      <c r="H78" s="2667"/>
      <c r="I78" s="2668"/>
      <c r="J78" s="2661">
        <v>800</v>
      </c>
      <c r="K78" s="2662">
        <v>2</v>
      </c>
      <c r="L78" s="2663"/>
      <c r="M78" s="2661">
        <v>800</v>
      </c>
      <c r="N78" s="2662">
        <v>2</v>
      </c>
      <c r="O78" s="2663"/>
      <c r="P78" s="2661">
        <v>800</v>
      </c>
      <c r="Q78" s="2662">
        <v>2</v>
      </c>
      <c r="R78" s="2663"/>
      <c r="S78" s="2661">
        <v>800</v>
      </c>
      <c r="T78" s="2662">
        <v>2</v>
      </c>
      <c r="U78" s="2663"/>
      <c r="V78" s="2661">
        <v>800</v>
      </c>
      <c r="W78" s="2662">
        <v>2</v>
      </c>
      <c r="X78" s="2663"/>
      <c r="Y78" s="2661">
        <v>800</v>
      </c>
      <c r="Z78" s="2662">
        <v>2</v>
      </c>
      <c r="AA78" s="2663"/>
      <c r="AB78" s="2661">
        <v>800</v>
      </c>
      <c r="AC78" s="2662">
        <v>2</v>
      </c>
      <c r="AD78" s="2663"/>
      <c r="AE78" s="2661">
        <v>800</v>
      </c>
      <c r="AF78" s="2662">
        <v>2</v>
      </c>
      <c r="AG78" s="2663"/>
      <c r="AH78" s="2661">
        <v>800</v>
      </c>
      <c r="AI78" s="2662">
        <v>2</v>
      </c>
      <c r="AJ78" s="2663"/>
      <c r="AK78" s="2661">
        <v>800</v>
      </c>
      <c r="AL78" s="2662">
        <v>2</v>
      </c>
      <c r="AM78" s="2663"/>
      <c r="AN78" s="2661">
        <v>800</v>
      </c>
      <c r="AO78" s="2662">
        <v>2</v>
      </c>
      <c r="AP78" s="2663"/>
      <c r="AQ78" s="2661">
        <v>800</v>
      </c>
      <c r="AR78" s="2662">
        <v>2</v>
      </c>
      <c r="AS78" s="2663"/>
      <c r="AT78" s="2661">
        <v>9600</v>
      </c>
      <c r="AU78" s="2662">
        <v>24</v>
      </c>
      <c r="AV78" s="2663">
        <v>0</v>
      </c>
      <c r="AX78" s="2639"/>
    </row>
    <row r="79" spans="4:50" ht="15.75" customHeight="1">
      <c r="D79" s="2721" t="s">
        <v>150</v>
      </c>
      <c r="E79" s="2666" t="s">
        <v>233</v>
      </c>
      <c r="F79" s="2666" t="s">
        <v>210</v>
      </c>
      <c r="G79" s="2666" t="s">
        <v>52</v>
      </c>
      <c r="H79" s="2667"/>
      <c r="I79" s="2668"/>
      <c r="J79" s="2661">
        <v>350</v>
      </c>
      <c r="K79" s="2662">
        <v>2</v>
      </c>
      <c r="L79" s="2663"/>
      <c r="M79" s="2661">
        <v>350</v>
      </c>
      <c r="N79" s="2662">
        <v>2</v>
      </c>
      <c r="O79" s="2663"/>
      <c r="P79" s="2661">
        <v>350</v>
      </c>
      <c r="Q79" s="2662">
        <v>2</v>
      </c>
      <c r="R79" s="2663"/>
      <c r="S79" s="2661">
        <v>350</v>
      </c>
      <c r="T79" s="2662">
        <v>2</v>
      </c>
      <c r="U79" s="2663"/>
      <c r="V79" s="2661">
        <v>350</v>
      </c>
      <c r="W79" s="2662">
        <v>2</v>
      </c>
      <c r="X79" s="2663"/>
      <c r="Y79" s="2661">
        <v>350</v>
      </c>
      <c r="Z79" s="2662">
        <v>2</v>
      </c>
      <c r="AA79" s="2663"/>
      <c r="AB79" s="2661">
        <v>350</v>
      </c>
      <c r="AC79" s="2662">
        <v>2</v>
      </c>
      <c r="AD79" s="2663"/>
      <c r="AE79" s="2661">
        <v>350</v>
      </c>
      <c r="AF79" s="2662">
        <v>2</v>
      </c>
      <c r="AG79" s="2663"/>
      <c r="AH79" s="2661">
        <v>350</v>
      </c>
      <c r="AI79" s="2662">
        <v>2</v>
      </c>
      <c r="AJ79" s="2663"/>
      <c r="AK79" s="2661">
        <v>350</v>
      </c>
      <c r="AL79" s="2662">
        <v>2</v>
      </c>
      <c r="AM79" s="2663"/>
      <c r="AN79" s="2661">
        <v>350</v>
      </c>
      <c r="AO79" s="2662">
        <v>2</v>
      </c>
      <c r="AP79" s="2663"/>
      <c r="AQ79" s="2661">
        <v>350</v>
      </c>
      <c r="AR79" s="2662">
        <v>2</v>
      </c>
      <c r="AS79" s="2663"/>
      <c r="AT79" s="2661">
        <v>4200</v>
      </c>
      <c r="AU79" s="2662">
        <v>24</v>
      </c>
      <c r="AV79" s="2663">
        <v>0</v>
      </c>
      <c r="AX79" s="2639"/>
    </row>
    <row r="80" spans="4:50" ht="15.75" customHeight="1">
      <c r="D80" s="2721" t="s">
        <v>218</v>
      </c>
      <c r="E80" s="2666" t="s">
        <v>245</v>
      </c>
      <c r="F80" s="2666" t="s">
        <v>210</v>
      </c>
      <c r="G80" s="2666" t="s">
        <v>171</v>
      </c>
      <c r="H80" s="2667">
        <v>3.5</v>
      </c>
      <c r="I80" s="2668"/>
      <c r="J80" s="2661">
        <v>22500</v>
      </c>
      <c r="K80" s="2662"/>
      <c r="L80" s="2663"/>
      <c r="M80" s="2661">
        <v>21900</v>
      </c>
      <c r="N80" s="2662"/>
      <c r="O80" s="2663"/>
      <c r="P80" s="2661">
        <v>19400</v>
      </c>
      <c r="Q80" s="2662"/>
      <c r="R80" s="2663"/>
      <c r="S80" s="2661">
        <v>19700</v>
      </c>
      <c r="T80" s="2662"/>
      <c r="U80" s="2663"/>
      <c r="V80" s="2661">
        <v>19000</v>
      </c>
      <c r="W80" s="2662"/>
      <c r="X80" s="2663"/>
      <c r="Y80" s="2661">
        <v>18400</v>
      </c>
      <c r="Z80" s="2662"/>
      <c r="AA80" s="2663"/>
      <c r="AB80" s="2661">
        <v>21500</v>
      </c>
      <c r="AC80" s="2662"/>
      <c r="AD80" s="2663"/>
      <c r="AE80" s="2661">
        <v>21900</v>
      </c>
      <c r="AF80" s="2662"/>
      <c r="AG80" s="2663"/>
      <c r="AH80" s="2661">
        <v>22400</v>
      </c>
      <c r="AI80" s="2662"/>
      <c r="AJ80" s="2663"/>
      <c r="AK80" s="2661">
        <v>23800</v>
      </c>
      <c r="AL80" s="2662"/>
      <c r="AM80" s="2663"/>
      <c r="AN80" s="2661">
        <v>22800</v>
      </c>
      <c r="AO80" s="2662"/>
      <c r="AP80" s="2663"/>
      <c r="AQ80" s="2661">
        <v>23900</v>
      </c>
      <c r="AR80" s="2662"/>
      <c r="AS80" s="2663"/>
      <c r="AT80" s="2661">
        <v>257200</v>
      </c>
      <c r="AU80" s="2662">
        <v>0</v>
      </c>
      <c r="AV80" s="2663">
        <v>0</v>
      </c>
      <c r="AX80" s="2639"/>
    </row>
    <row r="81" spans="4:50" ht="15.75" hidden="1" customHeight="1">
      <c r="D81" s="2721" t="s">
        <v>218</v>
      </c>
      <c r="E81" s="2666" t="s">
        <v>246</v>
      </c>
      <c r="F81" s="2666" t="s">
        <v>210</v>
      </c>
      <c r="G81" s="2666" t="s">
        <v>171</v>
      </c>
      <c r="H81" s="2667"/>
      <c r="I81" s="2668"/>
      <c r="J81" s="2661"/>
      <c r="K81" s="2662"/>
      <c r="L81" s="2663"/>
      <c r="M81" s="2661"/>
      <c r="N81" s="2662"/>
      <c r="O81" s="2663"/>
      <c r="P81" s="2661"/>
      <c r="Q81" s="2662"/>
      <c r="R81" s="2663"/>
      <c r="S81" s="2661"/>
      <c r="T81" s="2662"/>
      <c r="U81" s="2663"/>
      <c r="V81" s="2661"/>
      <c r="W81" s="2662"/>
      <c r="X81" s="2663"/>
      <c r="Y81" s="2661"/>
      <c r="Z81" s="2662"/>
      <c r="AA81" s="2663"/>
      <c r="AB81" s="2661"/>
      <c r="AC81" s="2662"/>
      <c r="AD81" s="2663"/>
      <c r="AE81" s="2661"/>
      <c r="AF81" s="2662"/>
      <c r="AG81" s="2663"/>
      <c r="AH81" s="2661"/>
      <c r="AI81" s="2662"/>
      <c r="AJ81" s="2663"/>
      <c r="AK81" s="2661"/>
      <c r="AL81" s="2662"/>
      <c r="AM81" s="2663"/>
      <c r="AN81" s="2661"/>
      <c r="AO81" s="2662"/>
      <c r="AP81" s="2663"/>
      <c r="AQ81" s="2661"/>
      <c r="AR81" s="2662"/>
      <c r="AS81" s="2663"/>
      <c r="AT81" s="2661">
        <v>0</v>
      </c>
      <c r="AU81" s="2662">
        <v>0</v>
      </c>
      <c r="AV81" s="2663">
        <v>0</v>
      </c>
      <c r="AX81" s="2639"/>
    </row>
    <row r="82" spans="4:50" ht="15.75" hidden="1" customHeight="1">
      <c r="D82" s="2721" t="s">
        <v>218</v>
      </c>
      <c r="E82" s="2666" t="s">
        <v>247</v>
      </c>
      <c r="F82" s="2666" t="s">
        <v>210</v>
      </c>
      <c r="G82" s="2666" t="s">
        <v>171</v>
      </c>
      <c r="H82" s="2667">
        <v>2.65</v>
      </c>
      <c r="I82" s="2668"/>
      <c r="J82" s="2661"/>
      <c r="K82" s="2662"/>
      <c r="L82" s="2663"/>
      <c r="M82" s="2661"/>
      <c r="N82" s="2662"/>
      <c r="O82" s="2663"/>
      <c r="P82" s="2661"/>
      <c r="Q82" s="2662"/>
      <c r="R82" s="2663"/>
      <c r="S82" s="2661"/>
      <c r="T82" s="2662"/>
      <c r="U82" s="2663"/>
      <c r="V82" s="2661"/>
      <c r="W82" s="2662"/>
      <c r="X82" s="2663"/>
      <c r="Y82" s="2661"/>
      <c r="Z82" s="2662"/>
      <c r="AA82" s="2663"/>
      <c r="AB82" s="2661"/>
      <c r="AC82" s="2662"/>
      <c r="AD82" s="2663"/>
      <c r="AE82" s="2661"/>
      <c r="AF82" s="2662"/>
      <c r="AG82" s="2663"/>
      <c r="AH82" s="2661"/>
      <c r="AI82" s="2662"/>
      <c r="AJ82" s="2663"/>
      <c r="AK82" s="2661"/>
      <c r="AL82" s="2662"/>
      <c r="AM82" s="2663"/>
      <c r="AN82" s="2661"/>
      <c r="AO82" s="2662"/>
      <c r="AP82" s="2663"/>
      <c r="AQ82" s="2661"/>
      <c r="AR82" s="2662"/>
      <c r="AS82" s="2663"/>
      <c r="AT82" s="2661">
        <v>0</v>
      </c>
      <c r="AU82" s="2662">
        <v>0</v>
      </c>
      <c r="AV82" s="2663">
        <v>0</v>
      </c>
      <c r="AX82" s="2639"/>
    </row>
    <row r="83" spans="4:50" ht="15.75" customHeight="1">
      <c r="D83" s="2721" t="s">
        <v>218</v>
      </c>
      <c r="E83" s="2666" t="s">
        <v>248</v>
      </c>
      <c r="F83" s="2666" t="s">
        <v>210</v>
      </c>
      <c r="G83" s="2666" t="s">
        <v>171</v>
      </c>
      <c r="H83" s="2667">
        <v>4</v>
      </c>
      <c r="I83" s="2668"/>
      <c r="J83" s="2661">
        <v>3200</v>
      </c>
      <c r="K83" s="2662"/>
      <c r="L83" s="2663"/>
      <c r="M83" s="2661">
        <v>3200</v>
      </c>
      <c r="N83" s="2662"/>
      <c r="O83" s="2663"/>
      <c r="P83" s="2661">
        <v>3200</v>
      </c>
      <c r="Q83" s="2662"/>
      <c r="R83" s="2663"/>
      <c r="S83" s="2661">
        <v>3200</v>
      </c>
      <c r="T83" s="2662"/>
      <c r="U83" s="2663"/>
      <c r="V83" s="2661">
        <v>3200</v>
      </c>
      <c r="W83" s="2662"/>
      <c r="X83" s="2663"/>
      <c r="Y83" s="2661">
        <v>3200</v>
      </c>
      <c r="Z83" s="2662"/>
      <c r="AA83" s="2663"/>
      <c r="AB83" s="2661">
        <v>3200</v>
      </c>
      <c r="AC83" s="2662"/>
      <c r="AD83" s="2663"/>
      <c r="AE83" s="2661">
        <v>3200</v>
      </c>
      <c r="AF83" s="2662"/>
      <c r="AG83" s="2663"/>
      <c r="AH83" s="2661">
        <v>3200</v>
      </c>
      <c r="AI83" s="2662"/>
      <c r="AJ83" s="2663"/>
      <c r="AK83" s="2661">
        <v>3200</v>
      </c>
      <c r="AL83" s="2662"/>
      <c r="AM83" s="2663"/>
      <c r="AN83" s="2661">
        <v>3200</v>
      </c>
      <c r="AO83" s="2662"/>
      <c r="AP83" s="2663"/>
      <c r="AQ83" s="2661">
        <v>3200</v>
      </c>
      <c r="AR83" s="2662"/>
      <c r="AS83" s="2663"/>
      <c r="AT83" s="2661">
        <v>38400</v>
      </c>
      <c r="AU83" s="2662">
        <v>0</v>
      </c>
      <c r="AV83" s="2663">
        <v>0</v>
      </c>
      <c r="AX83" s="2639"/>
    </row>
    <row r="84" spans="4:50" ht="15.75" customHeight="1">
      <c r="D84" s="2722" t="s">
        <v>218</v>
      </c>
      <c r="E84" s="2723" t="s">
        <v>249</v>
      </c>
      <c r="F84" s="2723" t="s">
        <v>210</v>
      </c>
      <c r="G84" s="2723" t="s">
        <v>22</v>
      </c>
      <c r="H84" s="2724">
        <v>3.8</v>
      </c>
      <c r="I84" s="2725"/>
      <c r="J84" s="2711">
        <v>1200</v>
      </c>
      <c r="K84" s="2712"/>
      <c r="L84" s="2713"/>
      <c r="M84" s="2711">
        <v>1200</v>
      </c>
      <c r="N84" s="2712"/>
      <c r="O84" s="2713"/>
      <c r="P84" s="2711">
        <v>1200</v>
      </c>
      <c r="Q84" s="2712"/>
      <c r="R84" s="2713"/>
      <c r="S84" s="2711">
        <v>1200</v>
      </c>
      <c r="T84" s="2712"/>
      <c r="U84" s="2713"/>
      <c r="V84" s="2711">
        <v>1200</v>
      </c>
      <c r="W84" s="2712"/>
      <c r="X84" s="2713"/>
      <c r="Y84" s="2711">
        <v>1200</v>
      </c>
      <c r="Z84" s="2712"/>
      <c r="AA84" s="2713"/>
      <c r="AB84" s="2711">
        <v>1200</v>
      </c>
      <c r="AC84" s="2712"/>
      <c r="AD84" s="2713"/>
      <c r="AE84" s="2711">
        <v>1200</v>
      </c>
      <c r="AF84" s="2712"/>
      <c r="AG84" s="2713"/>
      <c r="AH84" s="2711">
        <v>1200</v>
      </c>
      <c r="AI84" s="2712"/>
      <c r="AJ84" s="2713"/>
      <c r="AK84" s="2711">
        <v>1200</v>
      </c>
      <c r="AL84" s="2712"/>
      <c r="AM84" s="2713"/>
      <c r="AN84" s="2711">
        <v>1200</v>
      </c>
      <c r="AO84" s="2712"/>
      <c r="AP84" s="2713"/>
      <c r="AQ84" s="2711">
        <v>1200</v>
      </c>
      <c r="AR84" s="2712"/>
      <c r="AS84" s="2713"/>
      <c r="AT84" s="2711">
        <v>14400</v>
      </c>
      <c r="AU84" s="2712">
        <v>0</v>
      </c>
      <c r="AV84" s="2713">
        <v>0</v>
      </c>
      <c r="AX84" s="2639"/>
    </row>
    <row r="85" spans="4:50" ht="15.75" customHeight="1">
      <c r="D85" s="2726"/>
      <c r="E85" s="2726"/>
      <c r="F85" s="2726"/>
      <c r="G85" s="2726"/>
      <c r="H85" s="2726"/>
      <c r="I85" s="2726"/>
      <c r="J85" s="2726"/>
      <c r="K85" s="2726"/>
      <c r="L85" s="2726"/>
      <c r="M85" s="2726"/>
      <c r="N85" s="2726"/>
      <c r="O85" s="2726"/>
      <c r="P85" s="2726"/>
      <c r="Q85" s="2726"/>
      <c r="R85" s="2726"/>
      <c r="S85" s="2726"/>
      <c r="T85" s="2726"/>
      <c r="U85" s="2726"/>
      <c r="V85" s="2726"/>
      <c r="W85" s="2726"/>
      <c r="X85" s="2726"/>
      <c r="Y85" s="2726"/>
      <c r="Z85" s="2726"/>
      <c r="AA85" s="2726"/>
      <c r="AB85" s="2726"/>
      <c r="AC85" s="2726"/>
      <c r="AD85" s="2726"/>
      <c r="AE85" s="2726"/>
      <c r="AF85" s="2726"/>
      <c r="AG85" s="2726"/>
      <c r="AH85" s="2726"/>
      <c r="AI85" s="2726"/>
      <c r="AJ85" s="2726"/>
      <c r="AK85" s="2726"/>
      <c r="AL85" s="2726"/>
      <c r="AM85" s="2726"/>
      <c r="AN85" s="2726"/>
      <c r="AO85" s="2726"/>
      <c r="AP85" s="2726"/>
      <c r="AQ85" s="2726"/>
      <c r="AR85" s="2726"/>
      <c r="AS85" s="2726"/>
      <c r="AT85" s="2726"/>
      <c r="AU85" s="2726"/>
      <c r="AV85" s="2726"/>
      <c r="AW85" s="2726"/>
      <c r="AX85" s="2639"/>
    </row>
    <row r="86" spans="4:50" ht="15.75" customHeight="1">
      <c r="D86" s="2717" t="s">
        <v>208</v>
      </c>
      <c r="E86" s="2718" t="s">
        <v>250</v>
      </c>
      <c r="F86" s="2718" t="s">
        <v>210</v>
      </c>
      <c r="G86" s="2718" t="s">
        <v>171</v>
      </c>
      <c r="H86" s="2719"/>
      <c r="I86" s="2720"/>
      <c r="J86" s="2653">
        <v>2400</v>
      </c>
      <c r="K86" s="2654">
        <v>10</v>
      </c>
      <c r="L86" s="2655"/>
      <c r="M86" s="2653">
        <v>2300</v>
      </c>
      <c r="N86" s="2654">
        <v>10</v>
      </c>
      <c r="O86" s="2655"/>
      <c r="P86" s="2653">
        <v>2600</v>
      </c>
      <c r="Q86" s="2654">
        <v>10</v>
      </c>
      <c r="R86" s="2655"/>
      <c r="S86" s="2653">
        <v>2700</v>
      </c>
      <c r="T86" s="2654">
        <v>10</v>
      </c>
      <c r="U86" s="2655"/>
      <c r="V86" s="2653">
        <v>2900</v>
      </c>
      <c r="W86" s="2654">
        <v>10</v>
      </c>
      <c r="X86" s="2655"/>
      <c r="Y86" s="2653">
        <v>2900</v>
      </c>
      <c r="Z86" s="2654">
        <v>10</v>
      </c>
      <c r="AA86" s="2655"/>
      <c r="AB86" s="2653">
        <v>3000</v>
      </c>
      <c r="AC86" s="2654">
        <v>10</v>
      </c>
      <c r="AD86" s="2655"/>
      <c r="AE86" s="2653">
        <v>2900</v>
      </c>
      <c r="AF86" s="2654">
        <v>10</v>
      </c>
      <c r="AG86" s="2655"/>
      <c r="AH86" s="2653">
        <v>2700</v>
      </c>
      <c r="AI86" s="2654">
        <v>10</v>
      </c>
      <c r="AJ86" s="2655"/>
      <c r="AK86" s="2653">
        <v>2900</v>
      </c>
      <c r="AL86" s="2654">
        <v>10</v>
      </c>
      <c r="AM86" s="2655"/>
      <c r="AN86" s="2653">
        <v>2600</v>
      </c>
      <c r="AO86" s="2654">
        <v>10</v>
      </c>
      <c r="AP86" s="2655"/>
      <c r="AQ86" s="2653">
        <v>2800</v>
      </c>
      <c r="AR86" s="2654">
        <v>10</v>
      </c>
      <c r="AS86" s="2655"/>
      <c r="AT86" s="2653">
        <v>32700</v>
      </c>
      <c r="AU86" s="2654">
        <v>120</v>
      </c>
      <c r="AV86" s="2655">
        <v>0</v>
      </c>
      <c r="AX86" s="2639"/>
    </row>
    <row r="87" spans="4:50" ht="15.75" customHeight="1">
      <c r="D87" s="2721" t="s">
        <v>208</v>
      </c>
      <c r="E87" s="2666" t="s">
        <v>251</v>
      </c>
      <c r="F87" s="2666" t="s">
        <v>210</v>
      </c>
      <c r="G87" s="2666" t="s">
        <v>171</v>
      </c>
      <c r="H87" s="2667"/>
      <c r="I87" s="2668"/>
      <c r="J87" s="2661">
        <v>12500</v>
      </c>
      <c r="K87" s="2662"/>
      <c r="L87" s="2663"/>
      <c r="M87" s="2661">
        <v>11500</v>
      </c>
      <c r="N87" s="2662"/>
      <c r="O87" s="2663"/>
      <c r="P87" s="2661">
        <v>11500</v>
      </c>
      <c r="Q87" s="2662"/>
      <c r="R87" s="2663"/>
      <c r="S87" s="2661">
        <v>12500</v>
      </c>
      <c r="T87" s="2662"/>
      <c r="U87" s="2663"/>
      <c r="V87" s="2661">
        <v>11500</v>
      </c>
      <c r="W87" s="2662"/>
      <c r="X87" s="2663"/>
      <c r="Y87" s="2661">
        <v>11000</v>
      </c>
      <c r="Z87" s="2662"/>
      <c r="AA87" s="2663"/>
      <c r="AB87" s="2661">
        <v>11000</v>
      </c>
      <c r="AC87" s="2662"/>
      <c r="AD87" s="2663"/>
      <c r="AE87" s="2661">
        <v>11800</v>
      </c>
      <c r="AF87" s="2662"/>
      <c r="AG87" s="2663"/>
      <c r="AH87" s="2661">
        <v>11200</v>
      </c>
      <c r="AI87" s="2662"/>
      <c r="AJ87" s="2663"/>
      <c r="AK87" s="2661">
        <v>12500</v>
      </c>
      <c r="AL87" s="2662"/>
      <c r="AM87" s="2663"/>
      <c r="AN87" s="2661">
        <v>11500</v>
      </c>
      <c r="AO87" s="2662"/>
      <c r="AP87" s="2663"/>
      <c r="AQ87" s="2661">
        <v>12800</v>
      </c>
      <c r="AR87" s="2662"/>
      <c r="AS87" s="2663"/>
      <c r="AT87" s="2661">
        <v>141300</v>
      </c>
      <c r="AU87" s="2662">
        <v>0</v>
      </c>
      <c r="AV87" s="2663">
        <v>0</v>
      </c>
      <c r="AX87" s="2639"/>
    </row>
    <row r="88" spans="4:50" ht="15.75" customHeight="1">
      <c r="D88" s="2721" t="s">
        <v>208</v>
      </c>
      <c r="E88" s="2666" t="s">
        <v>251</v>
      </c>
      <c r="F88" s="2666" t="s">
        <v>210</v>
      </c>
      <c r="G88" s="2666" t="s">
        <v>22</v>
      </c>
      <c r="H88" s="2667"/>
      <c r="I88" s="2668"/>
      <c r="J88" s="2661">
        <v>1700</v>
      </c>
      <c r="K88" s="2662"/>
      <c r="L88" s="2663"/>
      <c r="M88" s="2661">
        <v>1400</v>
      </c>
      <c r="N88" s="2662"/>
      <c r="O88" s="2663"/>
      <c r="P88" s="2661">
        <v>1400</v>
      </c>
      <c r="Q88" s="2662"/>
      <c r="R88" s="2663"/>
      <c r="S88" s="2661">
        <v>1500</v>
      </c>
      <c r="T88" s="2662"/>
      <c r="U88" s="2663"/>
      <c r="V88" s="2661">
        <v>1400</v>
      </c>
      <c r="W88" s="2662"/>
      <c r="X88" s="2663"/>
      <c r="Y88" s="2661">
        <v>1500</v>
      </c>
      <c r="Z88" s="2662"/>
      <c r="AA88" s="2663"/>
      <c r="AB88" s="2661">
        <v>1300</v>
      </c>
      <c r="AC88" s="2662"/>
      <c r="AD88" s="2663"/>
      <c r="AE88" s="2661">
        <v>1500</v>
      </c>
      <c r="AF88" s="2662"/>
      <c r="AG88" s="2663"/>
      <c r="AH88" s="2661">
        <v>1500</v>
      </c>
      <c r="AI88" s="2662"/>
      <c r="AJ88" s="2663"/>
      <c r="AK88" s="2661">
        <v>1600</v>
      </c>
      <c r="AL88" s="2662"/>
      <c r="AM88" s="2663"/>
      <c r="AN88" s="2661">
        <v>1400</v>
      </c>
      <c r="AO88" s="2662"/>
      <c r="AP88" s="2663"/>
      <c r="AQ88" s="2661">
        <v>1500</v>
      </c>
      <c r="AR88" s="2662"/>
      <c r="AS88" s="2663"/>
      <c r="AT88" s="2661">
        <v>17700</v>
      </c>
      <c r="AU88" s="2662">
        <v>0</v>
      </c>
      <c r="AV88" s="2663">
        <v>0</v>
      </c>
      <c r="AX88" s="2639"/>
    </row>
    <row r="89" spans="4:50" ht="15.75" customHeight="1">
      <c r="D89" s="2721" t="s">
        <v>208</v>
      </c>
      <c r="E89" s="2666" t="s">
        <v>251</v>
      </c>
      <c r="F89" s="2666" t="s">
        <v>210</v>
      </c>
      <c r="G89" s="2666" t="s">
        <v>84</v>
      </c>
      <c r="H89" s="2667"/>
      <c r="I89" s="2668"/>
      <c r="J89" s="2661">
        <v>500</v>
      </c>
      <c r="K89" s="2662"/>
      <c r="L89" s="2663"/>
      <c r="M89" s="2661">
        <v>500</v>
      </c>
      <c r="N89" s="2662"/>
      <c r="O89" s="2663"/>
      <c r="P89" s="2661">
        <v>500</v>
      </c>
      <c r="Q89" s="2662"/>
      <c r="R89" s="2663"/>
      <c r="S89" s="2661">
        <v>500</v>
      </c>
      <c r="T89" s="2662"/>
      <c r="U89" s="2663"/>
      <c r="V89" s="2661">
        <v>500</v>
      </c>
      <c r="W89" s="2662"/>
      <c r="X89" s="2663"/>
      <c r="Y89" s="2661">
        <v>500</v>
      </c>
      <c r="Z89" s="2662"/>
      <c r="AA89" s="2663"/>
      <c r="AB89" s="2661">
        <v>500</v>
      </c>
      <c r="AC89" s="2662"/>
      <c r="AD89" s="2663"/>
      <c r="AE89" s="2661">
        <v>500</v>
      </c>
      <c r="AF89" s="2662"/>
      <c r="AG89" s="2663"/>
      <c r="AH89" s="2661">
        <v>500</v>
      </c>
      <c r="AI89" s="2662"/>
      <c r="AJ89" s="2663"/>
      <c r="AK89" s="2661">
        <v>500</v>
      </c>
      <c r="AL89" s="2662"/>
      <c r="AM89" s="2663"/>
      <c r="AN89" s="2661">
        <v>500</v>
      </c>
      <c r="AO89" s="2662"/>
      <c r="AP89" s="2663"/>
      <c r="AQ89" s="2661">
        <v>500</v>
      </c>
      <c r="AR89" s="2662"/>
      <c r="AS89" s="2663"/>
      <c r="AT89" s="2661">
        <v>6000</v>
      </c>
      <c r="AU89" s="2662">
        <v>0</v>
      </c>
      <c r="AV89" s="2663">
        <v>0</v>
      </c>
      <c r="AX89" s="2639"/>
    </row>
    <row r="90" spans="4:50" ht="15.75" customHeight="1">
      <c r="D90" s="2722" t="s">
        <v>208</v>
      </c>
      <c r="E90" s="2723" t="s">
        <v>252</v>
      </c>
      <c r="F90" s="2723"/>
      <c r="G90" s="2723"/>
      <c r="H90" s="2724"/>
      <c r="I90" s="2725"/>
      <c r="J90" s="2711"/>
      <c r="K90" s="2712"/>
      <c r="L90" s="2713"/>
      <c r="M90" s="2711"/>
      <c r="N90" s="2712"/>
      <c r="O90" s="2713"/>
      <c r="P90" s="2711"/>
      <c r="Q90" s="2712"/>
      <c r="R90" s="2713"/>
      <c r="S90" s="2711"/>
      <c r="T90" s="2712"/>
      <c r="U90" s="2713"/>
      <c r="V90" s="2711"/>
      <c r="W90" s="2712"/>
      <c r="X90" s="2713"/>
      <c r="Y90" s="2711"/>
      <c r="Z90" s="2712"/>
      <c r="AA90" s="2713"/>
      <c r="AB90" s="2711"/>
      <c r="AC90" s="2712"/>
      <c r="AD90" s="2713"/>
      <c r="AE90" s="2711"/>
      <c r="AF90" s="2712"/>
      <c r="AG90" s="2713"/>
      <c r="AH90" s="2711"/>
      <c r="AI90" s="2712"/>
      <c r="AJ90" s="2713"/>
      <c r="AK90" s="2711"/>
      <c r="AL90" s="2712"/>
      <c r="AM90" s="2713"/>
      <c r="AN90" s="2711"/>
      <c r="AO90" s="2712"/>
      <c r="AP90" s="2713"/>
      <c r="AQ90" s="2711"/>
      <c r="AR90" s="2712"/>
      <c r="AS90" s="2713"/>
      <c r="AT90" s="2711">
        <v>0</v>
      </c>
      <c r="AU90" s="2712">
        <v>0</v>
      </c>
      <c r="AV90" s="2713">
        <v>0</v>
      </c>
      <c r="AX90" s="2639"/>
    </row>
    <row r="91" spans="4:50" ht="15.75" customHeight="1">
      <c r="D91" s="2717" t="s">
        <v>218</v>
      </c>
      <c r="E91" s="2718" t="s">
        <v>251</v>
      </c>
      <c r="F91" s="2718" t="s">
        <v>210</v>
      </c>
      <c r="G91" s="2718" t="s">
        <v>171</v>
      </c>
      <c r="H91" s="2719">
        <v>1.7</v>
      </c>
      <c r="I91" s="2720"/>
      <c r="J91" s="2653">
        <v>200</v>
      </c>
      <c r="K91" s="2654"/>
      <c r="L91" s="2655"/>
      <c r="M91" s="2653">
        <v>200</v>
      </c>
      <c r="N91" s="2654"/>
      <c r="O91" s="2655"/>
      <c r="P91" s="2653">
        <v>200</v>
      </c>
      <c r="Q91" s="2654"/>
      <c r="R91" s="2655"/>
      <c r="S91" s="2653">
        <v>200</v>
      </c>
      <c r="T91" s="2654"/>
      <c r="U91" s="2655"/>
      <c r="V91" s="2653">
        <v>200</v>
      </c>
      <c r="W91" s="2654"/>
      <c r="X91" s="2655"/>
      <c r="Y91" s="2653">
        <v>200</v>
      </c>
      <c r="Z91" s="2654"/>
      <c r="AA91" s="2655"/>
      <c r="AB91" s="2653">
        <v>200</v>
      </c>
      <c r="AC91" s="2654"/>
      <c r="AD91" s="2655"/>
      <c r="AE91" s="2653">
        <v>200</v>
      </c>
      <c r="AF91" s="2654"/>
      <c r="AG91" s="2655"/>
      <c r="AH91" s="2653">
        <v>200</v>
      </c>
      <c r="AI91" s="2654"/>
      <c r="AJ91" s="2655"/>
      <c r="AK91" s="2653">
        <v>200</v>
      </c>
      <c r="AL91" s="2654"/>
      <c r="AM91" s="2655"/>
      <c r="AN91" s="2653">
        <v>200</v>
      </c>
      <c r="AO91" s="2654"/>
      <c r="AP91" s="2655"/>
      <c r="AQ91" s="2653">
        <v>200</v>
      </c>
      <c r="AR91" s="2654"/>
      <c r="AS91" s="2655"/>
      <c r="AT91" s="2653">
        <v>2400</v>
      </c>
      <c r="AU91" s="2654">
        <v>0</v>
      </c>
      <c r="AV91" s="2655">
        <v>0</v>
      </c>
      <c r="AX91" s="2639"/>
    </row>
    <row r="92" spans="4:50" ht="15.75" customHeight="1">
      <c r="D92" s="2721" t="s">
        <v>139</v>
      </c>
      <c r="E92" s="2666" t="s">
        <v>251</v>
      </c>
      <c r="F92" s="2666" t="s">
        <v>210</v>
      </c>
      <c r="G92" s="2666" t="s">
        <v>171</v>
      </c>
      <c r="H92" s="2667"/>
      <c r="I92" s="2668"/>
      <c r="J92" s="2661"/>
      <c r="K92" s="2662"/>
      <c r="L92" s="2663"/>
      <c r="M92" s="2661"/>
      <c r="N92" s="2662"/>
      <c r="O92" s="2663"/>
      <c r="P92" s="2661"/>
      <c r="Q92" s="2662"/>
      <c r="R92" s="2663"/>
      <c r="S92" s="2661"/>
      <c r="T92" s="2662"/>
      <c r="U92" s="2663"/>
      <c r="V92" s="2661"/>
      <c r="W92" s="2662"/>
      <c r="X92" s="2663"/>
      <c r="Y92" s="2661"/>
      <c r="Z92" s="2662"/>
      <c r="AA92" s="2663"/>
      <c r="AB92" s="2661"/>
      <c r="AC92" s="2662"/>
      <c r="AD92" s="2663"/>
      <c r="AE92" s="2661"/>
      <c r="AF92" s="2662"/>
      <c r="AG92" s="2663"/>
      <c r="AH92" s="2661"/>
      <c r="AI92" s="2662"/>
      <c r="AJ92" s="2663"/>
      <c r="AK92" s="2661"/>
      <c r="AL92" s="2662"/>
      <c r="AM92" s="2663"/>
      <c r="AN92" s="2661"/>
      <c r="AO92" s="2662"/>
      <c r="AP92" s="2663"/>
      <c r="AQ92" s="2661"/>
      <c r="AR92" s="2662"/>
      <c r="AS92" s="2663"/>
      <c r="AT92" s="2661">
        <v>0</v>
      </c>
      <c r="AU92" s="2662">
        <v>0</v>
      </c>
      <c r="AV92" s="2663">
        <v>0</v>
      </c>
      <c r="AX92" s="2639"/>
    </row>
    <row r="93" spans="4:50" ht="15.75" customHeight="1">
      <c r="D93" s="2721" t="s">
        <v>137</v>
      </c>
      <c r="E93" s="2666" t="s">
        <v>251</v>
      </c>
      <c r="F93" s="2666" t="s">
        <v>210</v>
      </c>
      <c r="G93" s="2666" t="s">
        <v>171</v>
      </c>
      <c r="H93" s="2667"/>
      <c r="I93" s="2668"/>
      <c r="J93" s="2661"/>
      <c r="K93" s="2662"/>
      <c r="L93" s="2663"/>
      <c r="M93" s="2661"/>
      <c r="N93" s="2662"/>
      <c r="O93" s="2663"/>
      <c r="P93" s="2661"/>
      <c r="Q93" s="2662"/>
      <c r="R93" s="2663"/>
      <c r="S93" s="2661"/>
      <c r="T93" s="2662"/>
      <c r="U93" s="2663"/>
      <c r="V93" s="2661"/>
      <c r="W93" s="2662"/>
      <c r="X93" s="2663"/>
      <c r="Y93" s="2661"/>
      <c r="Z93" s="2662"/>
      <c r="AA93" s="2663"/>
      <c r="AB93" s="2661"/>
      <c r="AC93" s="2662"/>
      <c r="AD93" s="2663"/>
      <c r="AE93" s="2661"/>
      <c r="AF93" s="2662"/>
      <c r="AG93" s="2663"/>
      <c r="AH93" s="2661"/>
      <c r="AI93" s="2662"/>
      <c r="AJ93" s="2663"/>
      <c r="AK93" s="2661"/>
      <c r="AL93" s="2662"/>
      <c r="AM93" s="2663"/>
      <c r="AN93" s="2661"/>
      <c r="AO93" s="2662"/>
      <c r="AP93" s="2663"/>
      <c r="AQ93" s="2661"/>
      <c r="AR93" s="2662"/>
      <c r="AS93" s="2663"/>
      <c r="AT93" s="2661">
        <v>0</v>
      </c>
      <c r="AU93" s="2662">
        <v>0</v>
      </c>
      <c r="AV93" s="2663">
        <v>0</v>
      </c>
      <c r="AX93" s="2639"/>
    </row>
    <row r="94" spans="4:50" ht="15.75" customHeight="1">
      <c r="D94" s="2721" t="s">
        <v>135</v>
      </c>
      <c r="E94" s="2666" t="s">
        <v>251</v>
      </c>
      <c r="F94" s="2666" t="s">
        <v>210</v>
      </c>
      <c r="G94" s="2666" t="s">
        <v>171</v>
      </c>
      <c r="H94" s="2667"/>
      <c r="I94" s="2668"/>
      <c r="J94" s="2661"/>
      <c r="K94" s="2662"/>
      <c r="L94" s="2663"/>
      <c r="M94" s="2661"/>
      <c r="N94" s="2662"/>
      <c r="O94" s="2663"/>
      <c r="P94" s="2661"/>
      <c r="Q94" s="2662"/>
      <c r="R94" s="2663"/>
      <c r="S94" s="2661"/>
      <c r="T94" s="2662"/>
      <c r="U94" s="2663"/>
      <c r="V94" s="2661"/>
      <c r="W94" s="2662"/>
      <c r="X94" s="2663"/>
      <c r="Y94" s="2661"/>
      <c r="Z94" s="2662"/>
      <c r="AA94" s="2663"/>
      <c r="AB94" s="2661"/>
      <c r="AC94" s="2662"/>
      <c r="AD94" s="2663"/>
      <c r="AE94" s="2661"/>
      <c r="AF94" s="2662"/>
      <c r="AG94" s="2663"/>
      <c r="AH94" s="2661"/>
      <c r="AI94" s="2662"/>
      <c r="AJ94" s="2663"/>
      <c r="AK94" s="2661"/>
      <c r="AL94" s="2662"/>
      <c r="AM94" s="2663"/>
      <c r="AN94" s="2661"/>
      <c r="AO94" s="2662"/>
      <c r="AP94" s="2663"/>
      <c r="AQ94" s="2661"/>
      <c r="AR94" s="2662"/>
      <c r="AS94" s="2663"/>
      <c r="AT94" s="2661">
        <v>0</v>
      </c>
      <c r="AU94" s="2662">
        <v>0</v>
      </c>
      <c r="AV94" s="2663">
        <v>0</v>
      </c>
      <c r="AX94" s="2639"/>
    </row>
    <row r="95" spans="4:50" ht="15.75" customHeight="1">
      <c r="D95" s="2721" t="s">
        <v>138</v>
      </c>
      <c r="E95" s="2666" t="s">
        <v>251</v>
      </c>
      <c r="F95" s="2666" t="s">
        <v>210</v>
      </c>
      <c r="G95" s="2666" t="s">
        <v>171</v>
      </c>
      <c r="H95" s="2667"/>
      <c r="I95" s="2668"/>
      <c r="J95" s="2661"/>
      <c r="K95" s="2662"/>
      <c r="L95" s="2663"/>
      <c r="M95" s="2661"/>
      <c r="N95" s="2662"/>
      <c r="O95" s="2663"/>
      <c r="P95" s="2661"/>
      <c r="Q95" s="2662"/>
      <c r="R95" s="2663"/>
      <c r="S95" s="2661"/>
      <c r="T95" s="2662"/>
      <c r="U95" s="2663"/>
      <c r="V95" s="2661"/>
      <c r="W95" s="2662"/>
      <c r="X95" s="2663"/>
      <c r="Y95" s="2661"/>
      <c r="Z95" s="2662"/>
      <c r="AA95" s="2663"/>
      <c r="AB95" s="2661"/>
      <c r="AC95" s="2662"/>
      <c r="AD95" s="2663"/>
      <c r="AE95" s="2661"/>
      <c r="AF95" s="2662"/>
      <c r="AG95" s="2663"/>
      <c r="AH95" s="2661"/>
      <c r="AI95" s="2662"/>
      <c r="AJ95" s="2663"/>
      <c r="AK95" s="2661"/>
      <c r="AL95" s="2662"/>
      <c r="AM95" s="2663"/>
      <c r="AN95" s="2661"/>
      <c r="AO95" s="2662"/>
      <c r="AP95" s="2663"/>
      <c r="AQ95" s="2661"/>
      <c r="AR95" s="2662"/>
      <c r="AS95" s="2663"/>
      <c r="AT95" s="2661">
        <v>0</v>
      </c>
      <c r="AU95" s="2662">
        <v>0</v>
      </c>
      <c r="AV95" s="2663">
        <v>0</v>
      </c>
      <c r="AX95" s="2639"/>
    </row>
    <row r="96" spans="4:50" ht="15.75" customHeight="1">
      <c r="D96" s="2722" t="s">
        <v>140</v>
      </c>
      <c r="E96" s="2723" t="s">
        <v>251</v>
      </c>
      <c r="F96" s="2723" t="s">
        <v>210</v>
      </c>
      <c r="G96" s="2723" t="s">
        <v>171</v>
      </c>
      <c r="H96" s="2724"/>
      <c r="I96" s="2725"/>
      <c r="J96" s="2711"/>
      <c r="K96" s="2712"/>
      <c r="L96" s="2713"/>
      <c r="M96" s="2711"/>
      <c r="N96" s="2712"/>
      <c r="O96" s="2713"/>
      <c r="P96" s="2711"/>
      <c r="Q96" s="2712"/>
      <c r="R96" s="2713"/>
      <c r="S96" s="2711"/>
      <c r="T96" s="2712"/>
      <c r="U96" s="2713"/>
      <c r="V96" s="2711"/>
      <c r="W96" s="2712"/>
      <c r="X96" s="2713"/>
      <c r="Y96" s="2711"/>
      <c r="Z96" s="2712"/>
      <c r="AA96" s="2713"/>
      <c r="AB96" s="2711"/>
      <c r="AC96" s="2712"/>
      <c r="AD96" s="2713"/>
      <c r="AE96" s="2711"/>
      <c r="AF96" s="2712"/>
      <c r="AG96" s="2713"/>
      <c r="AH96" s="2711"/>
      <c r="AI96" s="2712"/>
      <c r="AJ96" s="2713"/>
      <c r="AK96" s="2711"/>
      <c r="AL96" s="2712"/>
      <c r="AM96" s="2713"/>
      <c r="AN96" s="2711"/>
      <c r="AO96" s="2712"/>
      <c r="AP96" s="2713"/>
      <c r="AQ96" s="2711"/>
      <c r="AR96" s="2712"/>
      <c r="AS96" s="2713"/>
      <c r="AT96" s="2711">
        <v>0</v>
      </c>
      <c r="AU96" s="2712">
        <v>0</v>
      </c>
      <c r="AV96" s="2713">
        <v>0</v>
      </c>
      <c r="AX96" s="2639"/>
    </row>
    <row r="97" spans="4:50" ht="15.75" customHeight="1">
      <c r="D97" s="2726"/>
      <c r="E97" s="2726"/>
      <c r="F97" s="2726"/>
      <c r="G97" s="2726"/>
      <c r="H97" s="2727"/>
      <c r="J97" s="2726"/>
      <c r="K97" s="2726"/>
      <c r="L97" s="2726"/>
      <c r="M97" s="2726"/>
      <c r="N97" s="2726"/>
      <c r="O97" s="2726"/>
      <c r="P97" s="2726"/>
      <c r="Q97" s="2726"/>
      <c r="R97" s="2726"/>
      <c r="S97" s="2726"/>
      <c r="T97" s="2726"/>
      <c r="U97" s="2726"/>
      <c r="V97" s="2726"/>
      <c r="W97" s="2726"/>
      <c r="X97" s="2726"/>
      <c r="Y97" s="2726"/>
      <c r="Z97" s="2726"/>
      <c r="AA97" s="2726"/>
      <c r="AB97" s="2726"/>
      <c r="AC97" s="2726"/>
      <c r="AD97" s="2726"/>
      <c r="AE97" s="2726"/>
      <c r="AF97" s="2726"/>
      <c r="AG97" s="2726"/>
      <c r="AH97" s="2726"/>
      <c r="AI97" s="2726"/>
      <c r="AJ97" s="2726"/>
      <c r="AK97" s="2726"/>
      <c r="AL97" s="2726"/>
      <c r="AM97" s="2726"/>
      <c r="AN97" s="2726"/>
      <c r="AO97" s="2726"/>
      <c r="AP97" s="2726"/>
      <c r="AQ97" s="2726"/>
      <c r="AX97" s="2639"/>
    </row>
    <row r="98" spans="4:50" ht="15.75" customHeight="1">
      <c r="D98" s="2726"/>
      <c r="E98" s="2726"/>
      <c r="F98" s="2726"/>
      <c r="G98" s="2726"/>
      <c r="H98" s="2727"/>
      <c r="J98" s="2726"/>
      <c r="K98" s="2726"/>
      <c r="L98" s="2726"/>
      <c r="M98" s="2726"/>
      <c r="N98" s="2726"/>
      <c r="O98" s="2726"/>
      <c r="P98" s="2726"/>
      <c r="Q98" s="2726"/>
      <c r="R98" s="2726"/>
      <c r="S98" s="2726"/>
      <c r="T98" s="2726"/>
      <c r="U98" s="2726"/>
      <c r="V98" s="2726"/>
      <c r="W98" s="2726"/>
      <c r="X98" s="2726"/>
      <c r="Y98" s="2726"/>
      <c r="Z98" s="2726"/>
      <c r="AA98" s="2726"/>
      <c r="AB98" s="2726"/>
      <c r="AC98" s="2726"/>
      <c r="AD98" s="2726"/>
      <c r="AE98" s="2726"/>
      <c r="AF98" s="2726"/>
      <c r="AG98" s="2726"/>
      <c r="AH98" s="2726"/>
      <c r="AI98" s="2726"/>
      <c r="AJ98" s="2726"/>
      <c r="AK98" s="2726"/>
      <c r="AL98" s="2726"/>
      <c r="AM98" s="2726"/>
      <c r="AN98" s="2726"/>
      <c r="AO98" s="2726"/>
      <c r="AP98" s="2726"/>
      <c r="AQ98" s="2726"/>
      <c r="AX98" s="2639"/>
    </row>
    <row r="99" spans="4:50" ht="15.75" customHeight="1">
      <c r="D99" s="2717" t="s">
        <v>253</v>
      </c>
      <c r="E99" s="2741" t="s">
        <v>254</v>
      </c>
      <c r="F99" s="2742"/>
      <c r="G99" s="2743" t="s">
        <v>255</v>
      </c>
      <c r="H99" s="2744"/>
      <c r="I99" s="2745"/>
      <c r="J99" s="2653"/>
      <c r="K99" s="2654">
        <v>9</v>
      </c>
      <c r="L99" s="2655"/>
      <c r="M99" s="2653"/>
      <c r="N99" s="2654">
        <v>9</v>
      </c>
      <c r="O99" s="2655"/>
      <c r="P99" s="2653"/>
      <c r="Q99" s="2654">
        <v>9</v>
      </c>
      <c r="R99" s="2655"/>
      <c r="S99" s="2653"/>
      <c r="T99" s="2654">
        <v>9</v>
      </c>
      <c r="U99" s="2655"/>
      <c r="V99" s="2653"/>
      <c r="W99" s="2654">
        <v>9</v>
      </c>
      <c r="X99" s="2655"/>
      <c r="Y99" s="2653"/>
      <c r="Z99" s="2654">
        <v>9</v>
      </c>
      <c r="AA99" s="2655"/>
      <c r="AB99" s="2653"/>
      <c r="AC99" s="2654">
        <v>9</v>
      </c>
      <c r="AD99" s="2655"/>
      <c r="AE99" s="2653"/>
      <c r="AF99" s="2654">
        <v>9</v>
      </c>
      <c r="AG99" s="2655"/>
      <c r="AH99" s="2653"/>
      <c r="AI99" s="2654">
        <v>9</v>
      </c>
      <c r="AJ99" s="2655"/>
      <c r="AK99" s="2653"/>
      <c r="AL99" s="2654">
        <v>9</v>
      </c>
      <c r="AM99" s="2655"/>
      <c r="AN99" s="2653"/>
      <c r="AO99" s="2654">
        <v>9</v>
      </c>
      <c r="AP99" s="2655"/>
      <c r="AQ99" s="2653"/>
      <c r="AR99" s="2654">
        <v>9</v>
      </c>
      <c r="AS99" s="2655"/>
      <c r="AT99" s="2653">
        <v>0</v>
      </c>
      <c r="AU99" s="2654">
        <v>108</v>
      </c>
      <c r="AV99" s="2655">
        <v>0</v>
      </c>
      <c r="AX99" s="2639"/>
    </row>
    <row r="100" spans="4:50" ht="15.75" customHeight="1">
      <c r="D100" s="2722" t="s">
        <v>253</v>
      </c>
      <c r="E100" s="2746" t="s">
        <v>188</v>
      </c>
      <c r="F100" s="2747"/>
      <c r="G100" s="2748" t="s">
        <v>256</v>
      </c>
      <c r="H100" s="2749"/>
      <c r="I100" s="2750"/>
      <c r="J100" s="2711">
        <v>4600</v>
      </c>
      <c r="K100" s="2712"/>
      <c r="L100" s="2713">
        <v>1733</v>
      </c>
      <c r="M100" s="2711">
        <v>4600</v>
      </c>
      <c r="N100" s="2712"/>
      <c r="O100" s="2713">
        <v>1733</v>
      </c>
      <c r="P100" s="2711">
        <v>4600</v>
      </c>
      <c r="Q100" s="2712"/>
      <c r="R100" s="2713">
        <v>1733</v>
      </c>
      <c r="S100" s="2711">
        <v>4600</v>
      </c>
      <c r="T100" s="2712"/>
      <c r="U100" s="2713">
        <v>1733</v>
      </c>
      <c r="V100" s="2711">
        <v>4600</v>
      </c>
      <c r="W100" s="2712"/>
      <c r="X100" s="2713">
        <v>1733</v>
      </c>
      <c r="Y100" s="2711">
        <v>4800</v>
      </c>
      <c r="Z100" s="2712"/>
      <c r="AA100" s="2713">
        <v>1733</v>
      </c>
      <c r="AB100" s="2711">
        <v>4500</v>
      </c>
      <c r="AC100" s="2712"/>
      <c r="AD100" s="2713">
        <v>1733</v>
      </c>
      <c r="AE100" s="2711">
        <v>4550</v>
      </c>
      <c r="AF100" s="2712"/>
      <c r="AG100" s="2713">
        <v>1733</v>
      </c>
      <c r="AH100" s="2711">
        <v>4500</v>
      </c>
      <c r="AI100" s="2712"/>
      <c r="AJ100" s="2713">
        <v>1733</v>
      </c>
      <c r="AK100" s="2711">
        <v>4600</v>
      </c>
      <c r="AL100" s="2712"/>
      <c r="AM100" s="2713">
        <v>1733</v>
      </c>
      <c r="AN100" s="2711">
        <v>4600</v>
      </c>
      <c r="AO100" s="2712"/>
      <c r="AP100" s="2713">
        <v>1733</v>
      </c>
      <c r="AQ100" s="2711">
        <v>4600</v>
      </c>
      <c r="AR100" s="2712"/>
      <c r="AS100" s="2713">
        <v>1733</v>
      </c>
      <c r="AT100" s="2711">
        <v>55150</v>
      </c>
      <c r="AU100" s="2712">
        <v>0</v>
      </c>
      <c r="AV100" s="2713">
        <v>20796</v>
      </c>
      <c r="AX100" s="2639"/>
    </row>
    <row r="101" spans="4:50" ht="15.75" customHeight="1">
      <c r="D101" s="2726"/>
      <c r="E101" s="2726"/>
      <c r="F101" s="2726"/>
      <c r="G101" s="2726"/>
      <c r="H101" s="2727"/>
      <c r="J101" s="2726"/>
      <c r="K101" s="2726"/>
      <c r="L101" s="2726"/>
      <c r="M101" s="2726"/>
      <c r="N101" s="2726"/>
      <c r="O101" s="2726"/>
      <c r="P101" s="2726"/>
      <c r="Q101" s="2726"/>
      <c r="R101" s="2726"/>
      <c r="S101" s="2726"/>
      <c r="T101" s="2726"/>
      <c r="U101" s="2726"/>
      <c r="V101" s="2726"/>
      <c r="W101" s="2726"/>
      <c r="X101" s="2726"/>
      <c r="Y101" s="2726"/>
      <c r="Z101" s="2726"/>
      <c r="AA101" s="2726"/>
      <c r="AB101" s="2726"/>
      <c r="AC101" s="2726"/>
      <c r="AD101" s="2726"/>
      <c r="AE101" s="2726"/>
      <c r="AF101" s="2726"/>
      <c r="AG101" s="2726"/>
      <c r="AH101" s="2726"/>
      <c r="AI101" s="2726"/>
      <c r="AJ101" s="2726"/>
      <c r="AK101" s="2726"/>
      <c r="AL101" s="2726"/>
      <c r="AM101" s="2726"/>
      <c r="AN101" s="2726"/>
      <c r="AO101" s="2726"/>
      <c r="AP101" s="2726"/>
      <c r="AQ101" s="2726"/>
      <c r="AX101" s="2639"/>
    </row>
    <row r="102" spans="4:50" ht="15.75" customHeight="1">
      <c r="D102" s="2751" t="s">
        <v>253</v>
      </c>
      <c r="E102" s="2752" t="s">
        <v>257</v>
      </c>
      <c r="F102" s="2752"/>
      <c r="G102" s="2752"/>
      <c r="H102" s="2753"/>
      <c r="I102" s="2754"/>
      <c r="J102" s="2755">
        <v>18400</v>
      </c>
      <c r="K102" s="2756"/>
      <c r="L102" s="2757">
        <v>2080</v>
      </c>
      <c r="M102" s="2755">
        <v>14400</v>
      </c>
      <c r="N102" s="2756"/>
      <c r="O102" s="2757">
        <v>2080</v>
      </c>
      <c r="P102" s="2755">
        <v>12800</v>
      </c>
      <c r="Q102" s="2756"/>
      <c r="R102" s="2757">
        <v>2080</v>
      </c>
      <c r="S102" s="2755">
        <v>15300</v>
      </c>
      <c r="T102" s="2756"/>
      <c r="U102" s="2757">
        <v>2080</v>
      </c>
      <c r="V102" s="2755">
        <v>16600</v>
      </c>
      <c r="W102" s="2756"/>
      <c r="X102" s="2757">
        <v>2080</v>
      </c>
      <c r="Y102" s="2755">
        <v>14700</v>
      </c>
      <c r="Z102" s="2756"/>
      <c r="AA102" s="2757">
        <v>2080</v>
      </c>
      <c r="AB102" s="2755">
        <v>15500</v>
      </c>
      <c r="AC102" s="2756"/>
      <c r="AD102" s="2757">
        <v>2080</v>
      </c>
      <c r="AE102" s="2755">
        <v>15200</v>
      </c>
      <c r="AF102" s="2756"/>
      <c r="AG102" s="2757">
        <v>2080</v>
      </c>
      <c r="AH102" s="2755">
        <v>14100</v>
      </c>
      <c r="AI102" s="2756"/>
      <c r="AJ102" s="2757">
        <v>2080</v>
      </c>
      <c r="AK102" s="2755">
        <v>16700</v>
      </c>
      <c r="AL102" s="2756"/>
      <c r="AM102" s="2757">
        <v>2080</v>
      </c>
      <c r="AN102" s="2755">
        <v>13600</v>
      </c>
      <c r="AO102" s="2756"/>
      <c r="AP102" s="2757">
        <v>2080</v>
      </c>
      <c r="AQ102" s="2755">
        <v>14100</v>
      </c>
      <c r="AR102" s="2756"/>
      <c r="AS102" s="2757">
        <v>2080</v>
      </c>
      <c r="AT102" s="2755">
        <v>181400</v>
      </c>
      <c r="AU102" s="2756">
        <v>0</v>
      </c>
      <c r="AV102" s="2757">
        <v>24960</v>
      </c>
      <c r="AX102" s="2639"/>
    </row>
    <row r="103" spans="4:50" ht="15.75" customHeight="1">
      <c r="D103" s="2726"/>
      <c r="E103" s="2726"/>
      <c r="F103" s="2726"/>
      <c r="G103" s="2726"/>
      <c r="H103" s="2727"/>
      <c r="J103" s="2726"/>
      <c r="K103" s="2726"/>
      <c r="L103" s="2726"/>
      <c r="M103" s="2726"/>
      <c r="N103" s="2726"/>
      <c r="O103" s="2726"/>
      <c r="P103" s="2726"/>
      <c r="Q103" s="2726"/>
      <c r="R103" s="2726"/>
      <c r="S103" s="2726"/>
      <c r="T103" s="2726"/>
      <c r="U103" s="2726"/>
      <c r="V103" s="2726"/>
      <c r="W103" s="2726"/>
      <c r="X103" s="2726"/>
      <c r="Y103" s="2726"/>
      <c r="Z103" s="2726"/>
      <c r="AA103" s="2726"/>
      <c r="AB103" s="2726"/>
      <c r="AC103" s="2726"/>
      <c r="AD103" s="2726"/>
      <c r="AE103" s="2726"/>
      <c r="AF103" s="2726"/>
      <c r="AG103" s="2726"/>
      <c r="AH103" s="2726"/>
      <c r="AI103" s="2726"/>
      <c r="AJ103" s="2726"/>
      <c r="AK103" s="2726"/>
      <c r="AL103" s="2726"/>
      <c r="AM103" s="2726"/>
      <c r="AN103" s="2726"/>
      <c r="AO103" s="2726"/>
      <c r="AP103" s="2726"/>
      <c r="AQ103" s="2726"/>
      <c r="AX103" s="2639"/>
    </row>
    <row r="104" spans="4:50" ht="15.75" customHeight="1">
      <c r="D104" s="2751" t="s">
        <v>253</v>
      </c>
      <c r="E104" s="2752" t="s">
        <v>258</v>
      </c>
      <c r="F104" s="2752"/>
      <c r="G104" s="2752"/>
      <c r="H104" s="2753"/>
      <c r="I104" s="2758"/>
      <c r="J104" s="2755"/>
      <c r="K104" s="2756">
        <v>20</v>
      </c>
      <c r="L104" s="2757"/>
      <c r="M104" s="2755"/>
      <c r="N104" s="2756">
        <v>20</v>
      </c>
      <c r="O104" s="2757"/>
      <c r="P104" s="2755"/>
      <c r="Q104" s="2756">
        <v>20</v>
      </c>
      <c r="R104" s="2757"/>
      <c r="S104" s="2755"/>
      <c r="T104" s="2756">
        <v>20</v>
      </c>
      <c r="U104" s="2757"/>
      <c r="V104" s="2755"/>
      <c r="W104" s="2756">
        <v>20</v>
      </c>
      <c r="X104" s="2757"/>
      <c r="Y104" s="2755"/>
      <c r="Z104" s="2756">
        <v>20</v>
      </c>
      <c r="AA104" s="2757"/>
      <c r="AB104" s="2755"/>
      <c r="AC104" s="2756">
        <v>20</v>
      </c>
      <c r="AD104" s="2757"/>
      <c r="AE104" s="2755"/>
      <c r="AF104" s="2756">
        <v>20</v>
      </c>
      <c r="AG104" s="2757"/>
      <c r="AH104" s="2755"/>
      <c r="AI104" s="2756">
        <v>20</v>
      </c>
      <c r="AJ104" s="2757"/>
      <c r="AK104" s="2755"/>
      <c r="AL104" s="2756">
        <v>20</v>
      </c>
      <c r="AM104" s="2757"/>
      <c r="AN104" s="2755"/>
      <c r="AO104" s="2756">
        <v>20</v>
      </c>
      <c r="AP104" s="2757"/>
      <c r="AQ104" s="2755"/>
      <c r="AR104" s="2756">
        <v>20</v>
      </c>
      <c r="AS104" s="2757"/>
      <c r="AT104" s="2755">
        <v>0</v>
      </c>
      <c r="AU104" s="2756">
        <v>240</v>
      </c>
      <c r="AV104" s="2757">
        <v>0</v>
      </c>
      <c r="AX104" s="2639"/>
    </row>
    <row r="105" spans="4:50" ht="15.75" customHeight="1">
      <c r="D105" s="2726"/>
      <c r="E105" s="2726"/>
      <c r="F105" s="2726"/>
      <c r="G105" s="2726"/>
      <c r="H105" s="2727"/>
      <c r="J105" s="2726"/>
      <c r="K105" s="2726"/>
      <c r="L105" s="2726"/>
      <c r="M105" s="2726"/>
      <c r="N105" s="2726"/>
      <c r="O105" s="2726"/>
      <c r="P105" s="2726"/>
      <c r="Q105" s="2726"/>
      <c r="R105" s="2726"/>
      <c r="S105" s="2726"/>
      <c r="T105" s="2726"/>
      <c r="U105" s="2726"/>
      <c r="V105" s="2726"/>
      <c r="W105" s="2726"/>
      <c r="X105" s="2726"/>
      <c r="Y105" s="2726"/>
      <c r="Z105" s="2726"/>
      <c r="AA105" s="2726"/>
      <c r="AB105" s="2726"/>
      <c r="AC105" s="2726"/>
      <c r="AD105" s="2726"/>
      <c r="AE105" s="2726"/>
      <c r="AF105" s="2726"/>
      <c r="AG105" s="2726"/>
      <c r="AH105" s="2726"/>
      <c r="AI105" s="2726"/>
      <c r="AJ105" s="2726"/>
      <c r="AK105" s="2726"/>
      <c r="AL105" s="2726"/>
      <c r="AM105" s="2726"/>
      <c r="AN105" s="2726"/>
      <c r="AO105" s="2726"/>
      <c r="AP105" s="2726"/>
      <c r="AQ105" s="2726"/>
      <c r="AX105" s="2639"/>
    </row>
    <row r="106" spans="4:50" ht="15.75" customHeight="1">
      <c r="D106" s="2751" t="s">
        <v>253</v>
      </c>
      <c r="E106" s="2752" t="s">
        <v>259</v>
      </c>
      <c r="F106" s="2752"/>
      <c r="G106" s="2752"/>
      <c r="H106" s="2753"/>
      <c r="I106" s="2758"/>
      <c r="J106" s="2755"/>
      <c r="K106" s="2756"/>
      <c r="L106" s="2757"/>
      <c r="M106" s="2755"/>
      <c r="N106" s="2756"/>
      <c r="O106" s="2757"/>
      <c r="P106" s="2755"/>
      <c r="Q106" s="2756"/>
      <c r="R106" s="2757"/>
      <c r="S106" s="2755"/>
      <c r="T106" s="2756"/>
      <c r="U106" s="2757"/>
      <c r="V106" s="2755"/>
      <c r="W106" s="2756"/>
      <c r="X106" s="2757"/>
      <c r="Y106" s="2755"/>
      <c r="Z106" s="2756"/>
      <c r="AA106" s="2757"/>
      <c r="AB106" s="2755"/>
      <c r="AC106" s="2756"/>
      <c r="AD106" s="2757"/>
      <c r="AE106" s="2755"/>
      <c r="AF106" s="2756"/>
      <c r="AG106" s="2757"/>
      <c r="AH106" s="2755"/>
      <c r="AI106" s="2756"/>
      <c r="AJ106" s="2757"/>
      <c r="AK106" s="2755"/>
      <c r="AL106" s="2756"/>
      <c r="AM106" s="2757"/>
      <c r="AN106" s="2755"/>
      <c r="AO106" s="2756"/>
      <c r="AP106" s="2757"/>
      <c r="AQ106" s="2755"/>
      <c r="AR106" s="2756"/>
      <c r="AS106" s="2757"/>
      <c r="AT106" s="2755">
        <v>0</v>
      </c>
      <c r="AU106" s="2756">
        <v>0</v>
      </c>
      <c r="AV106" s="2757">
        <v>0</v>
      </c>
      <c r="AX106" s="2639"/>
    </row>
    <row r="107" spans="4:50" ht="15.75" customHeight="1">
      <c r="D107" s="2726"/>
      <c r="E107" s="2726"/>
      <c r="F107" s="2726"/>
      <c r="G107" s="2726"/>
      <c r="H107" s="2727"/>
      <c r="J107" s="2726"/>
      <c r="K107" s="2726"/>
      <c r="L107" s="2726"/>
      <c r="M107" s="2726"/>
      <c r="N107" s="2726"/>
      <c r="O107" s="2726"/>
      <c r="P107" s="2726"/>
      <c r="Q107" s="2726"/>
      <c r="R107" s="2726"/>
      <c r="S107" s="2726"/>
      <c r="T107" s="2726"/>
      <c r="U107" s="2726"/>
      <c r="V107" s="2726"/>
      <c r="W107" s="2726"/>
      <c r="X107" s="2726"/>
      <c r="Y107" s="2726"/>
      <c r="Z107" s="2726"/>
      <c r="AA107" s="2726"/>
      <c r="AB107" s="2726"/>
      <c r="AC107" s="2726"/>
      <c r="AD107" s="2726"/>
      <c r="AE107" s="2726"/>
      <c r="AF107" s="2726"/>
      <c r="AG107" s="2726"/>
      <c r="AH107" s="2726"/>
      <c r="AI107" s="2726"/>
      <c r="AJ107" s="2726"/>
      <c r="AK107" s="2726"/>
      <c r="AL107" s="2726"/>
      <c r="AM107" s="2726"/>
      <c r="AN107" s="2726"/>
      <c r="AO107" s="2726"/>
      <c r="AP107" s="2726"/>
      <c r="AQ107" s="2726"/>
      <c r="AX107" s="2639"/>
    </row>
    <row r="108" spans="4:50" ht="15.75" customHeight="1">
      <c r="D108" s="2751" t="s">
        <v>253</v>
      </c>
      <c r="E108" s="2752" t="s">
        <v>35</v>
      </c>
      <c r="F108" s="2752"/>
      <c r="G108" s="2752" t="s">
        <v>260</v>
      </c>
      <c r="H108" s="2753">
        <v>3.3</v>
      </c>
      <c r="I108" s="2758"/>
      <c r="J108" s="2755">
        <v>94000</v>
      </c>
      <c r="K108" s="2756"/>
      <c r="L108" s="2757"/>
      <c r="M108" s="2755">
        <v>89400</v>
      </c>
      <c r="N108" s="2756"/>
      <c r="O108" s="2757"/>
      <c r="P108" s="2755">
        <v>82300</v>
      </c>
      <c r="Q108" s="2756"/>
      <c r="R108" s="2757"/>
      <c r="S108" s="2755">
        <v>81700</v>
      </c>
      <c r="T108" s="2756"/>
      <c r="U108" s="2757"/>
      <c r="V108" s="2755">
        <v>81400</v>
      </c>
      <c r="W108" s="2756"/>
      <c r="X108" s="2757"/>
      <c r="Y108" s="2755">
        <v>79900</v>
      </c>
      <c r="Z108" s="2756"/>
      <c r="AA108" s="2757"/>
      <c r="AB108" s="2755">
        <v>84100</v>
      </c>
      <c r="AC108" s="2756"/>
      <c r="AD108" s="2757"/>
      <c r="AE108" s="2755">
        <v>91300</v>
      </c>
      <c r="AF108" s="2756"/>
      <c r="AG108" s="2757"/>
      <c r="AH108" s="2755">
        <v>101000</v>
      </c>
      <c r="AI108" s="2756"/>
      <c r="AJ108" s="2757"/>
      <c r="AK108" s="2755">
        <v>111700</v>
      </c>
      <c r="AL108" s="2756"/>
      <c r="AM108" s="2757"/>
      <c r="AN108" s="2755">
        <v>102800</v>
      </c>
      <c r="AO108" s="2756"/>
      <c r="AP108" s="2757"/>
      <c r="AQ108" s="2755">
        <v>105100</v>
      </c>
      <c r="AR108" s="2756"/>
      <c r="AS108" s="2757"/>
      <c r="AT108" s="2755">
        <v>1104700</v>
      </c>
      <c r="AU108" s="2756">
        <v>0</v>
      </c>
      <c r="AV108" s="2757">
        <v>0</v>
      </c>
      <c r="AX108" s="2639"/>
    </row>
    <row r="109" spans="4:50" ht="15.75" customHeight="1">
      <c r="D109" s="2726"/>
      <c r="E109" s="2726"/>
      <c r="F109" s="2726"/>
      <c r="G109" s="2726"/>
      <c r="H109" s="2727"/>
      <c r="J109" s="2726"/>
      <c r="K109" s="2726"/>
      <c r="L109" s="2726"/>
      <c r="M109" s="2726"/>
      <c r="N109" s="2726"/>
      <c r="O109" s="2726"/>
      <c r="P109" s="2726"/>
      <c r="Q109" s="2726"/>
      <c r="R109" s="2726"/>
      <c r="S109" s="2726"/>
      <c r="T109" s="2726"/>
      <c r="U109" s="2726"/>
      <c r="V109" s="2726"/>
      <c r="W109" s="2726"/>
      <c r="X109" s="2726"/>
      <c r="Y109" s="2726"/>
      <c r="Z109" s="2726"/>
      <c r="AA109" s="2726"/>
      <c r="AB109" s="2726"/>
      <c r="AC109" s="2726"/>
      <c r="AD109" s="2726"/>
      <c r="AE109" s="2726"/>
      <c r="AF109" s="2726"/>
      <c r="AG109" s="2726"/>
      <c r="AH109" s="2726"/>
      <c r="AI109" s="2726"/>
      <c r="AJ109" s="2726"/>
      <c r="AK109" s="2726"/>
      <c r="AL109" s="2726"/>
      <c r="AM109" s="2726"/>
      <c r="AN109" s="2726"/>
      <c r="AO109" s="2726"/>
      <c r="AP109" s="2726"/>
      <c r="AQ109" s="2726"/>
      <c r="AX109" s="2639"/>
    </row>
    <row r="110" spans="4:50" ht="15.75" customHeight="1">
      <c r="D110" s="2759" t="s">
        <v>253</v>
      </c>
      <c r="E110" s="2760" t="s">
        <v>261</v>
      </c>
      <c r="F110" s="2760"/>
      <c r="G110" s="2760"/>
      <c r="H110" s="2761"/>
      <c r="I110" s="2762"/>
      <c r="J110" s="2763"/>
      <c r="K110" s="2764"/>
      <c r="L110" s="2765"/>
      <c r="M110" s="2763"/>
      <c r="N110" s="2764"/>
      <c r="O110" s="2765"/>
      <c r="P110" s="2763"/>
      <c r="Q110" s="2764"/>
      <c r="R110" s="2765"/>
      <c r="S110" s="2763"/>
      <c r="T110" s="2764"/>
      <c r="U110" s="2765"/>
      <c r="V110" s="2763"/>
      <c r="W110" s="2764"/>
      <c r="X110" s="2765"/>
      <c r="Y110" s="2763"/>
      <c r="Z110" s="2764"/>
      <c r="AA110" s="2765"/>
      <c r="AB110" s="2763"/>
      <c r="AC110" s="2764"/>
      <c r="AD110" s="2765"/>
      <c r="AE110" s="2763"/>
      <c r="AF110" s="2764"/>
      <c r="AG110" s="2765"/>
      <c r="AH110" s="2763"/>
      <c r="AI110" s="2764"/>
      <c r="AJ110" s="2765"/>
      <c r="AK110" s="2763"/>
      <c r="AL110" s="2764"/>
      <c r="AM110" s="2765"/>
      <c r="AN110" s="2763"/>
      <c r="AO110" s="2764"/>
      <c r="AP110" s="2765"/>
      <c r="AQ110" s="2763"/>
      <c r="AR110" s="2764"/>
      <c r="AS110" s="2765"/>
      <c r="AT110" s="2763">
        <v>0</v>
      </c>
      <c r="AU110" s="2764">
        <v>0</v>
      </c>
      <c r="AV110" s="2766">
        <v>0</v>
      </c>
      <c r="AX110" s="2639"/>
    </row>
    <row r="111" spans="4:50" ht="15.75" customHeight="1">
      <c r="D111" s="2726"/>
      <c r="E111" s="2726"/>
      <c r="F111" s="2726"/>
      <c r="G111" s="2726"/>
      <c r="H111" s="2727"/>
      <c r="J111" s="2726"/>
      <c r="K111" s="2726"/>
      <c r="L111" s="2726"/>
      <c r="M111" s="2726"/>
      <c r="N111" s="2726"/>
      <c r="O111" s="2726"/>
      <c r="P111" s="2726"/>
      <c r="Q111" s="2726"/>
      <c r="R111" s="2726"/>
      <c r="S111" s="2726"/>
      <c r="T111" s="2726"/>
      <c r="U111" s="2726"/>
      <c r="V111" s="2726"/>
      <c r="W111" s="2726"/>
      <c r="X111" s="2726"/>
      <c r="Y111" s="2726"/>
      <c r="Z111" s="2726"/>
      <c r="AA111" s="2726"/>
      <c r="AB111" s="2726"/>
      <c r="AC111" s="2726"/>
      <c r="AD111" s="2726"/>
      <c r="AE111" s="2726"/>
      <c r="AF111" s="2726"/>
      <c r="AG111" s="2726"/>
      <c r="AH111" s="2726"/>
      <c r="AI111" s="2726"/>
      <c r="AJ111" s="2726"/>
      <c r="AK111" s="2726"/>
      <c r="AL111" s="2726"/>
      <c r="AM111" s="2726"/>
      <c r="AN111" s="2726"/>
      <c r="AO111" s="2726"/>
      <c r="AP111" s="2726"/>
      <c r="AQ111" s="2726"/>
      <c r="AX111" s="2639"/>
    </row>
    <row r="112" spans="4:50" ht="15.75" customHeight="1">
      <c r="D112" s="2751" t="s">
        <v>253</v>
      </c>
      <c r="E112" s="2752" t="s">
        <v>262</v>
      </c>
      <c r="F112" s="2767" t="s">
        <v>210</v>
      </c>
      <c r="G112" s="2752" t="s">
        <v>22</v>
      </c>
      <c r="H112" s="2753"/>
      <c r="I112" s="2758"/>
      <c r="J112" s="2755">
        <v>21000</v>
      </c>
      <c r="K112" s="2756">
        <v>27</v>
      </c>
      <c r="L112" s="2757"/>
      <c r="M112" s="2755">
        <v>21000</v>
      </c>
      <c r="N112" s="2756">
        <v>27</v>
      </c>
      <c r="O112" s="2757"/>
      <c r="P112" s="2755">
        <v>21000</v>
      </c>
      <c r="Q112" s="2756">
        <v>27</v>
      </c>
      <c r="R112" s="2757"/>
      <c r="S112" s="2755">
        <v>21000</v>
      </c>
      <c r="T112" s="2756">
        <v>27</v>
      </c>
      <c r="U112" s="2757"/>
      <c r="V112" s="2755">
        <v>21000</v>
      </c>
      <c r="W112" s="2756">
        <v>27</v>
      </c>
      <c r="X112" s="2757"/>
      <c r="Y112" s="2755">
        <v>21000</v>
      </c>
      <c r="Z112" s="2756">
        <v>27</v>
      </c>
      <c r="AA112" s="2757"/>
      <c r="AB112" s="2755">
        <v>21000</v>
      </c>
      <c r="AC112" s="2756">
        <v>27</v>
      </c>
      <c r="AD112" s="2757"/>
      <c r="AE112" s="2755">
        <v>21000</v>
      </c>
      <c r="AF112" s="2756">
        <v>27</v>
      </c>
      <c r="AG112" s="2757"/>
      <c r="AH112" s="2755">
        <v>21000</v>
      </c>
      <c r="AI112" s="2756">
        <v>27</v>
      </c>
      <c r="AJ112" s="2757"/>
      <c r="AK112" s="2755">
        <v>21000</v>
      </c>
      <c r="AL112" s="2756">
        <v>27</v>
      </c>
      <c r="AM112" s="2757"/>
      <c r="AN112" s="2755">
        <v>21000</v>
      </c>
      <c r="AO112" s="2756">
        <v>27</v>
      </c>
      <c r="AP112" s="2757"/>
      <c r="AQ112" s="2755">
        <v>21000</v>
      </c>
      <c r="AR112" s="2756">
        <v>27</v>
      </c>
      <c r="AS112" s="2757"/>
      <c r="AT112" s="2755">
        <v>252000</v>
      </c>
      <c r="AU112" s="2756">
        <v>324</v>
      </c>
      <c r="AV112" s="2757">
        <v>0</v>
      </c>
      <c r="AX112" s="2639"/>
    </row>
    <row r="113" spans="4:50" ht="15.75" customHeight="1">
      <c r="D113" s="2726"/>
      <c r="E113" s="2726"/>
      <c r="F113" s="2726"/>
      <c r="G113" s="2726"/>
      <c r="H113" s="2727"/>
      <c r="J113" s="2726"/>
      <c r="K113" s="2726"/>
      <c r="L113" s="2726"/>
      <c r="M113" s="2726"/>
      <c r="N113" s="2726"/>
      <c r="O113" s="2726"/>
      <c r="P113" s="2726"/>
      <c r="Q113" s="2726"/>
      <c r="R113" s="2726"/>
      <c r="S113" s="2726"/>
      <c r="T113" s="2726"/>
      <c r="U113" s="2726"/>
      <c r="V113" s="2726"/>
      <c r="W113" s="2726"/>
      <c r="X113" s="2726"/>
      <c r="Y113" s="2726"/>
      <c r="Z113" s="2726"/>
      <c r="AA113" s="2726"/>
      <c r="AB113" s="2726"/>
      <c r="AC113" s="2726"/>
      <c r="AD113" s="2726"/>
      <c r="AE113" s="2726"/>
      <c r="AF113" s="2726"/>
      <c r="AG113" s="2726"/>
      <c r="AH113" s="2726"/>
      <c r="AI113" s="2726"/>
      <c r="AJ113" s="2726"/>
      <c r="AK113" s="2726"/>
      <c r="AL113" s="2726"/>
      <c r="AM113" s="2726"/>
      <c r="AN113" s="2726"/>
      <c r="AO113" s="2726"/>
      <c r="AP113" s="2726"/>
      <c r="AQ113" s="2726"/>
      <c r="AX113" s="2639"/>
    </row>
    <row r="114" spans="4:50" ht="15.75" customHeight="1">
      <c r="D114" s="2751" t="s">
        <v>253</v>
      </c>
      <c r="E114" s="2752" t="s">
        <v>263</v>
      </c>
      <c r="F114" s="2768" t="s">
        <v>264</v>
      </c>
      <c r="G114" s="2752" t="s">
        <v>171</v>
      </c>
      <c r="H114" s="2753"/>
      <c r="I114" s="2758"/>
      <c r="J114" s="2755">
        <v>23000</v>
      </c>
      <c r="K114" s="2756"/>
      <c r="L114" s="2757">
        <v>1800</v>
      </c>
      <c r="M114" s="2755">
        <v>21800</v>
      </c>
      <c r="N114" s="2756"/>
      <c r="O114" s="2757">
        <v>1800</v>
      </c>
      <c r="P114" s="2755">
        <v>22300</v>
      </c>
      <c r="Q114" s="2756"/>
      <c r="R114" s="2757">
        <v>1800</v>
      </c>
      <c r="S114" s="2755">
        <v>22300</v>
      </c>
      <c r="T114" s="2756"/>
      <c r="U114" s="2757">
        <v>1800</v>
      </c>
      <c r="V114" s="2755">
        <v>26400</v>
      </c>
      <c r="W114" s="2756"/>
      <c r="X114" s="2757">
        <v>1800</v>
      </c>
      <c r="Y114" s="2755">
        <v>24300</v>
      </c>
      <c r="Z114" s="2756"/>
      <c r="AA114" s="2757">
        <v>1800</v>
      </c>
      <c r="AB114" s="2755">
        <v>23300</v>
      </c>
      <c r="AC114" s="2756"/>
      <c r="AD114" s="2757">
        <v>1800</v>
      </c>
      <c r="AE114" s="2755">
        <v>26000</v>
      </c>
      <c r="AF114" s="2756"/>
      <c r="AG114" s="2757">
        <v>1800</v>
      </c>
      <c r="AH114" s="2755">
        <v>27000</v>
      </c>
      <c r="AI114" s="2756"/>
      <c r="AJ114" s="2757">
        <v>1800</v>
      </c>
      <c r="AK114" s="2755">
        <v>29800</v>
      </c>
      <c r="AL114" s="2756"/>
      <c r="AM114" s="2757">
        <v>1800</v>
      </c>
      <c r="AN114" s="2755">
        <v>26800</v>
      </c>
      <c r="AO114" s="2756"/>
      <c r="AP114" s="2757">
        <v>1800</v>
      </c>
      <c r="AQ114" s="2755">
        <v>22600</v>
      </c>
      <c r="AR114" s="2756"/>
      <c r="AS114" s="2757">
        <v>1800</v>
      </c>
      <c r="AT114" s="2755">
        <v>295600</v>
      </c>
      <c r="AU114" s="2756">
        <v>0</v>
      </c>
      <c r="AV114" s="2757">
        <v>21600</v>
      </c>
      <c r="AX114" s="2639"/>
    </row>
    <row r="115" spans="4:50" ht="15.75" customHeight="1">
      <c r="D115" s="2726"/>
      <c r="E115" s="2726"/>
      <c r="F115" s="2726"/>
      <c r="G115" s="2726"/>
      <c r="H115" s="2727"/>
      <c r="J115" s="2726"/>
      <c r="K115" s="2726"/>
      <c r="L115" s="2726"/>
      <c r="M115" s="2726"/>
      <c r="N115" s="2726"/>
      <c r="O115" s="2726"/>
      <c r="P115" s="2726"/>
      <c r="Q115" s="2726"/>
      <c r="R115" s="2726"/>
      <c r="S115" s="2726"/>
      <c r="T115" s="2726"/>
      <c r="U115" s="2726"/>
      <c r="V115" s="2726"/>
      <c r="W115" s="2726"/>
      <c r="X115" s="2726"/>
      <c r="Y115" s="2726"/>
      <c r="Z115" s="2726"/>
      <c r="AA115" s="2726"/>
      <c r="AB115" s="2726"/>
      <c r="AC115" s="2726"/>
      <c r="AD115" s="2726"/>
      <c r="AE115" s="2726"/>
      <c r="AF115" s="2726"/>
      <c r="AG115" s="2726"/>
      <c r="AH115" s="2726"/>
      <c r="AI115" s="2726"/>
      <c r="AJ115" s="2726"/>
      <c r="AK115" s="2726"/>
      <c r="AL115" s="2726"/>
      <c r="AM115" s="2726"/>
      <c r="AN115" s="2726"/>
      <c r="AO115" s="2726"/>
      <c r="AP115" s="2726"/>
      <c r="AQ115" s="2726"/>
      <c r="AX115" s="2639"/>
    </row>
    <row r="116" spans="4:50" ht="15.75" customHeight="1">
      <c r="D116" s="2769"/>
      <c r="E116" s="2770" t="s">
        <v>265</v>
      </c>
      <c r="F116" s="2771"/>
      <c r="G116" s="2771"/>
      <c r="H116" s="2772"/>
      <c r="I116" s="2773"/>
      <c r="J116" s="2774">
        <v>10000</v>
      </c>
      <c r="K116" s="2775"/>
      <c r="L116" s="2776"/>
      <c r="M116" s="2774">
        <v>10000</v>
      </c>
      <c r="N116" s="2775"/>
      <c r="O116" s="2776"/>
      <c r="P116" s="2774">
        <v>10000</v>
      </c>
      <c r="Q116" s="2775"/>
      <c r="R116" s="2776"/>
      <c r="S116" s="2774">
        <v>10000</v>
      </c>
      <c r="T116" s="2775"/>
      <c r="U116" s="2776"/>
      <c r="V116" s="2774">
        <v>10000</v>
      </c>
      <c r="W116" s="2775"/>
      <c r="X116" s="2776"/>
      <c r="Y116" s="2774">
        <v>10000</v>
      </c>
      <c r="Z116" s="2775"/>
      <c r="AA116" s="2776"/>
      <c r="AB116" s="2774">
        <v>10000</v>
      </c>
      <c r="AC116" s="2775"/>
      <c r="AD116" s="2776"/>
      <c r="AE116" s="2774">
        <v>10000</v>
      </c>
      <c r="AF116" s="2775"/>
      <c r="AG116" s="2776"/>
      <c r="AH116" s="2774">
        <v>10000</v>
      </c>
      <c r="AI116" s="2775"/>
      <c r="AJ116" s="2776"/>
      <c r="AK116" s="2774">
        <v>10000</v>
      </c>
      <c r="AL116" s="2775"/>
      <c r="AM116" s="2776"/>
      <c r="AN116" s="2774">
        <v>10000</v>
      </c>
      <c r="AO116" s="2775"/>
      <c r="AP116" s="2776"/>
      <c r="AQ116" s="2774">
        <v>10000</v>
      </c>
      <c r="AR116" s="2775"/>
      <c r="AS116" s="2776"/>
      <c r="AT116" s="2774">
        <v>120000</v>
      </c>
      <c r="AU116" s="2775">
        <v>0</v>
      </c>
      <c r="AV116" s="2776">
        <v>0</v>
      </c>
      <c r="AX116" s="2639"/>
    </row>
    <row r="117" spans="4:50" ht="15.75" customHeight="1">
      <c r="D117" s="2777"/>
      <c r="E117" s="2710" t="s">
        <v>266</v>
      </c>
      <c r="F117" s="2710"/>
      <c r="G117" s="2710"/>
      <c r="H117" s="2778"/>
      <c r="I117" s="2779"/>
      <c r="J117" s="2780"/>
      <c r="K117" s="2781"/>
      <c r="L117" s="2782"/>
      <c r="M117" s="2780"/>
      <c r="N117" s="2781"/>
      <c r="O117" s="2782"/>
      <c r="P117" s="2780"/>
      <c r="Q117" s="2781"/>
      <c r="R117" s="2782"/>
      <c r="S117" s="2780"/>
      <c r="T117" s="2781"/>
      <c r="U117" s="2782"/>
      <c r="V117" s="2780"/>
      <c r="W117" s="2781"/>
      <c r="X117" s="2782"/>
      <c r="Y117" s="2780"/>
      <c r="Z117" s="2781"/>
      <c r="AA117" s="2782"/>
      <c r="AB117" s="2780"/>
      <c r="AC117" s="2781"/>
      <c r="AD117" s="2782"/>
      <c r="AE117" s="2780"/>
      <c r="AF117" s="2781"/>
      <c r="AG117" s="2782"/>
      <c r="AH117" s="2780"/>
      <c r="AI117" s="2781"/>
      <c r="AJ117" s="2782"/>
      <c r="AK117" s="2780"/>
      <c r="AL117" s="2781"/>
      <c r="AM117" s="2782"/>
      <c r="AN117" s="2780"/>
      <c r="AO117" s="2781"/>
      <c r="AP117" s="2782"/>
      <c r="AQ117" s="2780"/>
      <c r="AR117" s="2781"/>
      <c r="AS117" s="2782"/>
      <c r="AT117" s="2780">
        <v>0</v>
      </c>
      <c r="AU117" s="2781">
        <v>0</v>
      </c>
      <c r="AV117" s="2782">
        <v>0</v>
      </c>
      <c r="AX117" s="2639"/>
    </row>
    <row r="118" spans="4:50" ht="15.75" customHeight="1">
      <c r="AX118" s="2639"/>
    </row>
    <row r="119" spans="4:50" ht="15.75" customHeight="1">
      <c r="AX119" s="2639"/>
    </row>
    <row r="120" spans="4:50" ht="15.75" customHeight="1">
      <c r="D120" s="2913" t="s">
        <v>267</v>
      </c>
      <c r="E120" s="2914" t="s">
        <v>225</v>
      </c>
      <c r="F120" s="2914"/>
      <c r="G120" s="2914" t="s">
        <v>225</v>
      </c>
      <c r="H120" s="2914" t="s">
        <v>225</v>
      </c>
      <c r="I120" s="2915"/>
      <c r="J120" s="2634"/>
      <c r="K120" s="2635">
        <v>45748</v>
      </c>
      <c r="L120" s="2636"/>
      <c r="M120" s="2634"/>
      <c r="N120" s="2635">
        <v>45778</v>
      </c>
      <c r="O120" s="2636"/>
      <c r="P120" s="2634"/>
      <c r="Q120" s="2635">
        <v>45809</v>
      </c>
      <c r="R120" s="2636"/>
      <c r="S120" s="2634"/>
      <c r="T120" s="2635">
        <v>45839</v>
      </c>
      <c r="U120" s="2636"/>
      <c r="V120" s="2634"/>
      <c r="W120" s="2635">
        <v>45870</v>
      </c>
      <c r="X120" s="2636"/>
      <c r="Y120" s="2634"/>
      <c r="Z120" s="2635">
        <v>45901</v>
      </c>
      <c r="AA120" s="2636"/>
      <c r="AB120" s="2634"/>
      <c r="AC120" s="2635">
        <v>45931</v>
      </c>
      <c r="AD120" s="2636"/>
      <c r="AE120" s="2634"/>
      <c r="AF120" s="2635">
        <v>45962</v>
      </c>
      <c r="AG120" s="2637"/>
      <c r="AH120" s="2634"/>
      <c r="AI120" s="2635">
        <v>45992</v>
      </c>
      <c r="AJ120" s="2636"/>
      <c r="AK120" s="2634"/>
      <c r="AL120" s="2635">
        <v>46023</v>
      </c>
      <c r="AM120" s="2636"/>
      <c r="AN120" s="2634"/>
      <c r="AO120" s="2635">
        <v>46054</v>
      </c>
      <c r="AP120" s="2637"/>
      <c r="AQ120" s="2638"/>
      <c r="AR120" s="2635">
        <v>46082</v>
      </c>
      <c r="AS120" s="2637"/>
      <c r="AT120" s="2638"/>
      <c r="AU120" s="2635"/>
      <c r="AV120" s="2637"/>
      <c r="AX120" s="2639"/>
    </row>
    <row r="121" spans="4:50" ht="15.75" customHeight="1">
      <c r="D121" s="2640" t="s">
        <v>5</v>
      </c>
      <c r="E121" s="2643" t="s">
        <v>206</v>
      </c>
      <c r="F121" s="2642"/>
      <c r="G121" s="2643" t="s">
        <v>6</v>
      </c>
      <c r="H121" s="2644" t="s">
        <v>7</v>
      </c>
      <c r="I121" s="2645"/>
      <c r="J121" s="2646" t="s">
        <v>9</v>
      </c>
      <c r="K121" s="2647" t="s">
        <v>10</v>
      </c>
      <c r="L121" s="2648" t="s">
        <v>11</v>
      </c>
      <c r="M121" s="2646" t="s">
        <v>9</v>
      </c>
      <c r="N121" s="2647" t="s">
        <v>10</v>
      </c>
      <c r="O121" s="2648" t="s">
        <v>11</v>
      </c>
      <c r="P121" s="2646" t="s">
        <v>9</v>
      </c>
      <c r="Q121" s="2647" t="s">
        <v>10</v>
      </c>
      <c r="R121" s="2648" t="s">
        <v>11</v>
      </c>
      <c r="S121" s="2646" t="s">
        <v>9</v>
      </c>
      <c r="T121" s="2647" t="s">
        <v>10</v>
      </c>
      <c r="U121" s="2648" t="s">
        <v>11</v>
      </c>
      <c r="V121" s="2646" t="s">
        <v>9</v>
      </c>
      <c r="W121" s="2647" t="s">
        <v>10</v>
      </c>
      <c r="X121" s="2648" t="s">
        <v>11</v>
      </c>
      <c r="Y121" s="2646" t="s">
        <v>9</v>
      </c>
      <c r="Z121" s="2647" t="s">
        <v>10</v>
      </c>
      <c r="AA121" s="2648" t="s">
        <v>11</v>
      </c>
      <c r="AB121" s="2646" t="s">
        <v>9</v>
      </c>
      <c r="AC121" s="2647" t="s">
        <v>10</v>
      </c>
      <c r="AD121" s="2648" t="s">
        <v>11</v>
      </c>
      <c r="AE121" s="2646" t="s">
        <v>9</v>
      </c>
      <c r="AF121" s="2647" t="s">
        <v>10</v>
      </c>
      <c r="AG121" s="2648" t="s">
        <v>11</v>
      </c>
      <c r="AH121" s="2646" t="s">
        <v>9</v>
      </c>
      <c r="AI121" s="2647" t="s">
        <v>10</v>
      </c>
      <c r="AJ121" s="2648" t="s">
        <v>11</v>
      </c>
      <c r="AK121" s="2646" t="s">
        <v>9</v>
      </c>
      <c r="AL121" s="2647" t="s">
        <v>10</v>
      </c>
      <c r="AM121" s="2648" t="s">
        <v>11</v>
      </c>
      <c r="AN121" s="2646" t="s">
        <v>9</v>
      </c>
      <c r="AO121" s="2647" t="s">
        <v>10</v>
      </c>
      <c r="AP121" s="2648" t="s">
        <v>11</v>
      </c>
      <c r="AQ121" s="2646" t="s">
        <v>9</v>
      </c>
      <c r="AR121" s="2647" t="s">
        <v>10</v>
      </c>
      <c r="AS121" s="2648" t="s">
        <v>11</v>
      </c>
      <c r="AT121" s="2646" t="s">
        <v>9</v>
      </c>
      <c r="AU121" s="2647" t="s">
        <v>10</v>
      </c>
      <c r="AV121" s="2648" t="s">
        <v>11</v>
      </c>
      <c r="AX121" s="2639"/>
    </row>
    <row r="122" spans="4:50" ht="15.75" customHeight="1">
      <c r="D122" s="2717" t="s">
        <v>208</v>
      </c>
      <c r="E122" s="2718" t="s">
        <v>268</v>
      </c>
      <c r="F122" s="2718"/>
      <c r="G122" s="2718" t="s">
        <v>52</v>
      </c>
      <c r="H122" s="2719"/>
      <c r="I122" s="2720"/>
      <c r="J122" s="2653">
        <v>16500</v>
      </c>
      <c r="K122" s="2654"/>
      <c r="L122" s="2655">
        <v>3889</v>
      </c>
      <c r="M122" s="2653">
        <v>15500</v>
      </c>
      <c r="N122" s="2654"/>
      <c r="O122" s="2655">
        <v>3653</v>
      </c>
      <c r="P122" s="2653">
        <v>16500</v>
      </c>
      <c r="Q122" s="2654"/>
      <c r="R122" s="2655">
        <v>3889</v>
      </c>
      <c r="S122" s="2653">
        <v>16500</v>
      </c>
      <c r="T122" s="2654"/>
      <c r="U122" s="2655">
        <v>3889</v>
      </c>
      <c r="V122" s="2653">
        <v>17000</v>
      </c>
      <c r="W122" s="2654"/>
      <c r="X122" s="2655">
        <v>4007</v>
      </c>
      <c r="Y122" s="2653">
        <v>18500</v>
      </c>
      <c r="Z122" s="2654"/>
      <c r="AA122" s="2655">
        <v>4360</v>
      </c>
      <c r="AB122" s="2653">
        <v>22500</v>
      </c>
      <c r="AC122" s="2654"/>
      <c r="AD122" s="2655">
        <v>5303</v>
      </c>
      <c r="AE122" s="2653">
        <v>23000</v>
      </c>
      <c r="AF122" s="2654"/>
      <c r="AG122" s="2655">
        <v>5421</v>
      </c>
      <c r="AH122" s="2653">
        <v>18500</v>
      </c>
      <c r="AI122" s="2654"/>
      <c r="AJ122" s="2655">
        <v>4360</v>
      </c>
      <c r="AK122" s="2653">
        <v>18500</v>
      </c>
      <c r="AL122" s="2654"/>
      <c r="AM122" s="2655">
        <v>4360</v>
      </c>
      <c r="AN122" s="2653">
        <v>22500</v>
      </c>
      <c r="AO122" s="2654"/>
      <c r="AP122" s="2655">
        <v>5303</v>
      </c>
      <c r="AQ122" s="2653">
        <v>18500</v>
      </c>
      <c r="AR122" s="2654"/>
      <c r="AS122" s="2655">
        <v>4360</v>
      </c>
      <c r="AT122" s="2653">
        <v>224000</v>
      </c>
      <c r="AU122" s="2654">
        <v>0</v>
      </c>
      <c r="AV122" s="2655">
        <v>52794</v>
      </c>
      <c r="AX122" s="2639"/>
    </row>
    <row r="123" spans="4:50" ht="15.75" customHeight="1">
      <c r="D123" s="2722" t="s">
        <v>208</v>
      </c>
      <c r="E123" s="2723" t="s">
        <v>268</v>
      </c>
      <c r="F123" s="2723"/>
      <c r="G123" s="2723" t="s">
        <v>22</v>
      </c>
      <c r="H123" s="2724"/>
      <c r="I123" s="2725"/>
      <c r="J123" s="2711">
        <v>500</v>
      </c>
      <c r="K123" s="2712"/>
      <c r="L123" s="2713">
        <v>167</v>
      </c>
      <c r="M123" s="2711">
        <v>425</v>
      </c>
      <c r="N123" s="2712"/>
      <c r="O123" s="2713">
        <v>142</v>
      </c>
      <c r="P123" s="2711">
        <v>350</v>
      </c>
      <c r="Q123" s="2712"/>
      <c r="R123" s="2713">
        <v>117</v>
      </c>
      <c r="S123" s="2711">
        <v>300</v>
      </c>
      <c r="T123" s="2712"/>
      <c r="U123" s="2713">
        <v>100</v>
      </c>
      <c r="V123" s="2711">
        <v>350</v>
      </c>
      <c r="W123" s="2712"/>
      <c r="X123" s="2713">
        <v>117</v>
      </c>
      <c r="Y123" s="2711">
        <v>425</v>
      </c>
      <c r="Z123" s="2712"/>
      <c r="AA123" s="2713">
        <v>142</v>
      </c>
      <c r="AB123" s="2711">
        <v>450</v>
      </c>
      <c r="AC123" s="2712"/>
      <c r="AD123" s="2713">
        <v>150</v>
      </c>
      <c r="AE123" s="2711">
        <v>475</v>
      </c>
      <c r="AF123" s="2712"/>
      <c r="AG123" s="2713">
        <v>159</v>
      </c>
      <c r="AH123" s="2711">
        <v>500</v>
      </c>
      <c r="AI123" s="2712"/>
      <c r="AJ123" s="2713">
        <v>167</v>
      </c>
      <c r="AK123" s="2711">
        <v>550</v>
      </c>
      <c r="AL123" s="2712"/>
      <c r="AM123" s="2713">
        <v>184</v>
      </c>
      <c r="AN123" s="2711">
        <v>600</v>
      </c>
      <c r="AO123" s="2712"/>
      <c r="AP123" s="2713">
        <v>201</v>
      </c>
      <c r="AQ123" s="2711">
        <v>500</v>
      </c>
      <c r="AR123" s="2712"/>
      <c r="AS123" s="2713">
        <v>167</v>
      </c>
      <c r="AT123" s="2711">
        <v>5425</v>
      </c>
      <c r="AU123" s="2712">
        <v>0</v>
      </c>
      <c r="AV123" s="2713">
        <v>1813</v>
      </c>
      <c r="AX123" s="2639"/>
    </row>
    <row r="124" spans="4:50" ht="15.75" customHeight="1">
      <c r="J124" s="2694"/>
      <c r="K124" s="2694"/>
      <c r="L124" s="2694"/>
      <c r="M124" s="2694"/>
      <c r="N124" s="2694"/>
      <c r="O124" s="2694"/>
      <c r="P124" s="2694"/>
      <c r="Q124" s="2694"/>
      <c r="R124" s="2694"/>
      <c r="S124" s="2694"/>
      <c r="T124" s="2694"/>
      <c r="U124" s="2694"/>
      <c r="V124" s="2694"/>
      <c r="W124" s="2694"/>
      <c r="X124" s="2694"/>
      <c r="Y124" s="2694"/>
      <c r="Z124" s="2694"/>
      <c r="AA124" s="2694"/>
      <c r="AB124" s="2694"/>
      <c r="AC124" s="2694"/>
      <c r="AD124" s="2694"/>
      <c r="AE124" s="2694"/>
      <c r="AF124" s="2694"/>
      <c r="AG124" s="2694"/>
      <c r="AH124" s="2694"/>
      <c r="AI124" s="2694"/>
      <c r="AJ124" s="2694"/>
      <c r="AK124" s="2694"/>
      <c r="AL124" s="2694"/>
      <c r="AM124" s="2694"/>
      <c r="AN124" s="2694"/>
      <c r="AO124" s="2694"/>
      <c r="AP124" s="2694"/>
      <c r="AQ124" s="2694"/>
      <c r="AX124" s="2639"/>
    </row>
    <row r="125" spans="4:50" ht="15.75" customHeight="1">
      <c r="J125" s="2694"/>
      <c r="K125" s="2694"/>
      <c r="L125" s="2694"/>
      <c r="M125" s="2694"/>
      <c r="N125" s="2694"/>
      <c r="O125" s="2694"/>
      <c r="P125" s="2694"/>
      <c r="Q125" s="2694"/>
      <c r="R125" s="2694"/>
      <c r="S125" s="2694"/>
      <c r="T125" s="2694"/>
      <c r="U125" s="2694"/>
      <c r="V125" s="2694"/>
      <c r="W125" s="2694"/>
      <c r="X125" s="2694"/>
      <c r="Y125" s="2694"/>
      <c r="Z125" s="2694"/>
      <c r="AA125" s="2694"/>
      <c r="AB125" s="2694"/>
      <c r="AC125" s="2694"/>
      <c r="AD125" s="2694"/>
      <c r="AE125" s="2694"/>
      <c r="AF125" s="2694"/>
      <c r="AG125" s="2694"/>
      <c r="AH125" s="2694"/>
      <c r="AI125" s="2694"/>
      <c r="AJ125" s="2694"/>
      <c r="AK125" s="2694"/>
      <c r="AL125" s="2694"/>
      <c r="AM125" s="2694"/>
      <c r="AN125" s="2694"/>
      <c r="AO125" s="2694"/>
      <c r="AP125" s="2694"/>
      <c r="AQ125" s="2694"/>
      <c r="AX125" s="2639"/>
    </row>
    <row r="126" spans="4:50" ht="15.75" customHeight="1">
      <c r="J126" s="2694"/>
      <c r="K126" s="2694"/>
      <c r="L126" s="2694"/>
      <c r="M126" s="2694"/>
      <c r="N126" s="2694"/>
      <c r="O126" s="2694"/>
      <c r="P126" s="2694"/>
      <c r="Q126" s="2694"/>
      <c r="R126" s="2694"/>
      <c r="S126" s="2694"/>
      <c r="T126" s="2694"/>
      <c r="U126" s="2694"/>
      <c r="V126" s="2694"/>
      <c r="W126" s="2694"/>
      <c r="X126" s="2694"/>
      <c r="Y126" s="2694"/>
      <c r="Z126" s="2694"/>
      <c r="AA126" s="2694"/>
      <c r="AB126" s="2694"/>
      <c r="AC126" s="2694"/>
      <c r="AD126" s="2694"/>
      <c r="AE126" s="2694"/>
      <c r="AF126" s="2694"/>
      <c r="AG126" s="2694"/>
      <c r="AH126" s="2694"/>
      <c r="AI126" s="2694"/>
      <c r="AJ126" s="2694"/>
      <c r="AK126" s="2694"/>
      <c r="AL126" s="2694"/>
      <c r="AM126" s="2694"/>
      <c r="AN126" s="2694"/>
      <c r="AO126" s="2694"/>
      <c r="AP126" s="2694"/>
      <c r="AQ126" s="2694"/>
      <c r="AX126" s="2639"/>
    </row>
    <row r="127" spans="4:50" ht="15.75" customHeight="1">
      <c r="D127" s="2913" t="s">
        <v>269</v>
      </c>
      <c r="E127" s="2914" t="s">
        <v>225</v>
      </c>
      <c r="F127" s="2914"/>
      <c r="G127" s="2914" t="s">
        <v>225</v>
      </c>
      <c r="H127" s="2914" t="s">
        <v>225</v>
      </c>
      <c r="I127" s="2915"/>
      <c r="J127" s="2634"/>
      <c r="K127" s="2635">
        <v>45748</v>
      </c>
      <c r="L127" s="2636"/>
      <c r="M127" s="2634"/>
      <c r="N127" s="2635">
        <v>45778</v>
      </c>
      <c r="O127" s="2636"/>
      <c r="P127" s="2634"/>
      <c r="Q127" s="2635">
        <v>45809</v>
      </c>
      <c r="R127" s="2636"/>
      <c r="S127" s="2634"/>
      <c r="T127" s="2635">
        <v>45839</v>
      </c>
      <c r="U127" s="2636"/>
      <c r="V127" s="2634"/>
      <c r="W127" s="2635">
        <v>45870</v>
      </c>
      <c r="X127" s="2636"/>
      <c r="Y127" s="2634"/>
      <c r="Z127" s="2635">
        <v>45901</v>
      </c>
      <c r="AA127" s="2636"/>
      <c r="AB127" s="2634"/>
      <c r="AC127" s="2635">
        <v>45931</v>
      </c>
      <c r="AD127" s="2636"/>
      <c r="AE127" s="2634"/>
      <c r="AF127" s="2635">
        <v>45962</v>
      </c>
      <c r="AG127" s="2637"/>
      <c r="AH127" s="2634"/>
      <c r="AI127" s="2635">
        <v>45992</v>
      </c>
      <c r="AJ127" s="2636"/>
      <c r="AK127" s="2634"/>
      <c r="AL127" s="2635">
        <v>46023</v>
      </c>
      <c r="AM127" s="2636"/>
      <c r="AN127" s="2634"/>
      <c r="AO127" s="2635">
        <v>46054</v>
      </c>
      <c r="AP127" s="2637"/>
      <c r="AQ127" s="2638"/>
      <c r="AR127" s="2635">
        <v>46082</v>
      </c>
      <c r="AS127" s="2637"/>
      <c r="AT127" s="2638"/>
      <c r="AU127" s="2635"/>
      <c r="AV127" s="2637"/>
      <c r="AX127" s="2639"/>
    </row>
    <row r="128" spans="4:50" ht="15.75" customHeight="1">
      <c r="D128" s="2640" t="s">
        <v>5</v>
      </c>
      <c r="E128" s="2643" t="s">
        <v>206</v>
      </c>
      <c r="F128" s="2642"/>
      <c r="G128" s="2643" t="s">
        <v>6</v>
      </c>
      <c r="H128" s="2644" t="s">
        <v>7</v>
      </c>
      <c r="I128" s="2645"/>
      <c r="J128" s="2646" t="s">
        <v>9</v>
      </c>
      <c r="K128" s="2647" t="s">
        <v>10</v>
      </c>
      <c r="L128" s="2648" t="s">
        <v>11</v>
      </c>
      <c r="M128" s="2646" t="s">
        <v>9</v>
      </c>
      <c r="N128" s="2647" t="s">
        <v>10</v>
      </c>
      <c r="O128" s="2648" t="s">
        <v>11</v>
      </c>
      <c r="P128" s="2646" t="s">
        <v>9</v>
      </c>
      <c r="Q128" s="2647" t="s">
        <v>10</v>
      </c>
      <c r="R128" s="2648" t="s">
        <v>11</v>
      </c>
      <c r="S128" s="2646" t="s">
        <v>9</v>
      </c>
      <c r="T128" s="2647" t="s">
        <v>10</v>
      </c>
      <c r="U128" s="2648" t="s">
        <v>11</v>
      </c>
      <c r="V128" s="2646" t="s">
        <v>9</v>
      </c>
      <c r="W128" s="2647" t="s">
        <v>10</v>
      </c>
      <c r="X128" s="2648" t="s">
        <v>11</v>
      </c>
      <c r="Y128" s="2646" t="s">
        <v>9</v>
      </c>
      <c r="Z128" s="2647" t="s">
        <v>10</v>
      </c>
      <c r="AA128" s="2648" t="s">
        <v>11</v>
      </c>
      <c r="AB128" s="2646" t="s">
        <v>9</v>
      </c>
      <c r="AC128" s="2647" t="s">
        <v>10</v>
      </c>
      <c r="AD128" s="2648" t="s">
        <v>11</v>
      </c>
      <c r="AE128" s="2646" t="s">
        <v>9</v>
      </c>
      <c r="AF128" s="2647" t="s">
        <v>10</v>
      </c>
      <c r="AG128" s="2648" t="s">
        <v>11</v>
      </c>
      <c r="AH128" s="2646" t="s">
        <v>9</v>
      </c>
      <c r="AI128" s="2647" t="s">
        <v>10</v>
      </c>
      <c r="AJ128" s="2648" t="s">
        <v>11</v>
      </c>
      <c r="AK128" s="2646" t="s">
        <v>9</v>
      </c>
      <c r="AL128" s="2647" t="s">
        <v>10</v>
      </c>
      <c r="AM128" s="2648" t="s">
        <v>11</v>
      </c>
      <c r="AN128" s="2646" t="s">
        <v>9</v>
      </c>
      <c r="AO128" s="2647" t="s">
        <v>10</v>
      </c>
      <c r="AP128" s="2648" t="s">
        <v>11</v>
      </c>
      <c r="AQ128" s="2646" t="s">
        <v>9</v>
      </c>
      <c r="AR128" s="2647" t="s">
        <v>10</v>
      </c>
      <c r="AS128" s="2648" t="s">
        <v>11</v>
      </c>
      <c r="AT128" s="2646" t="s">
        <v>9</v>
      </c>
      <c r="AU128" s="2647" t="s">
        <v>10</v>
      </c>
      <c r="AV128" s="2648" t="s">
        <v>11</v>
      </c>
      <c r="AX128" s="2639"/>
    </row>
    <row r="129" spans="4:50" ht="15.75" customHeight="1">
      <c r="D129" s="2717" t="s">
        <v>208</v>
      </c>
      <c r="E129" s="2783" t="s">
        <v>270</v>
      </c>
      <c r="F129" s="2718" t="s">
        <v>210</v>
      </c>
      <c r="G129" s="2718" t="s">
        <v>171</v>
      </c>
      <c r="H129" s="2719"/>
      <c r="I129" s="2720"/>
      <c r="J129" s="2653">
        <v>600</v>
      </c>
      <c r="K129" s="2654">
        <v>4</v>
      </c>
      <c r="L129" s="2655"/>
      <c r="M129" s="2653">
        <v>550</v>
      </c>
      <c r="N129" s="2654">
        <v>4</v>
      </c>
      <c r="O129" s="2655"/>
      <c r="P129" s="2653">
        <v>500</v>
      </c>
      <c r="Q129" s="2654">
        <v>4</v>
      </c>
      <c r="R129" s="2655"/>
      <c r="S129" s="2653">
        <v>450</v>
      </c>
      <c r="T129" s="2654">
        <v>4</v>
      </c>
      <c r="U129" s="2655"/>
      <c r="V129" s="2653">
        <v>400</v>
      </c>
      <c r="W129" s="2654">
        <v>4</v>
      </c>
      <c r="X129" s="2655"/>
      <c r="Y129" s="2653">
        <v>450</v>
      </c>
      <c r="Z129" s="2654">
        <v>4</v>
      </c>
      <c r="AA129" s="2655"/>
      <c r="AB129" s="2653">
        <v>500</v>
      </c>
      <c r="AC129" s="2654">
        <v>4</v>
      </c>
      <c r="AD129" s="2655"/>
      <c r="AE129" s="2653">
        <v>600</v>
      </c>
      <c r="AF129" s="2654">
        <v>4</v>
      </c>
      <c r="AG129" s="2655"/>
      <c r="AH129" s="2653">
        <v>550</v>
      </c>
      <c r="AI129" s="2654">
        <v>4</v>
      </c>
      <c r="AJ129" s="2655"/>
      <c r="AK129" s="2653">
        <v>650</v>
      </c>
      <c r="AL129" s="2654">
        <v>4</v>
      </c>
      <c r="AM129" s="2655"/>
      <c r="AN129" s="2653">
        <v>550</v>
      </c>
      <c r="AO129" s="2654">
        <v>4</v>
      </c>
      <c r="AP129" s="2655"/>
      <c r="AQ129" s="2653">
        <v>600</v>
      </c>
      <c r="AR129" s="2654">
        <v>4</v>
      </c>
      <c r="AS129" s="2655"/>
      <c r="AT129" s="2653">
        <v>6400</v>
      </c>
      <c r="AU129" s="2654">
        <v>48</v>
      </c>
      <c r="AV129" s="2655">
        <v>0</v>
      </c>
      <c r="AX129" s="2639"/>
    </row>
    <row r="130" spans="4:50" ht="15.75" customHeight="1">
      <c r="D130" s="2721" t="s">
        <v>208</v>
      </c>
      <c r="E130" s="2784" t="s">
        <v>270</v>
      </c>
      <c r="F130" s="2666" t="s">
        <v>210</v>
      </c>
      <c r="G130" s="2666" t="s">
        <v>22</v>
      </c>
      <c r="H130" s="2667"/>
      <c r="I130" s="2668"/>
      <c r="J130" s="2661">
        <v>400</v>
      </c>
      <c r="K130" s="2662">
        <v>2</v>
      </c>
      <c r="L130" s="2663"/>
      <c r="M130" s="2661">
        <v>350</v>
      </c>
      <c r="N130" s="2662">
        <v>2</v>
      </c>
      <c r="O130" s="2663"/>
      <c r="P130" s="2661">
        <v>300</v>
      </c>
      <c r="Q130" s="2662">
        <v>2</v>
      </c>
      <c r="R130" s="2663"/>
      <c r="S130" s="2661">
        <v>250</v>
      </c>
      <c r="T130" s="2662">
        <v>2</v>
      </c>
      <c r="U130" s="2663"/>
      <c r="V130" s="2661">
        <v>250</v>
      </c>
      <c r="W130" s="2662">
        <v>2</v>
      </c>
      <c r="X130" s="2663"/>
      <c r="Y130" s="2661">
        <v>300</v>
      </c>
      <c r="Z130" s="2662">
        <v>2</v>
      </c>
      <c r="AA130" s="2663"/>
      <c r="AB130" s="2661">
        <v>350</v>
      </c>
      <c r="AC130" s="2662">
        <v>2</v>
      </c>
      <c r="AD130" s="2663"/>
      <c r="AE130" s="2661">
        <v>450</v>
      </c>
      <c r="AF130" s="2662">
        <v>2</v>
      </c>
      <c r="AG130" s="2663"/>
      <c r="AH130" s="2661">
        <v>400</v>
      </c>
      <c r="AI130" s="2662">
        <v>2</v>
      </c>
      <c r="AJ130" s="2663"/>
      <c r="AK130" s="2661">
        <v>550</v>
      </c>
      <c r="AL130" s="2662">
        <v>2</v>
      </c>
      <c r="AM130" s="2663"/>
      <c r="AN130" s="2661">
        <v>450</v>
      </c>
      <c r="AO130" s="2662">
        <v>2</v>
      </c>
      <c r="AP130" s="2663"/>
      <c r="AQ130" s="2661">
        <v>500</v>
      </c>
      <c r="AR130" s="2662">
        <v>2</v>
      </c>
      <c r="AS130" s="2663"/>
      <c r="AT130" s="2661">
        <v>4550</v>
      </c>
      <c r="AU130" s="2662">
        <v>24</v>
      </c>
      <c r="AV130" s="2663">
        <v>0</v>
      </c>
      <c r="AX130" s="2639"/>
    </row>
    <row r="131" spans="4:50" ht="15.75" customHeight="1">
      <c r="D131" s="2721" t="s">
        <v>135</v>
      </c>
      <c r="E131" s="2784" t="s">
        <v>271</v>
      </c>
      <c r="F131" s="2666" t="s">
        <v>210</v>
      </c>
      <c r="G131" s="2666" t="s">
        <v>171</v>
      </c>
      <c r="H131" s="2667"/>
      <c r="I131" s="2668"/>
      <c r="J131" s="2661">
        <v>800</v>
      </c>
      <c r="K131" s="2662">
        <v>3</v>
      </c>
      <c r="L131" s="2663"/>
      <c r="M131" s="2661">
        <v>750</v>
      </c>
      <c r="N131" s="2662">
        <v>3</v>
      </c>
      <c r="O131" s="2663"/>
      <c r="P131" s="2661">
        <v>700</v>
      </c>
      <c r="Q131" s="2662">
        <v>3</v>
      </c>
      <c r="R131" s="2663"/>
      <c r="S131" s="2661">
        <v>650</v>
      </c>
      <c r="T131" s="2662">
        <v>3</v>
      </c>
      <c r="U131" s="2663"/>
      <c r="V131" s="2661">
        <v>700</v>
      </c>
      <c r="W131" s="2662">
        <v>3</v>
      </c>
      <c r="X131" s="2663"/>
      <c r="Y131" s="2661">
        <v>750</v>
      </c>
      <c r="Z131" s="2662">
        <v>3</v>
      </c>
      <c r="AA131" s="2663"/>
      <c r="AB131" s="2661">
        <v>800</v>
      </c>
      <c r="AC131" s="2662">
        <v>3</v>
      </c>
      <c r="AD131" s="2663"/>
      <c r="AE131" s="2661">
        <v>850</v>
      </c>
      <c r="AF131" s="2662">
        <v>3</v>
      </c>
      <c r="AG131" s="2663"/>
      <c r="AH131" s="2661">
        <v>800</v>
      </c>
      <c r="AI131" s="2662">
        <v>3</v>
      </c>
      <c r="AJ131" s="2663"/>
      <c r="AK131" s="2661">
        <v>950</v>
      </c>
      <c r="AL131" s="2662">
        <v>3</v>
      </c>
      <c r="AM131" s="2663"/>
      <c r="AN131" s="2661">
        <v>850</v>
      </c>
      <c r="AO131" s="2662">
        <v>3</v>
      </c>
      <c r="AP131" s="2663"/>
      <c r="AQ131" s="2661">
        <v>900</v>
      </c>
      <c r="AR131" s="2662">
        <v>3</v>
      </c>
      <c r="AS131" s="2663"/>
      <c r="AT131" s="2661">
        <v>9500</v>
      </c>
      <c r="AU131" s="2662">
        <v>36</v>
      </c>
      <c r="AV131" s="2663">
        <v>0</v>
      </c>
      <c r="AX131" s="2639"/>
    </row>
    <row r="132" spans="4:50" ht="15.75" customHeight="1">
      <c r="D132" s="2721" t="s">
        <v>135</v>
      </c>
      <c r="E132" s="2784" t="s">
        <v>272</v>
      </c>
      <c r="F132" s="2666" t="s">
        <v>210</v>
      </c>
      <c r="G132" s="2666" t="s">
        <v>111</v>
      </c>
      <c r="H132" s="2667"/>
      <c r="I132" s="2668"/>
      <c r="J132" s="2661">
        <v>300</v>
      </c>
      <c r="K132" s="2662">
        <v>2</v>
      </c>
      <c r="L132" s="2663"/>
      <c r="M132" s="2661">
        <v>200</v>
      </c>
      <c r="N132" s="2662">
        <v>2</v>
      </c>
      <c r="O132" s="2663"/>
      <c r="P132" s="2661">
        <v>200</v>
      </c>
      <c r="Q132" s="2662">
        <v>2</v>
      </c>
      <c r="R132" s="2663"/>
      <c r="S132" s="2661">
        <v>200</v>
      </c>
      <c r="T132" s="2662">
        <v>2</v>
      </c>
      <c r="U132" s="2663"/>
      <c r="V132" s="2661">
        <v>200</v>
      </c>
      <c r="W132" s="2662">
        <v>2</v>
      </c>
      <c r="X132" s="2663"/>
      <c r="Y132" s="2661">
        <v>300</v>
      </c>
      <c r="Z132" s="2662">
        <v>2</v>
      </c>
      <c r="AA132" s="2663"/>
      <c r="AB132" s="2661">
        <v>300</v>
      </c>
      <c r="AC132" s="2662">
        <v>2</v>
      </c>
      <c r="AD132" s="2663"/>
      <c r="AE132" s="2661">
        <v>300</v>
      </c>
      <c r="AF132" s="2662">
        <v>2</v>
      </c>
      <c r="AG132" s="2663"/>
      <c r="AH132" s="2661">
        <v>300</v>
      </c>
      <c r="AI132" s="2662">
        <v>2</v>
      </c>
      <c r="AJ132" s="2663"/>
      <c r="AK132" s="2661">
        <v>400</v>
      </c>
      <c r="AL132" s="2662">
        <v>2</v>
      </c>
      <c r="AM132" s="2663"/>
      <c r="AN132" s="2661">
        <v>300</v>
      </c>
      <c r="AO132" s="2662">
        <v>2</v>
      </c>
      <c r="AP132" s="2663"/>
      <c r="AQ132" s="2661">
        <v>300</v>
      </c>
      <c r="AR132" s="2662">
        <v>2</v>
      </c>
      <c r="AS132" s="2663"/>
      <c r="AT132" s="2661">
        <v>3300</v>
      </c>
      <c r="AU132" s="2662">
        <v>24</v>
      </c>
      <c r="AV132" s="2663">
        <v>0</v>
      </c>
      <c r="AX132" s="2639"/>
    </row>
    <row r="133" spans="4:50" ht="15.75" customHeight="1">
      <c r="D133" s="2785" t="s">
        <v>273</v>
      </c>
      <c r="E133" s="2786" t="s">
        <v>274</v>
      </c>
      <c r="F133" s="2723" t="s">
        <v>210</v>
      </c>
      <c r="G133" s="2723" t="s">
        <v>275</v>
      </c>
      <c r="H133" s="2724"/>
      <c r="I133" s="2725"/>
      <c r="J133" s="2711">
        <v>14500</v>
      </c>
      <c r="K133" s="2712">
        <v>12</v>
      </c>
      <c r="L133" s="2713"/>
      <c r="M133" s="2711">
        <v>14500</v>
      </c>
      <c r="N133" s="2712">
        <v>12</v>
      </c>
      <c r="O133" s="2713"/>
      <c r="P133" s="2711">
        <v>14000</v>
      </c>
      <c r="Q133" s="2712">
        <v>12</v>
      </c>
      <c r="R133" s="2713"/>
      <c r="S133" s="2711">
        <v>13500</v>
      </c>
      <c r="T133" s="2712">
        <v>11</v>
      </c>
      <c r="U133" s="2713"/>
      <c r="V133" s="2711">
        <v>13800</v>
      </c>
      <c r="W133" s="2712">
        <v>12</v>
      </c>
      <c r="X133" s="2713"/>
      <c r="Y133" s="2711">
        <v>14000</v>
      </c>
      <c r="Z133" s="2712">
        <v>12</v>
      </c>
      <c r="AA133" s="2713"/>
      <c r="AB133" s="2711">
        <v>14500</v>
      </c>
      <c r="AC133" s="2712">
        <v>12</v>
      </c>
      <c r="AD133" s="2713"/>
      <c r="AE133" s="2711">
        <v>15000</v>
      </c>
      <c r="AF133" s="2712">
        <v>13</v>
      </c>
      <c r="AG133" s="2713"/>
      <c r="AH133" s="2711">
        <v>14000</v>
      </c>
      <c r="AI133" s="2712">
        <v>12</v>
      </c>
      <c r="AJ133" s="2713"/>
      <c r="AK133" s="2711">
        <v>15500</v>
      </c>
      <c r="AL133" s="2712">
        <v>13</v>
      </c>
      <c r="AM133" s="2713"/>
      <c r="AN133" s="2711">
        <v>14500</v>
      </c>
      <c r="AO133" s="2712">
        <v>12</v>
      </c>
      <c r="AP133" s="2713"/>
      <c r="AQ133" s="2711">
        <v>15000</v>
      </c>
      <c r="AR133" s="2712">
        <v>13</v>
      </c>
      <c r="AS133" s="2713"/>
      <c r="AT133" s="2711">
        <v>172800</v>
      </c>
      <c r="AU133" s="2712">
        <v>146</v>
      </c>
      <c r="AV133" s="2713">
        <v>0</v>
      </c>
      <c r="AX133" s="2639"/>
    </row>
    <row r="134" spans="4:50" ht="15.75" customHeight="1">
      <c r="D134" s="2787"/>
      <c r="E134" s="2787"/>
      <c r="F134" s="2787"/>
      <c r="G134" s="2787"/>
      <c r="H134" s="2726"/>
      <c r="J134" s="2788"/>
      <c r="K134" s="2788"/>
      <c r="L134" s="2788"/>
      <c r="M134" s="2788"/>
      <c r="N134" s="2788"/>
      <c r="O134" s="2788"/>
      <c r="P134" s="2788"/>
      <c r="Q134" s="2788"/>
      <c r="R134" s="2788"/>
      <c r="S134" s="2788"/>
      <c r="T134" s="2788"/>
      <c r="U134" s="2788"/>
      <c r="V134" s="2788"/>
      <c r="W134" s="2788"/>
      <c r="X134" s="2788"/>
      <c r="Y134" s="2788"/>
      <c r="Z134" s="2788"/>
      <c r="AA134" s="2788"/>
      <c r="AB134" s="2788"/>
      <c r="AC134" s="2788"/>
      <c r="AD134" s="2788"/>
      <c r="AE134" s="2788"/>
      <c r="AF134" s="2788"/>
      <c r="AG134" s="2788"/>
      <c r="AH134" s="2788"/>
      <c r="AI134" s="2788"/>
      <c r="AJ134" s="2788"/>
      <c r="AK134" s="2788"/>
      <c r="AL134" s="2788"/>
      <c r="AM134" s="2788"/>
      <c r="AN134" s="2788"/>
      <c r="AO134" s="2788"/>
      <c r="AP134" s="2788"/>
      <c r="AQ134" s="2788"/>
      <c r="AX134" s="2639"/>
    </row>
    <row r="135" spans="4:50" ht="15.75" customHeight="1">
      <c r="D135" s="2717" t="s">
        <v>276</v>
      </c>
      <c r="E135" s="2718" t="s">
        <v>277</v>
      </c>
      <c r="F135" s="2718" t="s">
        <v>210</v>
      </c>
      <c r="G135" s="2789" t="s">
        <v>278</v>
      </c>
      <c r="H135" s="2719"/>
      <c r="I135" s="2720"/>
      <c r="J135" s="2653">
        <v>400</v>
      </c>
      <c r="K135" s="2910">
        <v>2</v>
      </c>
      <c r="L135" s="2655"/>
      <c r="M135" s="2653">
        <v>400</v>
      </c>
      <c r="N135" s="2910">
        <v>2</v>
      </c>
      <c r="O135" s="2655"/>
      <c r="P135" s="2653">
        <v>400</v>
      </c>
      <c r="Q135" s="2910">
        <v>2</v>
      </c>
      <c r="R135" s="2655"/>
      <c r="S135" s="2653">
        <v>400</v>
      </c>
      <c r="T135" s="2910">
        <v>2</v>
      </c>
      <c r="U135" s="2655"/>
      <c r="V135" s="2653">
        <v>400</v>
      </c>
      <c r="W135" s="2910">
        <v>2</v>
      </c>
      <c r="X135" s="2655"/>
      <c r="Y135" s="2653">
        <v>400</v>
      </c>
      <c r="Z135" s="2910">
        <v>2</v>
      </c>
      <c r="AA135" s="2655"/>
      <c r="AB135" s="2653">
        <v>400</v>
      </c>
      <c r="AC135" s="2910">
        <v>2</v>
      </c>
      <c r="AD135" s="2655"/>
      <c r="AE135" s="2653">
        <v>400</v>
      </c>
      <c r="AF135" s="2910">
        <v>2</v>
      </c>
      <c r="AG135" s="2655"/>
      <c r="AH135" s="2653">
        <v>400</v>
      </c>
      <c r="AI135" s="2910">
        <v>2</v>
      </c>
      <c r="AJ135" s="2655"/>
      <c r="AK135" s="2653">
        <v>400</v>
      </c>
      <c r="AL135" s="2910">
        <v>2</v>
      </c>
      <c r="AM135" s="2655"/>
      <c r="AN135" s="2653">
        <v>400</v>
      </c>
      <c r="AO135" s="2910">
        <v>2</v>
      </c>
      <c r="AP135" s="2655"/>
      <c r="AQ135" s="2653">
        <v>400</v>
      </c>
      <c r="AR135" s="2910">
        <v>2</v>
      </c>
      <c r="AS135" s="2655"/>
      <c r="AT135" s="2653">
        <v>4800</v>
      </c>
      <c r="AU135" s="2654">
        <v>24</v>
      </c>
      <c r="AV135" s="2655">
        <v>0</v>
      </c>
      <c r="AX135" s="2639"/>
    </row>
    <row r="136" spans="4:50" ht="15.75" customHeight="1">
      <c r="D136" s="2721" t="s">
        <v>276</v>
      </c>
      <c r="E136" s="2666" t="s">
        <v>279</v>
      </c>
      <c r="F136" s="2666" t="s">
        <v>210</v>
      </c>
      <c r="G136" s="2790" t="s">
        <v>278</v>
      </c>
      <c r="H136" s="2667" t="s">
        <v>225</v>
      </c>
      <c r="I136" s="2668"/>
      <c r="J136" s="2661">
        <v>300</v>
      </c>
      <c r="K136" s="2911"/>
      <c r="L136" s="2663"/>
      <c r="M136" s="2661">
        <v>300</v>
      </c>
      <c r="N136" s="2911"/>
      <c r="O136" s="2663"/>
      <c r="P136" s="2661">
        <v>300</v>
      </c>
      <c r="Q136" s="2911"/>
      <c r="R136" s="2663"/>
      <c r="S136" s="2661">
        <v>300</v>
      </c>
      <c r="T136" s="2911"/>
      <c r="U136" s="2663"/>
      <c r="V136" s="2661">
        <v>300</v>
      </c>
      <c r="W136" s="2911"/>
      <c r="X136" s="2663"/>
      <c r="Y136" s="2661">
        <v>300</v>
      </c>
      <c r="Z136" s="2911"/>
      <c r="AA136" s="2663"/>
      <c r="AB136" s="2661">
        <v>300</v>
      </c>
      <c r="AC136" s="2911"/>
      <c r="AD136" s="2663"/>
      <c r="AE136" s="2661">
        <v>300</v>
      </c>
      <c r="AF136" s="2911"/>
      <c r="AG136" s="2663"/>
      <c r="AH136" s="2661">
        <v>300</v>
      </c>
      <c r="AI136" s="2911"/>
      <c r="AJ136" s="2663"/>
      <c r="AK136" s="2661">
        <v>300</v>
      </c>
      <c r="AL136" s="2911"/>
      <c r="AM136" s="2663"/>
      <c r="AN136" s="2661">
        <v>300</v>
      </c>
      <c r="AO136" s="2911"/>
      <c r="AP136" s="2663"/>
      <c r="AQ136" s="2661">
        <v>300</v>
      </c>
      <c r="AR136" s="2911"/>
      <c r="AS136" s="2663"/>
      <c r="AT136" s="2661">
        <v>3600</v>
      </c>
      <c r="AU136" s="2662">
        <v>0</v>
      </c>
      <c r="AV136" s="2663">
        <v>0</v>
      </c>
      <c r="AX136" s="2639"/>
    </row>
    <row r="137" spans="4:50" ht="15.75" customHeight="1">
      <c r="D137" s="2791" t="s">
        <v>276</v>
      </c>
      <c r="E137" s="2678" t="s">
        <v>280</v>
      </c>
      <c r="F137" s="2678" t="s">
        <v>210</v>
      </c>
      <c r="G137" s="2792" t="s">
        <v>278</v>
      </c>
      <c r="H137" s="2679"/>
      <c r="I137" s="2680"/>
      <c r="J137" s="2706">
        <v>700</v>
      </c>
      <c r="K137" s="2912"/>
      <c r="L137" s="2708"/>
      <c r="M137" s="2706">
        <v>700</v>
      </c>
      <c r="N137" s="2912"/>
      <c r="O137" s="2708"/>
      <c r="P137" s="2706">
        <v>700</v>
      </c>
      <c r="Q137" s="2912"/>
      <c r="R137" s="2708"/>
      <c r="S137" s="2706">
        <v>700</v>
      </c>
      <c r="T137" s="2912"/>
      <c r="U137" s="2708"/>
      <c r="V137" s="2706">
        <v>700</v>
      </c>
      <c r="W137" s="2912"/>
      <c r="X137" s="2708"/>
      <c r="Y137" s="2706">
        <v>700</v>
      </c>
      <c r="Z137" s="2912"/>
      <c r="AA137" s="2708"/>
      <c r="AB137" s="2706">
        <v>700</v>
      </c>
      <c r="AC137" s="2912"/>
      <c r="AD137" s="2708"/>
      <c r="AE137" s="2706">
        <v>700</v>
      </c>
      <c r="AF137" s="2912"/>
      <c r="AG137" s="2708"/>
      <c r="AH137" s="2706">
        <v>700</v>
      </c>
      <c r="AI137" s="2912"/>
      <c r="AJ137" s="2708"/>
      <c r="AK137" s="2706">
        <v>700</v>
      </c>
      <c r="AL137" s="2912"/>
      <c r="AM137" s="2708"/>
      <c r="AN137" s="2706">
        <v>700</v>
      </c>
      <c r="AO137" s="2912"/>
      <c r="AP137" s="2708"/>
      <c r="AQ137" s="2706">
        <v>700</v>
      </c>
      <c r="AR137" s="2912"/>
      <c r="AS137" s="2708"/>
      <c r="AT137" s="2706">
        <v>8400</v>
      </c>
      <c r="AU137" s="2707">
        <v>0</v>
      </c>
      <c r="AV137" s="2708">
        <v>0</v>
      </c>
      <c r="AX137" s="2639"/>
    </row>
    <row r="138" spans="4:50" ht="15.75" customHeight="1">
      <c r="D138" s="2793"/>
      <c r="E138" s="2794" t="s">
        <v>281</v>
      </c>
      <c r="F138" s="2794"/>
      <c r="G138" s="2794"/>
      <c r="H138" s="2795"/>
      <c r="I138" s="2796"/>
      <c r="J138" s="2797">
        <v>1400</v>
      </c>
      <c r="K138" s="2798"/>
      <c r="L138" s="2799"/>
      <c r="M138" s="2797">
        <v>1400</v>
      </c>
      <c r="N138" s="2798"/>
      <c r="O138" s="2799"/>
      <c r="P138" s="2797">
        <v>1400</v>
      </c>
      <c r="Q138" s="2798"/>
      <c r="R138" s="2799"/>
      <c r="S138" s="2797">
        <v>1400</v>
      </c>
      <c r="T138" s="2798"/>
      <c r="U138" s="2799"/>
      <c r="V138" s="2797">
        <v>1400</v>
      </c>
      <c r="W138" s="2798"/>
      <c r="X138" s="2799"/>
      <c r="Y138" s="2797">
        <v>1400</v>
      </c>
      <c r="Z138" s="2798"/>
      <c r="AA138" s="2799"/>
      <c r="AB138" s="2797">
        <v>1400</v>
      </c>
      <c r="AC138" s="2798"/>
      <c r="AD138" s="2799"/>
      <c r="AE138" s="2797">
        <v>1400</v>
      </c>
      <c r="AF138" s="2798"/>
      <c r="AG138" s="2799"/>
      <c r="AH138" s="2797">
        <v>1400</v>
      </c>
      <c r="AI138" s="2798"/>
      <c r="AJ138" s="2799"/>
      <c r="AK138" s="2797">
        <v>1400</v>
      </c>
      <c r="AL138" s="2798"/>
      <c r="AM138" s="2799"/>
      <c r="AN138" s="2797">
        <v>1400</v>
      </c>
      <c r="AO138" s="2798"/>
      <c r="AP138" s="2799"/>
      <c r="AQ138" s="2797">
        <v>1400</v>
      </c>
      <c r="AR138" s="2798"/>
      <c r="AS138" s="2799"/>
      <c r="AT138" s="2797">
        <v>16800</v>
      </c>
      <c r="AU138" s="2798">
        <v>0</v>
      </c>
      <c r="AV138" s="2800">
        <v>0</v>
      </c>
      <c r="AX138" s="2639"/>
    </row>
    <row r="139" spans="4:50" ht="15.75" customHeight="1">
      <c r="AX139" s="2639"/>
    </row>
    <row r="140" spans="4:50" ht="15.75" customHeight="1">
      <c r="D140" s="2717" t="s">
        <v>276</v>
      </c>
      <c r="E140" s="2718" t="s">
        <v>282</v>
      </c>
      <c r="F140" s="2718" t="s">
        <v>210</v>
      </c>
      <c r="G140" s="2718" t="s">
        <v>275</v>
      </c>
      <c r="H140" s="2719"/>
      <c r="I140" s="2720"/>
      <c r="J140" s="2653">
        <v>1700</v>
      </c>
      <c r="K140" s="2654">
        <v>2</v>
      </c>
      <c r="L140" s="2655"/>
      <c r="M140" s="2653">
        <v>1700</v>
      </c>
      <c r="N140" s="2654">
        <v>2</v>
      </c>
      <c r="O140" s="2655"/>
      <c r="P140" s="2653">
        <v>1700</v>
      </c>
      <c r="Q140" s="2654">
        <v>2</v>
      </c>
      <c r="R140" s="2655"/>
      <c r="S140" s="2653">
        <v>1700</v>
      </c>
      <c r="T140" s="2654">
        <v>2</v>
      </c>
      <c r="U140" s="2655"/>
      <c r="V140" s="2653">
        <v>1700</v>
      </c>
      <c r="W140" s="2654">
        <v>2</v>
      </c>
      <c r="X140" s="2655"/>
      <c r="Y140" s="2653">
        <v>1800</v>
      </c>
      <c r="Z140" s="2654">
        <v>2</v>
      </c>
      <c r="AA140" s="2655"/>
      <c r="AB140" s="2653">
        <v>1600</v>
      </c>
      <c r="AC140" s="2654">
        <v>2</v>
      </c>
      <c r="AD140" s="2655"/>
      <c r="AE140" s="2653">
        <v>1700</v>
      </c>
      <c r="AF140" s="2654">
        <v>2</v>
      </c>
      <c r="AG140" s="2655"/>
      <c r="AH140" s="2653">
        <v>1700</v>
      </c>
      <c r="AI140" s="2654">
        <v>2</v>
      </c>
      <c r="AJ140" s="2655"/>
      <c r="AK140" s="2653">
        <v>1800</v>
      </c>
      <c r="AL140" s="2654">
        <v>2</v>
      </c>
      <c r="AM140" s="2655"/>
      <c r="AN140" s="2653">
        <v>1800</v>
      </c>
      <c r="AO140" s="2654">
        <v>2</v>
      </c>
      <c r="AP140" s="2655"/>
      <c r="AQ140" s="2653">
        <v>1800</v>
      </c>
      <c r="AR140" s="2654">
        <v>2</v>
      </c>
      <c r="AS140" s="2655"/>
      <c r="AT140" s="2653">
        <v>20700</v>
      </c>
      <c r="AU140" s="2654">
        <v>24</v>
      </c>
      <c r="AV140" s="2655">
        <v>0</v>
      </c>
      <c r="AX140" s="2639"/>
    </row>
    <row r="141" spans="4:50" ht="15.75" customHeight="1">
      <c r="D141" s="2721" t="s">
        <v>276</v>
      </c>
      <c r="E141" s="2666" t="s">
        <v>283</v>
      </c>
      <c r="F141" s="2666" t="s">
        <v>210</v>
      </c>
      <c r="G141" s="2666" t="s">
        <v>275</v>
      </c>
      <c r="H141" s="2667" t="s">
        <v>225</v>
      </c>
      <c r="I141" s="2668"/>
      <c r="J141" s="2661">
        <v>4100</v>
      </c>
      <c r="K141" s="2662">
        <v>4</v>
      </c>
      <c r="L141" s="2663"/>
      <c r="M141" s="2661">
        <v>4100</v>
      </c>
      <c r="N141" s="2662">
        <v>4</v>
      </c>
      <c r="O141" s="2663"/>
      <c r="P141" s="2661">
        <v>4000</v>
      </c>
      <c r="Q141" s="2662">
        <v>4</v>
      </c>
      <c r="R141" s="2663"/>
      <c r="S141" s="2661">
        <v>4100</v>
      </c>
      <c r="T141" s="2662">
        <v>4</v>
      </c>
      <c r="U141" s="2663"/>
      <c r="V141" s="2661">
        <v>4200</v>
      </c>
      <c r="W141" s="2662">
        <v>4</v>
      </c>
      <c r="X141" s="2663"/>
      <c r="Y141" s="2661">
        <v>4200</v>
      </c>
      <c r="Z141" s="2662">
        <v>4</v>
      </c>
      <c r="AA141" s="2663"/>
      <c r="AB141" s="2661">
        <v>3800</v>
      </c>
      <c r="AC141" s="2662">
        <v>4</v>
      </c>
      <c r="AD141" s="2663"/>
      <c r="AE141" s="2661">
        <v>4000</v>
      </c>
      <c r="AF141" s="2662">
        <v>4</v>
      </c>
      <c r="AG141" s="2663"/>
      <c r="AH141" s="2661">
        <v>4000</v>
      </c>
      <c r="AI141" s="2662">
        <v>4</v>
      </c>
      <c r="AJ141" s="2663"/>
      <c r="AK141" s="2661">
        <v>4400</v>
      </c>
      <c r="AL141" s="2662">
        <v>4</v>
      </c>
      <c r="AM141" s="2663"/>
      <c r="AN141" s="2661">
        <v>4300</v>
      </c>
      <c r="AO141" s="2662">
        <v>4</v>
      </c>
      <c r="AP141" s="2663"/>
      <c r="AQ141" s="2661">
        <v>4200</v>
      </c>
      <c r="AR141" s="2662">
        <v>4</v>
      </c>
      <c r="AS141" s="2663"/>
      <c r="AT141" s="2661">
        <v>49400</v>
      </c>
      <c r="AU141" s="2662">
        <v>48</v>
      </c>
      <c r="AV141" s="2663">
        <v>0</v>
      </c>
      <c r="AX141" s="2639"/>
    </row>
    <row r="142" spans="4:50" ht="15.75" customHeight="1">
      <c r="D142" s="2791" t="s">
        <v>276</v>
      </c>
      <c r="E142" s="2678" t="s">
        <v>284</v>
      </c>
      <c r="F142" s="2678" t="s">
        <v>210</v>
      </c>
      <c r="G142" s="2678" t="s">
        <v>275</v>
      </c>
      <c r="H142" s="2679"/>
      <c r="I142" s="2680"/>
      <c r="J142" s="2706">
        <v>2900</v>
      </c>
      <c r="K142" s="2707">
        <v>3</v>
      </c>
      <c r="L142" s="2708"/>
      <c r="M142" s="2706">
        <v>3000</v>
      </c>
      <c r="N142" s="2707">
        <v>3</v>
      </c>
      <c r="O142" s="2708"/>
      <c r="P142" s="2706">
        <v>2900</v>
      </c>
      <c r="Q142" s="2707">
        <v>3</v>
      </c>
      <c r="R142" s="2708"/>
      <c r="S142" s="2706">
        <v>3000</v>
      </c>
      <c r="T142" s="2707">
        <v>3</v>
      </c>
      <c r="U142" s="2708"/>
      <c r="V142" s="2706">
        <v>3000</v>
      </c>
      <c r="W142" s="2707">
        <v>3</v>
      </c>
      <c r="X142" s="2708"/>
      <c r="Y142" s="2706">
        <v>3100</v>
      </c>
      <c r="Z142" s="2707">
        <v>3</v>
      </c>
      <c r="AA142" s="2708"/>
      <c r="AB142" s="2706">
        <v>2800</v>
      </c>
      <c r="AC142" s="2707">
        <v>3</v>
      </c>
      <c r="AD142" s="2708"/>
      <c r="AE142" s="2706">
        <v>2900</v>
      </c>
      <c r="AF142" s="2707">
        <v>3</v>
      </c>
      <c r="AG142" s="2708"/>
      <c r="AH142" s="2706">
        <v>2900</v>
      </c>
      <c r="AI142" s="2707">
        <v>3</v>
      </c>
      <c r="AJ142" s="2708"/>
      <c r="AK142" s="2706">
        <v>3100</v>
      </c>
      <c r="AL142" s="2707">
        <v>3</v>
      </c>
      <c r="AM142" s="2708"/>
      <c r="AN142" s="2706">
        <v>3100</v>
      </c>
      <c r="AO142" s="2707">
        <v>3</v>
      </c>
      <c r="AP142" s="2708"/>
      <c r="AQ142" s="2706">
        <v>3000</v>
      </c>
      <c r="AR142" s="2707">
        <v>3</v>
      </c>
      <c r="AS142" s="2708"/>
      <c r="AT142" s="2706">
        <v>35700</v>
      </c>
      <c r="AU142" s="2707">
        <v>36</v>
      </c>
      <c r="AV142" s="2708">
        <v>0</v>
      </c>
      <c r="AX142" s="2639"/>
    </row>
    <row r="143" spans="4:50" ht="15.75" customHeight="1">
      <c r="D143" s="2793"/>
      <c r="E143" s="2794" t="s">
        <v>285</v>
      </c>
      <c r="F143" s="2794"/>
      <c r="G143" s="2794"/>
      <c r="H143" s="2795"/>
      <c r="I143" s="2801"/>
      <c r="J143" s="2797">
        <v>8700</v>
      </c>
      <c r="K143" s="2798"/>
      <c r="L143" s="2799"/>
      <c r="M143" s="2797">
        <v>8800</v>
      </c>
      <c r="N143" s="2798"/>
      <c r="O143" s="2799"/>
      <c r="P143" s="2797">
        <v>8600</v>
      </c>
      <c r="Q143" s="2798"/>
      <c r="R143" s="2799"/>
      <c r="S143" s="2797">
        <v>8800</v>
      </c>
      <c r="T143" s="2798"/>
      <c r="U143" s="2799"/>
      <c r="V143" s="2797">
        <v>8900</v>
      </c>
      <c r="W143" s="2798"/>
      <c r="X143" s="2799"/>
      <c r="Y143" s="2797">
        <v>9100</v>
      </c>
      <c r="Z143" s="2798"/>
      <c r="AA143" s="2799"/>
      <c r="AB143" s="2797">
        <v>8200</v>
      </c>
      <c r="AC143" s="2798"/>
      <c r="AD143" s="2799"/>
      <c r="AE143" s="2797">
        <v>8600</v>
      </c>
      <c r="AF143" s="2798"/>
      <c r="AG143" s="2799"/>
      <c r="AH143" s="2797">
        <v>8600</v>
      </c>
      <c r="AI143" s="2798"/>
      <c r="AJ143" s="2799"/>
      <c r="AK143" s="2797">
        <v>9300</v>
      </c>
      <c r="AL143" s="2798"/>
      <c r="AM143" s="2799"/>
      <c r="AN143" s="2797">
        <v>9200</v>
      </c>
      <c r="AO143" s="2798"/>
      <c r="AP143" s="2799"/>
      <c r="AQ143" s="2797">
        <v>9000</v>
      </c>
      <c r="AR143" s="2798"/>
      <c r="AS143" s="2799"/>
      <c r="AT143" s="2797">
        <v>105800</v>
      </c>
      <c r="AU143" s="2798">
        <v>0</v>
      </c>
      <c r="AV143" s="2800">
        <v>0</v>
      </c>
      <c r="AX143" s="2639"/>
    </row>
    <row r="144" spans="4:50" ht="15.75" customHeight="1">
      <c r="AX144" s="2639"/>
    </row>
  </sheetData>
  <mergeCells count="18">
    <mergeCell ref="D127:I127"/>
    <mergeCell ref="D1:I1"/>
    <mergeCell ref="K31:K33"/>
    <mergeCell ref="N31:N33"/>
    <mergeCell ref="D45:I45"/>
    <mergeCell ref="D120:I120"/>
    <mergeCell ref="AR135:AR137"/>
    <mergeCell ref="K135:K137"/>
    <mergeCell ref="N135:N137"/>
    <mergeCell ref="Q135:Q137"/>
    <mergeCell ref="T135:T137"/>
    <mergeCell ref="W135:W137"/>
    <mergeCell ref="Z135:Z137"/>
    <mergeCell ref="AC135:AC137"/>
    <mergeCell ref="AF135:AF137"/>
    <mergeCell ref="AI135:AI137"/>
    <mergeCell ref="AL135:AL137"/>
    <mergeCell ref="AO135:AO137"/>
  </mergeCells>
  <pageMargins left="0.7" right="0.7" top="0.75" bottom="0.75" header="0" footer="0"/>
  <pageSetup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F709C-F848-48B2-B27B-FF87EB6594C8}">
  <sheetPr>
    <tabColor theme="9" tint="-0.499984740745262"/>
  </sheetPr>
  <dimension ref="A1:BT144"/>
  <sheetViews>
    <sheetView showGridLines="0" tabSelected="1" topLeftCell="C1" zoomScale="145" zoomScaleNormal="145" workbookViewId="0">
      <pane xSplit="7" ySplit="2" topLeftCell="S3" activePane="bottomRight" state="frozen"/>
      <selection pane="topRight" activeCell="J1" sqref="J1"/>
      <selection pane="bottomLeft" activeCell="C3" sqref="C3"/>
      <selection pane="bottomRight" activeCell="C1" sqref="C1"/>
    </sheetView>
  </sheetViews>
  <sheetFormatPr baseColWidth="10" defaultColWidth="14.5" defaultRowHeight="15" customHeight="1"/>
  <cols>
    <col min="1" max="2" width="14.5" style="145" hidden="1" customWidth="1"/>
    <col min="3" max="3" width="2.6640625" style="145" customWidth="1"/>
    <col min="4" max="4" width="16.6640625" style="145" customWidth="1"/>
    <col min="5" max="5" width="55.6640625" style="145" customWidth="1"/>
    <col min="6" max="6" width="10.5" style="145" customWidth="1"/>
    <col min="7" max="7" width="10" style="145" customWidth="1"/>
    <col min="8" max="8" width="7.5" style="146" hidden="1" customWidth="1"/>
    <col min="9" max="9" width="14.5" style="146" hidden="1" customWidth="1"/>
    <col min="10" max="15" width="11.6640625" style="145" customWidth="1"/>
    <col min="16" max="16" width="11.1640625" style="145" customWidth="1"/>
    <col min="17" max="48" width="11.6640625" style="145" customWidth="1"/>
    <col min="49" max="49" width="14.5" style="145" customWidth="1"/>
    <col min="50" max="50" width="14.5" style="146" customWidth="1"/>
    <col min="51" max="54" width="14.5" style="145" customWidth="1"/>
    <col min="55" max="16384" width="14.5" style="145"/>
  </cols>
  <sheetData>
    <row r="1" spans="4:48" ht="15.75" customHeight="1">
      <c r="D1" s="2921"/>
      <c r="E1" s="2922"/>
      <c r="F1" s="2922"/>
      <c r="G1" s="2922"/>
      <c r="H1" s="2922"/>
      <c r="I1" s="2923"/>
      <c r="J1" s="186"/>
      <c r="K1" s="185">
        <v>45748</v>
      </c>
      <c r="L1" s="184"/>
      <c r="M1" s="186"/>
      <c r="N1" s="185">
        <v>45778</v>
      </c>
      <c r="O1" s="184"/>
      <c r="P1" s="186"/>
      <c r="Q1" s="185">
        <v>45809</v>
      </c>
      <c r="R1" s="184"/>
      <c r="S1" s="186"/>
      <c r="T1" s="185">
        <v>45839</v>
      </c>
      <c r="U1" s="184"/>
      <c r="V1" s="186"/>
      <c r="W1" s="185">
        <v>45870</v>
      </c>
      <c r="X1" s="184"/>
      <c r="Y1" s="186"/>
      <c r="Z1" s="185">
        <v>45901</v>
      </c>
      <c r="AA1" s="184"/>
      <c r="AB1" s="186"/>
      <c r="AC1" s="185">
        <v>45931</v>
      </c>
      <c r="AD1" s="184"/>
      <c r="AE1" s="186"/>
      <c r="AF1" s="185">
        <v>45962</v>
      </c>
      <c r="AG1" s="268"/>
      <c r="AH1" s="186"/>
      <c r="AI1" s="185">
        <v>45992</v>
      </c>
      <c r="AJ1" s="184"/>
      <c r="AK1" s="186"/>
      <c r="AL1" s="185">
        <v>46023</v>
      </c>
      <c r="AM1" s="184"/>
      <c r="AN1" s="186"/>
      <c r="AO1" s="185">
        <v>46054</v>
      </c>
      <c r="AP1" s="268"/>
      <c r="AQ1" s="2599"/>
      <c r="AR1" s="185">
        <v>46082</v>
      </c>
      <c r="AS1" s="268"/>
      <c r="AT1" s="2599"/>
      <c r="AU1" s="185" t="s">
        <v>2</v>
      </c>
      <c r="AV1" s="268"/>
    </row>
    <row r="2" spans="4:48" ht="15.75" customHeight="1">
      <c r="D2" s="278" t="s">
        <v>206</v>
      </c>
      <c r="E2" s="2609" t="s">
        <v>5</v>
      </c>
      <c r="F2" s="2600" t="s">
        <v>207</v>
      </c>
      <c r="G2" s="182" t="s">
        <v>6</v>
      </c>
      <c r="H2" s="181" t="s">
        <v>7</v>
      </c>
      <c r="I2" s="180" t="s">
        <v>8</v>
      </c>
      <c r="J2" s="423" t="s">
        <v>9</v>
      </c>
      <c r="K2" s="177" t="s">
        <v>10</v>
      </c>
      <c r="L2" s="260" t="s">
        <v>11</v>
      </c>
      <c r="M2" s="423" t="s">
        <v>9</v>
      </c>
      <c r="N2" s="177" t="s">
        <v>10</v>
      </c>
      <c r="O2" s="260" t="s">
        <v>11</v>
      </c>
      <c r="P2" s="423" t="s">
        <v>9</v>
      </c>
      <c r="Q2" s="177" t="s">
        <v>10</v>
      </c>
      <c r="R2" s="260" t="s">
        <v>11</v>
      </c>
      <c r="S2" s="423" t="s">
        <v>9</v>
      </c>
      <c r="T2" s="177" t="s">
        <v>10</v>
      </c>
      <c r="U2" s="260" t="s">
        <v>11</v>
      </c>
      <c r="V2" s="423" t="s">
        <v>9</v>
      </c>
      <c r="W2" s="177" t="s">
        <v>10</v>
      </c>
      <c r="X2" s="260" t="s">
        <v>11</v>
      </c>
      <c r="Y2" s="423" t="s">
        <v>9</v>
      </c>
      <c r="Z2" s="177" t="s">
        <v>10</v>
      </c>
      <c r="AA2" s="260" t="s">
        <v>11</v>
      </c>
      <c r="AB2" s="423" t="s">
        <v>9</v>
      </c>
      <c r="AC2" s="177" t="s">
        <v>10</v>
      </c>
      <c r="AD2" s="260" t="s">
        <v>11</v>
      </c>
      <c r="AE2" s="423" t="s">
        <v>9</v>
      </c>
      <c r="AF2" s="177" t="s">
        <v>10</v>
      </c>
      <c r="AG2" s="260" t="s">
        <v>11</v>
      </c>
      <c r="AH2" s="423" t="s">
        <v>9</v>
      </c>
      <c r="AI2" s="177" t="s">
        <v>10</v>
      </c>
      <c r="AJ2" s="260" t="s">
        <v>11</v>
      </c>
      <c r="AK2" s="423" t="s">
        <v>9</v>
      </c>
      <c r="AL2" s="177" t="s">
        <v>10</v>
      </c>
      <c r="AM2" s="260" t="s">
        <v>11</v>
      </c>
      <c r="AN2" s="423" t="s">
        <v>9</v>
      </c>
      <c r="AO2" s="177" t="s">
        <v>10</v>
      </c>
      <c r="AP2" s="260" t="s">
        <v>11</v>
      </c>
      <c r="AQ2" s="423" t="s">
        <v>9</v>
      </c>
      <c r="AR2" s="177" t="s">
        <v>10</v>
      </c>
      <c r="AS2" s="260" t="s">
        <v>11</v>
      </c>
      <c r="AT2" s="423" t="s">
        <v>9</v>
      </c>
      <c r="AU2" s="177" t="s">
        <v>10</v>
      </c>
      <c r="AV2" s="260" t="s">
        <v>11</v>
      </c>
    </row>
    <row r="3" spans="4:48" ht="15.75" customHeight="1">
      <c r="D3" s="1972" t="s">
        <v>208</v>
      </c>
      <c r="E3" s="174" t="s">
        <v>209</v>
      </c>
      <c r="F3" s="174" t="s">
        <v>210</v>
      </c>
      <c r="G3" s="209" t="s">
        <v>171</v>
      </c>
      <c r="H3" s="209">
        <v>11</v>
      </c>
      <c r="I3" s="276">
        <f>IFERROR(H3*60,"-")</f>
        <v>660</v>
      </c>
      <c r="J3" s="2802">
        <f>SUM('AVAST ALL FORECASTS'!BF202,'AVAST ALL FORECASTS'!BF203)</f>
        <v>8015.7894736842109</v>
      </c>
      <c r="K3" s="1999"/>
      <c r="L3" s="2000">
        <v>1965</v>
      </c>
      <c r="M3" s="2802">
        <f>SUM('AVAST ALL FORECASTS'!BG202,'AVAST ALL FORECASTS'!BG203)</f>
        <v>8100</v>
      </c>
      <c r="N3" s="1999"/>
      <c r="O3" s="2000">
        <v>1985</v>
      </c>
      <c r="P3" s="2802">
        <f>SUM('AVAST ALL FORECASTS'!BH202,'AVAST ALL FORECASTS'!BH203)</f>
        <v>7300</v>
      </c>
      <c r="Q3" s="1999"/>
      <c r="R3" s="2000">
        <v>1789</v>
      </c>
      <c r="S3" s="2802">
        <f>SUM('AVAST ALL FORECASTS'!BI202,'AVAST ALL FORECASTS'!BI203)</f>
        <v>5000</v>
      </c>
      <c r="T3" s="1999"/>
      <c r="U3" s="2000">
        <v>1225</v>
      </c>
      <c r="V3" s="2802">
        <f>SUM('AVAST ALL FORECASTS'!BJ202,'AVAST ALL FORECASTS'!BJ203)</f>
        <v>5000</v>
      </c>
      <c r="W3" s="1999"/>
      <c r="X3" s="2000">
        <v>1225</v>
      </c>
      <c r="Y3" s="2802">
        <f>SUM('AVAST ALL FORECASTS'!BK202,'AVAST ALL FORECASTS'!BK203)</f>
        <v>5500</v>
      </c>
      <c r="Z3" s="1999"/>
      <c r="AA3" s="2000">
        <v>1348</v>
      </c>
      <c r="AB3" s="2802">
        <f>SUM('AVAST ALL FORECASTS'!BL202,'AVAST ALL FORECASTS'!BL203)</f>
        <v>8300</v>
      </c>
      <c r="AC3" s="1999"/>
      <c r="AD3" s="2000">
        <v>2034</v>
      </c>
      <c r="AE3" s="2802">
        <f>SUM('AVAST ALL FORECASTS'!BM202,'AVAST ALL FORECASTS'!BM203)</f>
        <v>8300</v>
      </c>
      <c r="AF3" s="1999"/>
      <c r="AG3" s="2000">
        <v>2034</v>
      </c>
      <c r="AH3" s="2802">
        <f>SUM('AVAST ALL FORECASTS'!BN202,'AVAST ALL FORECASTS'!BN203)</f>
        <v>8100</v>
      </c>
      <c r="AI3" s="1999"/>
      <c r="AJ3" s="2000">
        <v>1985</v>
      </c>
      <c r="AK3" s="2802">
        <f>SUM('AVAST ALL FORECASTS'!BO202,'AVAST ALL FORECASTS'!BO203)</f>
        <v>9100</v>
      </c>
      <c r="AL3" s="1999"/>
      <c r="AM3" s="2000">
        <v>2230</v>
      </c>
      <c r="AN3" s="2802">
        <f>SUM('AVAST ALL FORECASTS'!BP202,'AVAST ALL FORECASTS'!BP203)</f>
        <v>8500</v>
      </c>
      <c r="AO3" s="1999"/>
      <c r="AP3" s="2000">
        <v>2083</v>
      </c>
      <c r="AQ3" s="2802">
        <f>SUM('AVAST ALL FORECASTS'!BQ202,'AVAST ALL FORECASTS'!BQ203)</f>
        <v>8700</v>
      </c>
      <c r="AR3" s="1999"/>
      <c r="AS3" s="2000">
        <v>2132</v>
      </c>
      <c r="AT3" s="2802">
        <f>SUM(J3,M3,P3,S3,V3,Y3,AB3,AE3,AH3,AK3,AN3,AQ3)</f>
        <v>89915.789473684214</v>
      </c>
      <c r="AU3" s="1999">
        <f t="shared" ref="AU3:AU42" si="0">SUM(K3,N3,Q3,T3,W3,Z3,AC3,AF3,AI3,AL3,AO3,AR3)</f>
        <v>0</v>
      </c>
      <c r="AV3" s="2000">
        <f t="shared" ref="AV3:AV42" si="1">SUM(L3,O3,R3,U3,X3,AA3,AD3,AG3,AJ3,AM3,AP3,AS3)</f>
        <v>22035</v>
      </c>
    </row>
    <row r="4" spans="4:48" ht="15.75" customHeight="1">
      <c r="D4" s="1973" t="s">
        <v>208</v>
      </c>
      <c r="E4" s="246" t="s">
        <v>211</v>
      </c>
      <c r="F4" s="2404" t="s">
        <v>212</v>
      </c>
      <c r="G4" s="246" t="s">
        <v>171</v>
      </c>
      <c r="H4" s="168">
        <v>30</v>
      </c>
      <c r="I4" s="167">
        <f t="shared" ref="I4:I29" si="2">IFERROR(H4*60,"-")</f>
        <v>1800</v>
      </c>
      <c r="J4" s="2803">
        <f>SUM('AVAST ALL FORECASTS'!BF234,'AVAST ALL FORECASTS'!BF235)</f>
        <v>11377.926829268292</v>
      </c>
      <c r="K4" s="2001"/>
      <c r="L4" s="2002">
        <v>7606</v>
      </c>
      <c r="M4" s="2803">
        <f>SUM('AVAST ALL FORECASTS'!BG234,'AVAST ALL FORECASTS'!BG235)</f>
        <v>11100</v>
      </c>
      <c r="N4" s="2001"/>
      <c r="O4" s="2002">
        <v>7420</v>
      </c>
      <c r="P4" s="2803">
        <f>SUM('AVAST ALL FORECASTS'!BH234,'AVAST ALL FORECASTS'!BH235)</f>
        <v>10900</v>
      </c>
      <c r="Q4" s="2001"/>
      <c r="R4" s="2002">
        <v>7286</v>
      </c>
      <c r="S4" s="2803">
        <f>SUM('AVAST ALL FORECASTS'!BI234,'AVAST ALL FORECASTS'!BI235)</f>
        <v>10700</v>
      </c>
      <c r="T4" s="2001"/>
      <c r="U4" s="2002">
        <v>7152</v>
      </c>
      <c r="V4" s="2803">
        <f>SUM('AVAST ALL FORECASTS'!BJ234,'AVAST ALL FORECASTS'!BJ235)</f>
        <v>10300</v>
      </c>
      <c r="W4" s="2001"/>
      <c r="X4" s="2002">
        <v>6885</v>
      </c>
      <c r="Y4" s="2803">
        <f>SUM('AVAST ALL FORECASTS'!BK234,'AVAST ALL FORECASTS'!BK235)</f>
        <v>10500</v>
      </c>
      <c r="Z4" s="2001"/>
      <c r="AA4" s="2002">
        <v>7019</v>
      </c>
      <c r="AB4" s="2803">
        <f>SUM('AVAST ALL FORECASTS'!BL234,'AVAST ALL FORECASTS'!BL235)</f>
        <v>10900</v>
      </c>
      <c r="AC4" s="2001"/>
      <c r="AD4" s="2002">
        <v>7286</v>
      </c>
      <c r="AE4" s="2803">
        <f>SUM('AVAST ALL FORECASTS'!BM234,'AVAST ALL FORECASTS'!BM235)</f>
        <v>11300</v>
      </c>
      <c r="AF4" s="2001"/>
      <c r="AG4" s="2002">
        <v>7553</v>
      </c>
      <c r="AH4" s="2803">
        <f>SUM('AVAST ALL FORECASTS'!BN234,'AVAST ALL FORECASTS'!BN235)</f>
        <v>10900</v>
      </c>
      <c r="AI4" s="2001"/>
      <c r="AJ4" s="2002">
        <v>7286</v>
      </c>
      <c r="AK4" s="2803">
        <f>SUM('AVAST ALL FORECASTS'!BO234,'AVAST ALL FORECASTS'!BO235)</f>
        <v>12100</v>
      </c>
      <c r="AL4" s="2001"/>
      <c r="AM4" s="2002">
        <v>8088</v>
      </c>
      <c r="AN4" s="2803">
        <f>SUM('AVAST ALL FORECASTS'!BP234,'AVAST ALL FORECASTS'!BP235)</f>
        <v>11300</v>
      </c>
      <c r="AO4" s="2001"/>
      <c r="AP4" s="2002">
        <v>7553</v>
      </c>
      <c r="AQ4" s="2803">
        <f>SUM('AVAST ALL FORECASTS'!BQ234,'AVAST ALL FORECASTS'!BQ235)</f>
        <v>11700</v>
      </c>
      <c r="AR4" s="2001"/>
      <c r="AS4" s="2002">
        <v>7821</v>
      </c>
      <c r="AT4" s="2803">
        <f t="shared" ref="AT4:AT42" si="3">SUM(J4,M4,P4,S4,V4,Y4,AB4,AE4,AH4,AK4,AN4,AQ4)</f>
        <v>133077.92682926828</v>
      </c>
      <c r="AU4" s="2001">
        <f t="shared" si="0"/>
        <v>0</v>
      </c>
      <c r="AV4" s="2002">
        <f t="shared" si="1"/>
        <v>88955</v>
      </c>
    </row>
    <row r="5" spans="4:48" ht="15.75" customHeight="1">
      <c r="D5" s="1973" t="s">
        <v>208</v>
      </c>
      <c r="E5" s="246" t="s">
        <v>213</v>
      </c>
      <c r="F5" s="246" t="s">
        <v>210</v>
      </c>
      <c r="G5" s="246" t="s">
        <v>171</v>
      </c>
      <c r="H5" s="246">
        <v>16</v>
      </c>
      <c r="I5" s="245">
        <f t="shared" si="2"/>
        <v>960</v>
      </c>
      <c r="J5" s="2803">
        <f>SUM('AVAST ALL FORECASTS'!BF221,'AVAST ALL FORECASTS'!BF222)</f>
        <v>7110.5263157894733</v>
      </c>
      <c r="K5" s="2001"/>
      <c r="L5" s="2002">
        <v>2535</v>
      </c>
      <c r="M5" s="2803">
        <f>SUM('AVAST ALL FORECASTS'!BG221,'AVAST ALL FORECASTS'!BG222)</f>
        <v>6500</v>
      </c>
      <c r="N5" s="2001"/>
      <c r="O5" s="2002">
        <v>2317</v>
      </c>
      <c r="P5" s="2803">
        <f>SUM('AVAST ALL FORECASTS'!BH221,'AVAST ALL FORECASTS'!BH222)</f>
        <v>6800</v>
      </c>
      <c r="Q5" s="2001"/>
      <c r="R5" s="2002">
        <v>2424</v>
      </c>
      <c r="S5" s="2803">
        <f>SUM('AVAST ALL FORECASTS'!BI221,'AVAST ALL FORECASTS'!BI222)</f>
        <v>5600</v>
      </c>
      <c r="T5" s="2001"/>
      <c r="U5" s="2002">
        <v>1996</v>
      </c>
      <c r="V5" s="2803">
        <f>SUM('AVAST ALL FORECASTS'!BJ221,'AVAST ALL FORECASTS'!BJ222)</f>
        <v>5500</v>
      </c>
      <c r="W5" s="2001"/>
      <c r="X5" s="2002">
        <v>1961</v>
      </c>
      <c r="Y5" s="2803">
        <f>SUM('AVAST ALL FORECASTS'!BK221,'AVAST ALL FORECASTS'!BK222)</f>
        <v>5700</v>
      </c>
      <c r="Z5" s="2001"/>
      <c r="AA5" s="2002">
        <v>2032</v>
      </c>
      <c r="AB5" s="2803">
        <f>SUM('AVAST ALL FORECASTS'!BL221,'AVAST ALL FORECASTS'!BL222)</f>
        <v>6700</v>
      </c>
      <c r="AC5" s="2001"/>
      <c r="AD5" s="2002">
        <v>2389</v>
      </c>
      <c r="AE5" s="2803">
        <f>SUM('AVAST ALL FORECASTS'!BM221,'AVAST ALL FORECASTS'!BM222)</f>
        <v>6900</v>
      </c>
      <c r="AF5" s="2001"/>
      <c r="AG5" s="2002">
        <v>2460</v>
      </c>
      <c r="AH5" s="2803">
        <f>SUM('AVAST ALL FORECASTS'!BN221,'AVAST ALL FORECASTS'!BN222)</f>
        <v>6700</v>
      </c>
      <c r="AI5" s="2001"/>
      <c r="AJ5" s="2002">
        <v>2389</v>
      </c>
      <c r="AK5" s="2803">
        <f>SUM('AVAST ALL FORECASTS'!BO221,'AVAST ALL FORECASTS'!BO222)</f>
        <v>7500</v>
      </c>
      <c r="AL5" s="2001"/>
      <c r="AM5" s="2002">
        <v>2674</v>
      </c>
      <c r="AN5" s="2803">
        <f>SUM('AVAST ALL FORECASTS'!BP221,'AVAST ALL FORECASTS'!BP222)</f>
        <v>7100</v>
      </c>
      <c r="AO5" s="2001"/>
      <c r="AP5" s="2002">
        <v>2531</v>
      </c>
      <c r="AQ5" s="2803">
        <f>SUM('AVAST ALL FORECASTS'!BQ221,'AVAST ALL FORECASTS'!BQ222)</f>
        <v>7000</v>
      </c>
      <c r="AR5" s="2001"/>
      <c r="AS5" s="2002">
        <v>2496</v>
      </c>
      <c r="AT5" s="2803">
        <f t="shared" si="3"/>
        <v>79110.526315789466</v>
      </c>
      <c r="AU5" s="2001">
        <f t="shared" si="0"/>
        <v>0</v>
      </c>
      <c r="AV5" s="2002">
        <f t="shared" si="1"/>
        <v>28204</v>
      </c>
    </row>
    <row r="6" spans="4:48" ht="15.75" customHeight="1">
      <c r="D6" s="1974" t="s">
        <v>208</v>
      </c>
      <c r="E6" s="155" t="s">
        <v>209</v>
      </c>
      <c r="F6" s="155" t="s">
        <v>210</v>
      </c>
      <c r="G6" s="155" t="s">
        <v>22</v>
      </c>
      <c r="H6" s="225">
        <v>15</v>
      </c>
      <c r="I6" s="208">
        <f t="shared" si="2"/>
        <v>900</v>
      </c>
      <c r="J6" s="2803">
        <f>SUM('AVAST ALL FORECASTS'!BF204)</f>
        <v>1930</v>
      </c>
      <c r="K6" s="2001"/>
      <c r="L6" s="2002">
        <v>645</v>
      </c>
      <c r="M6" s="2803">
        <f>SUM('AVAST ALL FORECASTS'!BG204)</f>
        <v>0</v>
      </c>
      <c r="N6" s="2001"/>
      <c r="O6" s="2002">
        <v>0</v>
      </c>
      <c r="P6" s="2803">
        <f>SUM('AVAST ALL FORECASTS'!BH204)</f>
        <v>0</v>
      </c>
      <c r="Q6" s="2001"/>
      <c r="R6" s="2002">
        <v>0</v>
      </c>
      <c r="S6" s="2803">
        <f>SUM('AVAST ALL FORECASTS'!BI204)</f>
        <v>0</v>
      </c>
      <c r="T6" s="2001"/>
      <c r="U6" s="2002">
        <v>0</v>
      </c>
      <c r="V6" s="2803">
        <f>SUM('AVAST ALL FORECASTS'!BJ204)</f>
        <v>0</v>
      </c>
      <c r="W6" s="2001"/>
      <c r="X6" s="2002">
        <v>0</v>
      </c>
      <c r="Y6" s="2803">
        <f>SUM('AVAST ALL FORECASTS'!BK204)</f>
        <v>0</v>
      </c>
      <c r="Z6" s="2001"/>
      <c r="AA6" s="2002">
        <v>0</v>
      </c>
      <c r="AB6" s="2803">
        <f>SUM('AVAST ALL FORECASTS'!BL204)</f>
        <v>0</v>
      </c>
      <c r="AC6" s="2001"/>
      <c r="AD6" s="2002">
        <v>0</v>
      </c>
      <c r="AE6" s="2803">
        <f>SUM('AVAST ALL FORECASTS'!BM204)</f>
        <v>0</v>
      </c>
      <c r="AF6" s="2001"/>
      <c r="AG6" s="2002">
        <v>0</v>
      </c>
      <c r="AH6" s="2803">
        <f>SUM('AVAST ALL FORECASTS'!BN204)</f>
        <v>0</v>
      </c>
      <c r="AI6" s="2001"/>
      <c r="AJ6" s="2002">
        <v>0</v>
      </c>
      <c r="AK6" s="2803">
        <f>SUM('AVAST ALL FORECASTS'!BO204)</f>
        <v>0</v>
      </c>
      <c r="AL6" s="2001"/>
      <c r="AM6" s="2002">
        <v>0</v>
      </c>
      <c r="AN6" s="2803">
        <f>SUM('AVAST ALL FORECASTS'!BP204)</f>
        <v>0</v>
      </c>
      <c r="AO6" s="2001"/>
      <c r="AP6" s="2002">
        <v>0</v>
      </c>
      <c r="AQ6" s="2803">
        <f>SUM('AVAST ALL FORECASTS'!BQ204)</f>
        <v>0</v>
      </c>
      <c r="AR6" s="2001"/>
      <c r="AS6" s="2002">
        <v>0</v>
      </c>
      <c r="AT6" s="2803">
        <f t="shared" si="3"/>
        <v>1930</v>
      </c>
      <c r="AU6" s="2001">
        <f t="shared" si="0"/>
        <v>0</v>
      </c>
      <c r="AV6" s="2002">
        <f t="shared" si="1"/>
        <v>645</v>
      </c>
    </row>
    <row r="7" spans="4:48" ht="15.75" customHeight="1">
      <c r="D7" s="1974" t="s">
        <v>208</v>
      </c>
      <c r="E7" s="155" t="s">
        <v>213</v>
      </c>
      <c r="F7" s="155" t="s">
        <v>210</v>
      </c>
      <c r="G7" s="155" t="s">
        <v>22</v>
      </c>
      <c r="H7" s="225">
        <v>20</v>
      </c>
      <c r="I7" s="208">
        <f t="shared" si="2"/>
        <v>1200</v>
      </c>
      <c r="J7" s="2803">
        <f>SUM('AVAST ALL FORECASTS'!BF223,'AVAST ALL FORECASTS'!BF224)</f>
        <v>9890</v>
      </c>
      <c r="K7" s="2001"/>
      <c r="L7" s="2002">
        <v>4407</v>
      </c>
      <c r="M7" s="2803">
        <f>SUM('AVAST ALL FORECASTS'!BG223,'AVAST ALL FORECASTS'!BG224)</f>
        <v>9400</v>
      </c>
      <c r="N7" s="2001"/>
      <c r="O7" s="2002">
        <v>4189</v>
      </c>
      <c r="P7" s="2803">
        <f>SUM('AVAST ALL FORECASTS'!BH223,'AVAST ALL FORECASTS'!BH224)</f>
        <v>7200</v>
      </c>
      <c r="Q7" s="2001"/>
      <c r="R7" s="2002">
        <v>3209</v>
      </c>
      <c r="S7" s="2803">
        <f>SUM('AVAST ALL FORECASTS'!BI223,'AVAST ALL FORECASTS'!BI224)</f>
        <v>6000</v>
      </c>
      <c r="T7" s="2001"/>
      <c r="U7" s="2002">
        <v>2674</v>
      </c>
      <c r="V7" s="2803">
        <f>SUM('AVAST ALL FORECASTS'!BJ223,'AVAST ALL FORECASTS'!BJ224)</f>
        <v>6100</v>
      </c>
      <c r="W7" s="2001"/>
      <c r="X7" s="2002">
        <v>2718</v>
      </c>
      <c r="Y7" s="2803">
        <f>SUM('AVAST ALL FORECASTS'!BK223,'AVAST ALL FORECASTS'!BK224)</f>
        <v>6500</v>
      </c>
      <c r="Z7" s="2001"/>
      <c r="AA7" s="2002">
        <v>2897</v>
      </c>
      <c r="AB7" s="2803">
        <f>SUM('AVAST ALL FORECASTS'!BL223,'AVAST ALL FORECASTS'!BL224)</f>
        <v>10400</v>
      </c>
      <c r="AC7" s="2001"/>
      <c r="AD7" s="2002">
        <v>4635</v>
      </c>
      <c r="AE7" s="2803">
        <f>SUM('AVAST ALL FORECASTS'!BM223,'AVAST ALL FORECASTS'!BM224)</f>
        <v>10400</v>
      </c>
      <c r="AF7" s="2001"/>
      <c r="AG7" s="2002">
        <v>4635</v>
      </c>
      <c r="AH7" s="2803">
        <f>SUM('AVAST ALL FORECASTS'!BN223,'AVAST ALL FORECASTS'!BN224)</f>
        <v>10200</v>
      </c>
      <c r="AI7" s="2001"/>
      <c r="AJ7" s="2002">
        <v>4545</v>
      </c>
      <c r="AK7" s="2803">
        <f>SUM('AVAST ALL FORECASTS'!BO223,'AVAST ALL FORECASTS'!BO224)</f>
        <v>11000</v>
      </c>
      <c r="AL7" s="2001"/>
      <c r="AM7" s="2002">
        <v>4902</v>
      </c>
      <c r="AN7" s="2803">
        <f>SUM('AVAST ALL FORECASTS'!BP223,'AVAST ALL FORECASTS'!BP224)</f>
        <v>10000</v>
      </c>
      <c r="AO7" s="2001"/>
      <c r="AP7" s="2002">
        <v>4456</v>
      </c>
      <c r="AQ7" s="2803">
        <f>SUM('AVAST ALL FORECASTS'!BQ223,'AVAST ALL FORECASTS'!BQ224)</f>
        <v>10400</v>
      </c>
      <c r="AR7" s="2001"/>
      <c r="AS7" s="2002">
        <v>4635</v>
      </c>
      <c r="AT7" s="2803">
        <f t="shared" si="3"/>
        <v>107490</v>
      </c>
      <c r="AU7" s="2001">
        <f t="shared" si="0"/>
        <v>0</v>
      </c>
      <c r="AV7" s="2002">
        <f t="shared" si="1"/>
        <v>47902</v>
      </c>
    </row>
    <row r="8" spans="4:48" ht="15.75" customHeight="1">
      <c r="D8" s="1974" t="s">
        <v>208</v>
      </c>
      <c r="E8" s="155" t="s">
        <v>211</v>
      </c>
      <c r="F8" s="2404" t="s">
        <v>212</v>
      </c>
      <c r="G8" s="1995" t="s">
        <v>214</v>
      </c>
      <c r="H8" s="225">
        <v>60</v>
      </c>
      <c r="I8" s="208">
        <f t="shared" si="2"/>
        <v>3600</v>
      </c>
      <c r="J8" s="2803">
        <f>SUM('AVAST ALL FORECASTS'!BF236,'AVAST ALL FORECASTS'!BF237)</f>
        <v>6500</v>
      </c>
      <c r="K8" s="2001"/>
      <c r="L8" s="2002">
        <v>4898</v>
      </c>
      <c r="M8" s="2803">
        <f>SUM('AVAST ALL FORECASTS'!BG236,'AVAST ALL FORECASTS'!BG237)</f>
        <v>6300</v>
      </c>
      <c r="N8" s="2001"/>
      <c r="O8" s="2002">
        <v>4748</v>
      </c>
      <c r="P8" s="2803">
        <f>SUM('AVAST ALL FORECASTS'!BH236,'AVAST ALL FORECASTS'!BH237)</f>
        <v>6100</v>
      </c>
      <c r="Q8" s="2001"/>
      <c r="R8" s="2002">
        <v>4597</v>
      </c>
      <c r="S8" s="2803">
        <f>SUM('AVAST ALL FORECASTS'!BI236,'AVAST ALL FORECASTS'!BI237)</f>
        <v>5900</v>
      </c>
      <c r="T8" s="2001"/>
      <c r="U8" s="2002">
        <v>4446</v>
      </c>
      <c r="V8" s="2803">
        <f>SUM('AVAST ALL FORECASTS'!BJ236,'AVAST ALL FORECASTS'!BJ237)</f>
        <v>5700</v>
      </c>
      <c r="W8" s="2001"/>
      <c r="X8" s="2002">
        <v>4296</v>
      </c>
      <c r="Y8" s="2803">
        <f>SUM('AVAST ALL FORECASTS'!BK236,'AVAST ALL FORECASTS'!BK237)</f>
        <v>5700</v>
      </c>
      <c r="Z8" s="2001"/>
      <c r="AA8" s="2002">
        <v>4296</v>
      </c>
      <c r="AB8" s="2803">
        <f>SUM('AVAST ALL FORECASTS'!BL236,'AVAST ALL FORECASTS'!BL237)</f>
        <v>5900</v>
      </c>
      <c r="AC8" s="2001"/>
      <c r="AD8" s="2002">
        <v>4446</v>
      </c>
      <c r="AE8" s="2803">
        <f>SUM('AVAST ALL FORECASTS'!BM236,'AVAST ALL FORECASTS'!BM237)</f>
        <v>6100</v>
      </c>
      <c r="AF8" s="2001"/>
      <c r="AG8" s="2002">
        <v>4597</v>
      </c>
      <c r="AH8" s="2803">
        <f>SUM('AVAST ALL FORECASTS'!BN236,'AVAST ALL FORECASTS'!BN237)</f>
        <v>5700</v>
      </c>
      <c r="AI8" s="2001"/>
      <c r="AJ8" s="2002">
        <v>4296</v>
      </c>
      <c r="AK8" s="2803">
        <f>SUM('AVAST ALL FORECASTS'!BO236,'AVAST ALL FORECASTS'!BO237)</f>
        <v>6500</v>
      </c>
      <c r="AL8" s="2001"/>
      <c r="AM8" s="2002">
        <v>4898</v>
      </c>
      <c r="AN8" s="2803">
        <f>SUM('AVAST ALL FORECASTS'!BP236,'AVAST ALL FORECASTS'!BP237)</f>
        <v>5900</v>
      </c>
      <c r="AO8" s="2001"/>
      <c r="AP8" s="2002">
        <v>4446</v>
      </c>
      <c r="AQ8" s="2803">
        <f>SUM('AVAST ALL FORECASTS'!BQ236,'AVAST ALL FORECASTS'!BQ237)</f>
        <v>6300</v>
      </c>
      <c r="AR8" s="2001"/>
      <c r="AS8" s="2002">
        <v>4748</v>
      </c>
      <c r="AT8" s="2803">
        <f t="shared" si="3"/>
        <v>72600</v>
      </c>
      <c r="AU8" s="2001">
        <f t="shared" si="0"/>
        <v>0</v>
      </c>
      <c r="AV8" s="2002">
        <f t="shared" si="1"/>
        <v>54712</v>
      </c>
    </row>
    <row r="9" spans="4:48" ht="15.75" customHeight="1">
      <c r="D9" s="1974" t="s">
        <v>208</v>
      </c>
      <c r="E9" s="155" t="s">
        <v>213</v>
      </c>
      <c r="F9" s="155" t="s">
        <v>210</v>
      </c>
      <c r="G9" s="1995" t="s">
        <v>214</v>
      </c>
      <c r="H9" s="225">
        <v>30</v>
      </c>
      <c r="I9" s="208">
        <f t="shared" si="2"/>
        <v>1800</v>
      </c>
      <c r="J9" s="2803">
        <f>'AVAST ALL FORECASTS'!BF229</f>
        <v>2500</v>
      </c>
      <c r="K9" s="2001"/>
      <c r="L9" s="2002">
        <v>1671</v>
      </c>
      <c r="M9" s="2803">
        <f>'AVAST ALL FORECASTS'!BG229</f>
        <v>2400</v>
      </c>
      <c r="N9" s="2001"/>
      <c r="O9" s="2002">
        <v>1604</v>
      </c>
      <c r="P9" s="2803">
        <f>'AVAST ALL FORECASTS'!BH229</f>
        <v>2400</v>
      </c>
      <c r="Q9" s="2001"/>
      <c r="R9" s="2002">
        <v>1604</v>
      </c>
      <c r="S9" s="2803">
        <f>'AVAST ALL FORECASTS'!BI229</f>
        <v>0</v>
      </c>
      <c r="T9" s="2001"/>
      <c r="U9" s="2002">
        <v>0</v>
      </c>
      <c r="V9" s="2803">
        <f>'AVAST ALL FORECASTS'!BJ229</f>
        <v>0</v>
      </c>
      <c r="W9" s="2001"/>
      <c r="X9" s="2002"/>
      <c r="Y9" s="2803">
        <f>'AVAST ALL FORECASTS'!BK229</f>
        <v>0</v>
      </c>
      <c r="Z9" s="2001"/>
      <c r="AA9" s="2002">
        <v>0</v>
      </c>
      <c r="AB9" s="2803">
        <f>'AVAST ALL FORECASTS'!BL229</f>
        <v>0</v>
      </c>
      <c r="AC9" s="2001"/>
      <c r="AD9" s="2002"/>
      <c r="AE9" s="2803">
        <f>'AVAST ALL FORECASTS'!BM229</f>
        <v>0</v>
      </c>
      <c r="AF9" s="2001"/>
      <c r="AG9" s="2002"/>
      <c r="AH9" s="2803">
        <f>'AVAST ALL FORECASTS'!BN229</f>
        <v>0</v>
      </c>
      <c r="AI9" s="2001"/>
      <c r="AJ9" s="2002"/>
      <c r="AK9" s="2803">
        <f>'AVAST ALL FORECASTS'!BO229</f>
        <v>0</v>
      </c>
      <c r="AL9" s="2001"/>
      <c r="AM9" s="2002"/>
      <c r="AN9" s="2803">
        <f>'AVAST ALL FORECASTS'!BP229</f>
        <v>0</v>
      </c>
      <c r="AO9" s="2001"/>
      <c r="AP9" s="2002"/>
      <c r="AQ9" s="2803">
        <f>'AVAST ALL FORECASTS'!BQ229</f>
        <v>0</v>
      </c>
      <c r="AR9" s="2001"/>
      <c r="AS9" s="2002"/>
      <c r="AT9" s="2803">
        <f t="shared" si="3"/>
        <v>7300</v>
      </c>
      <c r="AU9" s="2001">
        <f t="shared" si="0"/>
        <v>0</v>
      </c>
      <c r="AV9" s="2002">
        <f t="shared" si="1"/>
        <v>4879</v>
      </c>
    </row>
    <row r="10" spans="4:48" ht="15.75" customHeight="1">
      <c r="D10" s="2570" t="s">
        <v>208</v>
      </c>
      <c r="E10" s="2571" t="s">
        <v>209</v>
      </c>
      <c r="F10" s="2571" t="s">
        <v>210</v>
      </c>
      <c r="G10" s="2571" t="s">
        <v>215</v>
      </c>
      <c r="H10" s="2572">
        <v>7</v>
      </c>
      <c r="I10" s="2573">
        <f t="shared" si="2"/>
        <v>420</v>
      </c>
      <c r="J10" s="2803">
        <f>'AVAST ALL FORECASTS'!BF213</f>
        <v>1000</v>
      </c>
      <c r="K10" s="2001"/>
      <c r="L10" s="2002">
        <v>315</v>
      </c>
      <c r="M10" s="2803">
        <f>'AVAST ALL FORECASTS'!BG213</f>
        <v>1000</v>
      </c>
      <c r="N10" s="2001"/>
      <c r="O10" s="2002">
        <v>315</v>
      </c>
      <c r="P10" s="2803">
        <f>'AVAST ALL FORECASTS'!BH213</f>
        <v>500</v>
      </c>
      <c r="Q10" s="2001"/>
      <c r="R10" s="2002">
        <v>144</v>
      </c>
      <c r="S10" s="2803">
        <f>'AVAST ALL FORECASTS'!BI213</f>
        <v>500</v>
      </c>
      <c r="T10" s="2001"/>
      <c r="U10" s="2002">
        <v>144</v>
      </c>
      <c r="V10" s="2803"/>
      <c r="W10" s="2001"/>
      <c r="X10" s="2002"/>
      <c r="Y10" s="2803"/>
      <c r="Z10" s="2001"/>
      <c r="AA10" s="2002"/>
      <c r="AB10" s="2803"/>
      <c r="AC10" s="2001"/>
      <c r="AD10" s="2002"/>
      <c r="AE10" s="2803"/>
      <c r="AF10" s="2001"/>
      <c r="AG10" s="2002"/>
      <c r="AH10" s="2803"/>
      <c r="AI10" s="2001"/>
      <c r="AJ10" s="2002"/>
      <c r="AK10" s="2803"/>
      <c r="AL10" s="2001"/>
      <c r="AM10" s="2002"/>
      <c r="AN10" s="2803"/>
      <c r="AO10" s="2001"/>
      <c r="AP10" s="2002"/>
      <c r="AQ10" s="2803"/>
      <c r="AR10" s="2001"/>
      <c r="AS10" s="2002"/>
      <c r="AT10" s="2803">
        <f t="shared" si="3"/>
        <v>3000</v>
      </c>
      <c r="AU10" s="2001">
        <f t="shared" si="0"/>
        <v>0</v>
      </c>
      <c r="AV10" s="2002">
        <f t="shared" si="1"/>
        <v>918</v>
      </c>
    </row>
    <row r="11" spans="4:48" ht="15.75" hidden="1" customHeight="1">
      <c r="D11" s="2570"/>
      <c r="E11" s="2571"/>
      <c r="F11" s="2571"/>
      <c r="G11" s="2571"/>
      <c r="H11" s="2572">
        <v>7</v>
      </c>
      <c r="I11" s="2573">
        <f t="shared" si="2"/>
        <v>420</v>
      </c>
      <c r="J11" s="2803"/>
      <c r="K11" s="2001"/>
      <c r="L11" s="2002"/>
      <c r="M11" s="2803"/>
      <c r="N11" s="2001"/>
      <c r="O11" s="2002"/>
      <c r="P11" s="2803"/>
      <c r="Q11" s="2001"/>
      <c r="R11" s="2002"/>
      <c r="S11" s="2803"/>
      <c r="T11" s="2001"/>
      <c r="U11" s="2002"/>
      <c r="V11" s="2803"/>
      <c r="W11" s="2001"/>
      <c r="X11" s="2002"/>
      <c r="Y11" s="2803"/>
      <c r="Z11" s="2001"/>
      <c r="AA11" s="2002"/>
      <c r="AB11" s="2803"/>
      <c r="AC11" s="2001"/>
      <c r="AD11" s="2002"/>
      <c r="AE11" s="2803"/>
      <c r="AF11" s="2001"/>
      <c r="AG11" s="2002"/>
      <c r="AH11" s="2803"/>
      <c r="AI11" s="2001"/>
      <c r="AJ11" s="2002"/>
      <c r="AK11" s="2803"/>
      <c r="AL11" s="2001"/>
      <c r="AM11" s="2002"/>
      <c r="AN11" s="2803"/>
      <c r="AO11" s="2001"/>
      <c r="AP11" s="2002"/>
      <c r="AQ11" s="2803"/>
      <c r="AR11" s="2001"/>
      <c r="AS11" s="2002"/>
      <c r="AT11" s="2803"/>
      <c r="AU11" s="2001"/>
      <c r="AV11" s="2002"/>
    </row>
    <row r="12" spans="4:48" ht="15.75" customHeight="1">
      <c r="D12" s="2570" t="s">
        <v>208</v>
      </c>
      <c r="E12" s="2571" t="s">
        <v>216</v>
      </c>
      <c r="F12" s="2571" t="s">
        <v>210</v>
      </c>
      <c r="G12" s="2571" t="s">
        <v>215</v>
      </c>
      <c r="H12" s="2572">
        <v>7</v>
      </c>
      <c r="I12" s="2573">
        <f t="shared" si="2"/>
        <v>420</v>
      </c>
      <c r="J12" s="2803">
        <f>'AVAST ALL FORECASTS'!BF230</f>
        <v>500</v>
      </c>
      <c r="K12" s="2001"/>
      <c r="L12" s="2002">
        <v>87</v>
      </c>
      <c r="M12" s="2803">
        <f>'AVAST ALL FORECASTS'!BG230</f>
        <v>500</v>
      </c>
      <c r="N12" s="2001"/>
      <c r="O12" s="2002">
        <v>87</v>
      </c>
      <c r="P12" s="2803">
        <f>'AVAST ALL FORECASTS'!BH230</f>
        <v>250</v>
      </c>
      <c r="Q12" s="2001"/>
      <c r="R12" s="2002">
        <v>43</v>
      </c>
      <c r="S12" s="2803">
        <f>'AVAST ALL FORECASTS'!BI230</f>
        <v>250</v>
      </c>
      <c r="T12" s="2001"/>
      <c r="U12" s="2002">
        <v>43</v>
      </c>
      <c r="V12" s="2803"/>
      <c r="W12" s="2001"/>
      <c r="X12" s="2002"/>
      <c r="Y12" s="2803"/>
      <c r="Z12" s="2001"/>
      <c r="AA12" s="2002"/>
      <c r="AB12" s="2803"/>
      <c r="AC12" s="2001"/>
      <c r="AD12" s="2002"/>
      <c r="AE12" s="2803"/>
      <c r="AF12" s="2001"/>
      <c r="AG12" s="2002"/>
      <c r="AH12" s="2803"/>
      <c r="AI12" s="2001"/>
      <c r="AJ12" s="2002"/>
      <c r="AK12" s="2803"/>
      <c r="AL12" s="2001"/>
      <c r="AM12" s="2002"/>
      <c r="AN12" s="2803"/>
      <c r="AO12" s="2001"/>
      <c r="AP12" s="2002"/>
      <c r="AQ12" s="2803"/>
      <c r="AR12" s="2001"/>
      <c r="AS12" s="2002"/>
      <c r="AT12" s="2803">
        <f t="shared" si="3"/>
        <v>1500</v>
      </c>
      <c r="AU12" s="2001">
        <f t="shared" si="0"/>
        <v>0</v>
      </c>
      <c r="AV12" s="2002">
        <f t="shared" si="1"/>
        <v>260</v>
      </c>
    </row>
    <row r="13" spans="4:48" ht="15.75" hidden="1" customHeight="1">
      <c r="D13" s="2570"/>
      <c r="E13" s="2571"/>
      <c r="F13" s="2571"/>
      <c r="G13" s="2571"/>
      <c r="H13" s="2572"/>
      <c r="I13" s="2573"/>
      <c r="J13" s="2803"/>
      <c r="K13" s="2001"/>
      <c r="L13" s="2002"/>
      <c r="M13" s="2803"/>
      <c r="N13" s="2001"/>
      <c r="O13" s="2002"/>
      <c r="P13" s="2803"/>
      <c r="Q13" s="2001"/>
      <c r="R13" s="2002"/>
      <c r="S13" s="2803"/>
      <c r="T13" s="2001"/>
      <c r="U13" s="2002"/>
      <c r="V13" s="2803"/>
      <c r="W13" s="2001"/>
      <c r="X13" s="2002"/>
      <c r="Y13" s="2803"/>
      <c r="Z13" s="2001"/>
      <c r="AA13" s="2002"/>
      <c r="AB13" s="2803"/>
      <c r="AC13" s="2001"/>
      <c r="AD13" s="2002"/>
      <c r="AE13" s="2803"/>
      <c r="AF13" s="2001"/>
      <c r="AG13" s="2002"/>
      <c r="AH13" s="2803"/>
      <c r="AI13" s="2001"/>
      <c r="AJ13" s="2002"/>
      <c r="AK13" s="2803"/>
      <c r="AL13" s="2001"/>
      <c r="AM13" s="2002"/>
      <c r="AN13" s="2803"/>
      <c r="AO13" s="2001"/>
      <c r="AP13" s="2002"/>
      <c r="AQ13" s="2803"/>
      <c r="AR13" s="2001"/>
      <c r="AS13" s="2002"/>
      <c r="AT13" s="2803"/>
      <c r="AU13" s="2001"/>
      <c r="AV13" s="2002"/>
    </row>
    <row r="14" spans="4:48" ht="15.75" customHeight="1">
      <c r="D14" s="1974" t="s">
        <v>208</v>
      </c>
      <c r="E14" s="155" t="s">
        <v>64</v>
      </c>
      <c r="F14" s="155" t="s">
        <v>210</v>
      </c>
      <c r="G14" s="1995" t="s">
        <v>286</v>
      </c>
      <c r="H14" s="225">
        <v>10</v>
      </c>
      <c r="I14" s="208">
        <v>600</v>
      </c>
      <c r="J14" s="2803">
        <v>500</v>
      </c>
      <c r="K14" s="2001"/>
      <c r="L14" s="2002">
        <v>520</v>
      </c>
      <c r="M14" s="2803">
        <v>500</v>
      </c>
      <c r="N14" s="2001"/>
      <c r="O14" s="2002">
        <v>520</v>
      </c>
      <c r="P14" s="2803"/>
      <c r="Q14" s="2001"/>
      <c r="R14" s="2002"/>
      <c r="S14" s="2803"/>
      <c r="T14" s="2001"/>
      <c r="U14" s="2002"/>
      <c r="V14" s="2803"/>
      <c r="W14" s="2001"/>
      <c r="X14" s="2002"/>
      <c r="Y14" s="2803"/>
      <c r="Z14" s="2001"/>
      <c r="AA14" s="2002"/>
      <c r="AB14" s="2803"/>
      <c r="AC14" s="2001"/>
      <c r="AD14" s="2002"/>
      <c r="AE14" s="2803"/>
      <c r="AF14" s="2001"/>
      <c r="AG14" s="2002"/>
      <c r="AH14" s="2803"/>
      <c r="AI14" s="2001"/>
      <c r="AJ14" s="2002"/>
      <c r="AK14" s="2803"/>
      <c r="AL14" s="2001"/>
      <c r="AM14" s="2002"/>
      <c r="AN14" s="2803"/>
      <c r="AO14" s="2001"/>
      <c r="AP14" s="2002"/>
      <c r="AQ14" s="2803"/>
      <c r="AR14" s="2001"/>
      <c r="AS14" s="2002"/>
      <c r="AT14" s="2803">
        <f t="shared" si="3"/>
        <v>1000</v>
      </c>
      <c r="AU14" s="2001">
        <f t="shared" si="0"/>
        <v>0</v>
      </c>
      <c r="AV14" s="2002">
        <f t="shared" si="1"/>
        <v>1040</v>
      </c>
    </row>
    <row r="15" spans="4:48" ht="15.75" hidden="1" customHeight="1">
      <c r="D15" s="2570"/>
      <c r="E15" s="2571"/>
      <c r="F15" s="2571"/>
      <c r="G15" s="2571"/>
      <c r="H15" s="2572"/>
      <c r="I15" s="2573"/>
      <c r="J15" s="2803"/>
      <c r="K15" s="2001"/>
      <c r="L15" s="2002"/>
      <c r="M15" s="2803"/>
      <c r="N15" s="2001"/>
      <c r="O15" s="2002"/>
      <c r="P15" s="2803"/>
      <c r="Q15" s="2001"/>
      <c r="R15" s="2002"/>
      <c r="S15" s="2803"/>
      <c r="T15" s="2001"/>
      <c r="U15" s="2002"/>
      <c r="V15" s="2803"/>
      <c r="W15" s="2001"/>
      <c r="X15" s="2002"/>
      <c r="Y15" s="2803"/>
      <c r="Z15" s="2001"/>
      <c r="AA15" s="2002"/>
      <c r="AB15" s="2803"/>
      <c r="AC15" s="2001"/>
      <c r="AD15" s="2002"/>
      <c r="AE15" s="2803"/>
      <c r="AF15" s="2001"/>
      <c r="AG15" s="2002"/>
      <c r="AH15" s="2803"/>
      <c r="AI15" s="2001"/>
      <c r="AJ15" s="2002"/>
      <c r="AK15" s="2803"/>
      <c r="AL15" s="2001"/>
      <c r="AM15" s="2002"/>
      <c r="AN15" s="2803"/>
      <c r="AO15" s="2001"/>
      <c r="AP15" s="2002"/>
      <c r="AQ15" s="2803"/>
      <c r="AR15" s="2001"/>
      <c r="AS15" s="2002"/>
      <c r="AT15" s="2803"/>
      <c r="AU15" s="2001"/>
      <c r="AV15" s="2002"/>
    </row>
    <row r="16" spans="4:48" ht="15.75" customHeight="1">
      <c r="D16" s="2570" t="s">
        <v>208</v>
      </c>
      <c r="E16" s="2571" t="s">
        <v>217</v>
      </c>
      <c r="F16" s="2571" t="s">
        <v>210</v>
      </c>
      <c r="G16" s="2571" t="s">
        <v>215</v>
      </c>
      <c r="H16" s="2572">
        <v>7</v>
      </c>
      <c r="I16" s="2573">
        <f t="shared" si="2"/>
        <v>420</v>
      </c>
      <c r="J16" s="2803">
        <f>'AVAST ALL FORECASTS'!BF232</f>
        <v>500</v>
      </c>
      <c r="K16" s="2001"/>
      <c r="L16" s="2002">
        <v>87</v>
      </c>
      <c r="M16" s="2803">
        <f>'AVAST ALL FORECASTS'!BG232</f>
        <v>500</v>
      </c>
      <c r="N16" s="2001"/>
      <c r="O16" s="2002">
        <v>87</v>
      </c>
      <c r="P16" s="2803">
        <f>'AVAST ALL FORECASTS'!BH232</f>
        <v>250</v>
      </c>
      <c r="Q16" s="2001"/>
      <c r="R16" s="2002">
        <v>43</v>
      </c>
      <c r="S16" s="2803">
        <f>'AVAST ALL FORECASTS'!BI232</f>
        <v>250</v>
      </c>
      <c r="T16" s="2001"/>
      <c r="U16" s="2002">
        <v>43</v>
      </c>
      <c r="V16" s="2803"/>
      <c r="W16" s="2001"/>
      <c r="X16" s="2002"/>
      <c r="Y16" s="2803"/>
      <c r="Z16" s="2001"/>
      <c r="AA16" s="2002"/>
      <c r="AB16" s="2803"/>
      <c r="AC16" s="2001"/>
      <c r="AD16" s="2002"/>
      <c r="AE16" s="2803"/>
      <c r="AF16" s="2001"/>
      <c r="AG16" s="2002"/>
      <c r="AH16" s="2803"/>
      <c r="AI16" s="2001"/>
      <c r="AJ16" s="2002"/>
      <c r="AK16" s="2803"/>
      <c r="AL16" s="2001"/>
      <c r="AM16" s="2002"/>
      <c r="AN16" s="2803"/>
      <c r="AO16" s="2001"/>
      <c r="AP16" s="2002"/>
      <c r="AQ16" s="2803"/>
      <c r="AR16" s="2001"/>
      <c r="AS16" s="2002"/>
      <c r="AT16" s="2803">
        <f t="shared" si="3"/>
        <v>1500</v>
      </c>
      <c r="AU16" s="2001">
        <f t="shared" si="0"/>
        <v>0</v>
      </c>
      <c r="AV16" s="2002">
        <f t="shared" si="1"/>
        <v>260</v>
      </c>
    </row>
    <row r="17" spans="4:48" ht="15.75" customHeight="1">
      <c r="D17" s="1974" t="s">
        <v>218</v>
      </c>
      <c r="E17" s="155" t="s">
        <v>74</v>
      </c>
      <c r="F17" s="155" t="s">
        <v>210</v>
      </c>
      <c r="G17" s="155" t="s">
        <v>171</v>
      </c>
      <c r="H17" s="225">
        <v>10</v>
      </c>
      <c r="I17" s="208">
        <f t="shared" si="2"/>
        <v>600</v>
      </c>
      <c r="J17" s="2803">
        <f>'AVAST ALL FORECASTS'!BF245</f>
        <v>550</v>
      </c>
      <c r="K17" s="2001">
        <v>2</v>
      </c>
      <c r="L17" s="2002"/>
      <c r="M17" s="2803">
        <f>'AVAST ALL FORECASTS'!BG245</f>
        <v>550</v>
      </c>
      <c r="N17" s="2001">
        <v>2</v>
      </c>
      <c r="O17" s="2002"/>
      <c r="P17" s="2803">
        <f>'AVAST ALL FORECASTS'!BH245</f>
        <v>550</v>
      </c>
      <c r="Q17" s="2001">
        <v>2</v>
      </c>
      <c r="R17" s="2002"/>
      <c r="S17" s="2803">
        <f>'AVAST ALL FORECASTS'!BI245</f>
        <v>550</v>
      </c>
      <c r="T17" s="2001">
        <v>2</v>
      </c>
      <c r="U17" s="2002"/>
      <c r="V17" s="2803">
        <f>'AVAST ALL FORECASTS'!BJ245</f>
        <v>550</v>
      </c>
      <c r="W17" s="2001">
        <v>2</v>
      </c>
      <c r="X17" s="2002"/>
      <c r="Y17" s="2803">
        <f>'AVAST ALL FORECASTS'!BK245</f>
        <v>550</v>
      </c>
      <c r="Z17" s="2001">
        <v>2</v>
      </c>
      <c r="AA17" s="2002"/>
      <c r="AB17" s="2803">
        <f>'AVAST ALL FORECASTS'!BL245</f>
        <v>550</v>
      </c>
      <c r="AC17" s="2001">
        <v>2</v>
      </c>
      <c r="AD17" s="2002"/>
      <c r="AE17" s="2803">
        <f>'AVAST ALL FORECASTS'!BM245</f>
        <v>600</v>
      </c>
      <c r="AF17" s="2001">
        <v>2</v>
      </c>
      <c r="AG17" s="2002"/>
      <c r="AH17" s="2803">
        <f>'AVAST ALL FORECASTS'!BN245</f>
        <v>550</v>
      </c>
      <c r="AI17" s="2001">
        <v>2</v>
      </c>
      <c r="AJ17" s="2002"/>
      <c r="AK17" s="2803">
        <f>'AVAST ALL FORECASTS'!BO245</f>
        <v>600</v>
      </c>
      <c r="AL17" s="2001">
        <v>2</v>
      </c>
      <c r="AM17" s="2002"/>
      <c r="AN17" s="2803">
        <f>'AVAST ALL FORECASTS'!BP245</f>
        <v>550</v>
      </c>
      <c r="AO17" s="2001">
        <v>2</v>
      </c>
      <c r="AP17" s="2002"/>
      <c r="AQ17" s="2803">
        <f>'AVAST ALL FORECASTS'!BQ245</f>
        <v>600</v>
      </c>
      <c r="AR17" s="2001">
        <v>2</v>
      </c>
      <c r="AS17" s="2002"/>
      <c r="AT17" s="2803">
        <f t="shared" si="3"/>
        <v>6750</v>
      </c>
      <c r="AU17" s="2001">
        <f t="shared" si="0"/>
        <v>24</v>
      </c>
      <c r="AV17" s="2002">
        <f t="shared" si="1"/>
        <v>0</v>
      </c>
    </row>
    <row r="18" spans="4:48" ht="15.75" customHeight="1">
      <c r="D18" s="2426" t="s">
        <v>218</v>
      </c>
      <c r="E18" s="2427" t="s">
        <v>75</v>
      </c>
      <c r="F18" s="2427" t="s">
        <v>210</v>
      </c>
      <c r="G18" s="2427" t="s">
        <v>219</v>
      </c>
      <c r="H18" s="2572">
        <v>10</v>
      </c>
      <c r="I18" s="2573">
        <f t="shared" si="2"/>
        <v>600</v>
      </c>
      <c r="J18" s="2803"/>
      <c r="K18" s="2001"/>
      <c r="L18" s="2002"/>
      <c r="M18" s="2803"/>
      <c r="N18" s="2001"/>
      <c r="O18" s="2002"/>
      <c r="P18" s="2803"/>
      <c r="Q18" s="2001"/>
      <c r="R18" s="2002"/>
      <c r="S18" s="2803"/>
      <c r="T18" s="2001"/>
      <c r="U18" s="2002"/>
      <c r="V18" s="2803"/>
      <c r="W18" s="2001"/>
      <c r="X18" s="2002"/>
      <c r="Y18" s="2803"/>
      <c r="Z18" s="2001"/>
      <c r="AA18" s="2002"/>
      <c r="AB18" s="2803"/>
      <c r="AC18" s="2001"/>
      <c r="AD18" s="2002"/>
      <c r="AE18" s="2803"/>
      <c r="AF18" s="2001"/>
      <c r="AG18" s="2002"/>
      <c r="AH18" s="2803"/>
      <c r="AI18" s="2001"/>
      <c r="AJ18" s="2002"/>
      <c r="AK18" s="2803"/>
      <c r="AL18" s="2001"/>
      <c r="AM18" s="2002"/>
      <c r="AN18" s="2803"/>
      <c r="AO18" s="2001"/>
      <c r="AP18" s="2002"/>
      <c r="AQ18" s="2803"/>
      <c r="AR18" s="2001"/>
      <c r="AS18" s="2002"/>
      <c r="AT18" s="2803">
        <f t="shared" si="3"/>
        <v>0</v>
      </c>
      <c r="AU18" s="2001">
        <f t="shared" si="0"/>
        <v>0</v>
      </c>
      <c r="AV18" s="2002">
        <f t="shared" si="1"/>
        <v>0</v>
      </c>
    </row>
    <row r="19" spans="4:48" ht="15.75" customHeight="1">
      <c r="D19" s="1974" t="s">
        <v>135</v>
      </c>
      <c r="E19" s="155" t="s">
        <v>220</v>
      </c>
      <c r="F19" s="155" t="s">
        <v>210</v>
      </c>
      <c r="G19" s="155" t="s">
        <v>171</v>
      </c>
      <c r="H19" s="225">
        <v>10</v>
      </c>
      <c r="I19" s="208">
        <f t="shared" si="2"/>
        <v>600</v>
      </c>
      <c r="J19" s="2803">
        <f>'AVAST ALL FORECASTS'!BF242</f>
        <v>225</v>
      </c>
      <c r="K19" s="2001">
        <v>2</v>
      </c>
      <c r="L19" s="2002"/>
      <c r="M19" s="2803">
        <f>'AVAST ALL FORECASTS'!BG242</f>
        <v>225</v>
      </c>
      <c r="N19" s="2001">
        <v>2</v>
      </c>
      <c r="O19" s="2002"/>
      <c r="P19" s="2803">
        <f>'AVAST ALL FORECASTS'!BH242</f>
        <v>200</v>
      </c>
      <c r="Q19" s="2001">
        <v>2</v>
      </c>
      <c r="R19" s="2002"/>
      <c r="S19" s="2803">
        <f>'AVAST ALL FORECASTS'!BI242</f>
        <v>200</v>
      </c>
      <c r="T19" s="2001">
        <v>2</v>
      </c>
      <c r="U19" s="2002"/>
      <c r="V19" s="2803">
        <f>'AVAST ALL FORECASTS'!BJ242</f>
        <v>225</v>
      </c>
      <c r="W19" s="2001">
        <v>2</v>
      </c>
      <c r="X19" s="2002"/>
      <c r="Y19" s="2803">
        <f>'AVAST ALL FORECASTS'!BK242</f>
        <v>200</v>
      </c>
      <c r="Z19" s="2001">
        <v>2</v>
      </c>
      <c r="AA19" s="2002"/>
      <c r="AB19" s="2803">
        <f>'AVAST ALL FORECASTS'!BL242</f>
        <v>200</v>
      </c>
      <c r="AC19" s="2001">
        <v>2</v>
      </c>
      <c r="AD19" s="2002"/>
      <c r="AE19" s="2803">
        <f>'AVAST ALL FORECASTS'!BM242</f>
        <v>225</v>
      </c>
      <c r="AF19" s="2001">
        <v>2</v>
      </c>
      <c r="AG19" s="2002"/>
      <c r="AH19" s="2803">
        <f>'AVAST ALL FORECASTS'!BN242</f>
        <v>200</v>
      </c>
      <c r="AI19" s="2001">
        <v>2</v>
      </c>
      <c r="AJ19" s="2002"/>
      <c r="AK19" s="2803">
        <f>'AVAST ALL FORECASTS'!BO242</f>
        <v>275</v>
      </c>
      <c r="AL19" s="2001">
        <v>2</v>
      </c>
      <c r="AM19" s="2002"/>
      <c r="AN19" s="2803">
        <f>'AVAST ALL FORECASTS'!BP242</f>
        <v>225</v>
      </c>
      <c r="AO19" s="2001">
        <v>2</v>
      </c>
      <c r="AP19" s="2002"/>
      <c r="AQ19" s="2803">
        <f>'AVAST ALL FORECASTS'!BQ242</f>
        <v>250</v>
      </c>
      <c r="AR19" s="2001">
        <v>2</v>
      </c>
      <c r="AS19" s="2002"/>
      <c r="AT19" s="2803">
        <f t="shared" si="3"/>
        <v>2650</v>
      </c>
      <c r="AU19" s="2001">
        <f t="shared" si="0"/>
        <v>24</v>
      </c>
      <c r="AV19" s="2002">
        <f t="shared" si="1"/>
        <v>0</v>
      </c>
    </row>
    <row r="20" spans="4:48" ht="15.75" customHeight="1">
      <c r="D20" s="1974" t="s">
        <v>137</v>
      </c>
      <c r="E20" s="155" t="s">
        <v>221</v>
      </c>
      <c r="F20" s="155" t="s">
        <v>210</v>
      </c>
      <c r="G20" s="155" t="s">
        <v>171</v>
      </c>
      <c r="H20" s="225">
        <v>10</v>
      </c>
      <c r="I20" s="208">
        <f t="shared" si="2"/>
        <v>600</v>
      </c>
      <c r="J20" s="2803">
        <f>SUM('AVAST ALL FORECASTS'!BF238,'AVAST ALL FORECASTS'!BF239)</f>
        <v>1800</v>
      </c>
      <c r="K20" s="2001">
        <v>5</v>
      </c>
      <c r="L20" s="2002"/>
      <c r="M20" s="2803">
        <f>SUM('AVAST ALL FORECASTS'!BG238,'AVAST ALL FORECASTS'!BG239)</f>
        <v>2100</v>
      </c>
      <c r="N20" s="2001">
        <v>6</v>
      </c>
      <c r="O20" s="2002"/>
      <c r="P20" s="2803">
        <f>SUM('AVAST ALL FORECASTS'!BH238,'AVAST ALL FORECASTS'!BH239)</f>
        <v>2100</v>
      </c>
      <c r="Q20" s="2001">
        <v>6</v>
      </c>
      <c r="R20" s="2002"/>
      <c r="S20" s="2803">
        <f>SUM('AVAST ALL FORECASTS'!BI238,'AVAST ALL FORECASTS'!BI239)</f>
        <v>2500</v>
      </c>
      <c r="T20" s="2001">
        <v>6</v>
      </c>
      <c r="U20" s="2002"/>
      <c r="V20" s="2803">
        <f>SUM('AVAST ALL FORECASTS'!BJ238,'AVAST ALL FORECASTS'!BJ239)</f>
        <v>2500</v>
      </c>
      <c r="W20" s="2001">
        <v>6</v>
      </c>
      <c r="X20" s="2002"/>
      <c r="Y20" s="2803">
        <f>SUM('AVAST ALL FORECASTS'!BK238,'AVAST ALL FORECASTS'!BK239)</f>
        <v>2500</v>
      </c>
      <c r="Z20" s="2001">
        <v>6</v>
      </c>
      <c r="AA20" s="2002"/>
      <c r="AB20" s="2803">
        <f>SUM('AVAST ALL FORECASTS'!BL238,'AVAST ALL FORECASTS'!BL239)</f>
        <v>2100</v>
      </c>
      <c r="AC20" s="2001">
        <v>6</v>
      </c>
      <c r="AD20" s="2002"/>
      <c r="AE20" s="2803">
        <f>SUM('AVAST ALL FORECASTS'!BM238,'AVAST ALL FORECASTS'!BM239)</f>
        <v>2100</v>
      </c>
      <c r="AF20" s="2001">
        <v>6</v>
      </c>
      <c r="AG20" s="2002"/>
      <c r="AH20" s="2803">
        <f>SUM('AVAST ALL FORECASTS'!BN238,'AVAST ALL FORECASTS'!BN239)</f>
        <v>2100</v>
      </c>
      <c r="AI20" s="2001">
        <v>6</v>
      </c>
      <c r="AJ20" s="2002"/>
      <c r="AK20" s="2803">
        <f>SUM('AVAST ALL FORECASTS'!BO238,'AVAST ALL FORECASTS'!BO239)</f>
        <v>2100</v>
      </c>
      <c r="AL20" s="2001">
        <v>6</v>
      </c>
      <c r="AM20" s="2002"/>
      <c r="AN20" s="2803">
        <f>SUM('AVAST ALL FORECASTS'!BP238,'AVAST ALL FORECASTS'!BP239)</f>
        <v>2100</v>
      </c>
      <c r="AO20" s="2001">
        <v>6</v>
      </c>
      <c r="AP20" s="2002"/>
      <c r="AQ20" s="2803">
        <f>SUM('AVAST ALL FORECASTS'!BQ238,'AVAST ALL FORECASTS'!BQ239)</f>
        <v>2100</v>
      </c>
      <c r="AR20" s="2001">
        <v>6</v>
      </c>
      <c r="AS20" s="2002"/>
      <c r="AT20" s="2803">
        <f t="shared" si="3"/>
        <v>26100</v>
      </c>
      <c r="AU20" s="2001">
        <f t="shared" si="0"/>
        <v>71</v>
      </c>
      <c r="AV20" s="2002">
        <f t="shared" si="1"/>
        <v>0</v>
      </c>
    </row>
    <row r="21" spans="4:48" ht="15.75" customHeight="1">
      <c r="D21" s="1974" t="s">
        <v>145</v>
      </c>
      <c r="E21" s="155" t="s">
        <v>221</v>
      </c>
      <c r="F21" s="155" t="s">
        <v>210</v>
      </c>
      <c r="G21" s="155" t="s">
        <v>171</v>
      </c>
      <c r="H21" s="225">
        <v>16</v>
      </c>
      <c r="I21" s="208">
        <f t="shared" si="2"/>
        <v>960</v>
      </c>
      <c r="J21" s="2803">
        <f>SUM('AVAST ALL FORECASTS'!BF248,'AVAST ALL FORECASTS'!BF249)</f>
        <v>2700</v>
      </c>
      <c r="K21" s="2001">
        <v>7</v>
      </c>
      <c r="L21" s="2002"/>
      <c r="M21" s="2803">
        <f>SUM('AVAST ALL FORECASTS'!BG248,'AVAST ALL FORECASTS'!BG249)</f>
        <v>2200</v>
      </c>
      <c r="N21" s="2001">
        <v>6</v>
      </c>
      <c r="O21" s="2002"/>
      <c r="P21" s="2803">
        <f>SUM('AVAST ALL FORECASTS'!BH248,'AVAST ALL FORECASTS'!BH249)</f>
        <v>2200</v>
      </c>
      <c r="Q21" s="2001">
        <v>6</v>
      </c>
      <c r="R21" s="2002"/>
      <c r="S21" s="2803">
        <f>SUM('AVAST ALL FORECASTS'!BI248,'AVAST ALL FORECASTS'!BI249)</f>
        <v>2200</v>
      </c>
      <c r="T21" s="2001">
        <v>6</v>
      </c>
      <c r="U21" s="2002"/>
      <c r="V21" s="2803">
        <f>SUM('AVAST ALL FORECASTS'!BJ248,'AVAST ALL FORECASTS'!BJ249)</f>
        <v>2100</v>
      </c>
      <c r="W21" s="2001">
        <v>6</v>
      </c>
      <c r="X21" s="2002"/>
      <c r="Y21" s="2803">
        <f>SUM('AVAST ALL FORECASTS'!BK248,'AVAST ALL FORECASTS'!BK249)</f>
        <v>2100</v>
      </c>
      <c r="Z21" s="2001">
        <v>6</v>
      </c>
      <c r="AA21" s="2002"/>
      <c r="AB21" s="2803">
        <f>SUM('AVAST ALL FORECASTS'!BL248,'AVAST ALL FORECASTS'!BL249)</f>
        <v>2100</v>
      </c>
      <c r="AC21" s="2001">
        <v>6</v>
      </c>
      <c r="AD21" s="2002"/>
      <c r="AE21" s="2803">
        <f>SUM('AVAST ALL FORECASTS'!BM248,'AVAST ALL FORECASTS'!BM249)</f>
        <v>2100</v>
      </c>
      <c r="AF21" s="2001">
        <v>6</v>
      </c>
      <c r="AG21" s="2002"/>
      <c r="AH21" s="2803">
        <f>SUM('AVAST ALL FORECASTS'!BN248,'AVAST ALL FORECASTS'!BN249)</f>
        <v>1350</v>
      </c>
      <c r="AI21" s="2001">
        <v>5</v>
      </c>
      <c r="AJ21" s="2002"/>
      <c r="AK21" s="2803">
        <f>SUM('AVAST ALL FORECASTS'!BO248,'AVAST ALL FORECASTS'!BO249)</f>
        <v>1550</v>
      </c>
      <c r="AL21" s="2001">
        <v>5</v>
      </c>
      <c r="AM21" s="2002"/>
      <c r="AN21" s="2803">
        <f>SUM('AVAST ALL FORECASTS'!BP248,'AVAST ALL FORECASTS'!BP249)</f>
        <v>1400</v>
      </c>
      <c r="AO21" s="2001">
        <v>5</v>
      </c>
      <c r="AP21" s="2002"/>
      <c r="AQ21" s="2803">
        <f>SUM('AVAST ALL FORECASTS'!BQ248,'AVAST ALL FORECASTS'!BQ249)</f>
        <v>1500</v>
      </c>
      <c r="AR21" s="2001">
        <v>5</v>
      </c>
      <c r="AS21" s="2002"/>
      <c r="AT21" s="2803">
        <f t="shared" si="3"/>
        <v>23500</v>
      </c>
      <c r="AU21" s="2001">
        <f t="shared" si="0"/>
        <v>69</v>
      </c>
      <c r="AV21" s="2002">
        <f t="shared" si="1"/>
        <v>0</v>
      </c>
    </row>
    <row r="22" spans="4:48" ht="15.75" customHeight="1">
      <c r="D22" s="2426" t="s">
        <v>145</v>
      </c>
      <c r="E22" s="2427" t="s">
        <v>221</v>
      </c>
      <c r="F22" s="2427" t="s">
        <v>210</v>
      </c>
      <c r="G22" s="2427" t="s">
        <v>222</v>
      </c>
      <c r="H22" s="2572">
        <v>15</v>
      </c>
      <c r="I22" s="2573">
        <f t="shared" si="2"/>
        <v>900</v>
      </c>
      <c r="J22" s="2803"/>
      <c r="K22" s="2001"/>
      <c r="L22" s="2002"/>
      <c r="M22" s="2803"/>
      <c r="N22" s="2001"/>
      <c r="O22" s="2002"/>
      <c r="P22" s="2803"/>
      <c r="Q22" s="2001"/>
      <c r="R22" s="2002"/>
      <c r="S22" s="2803"/>
      <c r="T22" s="2001"/>
      <c r="U22" s="2002"/>
      <c r="V22" s="2803"/>
      <c r="W22" s="2001"/>
      <c r="X22" s="2002"/>
      <c r="Y22" s="2803"/>
      <c r="Z22" s="2001"/>
      <c r="AA22" s="2002"/>
      <c r="AB22" s="2803"/>
      <c r="AC22" s="2001"/>
      <c r="AD22" s="2002"/>
      <c r="AE22" s="2803"/>
      <c r="AF22" s="2001"/>
      <c r="AG22" s="2002"/>
      <c r="AH22" s="2803"/>
      <c r="AI22" s="2001"/>
      <c r="AJ22" s="2002"/>
      <c r="AK22" s="2803"/>
      <c r="AL22" s="2001"/>
      <c r="AM22" s="2002"/>
      <c r="AN22" s="2803"/>
      <c r="AO22" s="2001"/>
      <c r="AP22" s="2002"/>
      <c r="AQ22" s="2803"/>
      <c r="AR22" s="2001"/>
      <c r="AS22" s="2002"/>
      <c r="AT22" s="2803">
        <f t="shared" si="3"/>
        <v>0</v>
      </c>
      <c r="AU22" s="2001">
        <f t="shared" si="0"/>
        <v>0</v>
      </c>
      <c r="AV22" s="2002">
        <f t="shared" si="1"/>
        <v>0</v>
      </c>
    </row>
    <row r="23" spans="4:48" ht="15.75" customHeight="1">
      <c r="D23" s="2426" t="s">
        <v>146</v>
      </c>
      <c r="E23" s="2427" t="s">
        <v>221</v>
      </c>
      <c r="F23" s="2427" t="s">
        <v>210</v>
      </c>
      <c r="G23" s="2427" t="s">
        <v>222</v>
      </c>
      <c r="H23" s="2572">
        <v>15</v>
      </c>
      <c r="I23" s="2573">
        <f t="shared" si="2"/>
        <v>900</v>
      </c>
      <c r="J23" s="2803"/>
      <c r="K23" s="2001"/>
      <c r="L23" s="2002"/>
      <c r="M23" s="2803"/>
      <c r="N23" s="2001"/>
      <c r="O23" s="2002"/>
      <c r="P23" s="2803"/>
      <c r="Q23" s="2001"/>
      <c r="R23" s="2002"/>
      <c r="S23" s="2803"/>
      <c r="T23" s="2001"/>
      <c r="U23" s="2002"/>
      <c r="V23" s="2803"/>
      <c r="W23" s="2001"/>
      <c r="X23" s="2002"/>
      <c r="Y23" s="2803"/>
      <c r="Z23" s="2001"/>
      <c r="AA23" s="2002"/>
      <c r="AB23" s="2803"/>
      <c r="AC23" s="2001"/>
      <c r="AD23" s="2002"/>
      <c r="AE23" s="2803"/>
      <c r="AF23" s="2001"/>
      <c r="AG23" s="2002"/>
      <c r="AH23" s="2803"/>
      <c r="AI23" s="2001"/>
      <c r="AJ23" s="2002"/>
      <c r="AK23" s="2803"/>
      <c r="AL23" s="2001"/>
      <c r="AM23" s="2002"/>
      <c r="AN23" s="2803"/>
      <c r="AO23" s="2001"/>
      <c r="AP23" s="2002"/>
      <c r="AQ23" s="2803"/>
      <c r="AR23" s="2001"/>
      <c r="AS23" s="2002"/>
      <c r="AT23" s="2803">
        <f t="shared" si="3"/>
        <v>0</v>
      </c>
      <c r="AU23" s="2001">
        <f t="shared" si="0"/>
        <v>0</v>
      </c>
      <c r="AV23" s="2002">
        <f t="shared" si="1"/>
        <v>0</v>
      </c>
    </row>
    <row r="24" spans="4:48" ht="15.75" customHeight="1">
      <c r="D24" s="2426" t="s">
        <v>135</v>
      </c>
      <c r="E24" s="2427" t="s">
        <v>221</v>
      </c>
      <c r="F24" s="2427" t="s">
        <v>210</v>
      </c>
      <c r="G24" s="2427" t="s">
        <v>219</v>
      </c>
      <c r="H24" s="2572">
        <v>10</v>
      </c>
      <c r="I24" s="2573">
        <f t="shared" si="2"/>
        <v>600</v>
      </c>
      <c r="J24" s="2803">
        <f>'AVAST ALL FORECASTS'!BF243</f>
        <v>500</v>
      </c>
      <c r="K24" s="2001">
        <v>2</v>
      </c>
      <c r="L24" s="2002"/>
      <c r="M24" s="2803">
        <f>'AVAST ALL FORECASTS'!BG243</f>
        <v>500</v>
      </c>
      <c r="N24" s="2001">
        <v>2</v>
      </c>
      <c r="O24" s="2002"/>
      <c r="P24" s="2803">
        <f>'AVAST ALL FORECASTS'!BH243</f>
        <v>0</v>
      </c>
      <c r="Q24" s="2001"/>
      <c r="R24" s="2002"/>
      <c r="S24" s="2803">
        <f>'AVAST ALL FORECASTS'!BI243</f>
        <v>0</v>
      </c>
      <c r="T24" s="2001"/>
      <c r="U24" s="2002"/>
      <c r="V24" s="2803"/>
      <c r="W24" s="2001"/>
      <c r="X24" s="2002"/>
      <c r="Y24" s="2803"/>
      <c r="Z24" s="2001"/>
      <c r="AA24" s="2002"/>
      <c r="AB24" s="2803"/>
      <c r="AC24" s="2001"/>
      <c r="AD24" s="2002"/>
      <c r="AE24" s="2803"/>
      <c r="AF24" s="2001"/>
      <c r="AG24" s="2002"/>
      <c r="AH24" s="2803"/>
      <c r="AI24" s="2001"/>
      <c r="AJ24" s="2002"/>
      <c r="AK24" s="2803"/>
      <c r="AL24" s="2001"/>
      <c r="AM24" s="2002"/>
      <c r="AN24" s="2803"/>
      <c r="AO24" s="2001"/>
      <c r="AP24" s="2002"/>
      <c r="AQ24" s="2803"/>
      <c r="AR24" s="2001"/>
      <c r="AS24" s="2002"/>
      <c r="AT24" s="2803">
        <f t="shared" si="3"/>
        <v>1000</v>
      </c>
      <c r="AU24" s="2001">
        <f t="shared" si="0"/>
        <v>4</v>
      </c>
      <c r="AV24" s="2002">
        <f t="shared" si="1"/>
        <v>0</v>
      </c>
    </row>
    <row r="25" spans="4:48" ht="15.75" customHeight="1">
      <c r="D25" s="2426" t="s">
        <v>137</v>
      </c>
      <c r="E25" s="2427" t="s">
        <v>221</v>
      </c>
      <c r="F25" s="2427" t="s">
        <v>210</v>
      </c>
      <c r="G25" s="2427" t="s">
        <v>219</v>
      </c>
      <c r="H25" s="2572">
        <v>10</v>
      </c>
      <c r="I25" s="2573">
        <f t="shared" si="2"/>
        <v>600</v>
      </c>
      <c r="J25" s="2803">
        <f>'AVAST ALL FORECASTS'!BF240</f>
        <v>500</v>
      </c>
      <c r="K25" s="2001">
        <v>2</v>
      </c>
      <c r="L25" s="2002"/>
      <c r="M25" s="2803">
        <f>'AVAST ALL FORECASTS'!BG240</f>
        <v>500</v>
      </c>
      <c r="N25" s="2001">
        <v>2</v>
      </c>
      <c r="O25" s="2002"/>
      <c r="P25" s="2803">
        <f>'AVAST ALL FORECASTS'!BH240</f>
        <v>0</v>
      </c>
      <c r="Q25" s="2001"/>
      <c r="R25" s="2002"/>
      <c r="S25" s="2803">
        <f>'AVAST ALL FORECASTS'!BI240</f>
        <v>0</v>
      </c>
      <c r="T25" s="2001"/>
      <c r="U25" s="2002"/>
      <c r="V25" s="2803"/>
      <c r="W25" s="2001"/>
      <c r="X25" s="2002"/>
      <c r="Y25" s="2803"/>
      <c r="Z25" s="2001"/>
      <c r="AA25" s="2002"/>
      <c r="AB25" s="2803"/>
      <c r="AC25" s="2001"/>
      <c r="AD25" s="2002"/>
      <c r="AE25" s="2803"/>
      <c r="AF25" s="2001"/>
      <c r="AG25" s="2002"/>
      <c r="AH25" s="2803"/>
      <c r="AI25" s="2001"/>
      <c r="AJ25" s="2002"/>
      <c r="AK25" s="2803"/>
      <c r="AL25" s="2001"/>
      <c r="AM25" s="2002"/>
      <c r="AN25" s="2803"/>
      <c r="AO25" s="2001"/>
      <c r="AP25" s="2002"/>
      <c r="AQ25" s="2803"/>
      <c r="AR25" s="2001"/>
      <c r="AS25" s="2002"/>
      <c r="AT25" s="2803">
        <f t="shared" si="3"/>
        <v>1000</v>
      </c>
      <c r="AU25" s="2001">
        <f t="shared" si="0"/>
        <v>4</v>
      </c>
      <c r="AV25" s="2002">
        <f t="shared" si="1"/>
        <v>0</v>
      </c>
    </row>
    <row r="26" spans="4:48" ht="15.75" customHeight="1">
      <c r="D26" s="2426" t="s">
        <v>145</v>
      </c>
      <c r="E26" s="2427" t="s">
        <v>221</v>
      </c>
      <c r="F26" s="2427" t="s">
        <v>210</v>
      </c>
      <c r="G26" s="2427" t="s">
        <v>219</v>
      </c>
      <c r="H26" s="2572">
        <v>10</v>
      </c>
      <c r="I26" s="2573">
        <f t="shared" si="2"/>
        <v>600</v>
      </c>
      <c r="J26" s="2803">
        <f>'AVAST ALL FORECASTS'!BF251</f>
        <v>200</v>
      </c>
      <c r="K26" s="2001">
        <v>1</v>
      </c>
      <c r="L26" s="2002"/>
      <c r="M26" s="2803">
        <f>'AVAST ALL FORECASTS'!BG251</f>
        <v>200</v>
      </c>
      <c r="N26" s="2001">
        <v>1</v>
      </c>
      <c r="O26" s="2002"/>
      <c r="P26" s="2803">
        <f>'AVAST ALL FORECASTS'!BH251</f>
        <v>0</v>
      </c>
      <c r="Q26" s="2001"/>
      <c r="R26" s="2002"/>
      <c r="S26" s="2803">
        <f>'AVAST ALL FORECASTS'!BI251</f>
        <v>0</v>
      </c>
      <c r="T26" s="2001"/>
      <c r="U26" s="2002"/>
      <c r="V26" s="2803"/>
      <c r="W26" s="2001"/>
      <c r="X26" s="2002"/>
      <c r="Y26" s="2803"/>
      <c r="Z26" s="2001"/>
      <c r="AA26" s="2002"/>
      <c r="AB26" s="2803"/>
      <c r="AC26" s="2001"/>
      <c r="AD26" s="2002"/>
      <c r="AE26" s="2803"/>
      <c r="AF26" s="2001"/>
      <c r="AG26" s="2002"/>
      <c r="AH26" s="2803"/>
      <c r="AI26" s="2001"/>
      <c r="AJ26" s="2002"/>
      <c r="AK26" s="2803"/>
      <c r="AL26" s="2001"/>
      <c r="AM26" s="2002"/>
      <c r="AN26" s="2803"/>
      <c r="AO26" s="2001"/>
      <c r="AP26" s="2002"/>
      <c r="AQ26" s="2803"/>
      <c r="AR26" s="2001"/>
      <c r="AS26" s="2002"/>
      <c r="AT26" s="2803">
        <f t="shared" si="3"/>
        <v>400</v>
      </c>
      <c r="AU26" s="2001">
        <f t="shared" si="0"/>
        <v>2</v>
      </c>
      <c r="AV26" s="2002">
        <f t="shared" si="1"/>
        <v>0</v>
      </c>
    </row>
    <row r="27" spans="4:48" ht="15.75" customHeight="1">
      <c r="D27" s="2426" t="s">
        <v>146</v>
      </c>
      <c r="E27" s="2427" t="s">
        <v>221</v>
      </c>
      <c r="F27" s="2427" t="s">
        <v>210</v>
      </c>
      <c r="G27" s="2427" t="s">
        <v>219</v>
      </c>
      <c r="H27" s="2572">
        <v>10</v>
      </c>
      <c r="I27" s="2573">
        <f t="shared" si="2"/>
        <v>600</v>
      </c>
      <c r="J27" s="2803">
        <f>'AVAST ALL FORECASTS'!BF255</f>
        <v>250</v>
      </c>
      <c r="K27" s="2001">
        <v>1</v>
      </c>
      <c r="L27" s="2002"/>
      <c r="M27" s="2803">
        <f>'AVAST ALL FORECASTS'!BG255</f>
        <v>250</v>
      </c>
      <c r="N27" s="2001">
        <v>1</v>
      </c>
      <c r="O27" s="2002"/>
      <c r="P27" s="2803">
        <f>'AVAST ALL FORECASTS'!BH255</f>
        <v>0</v>
      </c>
      <c r="Q27" s="2001"/>
      <c r="R27" s="2002"/>
      <c r="S27" s="2803">
        <f>'AVAST ALL FORECASTS'!BI255</f>
        <v>0</v>
      </c>
      <c r="T27" s="2001"/>
      <c r="U27" s="2002"/>
      <c r="V27" s="2803"/>
      <c r="W27" s="2001"/>
      <c r="X27" s="2002"/>
      <c r="Y27" s="2803"/>
      <c r="Z27" s="2001"/>
      <c r="AA27" s="2002"/>
      <c r="AB27" s="2803"/>
      <c r="AC27" s="2001"/>
      <c r="AD27" s="2002"/>
      <c r="AE27" s="2803"/>
      <c r="AF27" s="2001"/>
      <c r="AG27" s="2002"/>
      <c r="AH27" s="2803"/>
      <c r="AI27" s="2001"/>
      <c r="AJ27" s="2002"/>
      <c r="AK27" s="2803"/>
      <c r="AL27" s="2001"/>
      <c r="AM27" s="2002"/>
      <c r="AN27" s="2803"/>
      <c r="AO27" s="2001"/>
      <c r="AP27" s="2002"/>
      <c r="AQ27" s="2803"/>
      <c r="AR27" s="2001"/>
      <c r="AS27" s="2002"/>
      <c r="AT27" s="2803">
        <f t="shared" si="3"/>
        <v>500</v>
      </c>
      <c r="AU27" s="2001">
        <f t="shared" si="0"/>
        <v>2</v>
      </c>
      <c r="AV27" s="2002">
        <f t="shared" si="1"/>
        <v>0</v>
      </c>
    </row>
    <row r="28" spans="4:48" ht="15.75" customHeight="1">
      <c r="D28" s="1974" t="s">
        <v>208</v>
      </c>
      <c r="E28" s="155" t="s">
        <v>223</v>
      </c>
      <c r="F28" s="155" t="s">
        <v>210</v>
      </c>
      <c r="G28" s="155" t="s">
        <v>171</v>
      </c>
      <c r="H28" s="225">
        <v>12</v>
      </c>
      <c r="I28" s="208">
        <f t="shared" si="2"/>
        <v>720</v>
      </c>
      <c r="J28" s="2803">
        <f>SUM('AVAST ALL FORECASTS'!BF215,'AVAST ALL FORECASTS'!BF216)</f>
        <v>19310.526315789473</v>
      </c>
      <c r="K28" s="2001"/>
      <c r="L28" s="2002">
        <v>5163</v>
      </c>
      <c r="M28" s="2803">
        <f>SUM('AVAST ALL FORECASTS'!BG215,'AVAST ALL FORECASTS'!BG216)</f>
        <v>18800</v>
      </c>
      <c r="N28" s="2001"/>
      <c r="O28" s="2002">
        <v>5027</v>
      </c>
      <c r="P28" s="2803">
        <f>SUM('AVAST ALL FORECASTS'!BH215,'AVAST ALL FORECASTS'!BH216)</f>
        <v>18300</v>
      </c>
      <c r="Q28" s="2001"/>
      <c r="R28" s="2002">
        <v>4893</v>
      </c>
      <c r="S28" s="2803">
        <f>SUM('AVAST ALL FORECASTS'!BI215,'AVAST ALL FORECASTS'!BI216)</f>
        <v>18900</v>
      </c>
      <c r="T28" s="2001"/>
      <c r="U28" s="2002">
        <v>5053</v>
      </c>
      <c r="V28" s="2803">
        <f>SUM('AVAST ALL FORECASTS'!BJ215,'AVAST ALL FORECASTS'!BJ216)</f>
        <v>19900</v>
      </c>
      <c r="W28" s="2001"/>
      <c r="X28" s="2002">
        <v>5321</v>
      </c>
      <c r="Y28" s="2803">
        <f>SUM('AVAST ALL FORECASTS'!BK215,'AVAST ALL FORECASTS'!BK216)</f>
        <v>18500</v>
      </c>
      <c r="Z28" s="2001"/>
      <c r="AA28" s="2002">
        <v>4947</v>
      </c>
      <c r="AB28" s="2803">
        <f>SUM('AVAST ALL FORECASTS'!BL215,'AVAST ALL FORECASTS'!BL216)</f>
        <v>18100</v>
      </c>
      <c r="AC28" s="2001"/>
      <c r="AD28" s="2002">
        <v>4840</v>
      </c>
      <c r="AE28" s="2803">
        <f>SUM('AVAST ALL FORECASTS'!BM215,'AVAST ALL FORECASTS'!BM216)</f>
        <v>19100</v>
      </c>
      <c r="AF28" s="2001"/>
      <c r="AG28" s="2002">
        <v>5107</v>
      </c>
      <c r="AH28" s="2803">
        <f>SUM('AVAST ALL FORECASTS'!BN215,'AVAST ALL FORECASTS'!BN216)</f>
        <v>19300</v>
      </c>
      <c r="AI28" s="2001"/>
      <c r="AJ28" s="2002">
        <v>5160</v>
      </c>
      <c r="AK28" s="2803">
        <f>SUM('AVAST ALL FORECASTS'!BO215,'AVAST ALL FORECASTS'!BO216)</f>
        <v>22300</v>
      </c>
      <c r="AL28" s="2001"/>
      <c r="AM28" s="2002">
        <v>5963</v>
      </c>
      <c r="AN28" s="2803">
        <f>SUM('AVAST ALL FORECASTS'!BP215,'AVAST ALL FORECASTS'!BP216)</f>
        <v>21800</v>
      </c>
      <c r="AO28" s="2001"/>
      <c r="AP28" s="2002">
        <v>5829</v>
      </c>
      <c r="AQ28" s="2803">
        <f>SUM('AVAST ALL FORECASTS'!BQ215,'AVAST ALL FORECASTS'!BQ216)</f>
        <v>22100</v>
      </c>
      <c r="AR28" s="2001"/>
      <c r="AS28" s="2002">
        <v>5909</v>
      </c>
      <c r="AT28" s="2803">
        <f t="shared" si="3"/>
        <v>236410.52631578947</v>
      </c>
      <c r="AU28" s="2001">
        <f t="shared" si="0"/>
        <v>0</v>
      </c>
      <c r="AV28" s="2002">
        <f t="shared" si="1"/>
        <v>63212</v>
      </c>
    </row>
    <row r="29" spans="4:48" ht="15.75" customHeight="1">
      <c r="D29" s="1974" t="s">
        <v>208</v>
      </c>
      <c r="E29" s="155" t="s">
        <v>223</v>
      </c>
      <c r="F29" s="155" t="s">
        <v>210</v>
      </c>
      <c r="G29" s="155" t="s">
        <v>22</v>
      </c>
      <c r="H29" s="225">
        <v>16</v>
      </c>
      <c r="I29" s="208">
        <f t="shared" si="2"/>
        <v>960</v>
      </c>
      <c r="J29" s="2803">
        <f>SUM('AVAST ALL FORECASTS'!BF217,'AVAST ALL FORECASTS'!BF218)</f>
        <v>46500</v>
      </c>
      <c r="K29" s="2001"/>
      <c r="L29" s="2002">
        <v>11052</v>
      </c>
      <c r="M29" s="2803">
        <f>SUM('AVAST ALL FORECASTS'!BG217,'AVAST ALL FORECASTS'!BG218)</f>
        <v>46000</v>
      </c>
      <c r="N29" s="2001"/>
      <c r="O29" s="2002">
        <v>10933</v>
      </c>
      <c r="P29" s="2803">
        <f>SUM('AVAST ALL FORECASTS'!BH217,'AVAST ALL FORECASTS'!BH218)</f>
        <v>43000</v>
      </c>
      <c r="Q29" s="2001"/>
      <c r="R29" s="2002">
        <v>10220</v>
      </c>
      <c r="S29" s="2803">
        <f>SUM('AVAST ALL FORECASTS'!BI217,'AVAST ALL FORECASTS'!BI218)</f>
        <v>41000</v>
      </c>
      <c r="T29" s="2001"/>
      <c r="U29" s="2002">
        <v>9745</v>
      </c>
      <c r="V29" s="2803">
        <f>SUM('AVAST ALL FORECASTS'!BJ217,'AVAST ALL FORECASTS'!BJ218)</f>
        <v>40500</v>
      </c>
      <c r="W29" s="2001"/>
      <c r="X29" s="2002">
        <v>9626</v>
      </c>
      <c r="Y29" s="2803">
        <f>SUM('AVAST ALL FORECASTS'!BK217,'AVAST ALL FORECASTS'!BK218)</f>
        <v>43300</v>
      </c>
      <c r="Z29" s="2001"/>
      <c r="AA29" s="2002">
        <v>10291</v>
      </c>
      <c r="AB29" s="2803">
        <f>SUM('AVAST ALL FORECASTS'!BL217,'AVAST ALL FORECASTS'!BL218)</f>
        <v>44800</v>
      </c>
      <c r="AC29" s="2001"/>
      <c r="AD29" s="2002">
        <v>11015</v>
      </c>
      <c r="AE29" s="2803">
        <f>SUM('AVAST ALL FORECASTS'!BM217,'AVAST ALL FORECASTS'!BM218)</f>
        <v>45800</v>
      </c>
      <c r="AF29" s="2001"/>
      <c r="AG29" s="2002">
        <v>11261</v>
      </c>
      <c r="AH29" s="2803">
        <f>SUM('AVAST ALL FORECASTS'!BN217,'AVAST ALL FORECASTS'!BN218)</f>
        <v>46000</v>
      </c>
      <c r="AI29" s="2001"/>
      <c r="AJ29" s="2002">
        <v>11310</v>
      </c>
      <c r="AK29" s="2803">
        <f>SUM('AVAST ALL FORECASTS'!BO217,'AVAST ALL FORECASTS'!BO218)</f>
        <v>46000</v>
      </c>
      <c r="AL29" s="2001"/>
      <c r="AM29" s="2002">
        <v>10933</v>
      </c>
      <c r="AN29" s="2803">
        <f>SUM('AVAST ALL FORECASTS'!BP217,'AVAST ALL FORECASTS'!BP218)</f>
        <v>45500</v>
      </c>
      <c r="AO29" s="2001"/>
      <c r="AP29" s="2002">
        <v>10814</v>
      </c>
      <c r="AQ29" s="2803">
        <f>SUM('AVAST ALL FORECASTS'!BQ217,'AVAST ALL FORECASTS'!BQ218)</f>
        <v>45800</v>
      </c>
      <c r="AR29" s="2001"/>
      <c r="AS29" s="2002">
        <v>10886</v>
      </c>
      <c r="AT29" s="2803">
        <f t="shared" si="3"/>
        <v>534200</v>
      </c>
      <c r="AU29" s="2001">
        <f t="shared" si="0"/>
        <v>0</v>
      </c>
      <c r="AV29" s="2002">
        <f t="shared" si="1"/>
        <v>128086</v>
      </c>
    </row>
    <row r="30" spans="4:48" ht="15.75" customHeight="1">
      <c r="D30" s="2070" t="s">
        <v>224</v>
      </c>
      <c r="E30" s="1218" t="s">
        <v>221</v>
      </c>
      <c r="F30" s="1218" t="s">
        <v>210</v>
      </c>
      <c r="G30" s="1218" t="s">
        <v>219</v>
      </c>
      <c r="H30" s="1219" t="s">
        <v>225</v>
      </c>
      <c r="I30" s="1220"/>
      <c r="J30" s="2803"/>
      <c r="K30" s="2001"/>
      <c r="L30" s="2002"/>
      <c r="M30" s="2803"/>
      <c r="N30" s="2001"/>
      <c r="O30" s="2002"/>
      <c r="P30" s="2803"/>
      <c r="Q30" s="2001"/>
      <c r="R30" s="2002"/>
      <c r="S30" s="2803"/>
      <c r="T30" s="2001"/>
      <c r="U30" s="2002"/>
      <c r="V30" s="2803"/>
      <c r="W30" s="2001"/>
      <c r="X30" s="2002"/>
      <c r="Y30" s="2803"/>
      <c r="Z30" s="2001"/>
      <c r="AA30" s="2002"/>
      <c r="AB30" s="2803"/>
      <c r="AC30" s="2001"/>
      <c r="AD30" s="2002"/>
      <c r="AE30" s="2803"/>
      <c r="AF30" s="2001"/>
      <c r="AG30" s="2002"/>
      <c r="AH30" s="2803"/>
      <c r="AI30" s="2001"/>
      <c r="AJ30" s="2002"/>
      <c r="AK30" s="2803"/>
      <c r="AL30" s="2001"/>
      <c r="AM30" s="2002"/>
      <c r="AN30" s="2803"/>
      <c r="AO30" s="2001"/>
      <c r="AP30" s="2002"/>
      <c r="AQ30" s="2803"/>
      <c r="AR30" s="2001"/>
      <c r="AS30" s="2002"/>
      <c r="AT30" s="2803">
        <f t="shared" si="3"/>
        <v>0</v>
      </c>
      <c r="AU30" s="2001">
        <f t="shared" si="0"/>
        <v>0</v>
      </c>
      <c r="AV30" s="2002">
        <f t="shared" si="1"/>
        <v>0</v>
      </c>
    </row>
    <row r="31" spans="4:48" ht="15.75" customHeight="1">
      <c r="D31" s="2582" t="s">
        <v>226</v>
      </c>
      <c r="E31" s="2583" t="s">
        <v>221</v>
      </c>
      <c r="F31" s="2583"/>
      <c r="G31" s="2583" t="s">
        <v>219</v>
      </c>
      <c r="H31" s="2574">
        <v>7</v>
      </c>
      <c r="I31" s="2575">
        <f t="shared" ref="I31:I35" si="4">IFERROR(H31*60,"-")</f>
        <v>420</v>
      </c>
      <c r="J31" s="2803">
        <f>'AVAST ALL FORECASTS'!BF258</f>
        <v>100</v>
      </c>
      <c r="K31" s="2001">
        <v>1</v>
      </c>
      <c r="L31" s="2002"/>
      <c r="M31" s="2803">
        <f>'AVAST ALL FORECASTS'!BF258</f>
        <v>100</v>
      </c>
      <c r="N31" s="2001">
        <v>1</v>
      </c>
      <c r="O31" s="2002"/>
      <c r="P31" s="2803"/>
      <c r="Q31" s="2001"/>
      <c r="R31" s="2002"/>
      <c r="S31" s="2803"/>
      <c r="T31" s="2001"/>
      <c r="U31" s="2002"/>
      <c r="V31" s="2803"/>
      <c r="W31" s="2001"/>
      <c r="X31" s="2002"/>
      <c r="Y31" s="2803"/>
      <c r="Z31" s="2001"/>
      <c r="AA31" s="2002"/>
      <c r="AB31" s="2803"/>
      <c r="AC31" s="2001"/>
      <c r="AD31" s="2002"/>
      <c r="AE31" s="2803"/>
      <c r="AF31" s="2001"/>
      <c r="AG31" s="2002"/>
      <c r="AH31" s="2803"/>
      <c r="AI31" s="2001"/>
      <c r="AJ31" s="2002"/>
      <c r="AK31" s="2803"/>
      <c r="AL31" s="2001"/>
      <c r="AM31" s="2002"/>
      <c r="AN31" s="2803"/>
      <c r="AO31" s="2001"/>
      <c r="AP31" s="2002"/>
      <c r="AQ31" s="2803"/>
      <c r="AR31" s="2001"/>
      <c r="AS31" s="2002"/>
      <c r="AT31" s="2803">
        <f t="shared" si="3"/>
        <v>200</v>
      </c>
      <c r="AU31" s="2001">
        <f t="shared" si="0"/>
        <v>2</v>
      </c>
      <c r="AV31" s="2002">
        <f t="shared" si="1"/>
        <v>0</v>
      </c>
    </row>
    <row r="32" spans="4:48" ht="15.75" customHeight="1">
      <c r="D32" s="2576" t="s">
        <v>139</v>
      </c>
      <c r="E32" s="2577" t="s">
        <v>221</v>
      </c>
      <c r="F32" s="2577"/>
      <c r="G32" s="2577" t="s">
        <v>219</v>
      </c>
      <c r="H32" s="2578"/>
      <c r="I32" s="2579"/>
      <c r="J32" s="2803">
        <f>'AVAST ALL FORECASTS'!BF260</f>
        <v>100</v>
      </c>
      <c r="K32" s="2001"/>
      <c r="L32" s="2002"/>
      <c r="M32" s="2803">
        <f>'AVAST ALL FORECASTS'!BF260</f>
        <v>100</v>
      </c>
      <c r="N32" s="2001"/>
      <c r="O32" s="2002"/>
      <c r="P32" s="2803"/>
      <c r="Q32" s="2001"/>
      <c r="R32" s="2002"/>
      <c r="S32" s="2803"/>
      <c r="T32" s="2001"/>
      <c r="U32" s="2002"/>
      <c r="V32" s="2803"/>
      <c r="W32" s="2001"/>
      <c r="X32" s="2002"/>
      <c r="Y32" s="2803"/>
      <c r="Z32" s="2001"/>
      <c r="AA32" s="2002"/>
      <c r="AB32" s="2803"/>
      <c r="AC32" s="2001"/>
      <c r="AD32" s="2002"/>
      <c r="AE32" s="2803"/>
      <c r="AF32" s="2001"/>
      <c r="AG32" s="2002"/>
      <c r="AH32" s="2803"/>
      <c r="AI32" s="2001"/>
      <c r="AJ32" s="2002"/>
      <c r="AK32" s="2803"/>
      <c r="AL32" s="2001"/>
      <c r="AM32" s="2002"/>
      <c r="AN32" s="2803"/>
      <c r="AO32" s="2001"/>
      <c r="AP32" s="2002"/>
      <c r="AQ32" s="2803"/>
      <c r="AR32" s="2001"/>
      <c r="AS32" s="2002"/>
      <c r="AT32" s="2803">
        <f t="shared" si="3"/>
        <v>200</v>
      </c>
      <c r="AU32" s="2001">
        <f t="shared" si="0"/>
        <v>0</v>
      </c>
      <c r="AV32" s="2002">
        <f t="shared" si="1"/>
        <v>0</v>
      </c>
    </row>
    <row r="33" spans="4:72" ht="15.75" customHeight="1">
      <c r="D33" s="2584" t="s">
        <v>227</v>
      </c>
      <c r="E33" s="2585" t="s">
        <v>221</v>
      </c>
      <c r="F33" s="2585"/>
      <c r="G33" s="2585" t="s">
        <v>219</v>
      </c>
      <c r="H33" s="2580">
        <v>7</v>
      </c>
      <c r="I33" s="2581">
        <f t="shared" si="4"/>
        <v>420</v>
      </c>
      <c r="J33" s="2803">
        <f>'AVAST ALL FORECASTS'!BF262</f>
        <v>100</v>
      </c>
      <c r="K33" s="2001"/>
      <c r="L33" s="2002"/>
      <c r="M33" s="2803">
        <f>'AVAST ALL FORECASTS'!BF262</f>
        <v>100</v>
      </c>
      <c r="N33" s="2001"/>
      <c r="O33" s="2002"/>
      <c r="P33" s="2803"/>
      <c r="Q33" s="2001"/>
      <c r="R33" s="2002"/>
      <c r="S33" s="2803"/>
      <c r="T33" s="2001"/>
      <c r="U33" s="2002"/>
      <c r="V33" s="2803"/>
      <c r="W33" s="2001"/>
      <c r="X33" s="2002"/>
      <c r="Y33" s="2803"/>
      <c r="Z33" s="2001"/>
      <c r="AA33" s="2002"/>
      <c r="AB33" s="2803"/>
      <c r="AC33" s="2001"/>
      <c r="AD33" s="2002"/>
      <c r="AE33" s="2803"/>
      <c r="AF33" s="2001"/>
      <c r="AG33" s="2002"/>
      <c r="AH33" s="2803"/>
      <c r="AI33" s="2001"/>
      <c r="AJ33" s="2002"/>
      <c r="AK33" s="2803"/>
      <c r="AL33" s="2001"/>
      <c r="AM33" s="2002"/>
      <c r="AN33" s="2803"/>
      <c r="AO33" s="2001"/>
      <c r="AP33" s="2002"/>
      <c r="AQ33" s="2803"/>
      <c r="AR33" s="2001"/>
      <c r="AS33" s="2002"/>
      <c r="AT33" s="2803">
        <f t="shared" si="3"/>
        <v>200</v>
      </c>
      <c r="AU33" s="2001">
        <f t="shared" si="0"/>
        <v>0</v>
      </c>
      <c r="AV33" s="2002">
        <f t="shared" si="1"/>
        <v>0</v>
      </c>
    </row>
    <row r="34" spans="4:72" ht="15.75" customHeight="1">
      <c r="D34" s="2591" t="s">
        <v>208</v>
      </c>
      <c r="E34" s="2592" t="s">
        <v>228</v>
      </c>
      <c r="F34" s="2592"/>
      <c r="G34" s="2592" t="s">
        <v>22</v>
      </c>
      <c r="H34" s="334"/>
      <c r="I34" s="2074"/>
      <c r="J34" s="2803">
        <f>'AVAST ALL FORECASTS'!BF264</f>
        <v>0</v>
      </c>
      <c r="K34" s="2001"/>
      <c r="L34" s="2002"/>
      <c r="M34" s="2803">
        <f>'AVAST ALL FORECASTS'!BG264</f>
        <v>0</v>
      </c>
      <c r="N34" s="2001"/>
      <c r="O34" s="2002"/>
      <c r="P34" s="2803">
        <f>'AVAST ALL FORECASTS'!BH264</f>
        <v>0</v>
      </c>
      <c r="Q34" s="2001"/>
      <c r="R34" s="2002"/>
      <c r="S34" s="2803">
        <f>'AVAST ALL FORECASTS'!BI264</f>
        <v>0</v>
      </c>
      <c r="T34" s="2001"/>
      <c r="U34" s="2002"/>
      <c r="V34" s="2803">
        <f>'AVAST ALL FORECASTS'!BJ264</f>
        <v>0</v>
      </c>
      <c r="W34" s="2001"/>
      <c r="X34" s="2002"/>
      <c r="Y34" s="2803">
        <f>'AVAST ALL FORECASTS'!BK264</f>
        <v>0</v>
      </c>
      <c r="Z34" s="2001"/>
      <c r="AA34" s="2002"/>
      <c r="AB34" s="2803">
        <f>'AVAST ALL FORECASTS'!BL264</f>
        <v>0</v>
      </c>
      <c r="AC34" s="2001"/>
      <c r="AD34" s="2002"/>
      <c r="AE34" s="2803">
        <f>'AVAST ALL FORECASTS'!BM264</f>
        <v>0</v>
      </c>
      <c r="AF34" s="2001"/>
      <c r="AG34" s="2002"/>
      <c r="AH34" s="2803">
        <f>'AVAST ALL FORECASTS'!BN264</f>
        <v>0</v>
      </c>
      <c r="AI34" s="2001"/>
      <c r="AJ34" s="2002"/>
      <c r="AK34" s="2803">
        <f>'AVAST ALL FORECASTS'!BO264</f>
        <v>0</v>
      </c>
      <c r="AL34" s="2001"/>
      <c r="AM34" s="2002"/>
      <c r="AN34" s="2803">
        <f>'AVAST ALL FORECASTS'!BP264</f>
        <v>0</v>
      </c>
      <c r="AO34" s="2001"/>
      <c r="AP34" s="2002"/>
      <c r="AQ34" s="2803">
        <f>'AVAST ALL FORECASTS'!BQ264</f>
        <v>0</v>
      </c>
      <c r="AR34" s="2001"/>
      <c r="AS34" s="2002"/>
      <c r="AT34" s="2803">
        <f t="shared" si="3"/>
        <v>0</v>
      </c>
      <c r="AU34" s="2001">
        <f t="shared" si="0"/>
        <v>0</v>
      </c>
      <c r="AV34" s="2002">
        <f t="shared" si="1"/>
        <v>0</v>
      </c>
    </row>
    <row r="35" spans="4:72" ht="15.75" customHeight="1">
      <c r="D35" s="2593" t="s">
        <v>137</v>
      </c>
      <c r="E35" s="2594" t="s">
        <v>229</v>
      </c>
      <c r="F35" s="2594"/>
      <c r="G35" s="2595" t="s">
        <v>222</v>
      </c>
      <c r="H35" s="446">
        <v>7</v>
      </c>
      <c r="I35" s="2073">
        <f t="shared" si="4"/>
        <v>420</v>
      </c>
      <c r="J35" s="2803">
        <f>'AVAST ALL FORECASTS'!BF265</f>
        <v>3150</v>
      </c>
      <c r="K35" s="2001"/>
      <c r="L35" s="2002"/>
      <c r="M35" s="2803">
        <f>'AVAST ALL FORECASTS'!BG265</f>
        <v>2500</v>
      </c>
      <c r="N35" s="2001"/>
      <c r="O35" s="2002"/>
      <c r="P35" s="2803">
        <f>'AVAST ALL FORECASTS'!BH265</f>
        <v>2500</v>
      </c>
      <c r="Q35" s="2001"/>
      <c r="R35" s="2002"/>
      <c r="S35" s="2803">
        <f>'AVAST ALL FORECASTS'!BI265</f>
        <v>2400</v>
      </c>
      <c r="T35" s="2001"/>
      <c r="U35" s="2002"/>
      <c r="V35" s="2803">
        <f>'AVAST ALL FORECASTS'!BJ265</f>
        <v>3400</v>
      </c>
      <c r="W35" s="2001"/>
      <c r="X35" s="2002"/>
      <c r="Y35" s="2803">
        <f>'AVAST ALL FORECASTS'!BK265</f>
        <v>3500</v>
      </c>
      <c r="Z35" s="2001"/>
      <c r="AA35" s="2002"/>
      <c r="AB35" s="2803">
        <f>'AVAST ALL FORECASTS'!BL265</f>
        <v>3650</v>
      </c>
      <c r="AC35" s="2001"/>
      <c r="AD35" s="2002"/>
      <c r="AE35" s="2803">
        <f>'AVAST ALL FORECASTS'!BM265</f>
        <v>3800</v>
      </c>
      <c r="AF35" s="2001"/>
      <c r="AG35" s="2002"/>
      <c r="AH35" s="2803">
        <f>'AVAST ALL FORECASTS'!BN265</f>
        <v>3500</v>
      </c>
      <c r="AI35" s="2001"/>
      <c r="AJ35" s="2002"/>
      <c r="AK35" s="2803">
        <f>'AVAST ALL FORECASTS'!BO265</f>
        <v>3950</v>
      </c>
      <c r="AL35" s="2001"/>
      <c r="AM35" s="2002"/>
      <c r="AN35" s="2803">
        <f>'AVAST ALL FORECASTS'!BP265</f>
        <v>3600</v>
      </c>
      <c r="AO35" s="2001"/>
      <c r="AP35" s="2002"/>
      <c r="AQ35" s="2803">
        <f>'AVAST ALL FORECASTS'!BQ265</f>
        <v>3750</v>
      </c>
      <c r="AR35" s="2001"/>
      <c r="AS35" s="2002"/>
      <c r="AT35" s="2803">
        <f t="shared" si="3"/>
        <v>39700</v>
      </c>
      <c r="AU35" s="2001">
        <f t="shared" si="0"/>
        <v>0</v>
      </c>
      <c r="AV35" s="2002">
        <f t="shared" si="1"/>
        <v>0</v>
      </c>
    </row>
    <row r="36" spans="4:72" ht="15.75" customHeight="1">
      <c r="D36" s="2593" t="s">
        <v>135</v>
      </c>
      <c r="E36" s="2594" t="s">
        <v>229</v>
      </c>
      <c r="F36" s="2594"/>
      <c r="G36" s="2595" t="s">
        <v>222</v>
      </c>
      <c r="H36" s="446"/>
      <c r="I36" s="2073"/>
      <c r="J36" s="2803">
        <f>'AVAST ALL FORECASTS'!BF266</f>
        <v>2900</v>
      </c>
      <c r="K36" s="2001"/>
      <c r="L36" s="2002"/>
      <c r="M36" s="2803">
        <f>'AVAST ALL FORECASTS'!BG266</f>
        <v>3000</v>
      </c>
      <c r="N36" s="2001"/>
      <c r="O36" s="2002"/>
      <c r="P36" s="2803">
        <f>'AVAST ALL FORECASTS'!BH266</f>
        <v>3000</v>
      </c>
      <c r="Q36" s="2001"/>
      <c r="R36" s="2002"/>
      <c r="S36" s="2803">
        <f>'AVAST ALL FORECASTS'!BI266</f>
        <v>2900</v>
      </c>
      <c r="T36" s="2001"/>
      <c r="U36" s="2002"/>
      <c r="V36" s="2803">
        <f>'AVAST ALL FORECASTS'!BJ266</f>
        <v>2900</v>
      </c>
      <c r="W36" s="2001"/>
      <c r="X36" s="2002"/>
      <c r="Y36" s="2803">
        <f>'AVAST ALL FORECASTS'!BK266</f>
        <v>3100</v>
      </c>
      <c r="Z36" s="2001"/>
      <c r="AA36" s="2002"/>
      <c r="AB36" s="2803">
        <f>'AVAST ALL FORECASTS'!BL266</f>
        <v>3350</v>
      </c>
      <c r="AC36" s="2001"/>
      <c r="AD36" s="2002"/>
      <c r="AE36" s="2803">
        <f>'AVAST ALL FORECASTS'!BM266</f>
        <v>3300</v>
      </c>
      <c r="AF36" s="2001"/>
      <c r="AG36" s="2002"/>
      <c r="AH36" s="2803">
        <f>'AVAST ALL FORECASTS'!BN266</f>
        <v>2900</v>
      </c>
      <c r="AI36" s="2001"/>
      <c r="AJ36" s="2002"/>
      <c r="AK36" s="2803">
        <f>'AVAST ALL FORECASTS'!BO266</f>
        <v>3400</v>
      </c>
      <c r="AL36" s="2001"/>
      <c r="AM36" s="2002"/>
      <c r="AN36" s="2803">
        <f>'AVAST ALL FORECASTS'!BP266</f>
        <v>3050</v>
      </c>
      <c r="AO36" s="2001"/>
      <c r="AP36" s="2002"/>
      <c r="AQ36" s="2803">
        <f>'AVAST ALL FORECASTS'!BQ266</f>
        <v>3200</v>
      </c>
      <c r="AR36" s="2001"/>
      <c r="AS36" s="2002"/>
      <c r="AT36" s="2803">
        <f t="shared" si="3"/>
        <v>37000</v>
      </c>
      <c r="AU36" s="2001">
        <f t="shared" si="0"/>
        <v>0</v>
      </c>
      <c r="AV36" s="2002">
        <f t="shared" si="1"/>
        <v>0</v>
      </c>
    </row>
    <row r="37" spans="4:72" ht="15.75" customHeight="1">
      <c r="D37" s="2593" t="s">
        <v>145</v>
      </c>
      <c r="E37" s="2594" t="s">
        <v>229</v>
      </c>
      <c r="F37" s="2594"/>
      <c r="G37" s="2595" t="s">
        <v>222</v>
      </c>
      <c r="H37" s="446"/>
      <c r="I37" s="2073"/>
      <c r="J37" s="2803">
        <f>'AVAST ALL FORECASTS'!BF267</f>
        <v>2300</v>
      </c>
      <c r="K37" s="2001"/>
      <c r="L37" s="2002"/>
      <c r="M37" s="2803">
        <f>'AVAST ALL FORECASTS'!BG267</f>
        <v>2150</v>
      </c>
      <c r="N37" s="2001"/>
      <c r="O37" s="2002"/>
      <c r="P37" s="2803">
        <f>'AVAST ALL FORECASTS'!BH267</f>
        <v>2100</v>
      </c>
      <c r="Q37" s="2001"/>
      <c r="R37" s="2002"/>
      <c r="S37" s="2803">
        <f>'AVAST ALL FORECASTS'!BI267</f>
        <v>2050</v>
      </c>
      <c r="T37" s="2001"/>
      <c r="U37" s="2002"/>
      <c r="V37" s="2803">
        <f>'AVAST ALL FORECASTS'!BJ267</f>
        <v>1950</v>
      </c>
      <c r="W37" s="2001"/>
      <c r="X37" s="2002"/>
      <c r="Y37" s="2803">
        <f>'AVAST ALL FORECASTS'!BK267</f>
        <v>1900</v>
      </c>
      <c r="Z37" s="2001"/>
      <c r="AA37" s="2002"/>
      <c r="AB37" s="2803">
        <f>'AVAST ALL FORECASTS'!BL267</f>
        <v>2050</v>
      </c>
      <c r="AC37" s="2001"/>
      <c r="AD37" s="2002"/>
      <c r="AE37" s="2803">
        <f>'AVAST ALL FORECASTS'!BM267</f>
        <v>2200</v>
      </c>
      <c r="AF37" s="2001"/>
      <c r="AG37" s="2002"/>
      <c r="AH37" s="2803">
        <f>'AVAST ALL FORECASTS'!BN267</f>
        <v>2000</v>
      </c>
      <c r="AI37" s="2001"/>
      <c r="AJ37" s="2002"/>
      <c r="AK37" s="2803">
        <f>'AVAST ALL FORECASTS'!BO267</f>
        <v>2250</v>
      </c>
      <c r="AL37" s="2001"/>
      <c r="AM37" s="2002"/>
      <c r="AN37" s="2803">
        <f>'AVAST ALL FORECASTS'!BP267</f>
        <v>2000</v>
      </c>
      <c r="AO37" s="2001"/>
      <c r="AP37" s="2002"/>
      <c r="AQ37" s="2803">
        <f>'AVAST ALL FORECASTS'!BQ267</f>
        <v>2100</v>
      </c>
      <c r="AR37" s="2001"/>
      <c r="AS37" s="2002"/>
      <c r="AT37" s="2803">
        <f t="shared" si="3"/>
        <v>25050</v>
      </c>
      <c r="AU37" s="2001">
        <f t="shared" si="0"/>
        <v>0</v>
      </c>
      <c r="AV37" s="2002">
        <f t="shared" si="1"/>
        <v>0</v>
      </c>
    </row>
    <row r="38" spans="4:72" ht="15.75" customHeight="1">
      <c r="D38" s="2593" t="s">
        <v>146</v>
      </c>
      <c r="E38" s="2594" t="s">
        <v>229</v>
      </c>
      <c r="F38" s="2594"/>
      <c r="G38" s="2595" t="s">
        <v>222</v>
      </c>
      <c r="H38" s="446"/>
      <c r="I38" s="2073"/>
      <c r="J38" s="2803">
        <f>'AVAST ALL FORECASTS'!BF268</f>
        <v>2550</v>
      </c>
      <c r="K38" s="2001"/>
      <c r="L38" s="2002"/>
      <c r="M38" s="2803">
        <f>'AVAST ALL FORECASTS'!BG268</f>
        <v>2500</v>
      </c>
      <c r="N38" s="2001"/>
      <c r="O38" s="2002"/>
      <c r="P38" s="2803">
        <f>'AVAST ALL FORECASTS'!BH268</f>
        <v>2650</v>
      </c>
      <c r="Q38" s="2001"/>
      <c r="R38" s="2002"/>
      <c r="S38" s="2803">
        <f>'AVAST ALL FORECASTS'!BI268</f>
        <v>2600</v>
      </c>
      <c r="T38" s="2001"/>
      <c r="U38" s="2002"/>
      <c r="V38" s="2803">
        <f>'AVAST ALL FORECASTS'!BJ268</f>
        <v>2550</v>
      </c>
      <c r="W38" s="2001"/>
      <c r="X38" s="2002"/>
      <c r="Y38" s="2803">
        <f>'AVAST ALL FORECASTS'!BK268</f>
        <v>2650</v>
      </c>
      <c r="Z38" s="2001"/>
      <c r="AA38" s="2002"/>
      <c r="AB38" s="2803">
        <f>'AVAST ALL FORECASTS'!BL268</f>
        <v>2800</v>
      </c>
      <c r="AC38" s="2001"/>
      <c r="AD38" s="2002"/>
      <c r="AE38" s="2803">
        <f>'AVAST ALL FORECASTS'!BM268</f>
        <v>2950</v>
      </c>
      <c r="AF38" s="2001"/>
      <c r="AG38" s="2002"/>
      <c r="AH38" s="2803">
        <f>'AVAST ALL FORECASTS'!BN268</f>
        <v>2700</v>
      </c>
      <c r="AI38" s="2001"/>
      <c r="AJ38" s="2002"/>
      <c r="AK38" s="2803">
        <f>'AVAST ALL FORECASTS'!BO268</f>
        <v>3100</v>
      </c>
      <c r="AL38" s="2001"/>
      <c r="AM38" s="2002"/>
      <c r="AN38" s="2803">
        <f>'AVAST ALL FORECASTS'!BP268</f>
        <v>2700</v>
      </c>
      <c r="AO38" s="2001"/>
      <c r="AP38" s="2002"/>
      <c r="AQ38" s="2803">
        <f>'AVAST ALL FORECASTS'!BQ268</f>
        <v>2950</v>
      </c>
      <c r="AR38" s="2001"/>
      <c r="AS38" s="2002"/>
      <c r="AT38" s="2803">
        <f t="shared" si="3"/>
        <v>32700</v>
      </c>
      <c r="AU38" s="2001">
        <f t="shared" si="0"/>
        <v>0</v>
      </c>
      <c r="AV38" s="2002">
        <f t="shared" si="1"/>
        <v>0</v>
      </c>
    </row>
    <row r="39" spans="4:72" ht="15.75" customHeight="1">
      <c r="D39" s="2593" t="s">
        <v>226</v>
      </c>
      <c r="E39" s="2594" t="s">
        <v>229</v>
      </c>
      <c r="F39" s="2594"/>
      <c r="G39" s="2594" t="s">
        <v>222</v>
      </c>
      <c r="H39" s="446"/>
      <c r="I39" s="2073"/>
      <c r="J39" s="2803">
        <f>'AVAST ALL FORECASTS'!BF269</f>
        <v>1500</v>
      </c>
      <c r="K39" s="2001"/>
      <c r="L39" s="2002"/>
      <c r="M39" s="2803">
        <f>'AVAST ALL FORECASTS'!BG269</f>
        <v>1550</v>
      </c>
      <c r="N39" s="2001"/>
      <c r="O39" s="2002"/>
      <c r="P39" s="2803">
        <f>'AVAST ALL FORECASTS'!BH269</f>
        <v>1500</v>
      </c>
      <c r="Q39" s="2001"/>
      <c r="R39" s="2002"/>
      <c r="S39" s="2803">
        <f>'AVAST ALL FORECASTS'!BI269</f>
        <v>1450</v>
      </c>
      <c r="T39" s="2001"/>
      <c r="U39" s="2002"/>
      <c r="V39" s="2803">
        <f>'AVAST ALL FORECASTS'!BJ269</f>
        <v>1400</v>
      </c>
      <c r="W39" s="2001"/>
      <c r="X39" s="2002"/>
      <c r="Y39" s="2803">
        <f>'AVAST ALL FORECASTS'!BK269</f>
        <v>1150</v>
      </c>
      <c r="Z39" s="2001"/>
      <c r="AA39" s="2002"/>
      <c r="AB39" s="2803">
        <f>'AVAST ALL FORECASTS'!BL269</f>
        <v>1200</v>
      </c>
      <c r="AC39" s="2001"/>
      <c r="AD39" s="2002"/>
      <c r="AE39" s="2803">
        <f>'AVAST ALL FORECASTS'!BM269</f>
        <v>1200</v>
      </c>
      <c r="AF39" s="2001"/>
      <c r="AG39" s="2002"/>
      <c r="AH39" s="2803">
        <f>'AVAST ALL FORECASTS'!BN269</f>
        <v>1150</v>
      </c>
      <c r="AI39" s="2001"/>
      <c r="AJ39" s="2002"/>
      <c r="AK39" s="2803">
        <f>'AVAST ALL FORECASTS'!BO269</f>
        <v>1250</v>
      </c>
      <c r="AL39" s="2001"/>
      <c r="AM39" s="2002"/>
      <c r="AN39" s="2803">
        <f>'AVAST ALL FORECASTS'!BP269</f>
        <v>1150</v>
      </c>
      <c r="AO39" s="2001"/>
      <c r="AP39" s="2002"/>
      <c r="AQ39" s="2803">
        <f>'AVAST ALL FORECASTS'!BQ269</f>
        <v>1200</v>
      </c>
      <c r="AR39" s="2001"/>
      <c r="AS39" s="2002"/>
      <c r="AT39" s="2803">
        <f t="shared" si="3"/>
        <v>15700</v>
      </c>
      <c r="AU39" s="2001">
        <f t="shared" si="0"/>
        <v>0</v>
      </c>
      <c r="AV39" s="2002">
        <f t="shared" si="1"/>
        <v>0</v>
      </c>
    </row>
    <row r="40" spans="4:72" ht="15.75" customHeight="1">
      <c r="D40" s="2593" t="s">
        <v>139</v>
      </c>
      <c r="E40" s="2594" t="s">
        <v>229</v>
      </c>
      <c r="F40" s="2594"/>
      <c r="G40" s="2594" t="s">
        <v>222</v>
      </c>
      <c r="H40" s="446"/>
      <c r="I40" s="2073"/>
      <c r="J40" s="2803">
        <f>'AVAST ALL FORECASTS'!BF270</f>
        <v>75</v>
      </c>
      <c r="K40" s="2001"/>
      <c r="L40" s="2002"/>
      <c r="M40" s="2803">
        <f>'AVAST ALL FORECASTS'!BG270</f>
        <v>75</v>
      </c>
      <c r="N40" s="2001"/>
      <c r="O40" s="2002"/>
      <c r="P40" s="2803">
        <f>'AVAST ALL FORECASTS'!BH270</f>
        <v>75</v>
      </c>
      <c r="Q40" s="2001"/>
      <c r="R40" s="2002"/>
      <c r="S40" s="2803">
        <f>'AVAST ALL FORECASTS'!BI270</f>
        <v>75</v>
      </c>
      <c r="T40" s="2001"/>
      <c r="U40" s="2002"/>
      <c r="V40" s="2803">
        <f>'AVAST ALL FORECASTS'!BJ270</f>
        <v>75</v>
      </c>
      <c r="W40" s="2001"/>
      <c r="X40" s="2002"/>
      <c r="Y40" s="2803">
        <f>'AVAST ALL FORECASTS'!BK270</f>
        <v>75</v>
      </c>
      <c r="Z40" s="2001"/>
      <c r="AA40" s="2002"/>
      <c r="AB40" s="2803">
        <f>'AVAST ALL FORECASTS'!BL270</f>
        <v>75</v>
      </c>
      <c r="AC40" s="2001"/>
      <c r="AD40" s="2002"/>
      <c r="AE40" s="2803">
        <f>'AVAST ALL FORECASTS'!BM270</f>
        <v>75</v>
      </c>
      <c r="AF40" s="2001"/>
      <c r="AG40" s="2002"/>
      <c r="AH40" s="2803">
        <f>'AVAST ALL FORECASTS'!BN270</f>
        <v>75</v>
      </c>
      <c r="AI40" s="2001"/>
      <c r="AJ40" s="2002"/>
      <c r="AK40" s="2803">
        <f>'AVAST ALL FORECASTS'!BO270</f>
        <v>75</v>
      </c>
      <c r="AL40" s="2001"/>
      <c r="AM40" s="2002"/>
      <c r="AN40" s="2803">
        <f>'AVAST ALL FORECASTS'!BP270</f>
        <v>75</v>
      </c>
      <c r="AO40" s="2001"/>
      <c r="AP40" s="2002"/>
      <c r="AQ40" s="2803">
        <f>'AVAST ALL FORECASTS'!BQ270</f>
        <v>75</v>
      </c>
      <c r="AR40" s="2001"/>
      <c r="AS40" s="2002"/>
      <c r="AT40" s="2803">
        <f t="shared" si="3"/>
        <v>900</v>
      </c>
      <c r="AU40" s="2001">
        <f t="shared" si="0"/>
        <v>0</v>
      </c>
      <c r="AV40" s="2002">
        <f t="shared" si="1"/>
        <v>0</v>
      </c>
    </row>
    <row r="41" spans="4:72" ht="15.75" customHeight="1">
      <c r="D41" s="2596" t="s">
        <v>218</v>
      </c>
      <c r="E41" s="2597" t="s">
        <v>229</v>
      </c>
      <c r="F41" s="2597"/>
      <c r="G41" s="2597" t="s">
        <v>222</v>
      </c>
      <c r="H41" s="446"/>
      <c r="I41" s="2073"/>
      <c r="J41" s="2803">
        <f>'AVAST ALL FORECASTS'!BF271</f>
        <v>350</v>
      </c>
      <c r="K41" s="2001"/>
      <c r="L41" s="2002"/>
      <c r="M41" s="2803">
        <f>'AVAST ALL FORECASTS'!BG271</f>
        <v>450</v>
      </c>
      <c r="N41" s="2001"/>
      <c r="O41" s="2002"/>
      <c r="P41" s="2803">
        <f>'AVAST ALL FORECASTS'!BH271</f>
        <v>400</v>
      </c>
      <c r="Q41" s="2001"/>
      <c r="R41" s="2002"/>
      <c r="S41" s="2803">
        <f>'AVAST ALL FORECASTS'!BI271</f>
        <v>400</v>
      </c>
      <c r="T41" s="2001"/>
      <c r="U41" s="2002"/>
      <c r="V41" s="2803">
        <f>'AVAST ALL FORECASTS'!BJ271</f>
        <v>400</v>
      </c>
      <c r="W41" s="2001"/>
      <c r="X41" s="2002"/>
      <c r="Y41" s="2803">
        <f>'AVAST ALL FORECASTS'!BK271</f>
        <v>400</v>
      </c>
      <c r="Z41" s="2001"/>
      <c r="AA41" s="2002"/>
      <c r="AB41" s="2803">
        <f>'AVAST ALL FORECASTS'!BL271</f>
        <v>450</v>
      </c>
      <c r="AC41" s="2001"/>
      <c r="AD41" s="2002"/>
      <c r="AE41" s="2803">
        <f>'AVAST ALL FORECASTS'!BM271</f>
        <v>450</v>
      </c>
      <c r="AF41" s="2001"/>
      <c r="AG41" s="2002"/>
      <c r="AH41" s="2803">
        <f>'AVAST ALL FORECASTS'!BN271</f>
        <v>450</v>
      </c>
      <c r="AI41" s="2001"/>
      <c r="AJ41" s="2002"/>
      <c r="AK41" s="2803">
        <f>'AVAST ALL FORECASTS'!BO271</f>
        <v>500</v>
      </c>
      <c r="AL41" s="2001"/>
      <c r="AM41" s="2002"/>
      <c r="AN41" s="2803">
        <f>'AVAST ALL FORECASTS'!BP271</f>
        <v>450</v>
      </c>
      <c r="AO41" s="2001"/>
      <c r="AP41" s="2002"/>
      <c r="AQ41" s="2803">
        <f>'AVAST ALL FORECASTS'!BQ271</f>
        <v>450</v>
      </c>
      <c r="AR41" s="2001"/>
      <c r="AS41" s="2002"/>
      <c r="AT41" s="2803">
        <f t="shared" si="3"/>
        <v>5150</v>
      </c>
      <c r="AU41" s="2001">
        <f t="shared" si="0"/>
        <v>0</v>
      </c>
      <c r="AV41" s="2002">
        <f t="shared" si="1"/>
        <v>0</v>
      </c>
    </row>
    <row r="42" spans="4:72" ht="15.75" customHeight="1">
      <c r="D42" s="2598" t="s">
        <v>227</v>
      </c>
      <c r="E42" s="2491" t="s">
        <v>229</v>
      </c>
      <c r="F42" s="2491"/>
      <c r="G42" s="2491" t="s">
        <v>222</v>
      </c>
      <c r="H42" s="334"/>
      <c r="I42" s="2074"/>
      <c r="J42" s="2804">
        <f>'AVAST ALL FORECASTS'!BF272</f>
        <v>150</v>
      </c>
      <c r="K42" s="2003"/>
      <c r="L42" s="2004"/>
      <c r="M42" s="2804">
        <f>'AVAST ALL FORECASTS'!BG272</f>
        <v>150</v>
      </c>
      <c r="N42" s="2003"/>
      <c r="O42" s="2004"/>
      <c r="P42" s="2804">
        <f>'AVAST ALL FORECASTS'!BH272</f>
        <v>150</v>
      </c>
      <c r="Q42" s="2003"/>
      <c r="R42" s="2004"/>
      <c r="S42" s="2804">
        <f>'AVAST ALL FORECASTS'!BI272</f>
        <v>150</v>
      </c>
      <c r="T42" s="2003"/>
      <c r="U42" s="2004"/>
      <c r="V42" s="2804">
        <f>'AVAST ALL FORECASTS'!BJ272</f>
        <v>150</v>
      </c>
      <c r="W42" s="2003"/>
      <c r="X42" s="2004"/>
      <c r="Y42" s="2804">
        <f>'AVAST ALL FORECASTS'!BK272</f>
        <v>150</v>
      </c>
      <c r="Z42" s="2003"/>
      <c r="AA42" s="2004"/>
      <c r="AB42" s="2804">
        <f>'AVAST ALL FORECASTS'!BL272</f>
        <v>150</v>
      </c>
      <c r="AC42" s="2003"/>
      <c r="AD42" s="2004"/>
      <c r="AE42" s="2804">
        <f>'AVAST ALL FORECASTS'!BM272</f>
        <v>150</v>
      </c>
      <c r="AF42" s="2003"/>
      <c r="AG42" s="2004"/>
      <c r="AH42" s="2804">
        <f>'AVAST ALL FORECASTS'!BN272</f>
        <v>150</v>
      </c>
      <c r="AI42" s="2003"/>
      <c r="AJ42" s="2004"/>
      <c r="AK42" s="2804">
        <f>'AVAST ALL FORECASTS'!BO272</f>
        <v>150</v>
      </c>
      <c r="AL42" s="2003"/>
      <c r="AM42" s="2004"/>
      <c r="AN42" s="2804">
        <f>'AVAST ALL FORECASTS'!BP272</f>
        <v>150</v>
      </c>
      <c r="AO42" s="2003"/>
      <c r="AP42" s="2004"/>
      <c r="AQ42" s="2804">
        <f>'AVAST ALL FORECASTS'!BQ272</f>
        <v>150</v>
      </c>
      <c r="AR42" s="2003"/>
      <c r="AS42" s="2004"/>
      <c r="AT42" s="2804">
        <f t="shared" si="3"/>
        <v>1800</v>
      </c>
      <c r="AU42" s="2003">
        <f t="shared" si="0"/>
        <v>0</v>
      </c>
      <c r="AV42" s="2004">
        <f t="shared" si="1"/>
        <v>0</v>
      </c>
    </row>
    <row r="43" spans="4:72" ht="15.75" customHeight="1">
      <c r="I43" s="1979"/>
      <c r="J43" s="440"/>
      <c r="M43" s="440"/>
      <c r="P43" s="440"/>
      <c r="S43" s="440"/>
      <c r="V43" s="440"/>
      <c r="Y43" s="440"/>
      <c r="AB43" s="440"/>
      <c r="AE43" s="440"/>
      <c r="AH43" s="440"/>
      <c r="AK43" s="440"/>
      <c r="AN43" s="440"/>
      <c r="AQ43" s="440"/>
      <c r="AT43" s="440"/>
    </row>
    <row r="44" spans="4:72" ht="15.75" customHeight="1">
      <c r="D44" s="1969"/>
      <c r="AX44" s="145"/>
      <c r="BF44" s="146"/>
    </row>
    <row r="45" spans="4:72" ht="15.75" customHeight="1">
      <c r="D45" s="2921"/>
      <c r="E45" s="2922"/>
      <c r="F45" s="2922"/>
      <c r="G45" s="2922"/>
      <c r="H45" s="2922"/>
      <c r="I45" s="2923"/>
      <c r="J45" s="186"/>
      <c r="K45" s="185">
        <v>45748</v>
      </c>
      <c r="L45" s="184"/>
      <c r="M45" s="186"/>
      <c r="N45" s="185">
        <v>45778</v>
      </c>
      <c r="O45" s="184"/>
      <c r="P45" s="186"/>
      <c r="Q45" s="185">
        <v>45809</v>
      </c>
      <c r="R45" s="184"/>
      <c r="S45" s="186"/>
      <c r="T45" s="185">
        <v>45839</v>
      </c>
      <c r="U45" s="184"/>
      <c r="V45" s="186"/>
      <c r="W45" s="185">
        <v>45870</v>
      </c>
      <c r="X45" s="184"/>
      <c r="Y45" s="186"/>
      <c r="Z45" s="185">
        <v>45901</v>
      </c>
      <c r="AA45" s="184"/>
      <c r="AB45" s="186"/>
      <c r="AC45" s="185">
        <v>45931</v>
      </c>
      <c r="AD45" s="184"/>
      <c r="AE45" s="186"/>
      <c r="AF45" s="185">
        <v>45962</v>
      </c>
      <c r="AG45" s="184"/>
      <c r="AH45" s="186"/>
      <c r="AI45" s="185">
        <v>45992</v>
      </c>
      <c r="AJ45" s="184"/>
      <c r="AK45" s="186"/>
      <c r="AL45" s="185">
        <v>46023</v>
      </c>
      <c r="AM45" s="184"/>
      <c r="AN45" s="186"/>
      <c r="AO45" s="185">
        <v>46054</v>
      </c>
      <c r="AP45" s="184"/>
      <c r="AQ45" s="186"/>
      <c r="AR45" s="185">
        <v>46082</v>
      </c>
      <c r="AS45" s="184"/>
      <c r="AT45" s="186"/>
      <c r="AU45" s="185" t="s">
        <v>2</v>
      </c>
      <c r="AV45" s="184"/>
      <c r="AX45" s="145"/>
      <c r="BT45" s="146"/>
    </row>
    <row r="46" spans="4:72" ht="15.75" customHeight="1">
      <c r="D46" s="278" t="s">
        <v>206</v>
      </c>
      <c r="E46" s="182" t="s">
        <v>230</v>
      </c>
      <c r="F46" s="2600" t="s">
        <v>207</v>
      </c>
      <c r="G46" s="182" t="s">
        <v>6</v>
      </c>
      <c r="H46" s="181" t="s">
        <v>231</v>
      </c>
      <c r="I46" s="180"/>
      <c r="J46" s="2808" t="s">
        <v>9</v>
      </c>
      <c r="K46" s="2809" t="s">
        <v>10</v>
      </c>
      <c r="L46" s="2810" t="s">
        <v>11</v>
      </c>
      <c r="M46" s="2808" t="s">
        <v>9</v>
      </c>
      <c r="N46" s="2809" t="s">
        <v>10</v>
      </c>
      <c r="O46" s="2810" t="s">
        <v>11</v>
      </c>
      <c r="P46" s="2808" t="s">
        <v>9</v>
      </c>
      <c r="Q46" s="2809" t="s">
        <v>10</v>
      </c>
      <c r="R46" s="2810" t="s">
        <v>11</v>
      </c>
      <c r="S46" s="2808" t="s">
        <v>9</v>
      </c>
      <c r="T46" s="2809" t="s">
        <v>10</v>
      </c>
      <c r="U46" s="2810" t="s">
        <v>11</v>
      </c>
      <c r="V46" s="2808" t="s">
        <v>9</v>
      </c>
      <c r="W46" s="2809" t="s">
        <v>10</v>
      </c>
      <c r="X46" s="2810" t="s">
        <v>11</v>
      </c>
      <c r="Y46" s="2808" t="s">
        <v>9</v>
      </c>
      <c r="Z46" s="2809" t="s">
        <v>10</v>
      </c>
      <c r="AA46" s="2810" t="s">
        <v>11</v>
      </c>
      <c r="AB46" s="2808" t="s">
        <v>9</v>
      </c>
      <c r="AC46" s="2809" t="s">
        <v>10</v>
      </c>
      <c r="AD46" s="2810" t="s">
        <v>11</v>
      </c>
      <c r="AE46" s="2808" t="s">
        <v>9</v>
      </c>
      <c r="AF46" s="2809" t="s">
        <v>10</v>
      </c>
      <c r="AG46" s="2810" t="s">
        <v>11</v>
      </c>
      <c r="AH46" s="2808" t="s">
        <v>9</v>
      </c>
      <c r="AI46" s="2809" t="s">
        <v>10</v>
      </c>
      <c r="AJ46" s="2810" t="s">
        <v>11</v>
      </c>
      <c r="AK46" s="2808" t="s">
        <v>9</v>
      </c>
      <c r="AL46" s="2809" t="s">
        <v>10</v>
      </c>
      <c r="AM46" s="2810" t="s">
        <v>11</v>
      </c>
      <c r="AN46" s="2808" t="s">
        <v>9</v>
      </c>
      <c r="AO46" s="2809" t="s">
        <v>10</v>
      </c>
      <c r="AP46" s="2810" t="s">
        <v>11</v>
      </c>
      <c r="AQ46" s="2808" t="s">
        <v>9</v>
      </c>
      <c r="AR46" s="2809" t="s">
        <v>10</v>
      </c>
      <c r="AS46" s="2810" t="s">
        <v>11</v>
      </c>
      <c r="AT46" s="2808" t="s">
        <v>9</v>
      </c>
      <c r="AU46" s="2809" t="s">
        <v>10</v>
      </c>
      <c r="AV46" s="2810" t="s">
        <v>11</v>
      </c>
      <c r="AX46" s="145"/>
      <c r="BT46" s="146"/>
    </row>
    <row r="47" spans="4:72" ht="15.75" customHeight="1">
      <c r="D47" s="359" t="s">
        <v>208</v>
      </c>
      <c r="E47" s="360" t="s">
        <v>101</v>
      </c>
      <c r="F47" s="360" t="s">
        <v>210</v>
      </c>
      <c r="G47" s="360" t="s">
        <v>171</v>
      </c>
      <c r="H47" s="361">
        <v>3.3</v>
      </c>
      <c r="I47" s="362"/>
      <c r="J47" s="2839">
        <f>'NLOK ALL FORECASTS'!BF147</f>
        <v>120534.53145057768</v>
      </c>
      <c r="K47" s="2840"/>
      <c r="L47" s="2841"/>
      <c r="M47" s="2839">
        <f>'NLOK ALL FORECASTS'!BG147</f>
        <v>103600</v>
      </c>
      <c r="N47" s="2840"/>
      <c r="O47" s="2841"/>
      <c r="P47" s="2839">
        <f>'NLOK ALL FORECASTS'!BH147</f>
        <v>103800</v>
      </c>
      <c r="Q47" s="2840"/>
      <c r="R47" s="2841"/>
      <c r="S47" s="2839">
        <f>'NLOK ALL FORECASTS'!BI147</f>
        <v>95750</v>
      </c>
      <c r="T47" s="2840"/>
      <c r="U47" s="2841"/>
      <c r="V47" s="2839">
        <f>'NLOK ALL FORECASTS'!BJ147</f>
        <v>99900</v>
      </c>
      <c r="W47" s="2840"/>
      <c r="X47" s="2841"/>
      <c r="Y47" s="2839">
        <f>'NLOK ALL FORECASTS'!BK147</f>
        <v>94370</v>
      </c>
      <c r="Z47" s="2840"/>
      <c r="AA47" s="2841"/>
      <c r="AB47" s="2839">
        <f>'NLOK ALL FORECASTS'!BL147</f>
        <v>118050</v>
      </c>
      <c r="AC47" s="2840"/>
      <c r="AD47" s="2841"/>
      <c r="AE47" s="2839">
        <f>'NLOK ALL FORECASTS'!BM147</f>
        <v>123700</v>
      </c>
      <c r="AF47" s="2840"/>
      <c r="AG47" s="2841"/>
      <c r="AH47" s="2839">
        <f>'NLOK ALL FORECASTS'!BN147</f>
        <v>117900</v>
      </c>
      <c r="AI47" s="2840"/>
      <c r="AJ47" s="2841"/>
      <c r="AK47" s="2839">
        <f>'NLOK ALL FORECASTS'!BO147</f>
        <v>131950</v>
      </c>
      <c r="AL47" s="2840"/>
      <c r="AM47" s="2841"/>
      <c r="AN47" s="2839">
        <f>'NLOK ALL FORECASTS'!BP147</f>
        <v>117950</v>
      </c>
      <c r="AO47" s="2840"/>
      <c r="AP47" s="2841"/>
      <c r="AQ47" s="2839">
        <f>'NLOK ALL FORECASTS'!BQ147</f>
        <v>120600</v>
      </c>
      <c r="AR47" s="2840"/>
      <c r="AS47" s="2841"/>
      <c r="AT47" s="2839">
        <f t="shared" ref="AT47:AT54" si="5">SUM(J47,M47,P47,S47,V47,Y47,AB47,AE47,AH47,AK47,AN47,AQ47)</f>
        <v>1348104.5314505775</v>
      </c>
      <c r="AU47" s="2840">
        <f t="shared" ref="AU47:AU54" si="6">SUM(K47,N47,Q47,T47,W47,Z47,AC47,AF47,AI47,AL47,AO47,AR47)</f>
        <v>0</v>
      </c>
      <c r="AV47" s="2841">
        <f t="shared" ref="AV47:AV54" si="7">SUM(L47,O47,R47,U47,X47,AA47,AD47,AG47,AJ47,AM47,AP47,AS47)</f>
        <v>0</v>
      </c>
      <c r="AX47" s="145"/>
    </row>
    <row r="48" spans="4:72" ht="15.75" customHeight="1">
      <c r="D48" s="286" t="s">
        <v>208</v>
      </c>
      <c r="E48" s="155" t="s">
        <v>102</v>
      </c>
      <c r="F48" s="155" t="s">
        <v>210</v>
      </c>
      <c r="G48" s="155" t="s">
        <v>171</v>
      </c>
      <c r="H48" s="225">
        <v>3.3</v>
      </c>
      <c r="I48" s="208"/>
      <c r="J48" s="2803">
        <f>'NLOK ALL FORECASTS'!BF148</f>
        <v>48973.134233795536</v>
      </c>
      <c r="K48" s="2001"/>
      <c r="L48" s="2002"/>
      <c r="M48" s="2803">
        <f>'NLOK ALL FORECASTS'!BG148</f>
        <v>49000</v>
      </c>
      <c r="N48" s="2001"/>
      <c r="O48" s="2002"/>
      <c r="P48" s="2803">
        <f>'NLOK ALL FORECASTS'!BH148</f>
        <v>49000</v>
      </c>
      <c r="Q48" s="2001"/>
      <c r="R48" s="2002"/>
      <c r="S48" s="2803">
        <f>'NLOK ALL FORECASTS'!BI148</f>
        <v>46500</v>
      </c>
      <c r="T48" s="2001"/>
      <c r="U48" s="2002"/>
      <c r="V48" s="2803">
        <f>'NLOK ALL FORECASTS'!BJ148</f>
        <v>46750</v>
      </c>
      <c r="W48" s="2001"/>
      <c r="X48" s="2002"/>
      <c r="Y48" s="2803">
        <f>'NLOK ALL FORECASTS'!BK148</f>
        <v>43950</v>
      </c>
      <c r="Z48" s="2001"/>
      <c r="AA48" s="2002"/>
      <c r="AB48" s="2803">
        <f>'NLOK ALL FORECASTS'!BL148</f>
        <v>49250</v>
      </c>
      <c r="AC48" s="2001"/>
      <c r="AD48" s="2002"/>
      <c r="AE48" s="2803">
        <f>'NLOK ALL FORECASTS'!BM148</f>
        <v>51500</v>
      </c>
      <c r="AF48" s="2001"/>
      <c r="AG48" s="2002"/>
      <c r="AH48" s="2803">
        <f>'NLOK ALL FORECASTS'!BN148</f>
        <v>49000</v>
      </c>
      <c r="AI48" s="2001"/>
      <c r="AJ48" s="2002"/>
      <c r="AK48" s="2803">
        <f>'NLOK ALL FORECASTS'!BO148</f>
        <v>54750</v>
      </c>
      <c r="AL48" s="2001"/>
      <c r="AM48" s="2002"/>
      <c r="AN48" s="2803">
        <f>'NLOK ALL FORECASTS'!BP148</f>
        <v>49150</v>
      </c>
      <c r="AO48" s="2001"/>
      <c r="AP48" s="2002"/>
      <c r="AQ48" s="2803">
        <f>'NLOK ALL FORECASTS'!BQ148</f>
        <v>49900</v>
      </c>
      <c r="AR48" s="2001"/>
      <c r="AS48" s="2002"/>
      <c r="AT48" s="2803">
        <f t="shared" si="5"/>
        <v>587723.13423379557</v>
      </c>
      <c r="AU48" s="2001">
        <f t="shared" si="6"/>
        <v>0</v>
      </c>
      <c r="AV48" s="2002">
        <f t="shared" si="7"/>
        <v>0</v>
      </c>
      <c r="AX48" s="145"/>
    </row>
    <row r="49" spans="4:50" ht="15.75" customHeight="1">
      <c r="D49" s="286" t="s">
        <v>208</v>
      </c>
      <c r="E49" s="155" t="s">
        <v>104</v>
      </c>
      <c r="F49" s="155" t="s">
        <v>210</v>
      </c>
      <c r="G49" s="155" t="s">
        <v>171</v>
      </c>
      <c r="H49" s="225">
        <v>3.3</v>
      </c>
      <c r="I49" s="208"/>
      <c r="J49" s="2803">
        <f>'NLOK ALL FORECASTS'!BF149</f>
        <v>33965.813134625518</v>
      </c>
      <c r="K49" s="2001"/>
      <c r="L49" s="2002"/>
      <c r="M49" s="2803">
        <f>'NLOK ALL FORECASTS'!BG149</f>
        <v>36300</v>
      </c>
      <c r="N49" s="2001"/>
      <c r="O49" s="2002"/>
      <c r="P49" s="2803">
        <f>'NLOK ALL FORECASTS'!BH149</f>
        <v>36300</v>
      </c>
      <c r="Q49" s="2001"/>
      <c r="R49" s="2002"/>
      <c r="S49" s="2803">
        <f>'NLOK ALL FORECASTS'!BI149</f>
        <v>39500</v>
      </c>
      <c r="T49" s="2001"/>
      <c r="U49" s="2002"/>
      <c r="V49" s="2803">
        <f>'NLOK ALL FORECASTS'!BJ149</f>
        <v>40200</v>
      </c>
      <c r="W49" s="2001"/>
      <c r="X49" s="2002"/>
      <c r="Y49" s="2803">
        <f>'NLOK ALL FORECASTS'!BK149</f>
        <v>38300</v>
      </c>
      <c r="Z49" s="2001"/>
      <c r="AA49" s="2002"/>
      <c r="AB49" s="2803">
        <f>'NLOK ALL FORECASTS'!BL149</f>
        <v>33100</v>
      </c>
      <c r="AC49" s="2001"/>
      <c r="AD49" s="2002"/>
      <c r="AE49" s="2803">
        <f>'NLOK ALL FORECASTS'!BM149</f>
        <v>34700</v>
      </c>
      <c r="AF49" s="2001"/>
      <c r="AG49" s="2002"/>
      <c r="AH49" s="2803">
        <f>'NLOK ALL FORECASTS'!BN149</f>
        <v>33000</v>
      </c>
      <c r="AI49" s="2001"/>
      <c r="AJ49" s="2002"/>
      <c r="AK49" s="2803">
        <f>'NLOK ALL FORECASTS'!BO149</f>
        <v>37000</v>
      </c>
      <c r="AL49" s="2001"/>
      <c r="AM49" s="2002"/>
      <c r="AN49" s="2803">
        <f>'NLOK ALL FORECASTS'!BP149</f>
        <v>33100</v>
      </c>
      <c r="AO49" s="2001"/>
      <c r="AP49" s="2002"/>
      <c r="AQ49" s="2803">
        <f>'NLOK ALL FORECASTS'!BQ149</f>
        <v>33800</v>
      </c>
      <c r="AR49" s="2001"/>
      <c r="AS49" s="2002"/>
      <c r="AT49" s="2803">
        <f t="shared" si="5"/>
        <v>429265.81313462555</v>
      </c>
      <c r="AU49" s="2001">
        <f t="shared" si="6"/>
        <v>0</v>
      </c>
      <c r="AV49" s="2002">
        <f t="shared" si="7"/>
        <v>0</v>
      </c>
      <c r="AX49" s="145"/>
    </row>
    <row r="50" spans="4:50" ht="15.75" customHeight="1">
      <c r="D50" s="608" t="s">
        <v>208</v>
      </c>
      <c r="E50" s="282" t="s">
        <v>105</v>
      </c>
      <c r="F50" s="282" t="s">
        <v>210</v>
      </c>
      <c r="G50" s="282" t="s">
        <v>171</v>
      </c>
      <c r="H50" s="281">
        <v>3.3</v>
      </c>
      <c r="I50" s="203"/>
      <c r="J50" s="2803">
        <f>'NLOK ALL FORECASTS'!BF150</f>
        <v>14050.526315789473</v>
      </c>
      <c r="K50" s="2001"/>
      <c r="L50" s="2002"/>
      <c r="M50" s="2803">
        <f>'NLOK ALL FORECASTS'!BG150</f>
        <v>11100</v>
      </c>
      <c r="N50" s="2001"/>
      <c r="O50" s="2002"/>
      <c r="P50" s="2803">
        <f>'NLOK ALL FORECASTS'!BH150</f>
        <v>11200</v>
      </c>
      <c r="Q50" s="2001"/>
      <c r="R50" s="2002"/>
      <c r="S50" s="2803">
        <f>'NLOK ALL FORECASTS'!BI150</f>
        <v>9000</v>
      </c>
      <c r="T50" s="2001"/>
      <c r="U50" s="2002"/>
      <c r="V50" s="2803">
        <f>'NLOK ALL FORECASTS'!BJ150</f>
        <v>8500</v>
      </c>
      <c r="W50" s="2001"/>
      <c r="X50" s="2002"/>
      <c r="Y50" s="2803">
        <f>'NLOK ALL FORECASTS'!BK150</f>
        <v>8000</v>
      </c>
      <c r="Z50" s="2001"/>
      <c r="AA50" s="2002"/>
      <c r="AB50" s="2803">
        <f>'NLOK ALL FORECASTS'!BL150</f>
        <v>13600</v>
      </c>
      <c r="AC50" s="2001"/>
      <c r="AD50" s="2002"/>
      <c r="AE50" s="2803">
        <f>'NLOK ALL FORECASTS'!BM150</f>
        <v>14200</v>
      </c>
      <c r="AF50" s="2001"/>
      <c r="AG50" s="2002"/>
      <c r="AH50" s="2803">
        <f>'NLOK ALL FORECASTS'!BN150</f>
        <v>13600</v>
      </c>
      <c r="AI50" s="2001"/>
      <c r="AJ50" s="2002"/>
      <c r="AK50" s="2803">
        <f>'NLOK ALL FORECASTS'!BO150</f>
        <v>15200</v>
      </c>
      <c r="AL50" s="2001"/>
      <c r="AM50" s="2002"/>
      <c r="AN50" s="2803">
        <f>'NLOK ALL FORECASTS'!BP150</f>
        <v>13600</v>
      </c>
      <c r="AO50" s="2001"/>
      <c r="AP50" s="2002"/>
      <c r="AQ50" s="2803">
        <f>'NLOK ALL FORECASTS'!BQ150</f>
        <v>13900</v>
      </c>
      <c r="AR50" s="2001"/>
      <c r="AS50" s="2002"/>
      <c r="AT50" s="2803">
        <f t="shared" si="5"/>
        <v>145950.52631578947</v>
      </c>
      <c r="AU50" s="2001">
        <f t="shared" si="6"/>
        <v>0</v>
      </c>
      <c r="AV50" s="2002">
        <f t="shared" si="7"/>
        <v>0</v>
      </c>
      <c r="AX50" s="145"/>
    </row>
    <row r="51" spans="4:50" ht="15.75" customHeight="1">
      <c r="D51" s="359" t="s">
        <v>208</v>
      </c>
      <c r="E51" s="360" t="s">
        <v>101</v>
      </c>
      <c r="F51" s="360" t="s">
        <v>210</v>
      </c>
      <c r="G51" s="360" t="s">
        <v>22</v>
      </c>
      <c r="H51" s="361"/>
      <c r="I51" s="362"/>
      <c r="J51" s="2802">
        <f>'NLOK ALL FORECASTS'!BF151</f>
        <v>3000</v>
      </c>
      <c r="K51" s="1999"/>
      <c r="L51" s="2000"/>
      <c r="M51" s="2802">
        <f>'NLOK ALL FORECASTS'!BG151</f>
        <v>2400</v>
      </c>
      <c r="N51" s="1999"/>
      <c r="O51" s="2000"/>
      <c r="P51" s="2802">
        <f>'NLOK ALL FORECASTS'!BH151</f>
        <v>4600</v>
      </c>
      <c r="Q51" s="1999"/>
      <c r="R51" s="2000"/>
      <c r="S51" s="2802">
        <f>'NLOK ALL FORECASTS'!BI151</f>
        <v>2000</v>
      </c>
      <c r="T51" s="1999"/>
      <c r="U51" s="2000"/>
      <c r="V51" s="2802">
        <f>'NLOK ALL FORECASTS'!BJ151</f>
        <v>2200</v>
      </c>
      <c r="W51" s="1999"/>
      <c r="X51" s="2000"/>
      <c r="Y51" s="2802">
        <f>'NLOK ALL FORECASTS'!BK151</f>
        <v>1600</v>
      </c>
      <c r="Z51" s="1999"/>
      <c r="AA51" s="2000"/>
      <c r="AB51" s="2802">
        <f>'NLOK ALL FORECASTS'!BL151</f>
        <v>4800</v>
      </c>
      <c r="AC51" s="1999"/>
      <c r="AD51" s="2000"/>
      <c r="AE51" s="2802">
        <f>'NLOK ALL FORECASTS'!BM151</f>
        <v>5050</v>
      </c>
      <c r="AF51" s="1999"/>
      <c r="AG51" s="2000"/>
      <c r="AH51" s="2802">
        <f>'NLOK ALL FORECASTS'!BN151</f>
        <v>5000</v>
      </c>
      <c r="AI51" s="1999"/>
      <c r="AJ51" s="2000"/>
      <c r="AK51" s="2802">
        <f>'NLOK ALL FORECASTS'!BO151</f>
        <v>5700</v>
      </c>
      <c r="AL51" s="1999"/>
      <c r="AM51" s="2000"/>
      <c r="AN51" s="2802">
        <f>'NLOK ALL FORECASTS'!BP151</f>
        <v>5600</v>
      </c>
      <c r="AO51" s="1999"/>
      <c r="AP51" s="2000"/>
      <c r="AQ51" s="2802">
        <f>'NLOK ALL FORECASTS'!BQ151</f>
        <v>5300</v>
      </c>
      <c r="AR51" s="1999"/>
      <c r="AS51" s="2000"/>
      <c r="AT51" s="2802">
        <f t="shared" si="5"/>
        <v>47250</v>
      </c>
      <c r="AU51" s="1999">
        <f t="shared" si="6"/>
        <v>0</v>
      </c>
      <c r="AV51" s="2000">
        <f t="shared" si="7"/>
        <v>0</v>
      </c>
      <c r="AX51" s="145"/>
    </row>
    <row r="52" spans="4:50" ht="15.75" customHeight="1">
      <c r="D52" s="286" t="s">
        <v>208</v>
      </c>
      <c r="E52" s="155" t="s">
        <v>102</v>
      </c>
      <c r="F52" s="155" t="s">
        <v>210</v>
      </c>
      <c r="G52" s="155" t="s">
        <v>22</v>
      </c>
      <c r="H52" s="225"/>
      <c r="I52" s="208"/>
      <c r="J52" s="2803">
        <f>'NLOK ALL FORECASTS'!BF152</f>
        <v>45000</v>
      </c>
      <c r="K52" s="2001"/>
      <c r="L52" s="2002"/>
      <c r="M52" s="2803">
        <f>'NLOK ALL FORECASTS'!BG152</f>
        <v>46200</v>
      </c>
      <c r="N52" s="2001"/>
      <c r="O52" s="2002"/>
      <c r="P52" s="2803">
        <f>'NLOK ALL FORECASTS'!BH152</f>
        <v>40100</v>
      </c>
      <c r="Q52" s="2001"/>
      <c r="R52" s="2002"/>
      <c r="S52" s="2803">
        <f>'NLOK ALL FORECASTS'!BI152+'NLOK ALL FORECASTS'!BI181</f>
        <v>37000</v>
      </c>
      <c r="T52" s="2001"/>
      <c r="U52" s="2002"/>
      <c r="V52" s="2803">
        <f>'NLOK ALL FORECASTS'!BJ152+'NLOK ALL FORECASTS'!BJ181</f>
        <v>38000</v>
      </c>
      <c r="W52" s="2001"/>
      <c r="X52" s="2002"/>
      <c r="Y52" s="2803">
        <f>'NLOK ALL FORECASTS'!BK152+'NLOK ALL FORECASTS'!BK181</f>
        <v>37200</v>
      </c>
      <c r="Z52" s="2001"/>
      <c r="AA52" s="2002"/>
      <c r="AB52" s="2803">
        <f>'NLOK ALL FORECASTS'!BL152+'NLOK ALL FORECASTS'!BL181</f>
        <v>39400</v>
      </c>
      <c r="AC52" s="2001"/>
      <c r="AD52" s="2002"/>
      <c r="AE52" s="2803">
        <f>'NLOK ALL FORECASTS'!BM152+'NLOK ALL FORECASTS'!BM181</f>
        <v>41600</v>
      </c>
      <c r="AF52" s="2001"/>
      <c r="AG52" s="2002"/>
      <c r="AH52" s="2803">
        <f>'NLOK ALL FORECASTS'!BN152+'NLOK ALL FORECASTS'!BN181</f>
        <v>40900</v>
      </c>
      <c r="AI52" s="2001"/>
      <c r="AJ52" s="2002"/>
      <c r="AK52" s="2803">
        <f>'NLOK ALL FORECASTS'!BO152+'NLOK ALL FORECASTS'!BO181</f>
        <v>48900</v>
      </c>
      <c r="AL52" s="2001"/>
      <c r="AM52" s="2002"/>
      <c r="AN52" s="2803">
        <f>'NLOK ALL FORECASTS'!BP152+'NLOK ALL FORECASTS'!BP181</f>
        <v>47500</v>
      </c>
      <c r="AO52" s="2001"/>
      <c r="AP52" s="2002"/>
      <c r="AQ52" s="2803">
        <f>'NLOK ALL FORECASTS'!BQ152+'NLOK ALL FORECASTS'!BQ181</f>
        <v>43800</v>
      </c>
      <c r="AR52" s="2001"/>
      <c r="AS52" s="2002"/>
      <c r="AT52" s="2803">
        <f t="shared" si="5"/>
        <v>505600</v>
      </c>
      <c r="AU52" s="2001">
        <f t="shared" si="6"/>
        <v>0</v>
      </c>
      <c r="AV52" s="2002">
        <f t="shared" si="7"/>
        <v>0</v>
      </c>
      <c r="AX52" s="145"/>
    </row>
    <row r="53" spans="4:50" ht="15.75" customHeight="1">
      <c r="D53" s="286" t="s">
        <v>208</v>
      </c>
      <c r="E53" s="155" t="s">
        <v>104</v>
      </c>
      <c r="F53" s="155" t="s">
        <v>210</v>
      </c>
      <c r="G53" s="155" t="s">
        <v>22</v>
      </c>
      <c r="H53" s="225"/>
      <c r="I53" s="208"/>
      <c r="J53" s="2803">
        <f>'NLOK ALL FORECASTS'!BF153</f>
        <v>8000</v>
      </c>
      <c r="K53" s="2001"/>
      <c r="L53" s="2002"/>
      <c r="M53" s="2803">
        <f>'NLOK ALL FORECASTS'!BG153</f>
        <v>8600</v>
      </c>
      <c r="N53" s="2001"/>
      <c r="O53" s="2002"/>
      <c r="P53" s="2803">
        <f>'NLOK ALL FORECASTS'!BH153</f>
        <v>8400</v>
      </c>
      <c r="Q53" s="2001"/>
      <c r="R53" s="2002"/>
      <c r="S53" s="2803">
        <f>'NLOK ALL FORECASTS'!BI153</f>
        <v>9000</v>
      </c>
      <c r="T53" s="2001"/>
      <c r="U53" s="2002"/>
      <c r="V53" s="2803">
        <f>'NLOK ALL FORECASTS'!BJ153</f>
        <v>9000</v>
      </c>
      <c r="W53" s="2001"/>
      <c r="X53" s="2002"/>
      <c r="Y53" s="2803">
        <f>'NLOK ALL FORECASTS'!BK153</f>
        <v>9000</v>
      </c>
      <c r="Z53" s="2001"/>
      <c r="AA53" s="2002"/>
      <c r="AB53" s="2803">
        <f>'NLOK ALL FORECASTS'!BL153</f>
        <v>7100</v>
      </c>
      <c r="AC53" s="2001"/>
      <c r="AD53" s="2002"/>
      <c r="AE53" s="2803">
        <f>'NLOK ALL FORECASTS'!BM153</f>
        <v>7500</v>
      </c>
      <c r="AF53" s="2001"/>
      <c r="AG53" s="2002"/>
      <c r="AH53" s="2803">
        <f>'NLOK ALL FORECASTS'!BN153</f>
        <v>7400</v>
      </c>
      <c r="AI53" s="2001"/>
      <c r="AJ53" s="2002"/>
      <c r="AK53" s="2803">
        <f>'NLOK ALL FORECASTS'!BO153</f>
        <v>8900</v>
      </c>
      <c r="AL53" s="2001"/>
      <c r="AM53" s="2002"/>
      <c r="AN53" s="2803">
        <f>'NLOK ALL FORECASTS'!BP153</f>
        <v>8600</v>
      </c>
      <c r="AO53" s="2001"/>
      <c r="AP53" s="2002"/>
      <c r="AQ53" s="2803">
        <f>'NLOK ALL FORECASTS'!BQ153</f>
        <v>7900</v>
      </c>
      <c r="AR53" s="2001"/>
      <c r="AS53" s="2002"/>
      <c r="AT53" s="2803">
        <f t="shared" si="5"/>
        <v>99400</v>
      </c>
      <c r="AU53" s="2001">
        <f t="shared" si="6"/>
        <v>0</v>
      </c>
      <c r="AV53" s="2002">
        <f t="shared" si="7"/>
        <v>0</v>
      </c>
      <c r="AX53" s="145"/>
    </row>
    <row r="54" spans="4:50" ht="15.75" customHeight="1">
      <c r="D54" s="608" t="s">
        <v>208</v>
      </c>
      <c r="E54" s="282" t="s">
        <v>105</v>
      </c>
      <c r="F54" s="282" t="s">
        <v>210</v>
      </c>
      <c r="G54" s="282" t="s">
        <v>22</v>
      </c>
      <c r="H54" s="281"/>
      <c r="I54" s="203"/>
      <c r="J54" s="2842">
        <f>'NLOK ALL FORECASTS'!BF154</f>
        <v>3500</v>
      </c>
      <c r="K54" s="2843"/>
      <c r="L54" s="2838"/>
      <c r="M54" s="2842">
        <f>'NLOK ALL FORECASTS'!BG154</f>
        <v>3800</v>
      </c>
      <c r="N54" s="2843"/>
      <c r="O54" s="2838"/>
      <c r="P54" s="2842">
        <f>'NLOK ALL FORECASTS'!BH154</f>
        <v>3700</v>
      </c>
      <c r="Q54" s="2843"/>
      <c r="R54" s="2838"/>
      <c r="S54" s="2842">
        <f>'NLOK ALL FORECASTS'!BI154</f>
        <v>4000</v>
      </c>
      <c r="T54" s="2843"/>
      <c r="U54" s="2838"/>
      <c r="V54" s="2842">
        <f>'NLOK ALL FORECASTS'!BJ154</f>
        <v>3500</v>
      </c>
      <c r="W54" s="2843"/>
      <c r="X54" s="2838"/>
      <c r="Y54" s="2842">
        <f>'NLOK ALL FORECASTS'!BK154</f>
        <v>3750</v>
      </c>
      <c r="Z54" s="2843"/>
      <c r="AA54" s="2838"/>
      <c r="AB54" s="2842">
        <f>'NLOK ALL FORECASTS'!BL154</f>
        <v>3800</v>
      </c>
      <c r="AC54" s="2843"/>
      <c r="AD54" s="2838"/>
      <c r="AE54" s="2842">
        <f>'NLOK ALL FORECASTS'!BM154</f>
        <v>4000</v>
      </c>
      <c r="AF54" s="2843"/>
      <c r="AG54" s="2838"/>
      <c r="AH54" s="2842">
        <f>'NLOK ALL FORECASTS'!BN154</f>
        <v>3900</v>
      </c>
      <c r="AI54" s="2843"/>
      <c r="AJ54" s="2838"/>
      <c r="AK54" s="2842">
        <f>'NLOK ALL FORECASTS'!BO154</f>
        <v>4700</v>
      </c>
      <c r="AL54" s="2843"/>
      <c r="AM54" s="2838"/>
      <c r="AN54" s="2842">
        <f>'NLOK ALL FORECASTS'!BP154</f>
        <v>4600</v>
      </c>
      <c r="AO54" s="2843"/>
      <c r="AP54" s="2838"/>
      <c r="AQ54" s="2842">
        <f>'NLOK ALL FORECASTS'!BQ154</f>
        <v>4200</v>
      </c>
      <c r="AR54" s="2843"/>
      <c r="AS54" s="2838"/>
      <c r="AT54" s="2842">
        <f t="shared" si="5"/>
        <v>47450</v>
      </c>
      <c r="AU54" s="2843">
        <f t="shared" si="6"/>
        <v>0</v>
      </c>
      <c r="AV54" s="2838">
        <f t="shared" si="7"/>
        <v>0</v>
      </c>
      <c r="AX54" s="145"/>
    </row>
    <row r="55" spans="4:50" ht="15.75" customHeight="1">
      <c r="D55" s="1981"/>
      <c r="E55" s="1981"/>
      <c r="F55" s="1981"/>
      <c r="G55" s="1981"/>
      <c r="H55" s="1982"/>
      <c r="J55" s="1981"/>
      <c r="K55" s="1981"/>
      <c r="L55" s="1981"/>
      <c r="M55" s="1981"/>
      <c r="N55" s="1981"/>
      <c r="O55" s="1981"/>
      <c r="P55" s="1981"/>
      <c r="Q55" s="1981"/>
      <c r="R55" s="1981"/>
      <c r="S55" s="1981"/>
      <c r="T55" s="1981"/>
      <c r="U55" s="1981"/>
      <c r="V55" s="1981"/>
      <c r="W55" s="1981"/>
      <c r="X55" s="1981"/>
      <c r="Y55" s="1981"/>
      <c r="Z55" s="1981"/>
      <c r="AA55" s="1981"/>
      <c r="AB55" s="1981"/>
      <c r="AC55" s="1981"/>
      <c r="AD55" s="1981"/>
      <c r="AE55" s="1981"/>
      <c r="AF55" s="1981"/>
      <c r="AG55" s="1981"/>
      <c r="AH55" s="1981"/>
      <c r="AI55" s="1981"/>
      <c r="AJ55" s="1981"/>
      <c r="AK55" s="1981"/>
      <c r="AL55" s="1981"/>
      <c r="AM55" s="1981"/>
      <c r="AN55" s="1981"/>
      <c r="AO55" s="1981"/>
      <c r="AP55" s="1981"/>
      <c r="AQ55" s="1981"/>
      <c r="AR55" s="1981"/>
      <c r="AS55" s="1981"/>
      <c r="AT55" s="1981"/>
      <c r="AU55" s="1981"/>
      <c r="AV55" s="1981"/>
      <c r="AX55" s="145"/>
    </row>
    <row r="56" spans="4:50" ht="15.75" customHeight="1">
      <c r="D56" s="278"/>
      <c r="E56" s="182" t="s">
        <v>232</v>
      </c>
      <c r="F56" s="2600"/>
      <c r="G56" s="182"/>
      <c r="H56" s="181"/>
      <c r="I56" s="180"/>
      <c r="J56" s="2805"/>
      <c r="K56" s="2806"/>
      <c r="L56" s="2807"/>
      <c r="M56" s="2805"/>
      <c r="N56" s="2806"/>
      <c r="O56" s="2807"/>
      <c r="P56" s="2805"/>
      <c r="Q56" s="2806"/>
      <c r="R56" s="2807"/>
      <c r="S56" s="2805"/>
      <c r="T56" s="2806"/>
      <c r="U56" s="2807"/>
      <c r="V56" s="2805"/>
      <c r="W56" s="2806"/>
      <c r="X56" s="2807"/>
      <c r="Y56" s="2805"/>
      <c r="Z56" s="2806"/>
      <c r="AA56" s="2807"/>
      <c r="AB56" s="2805"/>
      <c r="AC56" s="2806"/>
      <c r="AD56" s="2807"/>
      <c r="AE56" s="2805"/>
      <c r="AF56" s="2806"/>
      <c r="AG56" s="2807"/>
      <c r="AH56" s="2805"/>
      <c r="AI56" s="2806"/>
      <c r="AJ56" s="2807"/>
      <c r="AK56" s="2805"/>
      <c r="AL56" s="2806"/>
      <c r="AM56" s="2807"/>
      <c r="AN56" s="2805"/>
      <c r="AO56" s="2806"/>
      <c r="AP56" s="2807"/>
      <c r="AQ56" s="2805"/>
      <c r="AR56" s="2806"/>
      <c r="AS56" s="2807"/>
      <c r="AT56" s="2805"/>
      <c r="AU56" s="2806"/>
      <c r="AV56" s="2807"/>
      <c r="AX56" s="145"/>
    </row>
    <row r="57" spans="4:50" ht="15.75" customHeight="1">
      <c r="D57" s="359" t="s">
        <v>134</v>
      </c>
      <c r="E57" s="360" t="s">
        <v>233</v>
      </c>
      <c r="F57" s="360" t="s">
        <v>210</v>
      </c>
      <c r="G57" s="360" t="s">
        <v>111</v>
      </c>
      <c r="H57" s="361"/>
      <c r="I57" s="2005"/>
      <c r="J57" s="2802">
        <f>SUM('NLOK ALL FORECASTS'!BF175)</f>
        <v>16400</v>
      </c>
      <c r="K57" s="1999"/>
      <c r="L57" s="2000"/>
      <c r="M57" s="2802">
        <f>SUM('NLOK ALL FORECASTS'!BG175)</f>
        <v>19000</v>
      </c>
      <c r="N57" s="1999"/>
      <c r="O57" s="2000"/>
      <c r="P57" s="2802">
        <f>SUM('NLOK ALL FORECASTS'!BH175)</f>
        <v>19000</v>
      </c>
      <c r="Q57" s="1999"/>
      <c r="R57" s="2000"/>
      <c r="S57" s="2802">
        <f>SUM('NLOK ALL FORECASTS'!BI175)</f>
        <v>18700</v>
      </c>
      <c r="T57" s="1999"/>
      <c r="U57" s="2000"/>
      <c r="V57" s="2802">
        <f>SUM('NLOK ALL FORECASTS'!BJ175)</f>
        <v>17500</v>
      </c>
      <c r="W57" s="1999"/>
      <c r="X57" s="2000"/>
      <c r="Y57" s="2802">
        <f>SUM('NLOK ALL FORECASTS'!BK175)</f>
        <v>17400</v>
      </c>
      <c r="Z57" s="1999"/>
      <c r="AA57" s="2000"/>
      <c r="AB57" s="2802">
        <f>SUM('NLOK ALL FORECASTS'!BL175)</f>
        <v>17530</v>
      </c>
      <c r="AC57" s="1999"/>
      <c r="AD57" s="2000"/>
      <c r="AE57" s="2802">
        <f>SUM('NLOK ALL FORECASTS'!BM175)</f>
        <v>19070</v>
      </c>
      <c r="AF57" s="1999"/>
      <c r="AG57" s="2000"/>
      <c r="AH57" s="2802">
        <f>SUM('NLOK ALL FORECASTS'!BN175)</f>
        <v>18370</v>
      </c>
      <c r="AI57" s="1999"/>
      <c r="AJ57" s="2000"/>
      <c r="AK57" s="2802">
        <f>SUM('NLOK ALL FORECASTS'!BO175)</f>
        <v>21860</v>
      </c>
      <c r="AL57" s="1999"/>
      <c r="AM57" s="2000"/>
      <c r="AN57" s="2802">
        <f>SUM('NLOK ALL FORECASTS'!BP175)</f>
        <v>20740</v>
      </c>
      <c r="AO57" s="1999"/>
      <c r="AP57" s="2000"/>
      <c r="AQ57" s="2802">
        <f>SUM('NLOK ALL FORECASTS'!BQ175)</f>
        <v>18260</v>
      </c>
      <c r="AR57" s="1999"/>
      <c r="AS57" s="2000"/>
      <c r="AT57" s="2802">
        <f t="shared" ref="AT57:AT58" si="8">SUM(J57,M57,P57,S57,V57,Y57,AB57,AE57,AH57,AK57,AN57,AQ57)</f>
        <v>223830</v>
      </c>
      <c r="AU57" s="1999">
        <f t="shared" ref="AU57:AU58" si="9">SUM(K57,N57,Q57,T57,W57,Z57,AC57,AF57,AI57,AL57,AO57,AR57)</f>
        <v>0</v>
      </c>
      <c r="AV57" s="2000">
        <f t="shared" ref="AV57:AV58" si="10">SUM(L57,O57,R57,U57,X57,AA57,AD57,AG57,AJ57,AM57,AP57,AS57)</f>
        <v>0</v>
      </c>
      <c r="AX57" s="145"/>
    </row>
    <row r="58" spans="4:50" ht="15.75" customHeight="1">
      <c r="D58" s="608" t="s">
        <v>218</v>
      </c>
      <c r="E58" s="282" t="s">
        <v>233</v>
      </c>
      <c r="F58" s="282" t="s">
        <v>210</v>
      </c>
      <c r="G58" s="282" t="s">
        <v>111</v>
      </c>
      <c r="H58" s="281"/>
      <c r="I58" s="2006"/>
      <c r="J58" s="2842">
        <f>'NLOK ALL FORECASTS'!BF176</f>
        <v>10600</v>
      </c>
      <c r="K58" s="2843"/>
      <c r="L58" s="2838"/>
      <c r="M58" s="2842">
        <f>'NLOK ALL FORECASTS'!BG176</f>
        <v>11000</v>
      </c>
      <c r="N58" s="2843"/>
      <c r="O58" s="2838"/>
      <c r="P58" s="2842">
        <f>'NLOK ALL FORECASTS'!BH176</f>
        <v>11000</v>
      </c>
      <c r="Q58" s="2843"/>
      <c r="R58" s="2838"/>
      <c r="S58" s="2842">
        <f>'NLOK ALL FORECASTS'!BI176</f>
        <v>10100</v>
      </c>
      <c r="T58" s="2843"/>
      <c r="U58" s="2838"/>
      <c r="V58" s="2842">
        <f>'NLOK ALL FORECASTS'!BJ176</f>
        <v>10400</v>
      </c>
      <c r="W58" s="2843"/>
      <c r="X58" s="2838"/>
      <c r="Y58" s="2842">
        <f>'NLOK ALL FORECASTS'!BK176</f>
        <v>11000</v>
      </c>
      <c r="Z58" s="2843"/>
      <c r="AA58" s="2838"/>
      <c r="AB58" s="2842">
        <f>'NLOK ALL FORECASTS'!BL176</f>
        <v>11200</v>
      </c>
      <c r="AC58" s="2843"/>
      <c r="AD58" s="2838"/>
      <c r="AE58" s="2842">
        <f>'NLOK ALL FORECASTS'!BM176</f>
        <v>11500</v>
      </c>
      <c r="AF58" s="2843"/>
      <c r="AG58" s="2838"/>
      <c r="AH58" s="2842">
        <f>'NLOK ALL FORECASTS'!BN176</f>
        <v>11000</v>
      </c>
      <c r="AI58" s="2843"/>
      <c r="AJ58" s="2838"/>
      <c r="AK58" s="2842">
        <f>'NLOK ALL FORECASTS'!BO176</f>
        <v>14000</v>
      </c>
      <c r="AL58" s="2843"/>
      <c r="AM58" s="2838"/>
      <c r="AN58" s="2842">
        <f>'NLOK ALL FORECASTS'!BP176</f>
        <v>13600</v>
      </c>
      <c r="AO58" s="2843"/>
      <c r="AP58" s="2838"/>
      <c r="AQ58" s="2842">
        <f>'NLOK ALL FORECASTS'!BQ176</f>
        <v>14100</v>
      </c>
      <c r="AR58" s="2843"/>
      <c r="AS58" s="2838"/>
      <c r="AT58" s="2842">
        <f t="shared" si="8"/>
        <v>139500</v>
      </c>
      <c r="AU58" s="2843">
        <f t="shared" si="9"/>
        <v>0</v>
      </c>
      <c r="AV58" s="2838">
        <f t="shared" si="10"/>
        <v>0</v>
      </c>
      <c r="AX58" s="145"/>
    </row>
    <row r="59" spans="4:50" ht="15.75" customHeight="1">
      <c r="D59" s="1981"/>
      <c r="E59" s="1981"/>
      <c r="F59" s="1981"/>
      <c r="G59" s="1981"/>
      <c r="H59" s="1982"/>
      <c r="J59" s="1981"/>
      <c r="K59" s="1981"/>
      <c r="L59" s="1981"/>
      <c r="M59" s="1981"/>
      <c r="N59" s="1981"/>
      <c r="O59" s="1981"/>
      <c r="P59" s="1981"/>
      <c r="Q59" s="1981"/>
      <c r="R59" s="1981"/>
      <c r="S59" s="1981"/>
      <c r="T59" s="1981"/>
      <c r="U59" s="1981"/>
      <c r="V59" s="1981"/>
      <c r="W59" s="1981"/>
      <c r="X59" s="1981"/>
      <c r="Y59" s="1981"/>
      <c r="Z59" s="1981"/>
      <c r="AA59" s="1981"/>
      <c r="AB59" s="1981"/>
      <c r="AC59" s="1981"/>
      <c r="AD59" s="1981"/>
      <c r="AE59" s="1981"/>
      <c r="AF59" s="1981"/>
      <c r="AG59" s="1981"/>
      <c r="AH59" s="1981"/>
      <c r="AI59" s="1981"/>
      <c r="AJ59" s="1981"/>
      <c r="AK59" s="1981"/>
      <c r="AL59" s="1981"/>
      <c r="AM59" s="1981"/>
      <c r="AN59" s="1981"/>
      <c r="AO59" s="1981"/>
      <c r="AP59" s="1981"/>
      <c r="AQ59" s="1981"/>
      <c r="AR59" s="1981"/>
      <c r="AS59" s="1981"/>
      <c r="AT59" s="1981"/>
      <c r="AU59" s="1981"/>
      <c r="AV59" s="1981"/>
      <c r="AX59" s="145"/>
    </row>
    <row r="60" spans="4:50" ht="15.75" customHeight="1">
      <c r="D60" s="278"/>
      <c r="E60" s="182" t="s">
        <v>234</v>
      </c>
      <c r="F60" s="2600"/>
      <c r="G60" s="182"/>
      <c r="H60" s="181"/>
      <c r="I60" s="180"/>
      <c r="J60" s="423"/>
      <c r="K60" s="177"/>
      <c r="L60" s="260"/>
      <c r="M60" s="423"/>
      <c r="N60" s="177"/>
      <c r="O60" s="260"/>
      <c r="P60" s="423"/>
      <c r="Q60" s="177"/>
      <c r="R60" s="260"/>
      <c r="S60" s="423"/>
      <c r="T60" s="177"/>
      <c r="U60" s="260"/>
      <c r="V60" s="423"/>
      <c r="W60" s="177"/>
      <c r="X60" s="260"/>
      <c r="Y60" s="423"/>
      <c r="Z60" s="177"/>
      <c r="AA60" s="260"/>
      <c r="AB60" s="423"/>
      <c r="AC60" s="177"/>
      <c r="AD60" s="260"/>
      <c r="AE60" s="423"/>
      <c r="AF60" s="177"/>
      <c r="AG60" s="260"/>
      <c r="AH60" s="423"/>
      <c r="AI60" s="177"/>
      <c r="AJ60" s="260"/>
      <c r="AK60" s="423"/>
      <c r="AL60" s="177"/>
      <c r="AM60" s="260"/>
      <c r="AN60" s="423"/>
      <c r="AO60" s="177"/>
      <c r="AP60" s="260"/>
      <c r="AQ60" s="423"/>
      <c r="AR60" s="177"/>
      <c r="AS60" s="260"/>
      <c r="AT60" s="423"/>
      <c r="AU60" s="177"/>
      <c r="AV60" s="260"/>
      <c r="AX60" s="145"/>
    </row>
    <row r="61" spans="4:50" ht="15.75" customHeight="1">
      <c r="D61" s="324" t="s">
        <v>235</v>
      </c>
      <c r="E61" s="323" t="s">
        <v>233</v>
      </c>
      <c r="F61" s="2401" t="s">
        <v>236</v>
      </c>
      <c r="G61" s="361" t="s">
        <v>171</v>
      </c>
      <c r="H61" s="1983"/>
      <c r="I61" s="1984"/>
      <c r="J61" s="2802"/>
      <c r="K61" s="1999">
        <v>3</v>
      </c>
      <c r="L61" s="2000"/>
      <c r="M61" s="2802"/>
      <c r="N61" s="1999">
        <v>3</v>
      </c>
      <c r="O61" s="2000"/>
      <c r="P61" s="2802"/>
      <c r="Q61" s="1999">
        <v>3</v>
      </c>
      <c r="R61" s="2000"/>
      <c r="S61" s="2802"/>
      <c r="T61" s="1999">
        <v>3</v>
      </c>
      <c r="U61" s="2000"/>
      <c r="V61" s="2802"/>
      <c r="W61" s="1999">
        <v>3</v>
      </c>
      <c r="X61" s="2000"/>
      <c r="Y61" s="2802"/>
      <c r="Z61" s="1999">
        <v>3</v>
      </c>
      <c r="AA61" s="2000"/>
      <c r="AB61" s="2802"/>
      <c r="AC61" s="1999">
        <v>3</v>
      </c>
      <c r="AD61" s="2000"/>
      <c r="AE61" s="2802"/>
      <c r="AF61" s="1999">
        <v>3</v>
      </c>
      <c r="AG61" s="2000"/>
      <c r="AH61" s="2802"/>
      <c r="AI61" s="1999">
        <v>3</v>
      </c>
      <c r="AJ61" s="2000"/>
      <c r="AK61" s="2802"/>
      <c r="AL61" s="1999">
        <v>3</v>
      </c>
      <c r="AM61" s="2000"/>
      <c r="AN61" s="2802"/>
      <c r="AO61" s="1999">
        <v>3</v>
      </c>
      <c r="AP61" s="2000"/>
      <c r="AQ61" s="2802"/>
      <c r="AR61" s="1999">
        <v>3</v>
      </c>
      <c r="AS61" s="2000"/>
      <c r="AT61" s="2802">
        <f t="shared" ref="AT61:AT84" si="11">SUM(J61,M61,P61,S61,V61,Y61,AB61,AE61,AH61,AK61,AN61,AQ61)</f>
        <v>0</v>
      </c>
      <c r="AU61" s="1999">
        <f t="shared" ref="AU61:AU84" si="12">SUM(K61,N61,Q61,T61,W61,Z61,AC61,AF61,AI61,AL61,AO61,AR61)</f>
        <v>36</v>
      </c>
      <c r="AV61" s="2000">
        <f t="shared" ref="AV61:AV84" si="13">SUM(L61,O61,R61,U61,X61,AA61,AD61,AG61,AJ61,AM61,AP61,AS61)</f>
        <v>0</v>
      </c>
      <c r="AX61" s="145"/>
    </row>
    <row r="62" spans="4:50" ht="15.75" customHeight="1">
      <c r="D62" s="248" t="s">
        <v>138</v>
      </c>
      <c r="E62" s="246" t="s">
        <v>233</v>
      </c>
      <c r="F62" s="2402" t="s">
        <v>236</v>
      </c>
      <c r="G62" s="155" t="s">
        <v>171</v>
      </c>
      <c r="H62" s="1985"/>
      <c r="I62" s="1986"/>
      <c r="J62" s="2803">
        <f>'NLOK ALL FORECASTS'!BF161</f>
        <v>2600</v>
      </c>
      <c r="K62" s="2001">
        <v>7</v>
      </c>
      <c r="L62" s="2002"/>
      <c r="M62" s="2803">
        <f>'NLOK ALL FORECASTS'!BG161</f>
        <v>2800</v>
      </c>
      <c r="N62" s="2001">
        <v>7</v>
      </c>
      <c r="O62" s="2002"/>
      <c r="P62" s="2803">
        <f>'NLOK ALL FORECASTS'!BH161</f>
        <v>2600</v>
      </c>
      <c r="Q62" s="2001">
        <v>7</v>
      </c>
      <c r="R62" s="2002"/>
      <c r="S62" s="2803">
        <f>'NLOK ALL FORECASTS'!BI161</f>
        <v>0</v>
      </c>
      <c r="T62" s="2001"/>
      <c r="U62" s="2002"/>
      <c r="V62" s="2803">
        <f>'NLOK ALL FORECASTS'!BJ161</f>
        <v>0</v>
      </c>
      <c r="W62" s="2001"/>
      <c r="X62" s="2002"/>
      <c r="Y62" s="2803">
        <f>'NLOK ALL FORECASTS'!BK161</f>
        <v>0</v>
      </c>
      <c r="Z62" s="2001"/>
      <c r="AA62" s="2002"/>
      <c r="AB62" s="2803">
        <f>'NLOK ALL FORECASTS'!BL161</f>
        <v>0</v>
      </c>
      <c r="AC62" s="2001"/>
      <c r="AD62" s="2002"/>
      <c r="AE62" s="2803">
        <f>'NLOK ALL FORECASTS'!BM161</f>
        <v>0</v>
      </c>
      <c r="AF62" s="2001"/>
      <c r="AG62" s="2002"/>
      <c r="AH62" s="2803">
        <f>'NLOK ALL FORECASTS'!BN161</f>
        <v>0</v>
      </c>
      <c r="AI62" s="2001"/>
      <c r="AJ62" s="2002"/>
      <c r="AK62" s="2803">
        <f>'NLOK ALL FORECASTS'!BO161</f>
        <v>0</v>
      </c>
      <c r="AL62" s="2001"/>
      <c r="AM62" s="2002"/>
      <c r="AN62" s="2803">
        <f>'NLOK ALL FORECASTS'!BP161</f>
        <v>0</v>
      </c>
      <c r="AO62" s="2001"/>
      <c r="AP62" s="2002"/>
      <c r="AQ62" s="2803">
        <f>'NLOK ALL FORECASTS'!BQ161</f>
        <v>0</v>
      </c>
      <c r="AR62" s="2001"/>
      <c r="AS62" s="2002"/>
      <c r="AT62" s="2803">
        <f t="shared" si="11"/>
        <v>8000</v>
      </c>
      <c r="AU62" s="2001">
        <f t="shared" si="12"/>
        <v>21</v>
      </c>
      <c r="AV62" s="2002">
        <f t="shared" si="13"/>
        <v>0</v>
      </c>
      <c r="AX62" s="145"/>
    </row>
    <row r="63" spans="4:50" ht="15.75" customHeight="1">
      <c r="D63" s="248" t="s">
        <v>137</v>
      </c>
      <c r="E63" s="246" t="s">
        <v>233</v>
      </c>
      <c r="F63" s="2402" t="s">
        <v>236</v>
      </c>
      <c r="G63" s="1219" t="s">
        <v>171</v>
      </c>
      <c r="H63" s="1987"/>
      <c r="I63" s="1988"/>
      <c r="J63" s="2803">
        <f>'NLOK ALL FORECASTS'!BF160</f>
        <v>4400</v>
      </c>
      <c r="K63" s="2001">
        <v>13</v>
      </c>
      <c r="L63" s="2002"/>
      <c r="M63" s="2803">
        <f>'NLOK ALL FORECASTS'!BG160</f>
        <v>4600</v>
      </c>
      <c r="N63" s="2001">
        <v>13</v>
      </c>
      <c r="O63" s="2002"/>
      <c r="P63" s="2803">
        <f>'NLOK ALL FORECASTS'!BH160</f>
        <v>4500</v>
      </c>
      <c r="Q63" s="2001">
        <v>13</v>
      </c>
      <c r="R63" s="2002"/>
      <c r="S63" s="2803">
        <f>'NLOK ALL FORECASTS'!BI160</f>
        <v>4200</v>
      </c>
      <c r="T63" s="2001">
        <v>13</v>
      </c>
      <c r="U63" s="2002"/>
      <c r="V63" s="2803">
        <f>'NLOK ALL FORECASTS'!BJ160</f>
        <v>4600</v>
      </c>
      <c r="W63" s="2001">
        <v>13</v>
      </c>
      <c r="X63" s="2002"/>
      <c r="Y63" s="2803">
        <f>'NLOK ALL FORECASTS'!BK160</f>
        <v>4800</v>
      </c>
      <c r="Z63" s="2001">
        <v>13</v>
      </c>
      <c r="AA63" s="2002"/>
      <c r="AB63" s="2803">
        <f>'NLOK ALL FORECASTS'!BL160</f>
        <v>5000</v>
      </c>
      <c r="AC63" s="2001">
        <v>13</v>
      </c>
      <c r="AD63" s="2002"/>
      <c r="AE63" s="2803">
        <f>'NLOK ALL FORECASTS'!BM160</f>
        <v>5500</v>
      </c>
      <c r="AF63" s="2001">
        <v>13</v>
      </c>
      <c r="AG63" s="2002"/>
      <c r="AH63" s="2803">
        <f>'NLOK ALL FORECASTS'!BN160</f>
        <v>4900</v>
      </c>
      <c r="AI63" s="2001">
        <v>13</v>
      </c>
      <c r="AJ63" s="2002"/>
      <c r="AK63" s="2803">
        <f>'NLOK ALL FORECASTS'!BO160</f>
        <v>5000</v>
      </c>
      <c r="AL63" s="2001">
        <v>13</v>
      </c>
      <c r="AM63" s="2002"/>
      <c r="AN63" s="2803">
        <f>'NLOK ALL FORECASTS'!BP160</f>
        <v>5300</v>
      </c>
      <c r="AO63" s="2001">
        <v>13</v>
      </c>
      <c r="AP63" s="2002"/>
      <c r="AQ63" s="2803">
        <f>'NLOK ALL FORECASTS'!BQ160</f>
        <v>4900</v>
      </c>
      <c r="AR63" s="2001">
        <v>13</v>
      </c>
      <c r="AS63" s="2002"/>
      <c r="AT63" s="2803">
        <f t="shared" si="11"/>
        <v>57700</v>
      </c>
      <c r="AU63" s="2001">
        <f t="shared" si="12"/>
        <v>156</v>
      </c>
      <c r="AV63" s="2002">
        <f t="shared" si="13"/>
        <v>0</v>
      </c>
      <c r="AX63" s="145"/>
    </row>
    <row r="64" spans="4:50" ht="15.75" customHeight="1">
      <c r="D64" s="286" t="s">
        <v>135</v>
      </c>
      <c r="E64" s="155" t="s">
        <v>233</v>
      </c>
      <c r="F64" s="2402" t="s">
        <v>236</v>
      </c>
      <c r="G64" s="155" t="s">
        <v>171</v>
      </c>
      <c r="H64" s="225"/>
      <c r="I64" s="208"/>
      <c r="J64" s="2803">
        <f>'NLOK ALL FORECASTS'!BF159</f>
        <v>4700</v>
      </c>
      <c r="K64" s="2001">
        <v>13</v>
      </c>
      <c r="L64" s="2002"/>
      <c r="M64" s="2803">
        <f>'NLOK ALL FORECASTS'!BG159</f>
        <v>4700</v>
      </c>
      <c r="N64" s="2001">
        <v>13</v>
      </c>
      <c r="O64" s="2002"/>
      <c r="P64" s="2803">
        <f>'NLOK ALL FORECASTS'!BH159</f>
        <v>4600</v>
      </c>
      <c r="Q64" s="2001">
        <v>13</v>
      </c>
      <c r="R64" s="2002"/>
      <c r="S64" s="2803">
        <f>'NLOK ALL FORECASTS'!BI159</f>
        <v>4500</v>
      </c>
      <c r="T64" s="2001">
        <v>13</v>
      </c>
      <c r="U64" s="2002"/>
      <c r="V64" s="2803">
        <f>'NLOK ALL FORECASTS'!BJ159</f>
        <v>4600</v>
      </c>
      <c r="W64" s="2001">
        <v>13</v>
      </c>
      <c r="X64" s="2002"/>
      <c r="Y64" s="2803">
        <f>'NLOK ALL FORECASTS'!BK159</f>
        <v>4500</v>
      </c>
      <c r="Z64" s="2001">
        <v>13</v>
      </c>
      <c r="AA64" s="2002"/>
      <c r="AB64" s="2803">
        <f>'NLOK ALL FORECASTS'!BL159</f>
        <v>5000</v>
      </c>
      <c r="AC64" s="2001">
        <v>13</v>
      </c>
      <c r="AD64" s="2002"/>
      <c r="AE64" s="2803">
        <f>'NLOK ALL FORECASTS'!BM159</f>
        <v>5400</v>
      </c>
      <c r="AF64" s="2001">
        <v>13</v>
      </c>
      <c r="AG64" s="2002"/>
      <c r="AH64" s="2803">
        <f>'NLOK ALL FORECASTS'!BN159</f>
        <v>4900</v>
      </c>
      <c r="AI64" s="2001">
        <v>13</v>
      </c>
      <c r="AJ64" s="2002"/>
      <c r="AK64" s="2803">
        <f>'NLOK ALL FORECASTS'!BO159</f>
        <v>5200</v>
      </c>
      <c r="AL64" s="2001">
        <v>13</v>
      </c>
      <c r="AM64" s="2002"/>
      <c r="AN64" s="2803">
        <f>'NLOK ALL FORECASTS'!BP159</f>
        <v>5100</v>
      </c>
      <c r="AO64" s="2001">
        <v>13</v>
      </c>
      <c r="AP64" s="2002"/>
      <c r="AQ64" s="2803">
        <f>'NLOK ALL FORECASTS'!BQ159</f>
        <v>4700</v>
      </c>
      <c r="AR64" s="2001">
        <v>13</v>
      </c>
      <c r="AS64" s="2002"/>
      <c r="AT64" s="2803">
        <f t="shared" si="11"/>
        <v>57900</v>
      </c>
      <c r="AU64" s="2001">
        <f t="shared" si="12"/>
        <v>156</v>
      </c>
      <c r="AV64" s="2002">
        <f t="shared" si="13"/>
        <v>0</v>
      </c>
      <c r="AX64" s="145"/>
    </row>
    <row r="65" spans="4:50" ht="15.75" customHeight="1">
      <c r="D65" s="286" t="s">
        <v>140</v>
      </c>
      <c r="E65" s="155" t="s">
        <v>233</v>
      </c>
      <c r="F65" s="2402" t="s">
        <v>236</v>
      </c>
      <c r="G65" s="155" t="s">
        <v>171</v>
      </c>
      <c r="H65" s="225"/>
      <c r="I65" s="208"/>
      <c r="J65" s="2803">
        <f>'NLOK ALL FORECASTS'!BF163</f>
        <v>0</v>
      </c>
      <c r="K65" s="2001"/>
      <c r="L65" s="2002"/>
      <c r="M65" s="2803">
        <f>'NLOK ALL FORECASTS'!BG163</f>
        <v>0</v>
      </c>
      <c r="N65" s="2001"/>
      <c r="O65" s="2002"/>
      <c r="P65" s="2803">
        <f>'NLOK ALL FORECASTS'!BH163</f>
        <v>0</v>
      </c>
      <c r="Q65" s="2001"/>
      <c r="R65" s="2002"/>
      <c r="S65" s="2803">
        <f>'NLOK ALL FORECASTS'!BI163</f>
        <v>0</v>
      </c>
      <c r="T65" s="2001"/>
      <c r="U65" s="2002"/>
      <c r="V65" s="2803">
        <f>'NLOK ALL FORECASTS'!BJ163</f>
        <v>0</v>
      </c>
      <c r="W65" s="2001"/>
      <c r="X65" s="2002"/>
      <c r="Y65" s="2803">
        <f>'NLOK ALL FORECASTS'!BK163</f>
        <v>0</v>
      </c>
      <c r="Z65" s="2001"/>
      <c r="AA65" s="2002"/>
      <c r="AB65" s="2803">
        <f>'NLOK ALL FORECASTS'!BL163</f>
        <v>0</v>
      </c>
      <c r="AC65" s="2001"/>
      <c r="AD65" s="2002"/>
      <c r="AE65" s="2803">
        <f>'NLOK ALL FORECASTS'!BM163</f>
        <v>0</v>
      </c>
      <c r="AF65" s="2001"/>
      <c r="AG65" s="2002"/>
      <c r="AH65" s="2803">
        <f>'NLOK ALL FORECASTS'!BN163</f>
        <v>0</v>
      </c>
      <c r="AI65" s="2001"/>
      <c r="AJ65" s="2002"/>
      <c r="AK65" s="2803">
        <f>'NLOK ALL FORECASTS'!BO163</f>
        <v>0</v>
      </c>
      <c r="AL65" s="2001"/>
      <c r="AM65" s="2002"/>
      <c r="AN65" s="2803">
        <f>'NLOK ALL FORECASTS'!BP163</f>
        <v>0</v>
      </c>
      <c r="AO65" s="2001"/>
      <c r="AP65" s="2002"/>
      <c r="AQ65" s="2803">
        <f>'NLOK ALL FORECASTS'!BQ163</f>
        <v>0</v>
      </c>
      <c r="AR65" s="2001"/>
      <c r="AS65" s="2002"/>
      <c r="AT65" s="2803">
        <f t="shared" si="11"/>
        <v>0</v>
      </c>
      <c r="AU65" s="2001">
        <f t="shared" si="12"/>
        <v>0</v>
      </c>
      <c r="AV65" s="2002">
        <f t="shared" si="13"/>
        <v>0</v>
      </c>
      <c r="AX65" s="145"/>
    </row>
    <row r="66" spans="4:50" ht="15.75" customHeight="1">
      <c r="D66" s="286" t="s">
        <v>145</v>
      </c>
      <c r="E66" s="155" t="s">
        <v>233</v>
      </c>
      <c r="F66" s="2402" t="s">
        <v>236</v>
      </c>
      <c r="G66" s="155" t="s">
        <v>171</v>
      </c>
      <c r="H66" s="225"/>
      <c r="I66" s="208"/>
      <c r="J66" s="2803">
        <f>'NLOK ALL FORECASTS'!BF168</f>
        <v>1100</v>
      </c>
      <c r="K66" s="2001">
        <v>4</v>
      </c>
      <c r="L66" s="2002"/>
      <c r="M66" s="2803">
        <f>'NLOK ALL FORECASTS'!BG168</f>
        <v>1100</v>
      </c>
      <c r="N66" s="2001">
        <v>4</v>
      </c>
      <c r="O66" s="2002"/>
      <c r="P66" s="2803">
        <f>'NLOK ALL FORECASTS'!BH168</f>
        <v>1100</v>
      </c>
      <c r="Q66" s="2001">
        <v>4</v>
      </c>
      <c r="R66" s="2002"/>
      <c r="S66" s="2803">
        <f>'NLOK ALL FORECASTS'!BI168</f>
        <v>1100</v>
      </c>
      <c r="T66" s="2001">
        <v>4</v>
      </c>
      <c r="U66" s="2002"/>
      <c r="V66" s="2803">
        <f>'NLOK ALL FORECASTS'!BJ168</f>
        <v>1100</v>
      </c>
      <c r="W66" s="2001">
        <v>4</v>
      </c>
      <c r="X66" s="2002"/>
      <c r="Y66" s="2803">
        <f>'NLOK ALL FORECASTS'!BK168</f>
        <v>1000</v>
      </c>
      <c r="Z66" s="2001">
        <v>4</v>
      </c>
      <c r="AA66" s="2002"/>
      <c r="AB66" s="2803">
        <f>'NLOK ALL FORECASTS'!BL168</f>
        <v>1100</v>
      </c>
      <c r="AC66" s="2001">
        <v>4</v>
      </c>
      <c r="AD66" s="2002"/>
      <c r="AE66" s="2803">
        <f>'NLOK ALL FORECASTS'!BM168</f>
        <v>1100</v>
      </c>
      <c r="AF66" s="2001">
        <v>4</v>
      </c>
      <c r="AG66" s="2002"/>
      <c r="AH66" s="2803">
        <f>'NLOK ALL FORECASTS'!BN168</f>
        <v>1000</v>
      </c>
      <c r="AI66" s="2001">
        <v>4</v>
      </c>
      <c r="AJ66" s="2002"/>
      <c r="AK66" s="2803">
        <f>'NLOK ALL FORECASTS'!BO168</f>
        <v>1100</v>
      </c>
      <c r="AL66" s="2001">
        <v>4</v>
      </c>
      <c r="AM66" s="2002"/>
      <c r="AN66" s="2803">
        <f>'NLOK ALL FORECASTS'!BP168</f>
        <v>1100</v>
      </c>
      <c r="AO66" s="2001">
        <v>4</v>
      </c>
      <c r="AP66" s="2002"/>
      <c r="AQ66" s="2803">
        <f>'NLOK ALL FORECASTS'!BQ168</f>
        <v>1100</v>
      </c>
      <c r="AR66" s="2001">
        <v>4</v>
      </c>
      <c r="AS66" s="2002"/>
      <c r="AT66" s="2803">
        <f t="shared" si="11"/>
        <v>13000</v>
      </c>
      <c r="AU66" s="2001">
        <f t="shared" si="12"/>
        <v>48</v>
      </c>
      <c r="AV66" s="2002">
        <f t="shared" si="13"/>
        <v>0</v>
      </c>
      <c r="AX66" s="145"/>
    </row>
    <row r="67" spans="4:50" ht="15.75" customHeight="1">
      <c r="D67" s="286" t="s">
        <v>146</v>
      </c>
      <c r="E67" s="155" t="s">
        <v>233</v>
      </c>
      <c r="F67" s="2402" t="s">
        <v>236</v>
      </c>
      <c r="G67" s="155" t="s">
        <v>171</v>
      </c>
      <c r="H67" s="225"/>
      <c r="I67" s="208"/>
      <c r="J67" s="2803">
        <f>'NLOK ALL FORECASTS'!BF169</f>
        <v>1400</v>
      </c>
      <c r="K67" s="2001">
        <v>4</v>
      </c>
      <c r="L67" s="2002"/>
      <c r="M67" s="2803">
        <f>'NLOK ALL FORECASTS'!BG169</f>
        <v>1500</v>
      </c>
      <c r="N67" s="2001">
        <v>4</v>
      </c>
      <c r="O67" s="2002"/>
      <c r="P67" s="2803">
        <f>'NLOK ALL FORECASTS'!BH169</f>
        <v>1500</v>
      </c>
      <c r="Q67" s="2001">
        <v>4</v>
      </c>
      <c r="R67" s="2002"/>
      <c r="S67" s="2803">
        <f>'NLOK ALL FORECASTS'!BI169</f>
        <v>1500</v>
      </c>
      <c r="T67" s="2001">
        <v>4</v>
      </c>
      <c r="U67" s="2002"/>
      <c r="V67" s="2803">
        <f>'NLOK ALL FORECASTS'!BJ169</f>
        <v>1500</v>
      </c>
      <c r="W67" s="2001">
        <v>4</v>
      </c>
      <c r="X67" s="2002"/>
      <c r="Y67" s="2803">
        <f>'NLOK ALL FORECASTS'!BK169</f>
        <v>1500</v>
      </c>
      <c r="Z67" s="2001">
        <v>4</v>
      </c>
      <c r="AA67" s="2002"/>
      <c r="AB67" s="2803">
        <f>'NLOK ALL FORECASTS'!BL169</f>
        <v>1600</v>
      </c>
      <c r="AC67" s="2001">
        <v>4</v>
      </c>
      <c r="AD67" s="2002"/>
      <c r="AE67" s="2803">
        <f>'NLOK ALL FORECASTS'!BM169</f>
        <v>1600</v>
      </c>
      <c r="AF67" s="2001">
        <v>4</v>
      </c>
      <c r="AG67" s="2002"/>
      <c r="AH67" s="2803">
        <f>'NLOK ALL FORECASTS'!BN169</f>
        <v>1400</v>
      </c>
      <c r="AI67" s="2001">
        <v>4</v>
      </c>
      <c r="AJ67" s="2002"/>
      <c r="AK67" s="2803">
        <f>'NLOK ALL FORECASTS'!BO169</f>
        <v>1600</v>
      </c>
      <c r="AL67" s="2001">
        <v>4</v>
      </c>
      <c r="AM67" s="2002"/>
      <c r="AN67" s="2803">
        <f>'NLOK ALL FORECASTS'!BP169</f>
        <v>1600</v>
      </c>
      <c r="AO67" s="2001">
        <v>4</v>
      </c>
      <c r="AP67" s="2002"/>
      <c r="AQ67" s="2803">
        <f>'NLOK ALL FORECASTS'!BQ169</f>
        <v>1600</v>
      </c>
      <c r="AR67" s="2001">
        <v>4</v>
      </c>
      <c r="AS67" s="2002"/>
      <c r="AT67" s="2803">
        <f t="shared" si="11"/>
        <v>18300</v>
      </c>
      <c r="AU67" s="2001">
        <f t="shared" si="12"/>
        <v>48</v>
      </c>
      <c r="AV67" s="2002">
        <f t="shared" si="13"/>
        <v>0</v>
      </c>
      <c r="AX67" s="145"/>
    </row>
    <row r="68" spans="4:50" ht="15.75" customHeight="1">
      <c r="D68" s="286" t="s">
        <v>237</v>
      </c>
      <c r="E68" s="155" t="s">
        <v>233</v>
      </c>
      <c r="F68" s="2402" t="s">
        <v>236</v>
      </c>
      <c r="G68" s="155" t="s">
        <v>171</v>
      </c>
      <c r="H68" s="225"/>
      <c r="I68" s="208"/>
      <c r="J68" s="2803">
        <f>'NLOK ALL FORECASTS'!BF164</f>
        <v>0</v>
      </c>
      <c r="K68" s="2001"/>
      <c r="L68" s="2002"/>
      <c r="M68" s="2803">
        <f>'NLOK ALL FORECASTS'!BG164</f>
        <v>0</v>
      </c>
      <c r="N68" s="2001"/>
      <c r="O68" s="2002"/>
      <c r="P68" s="2803">
        <f>'NLOK ALL FORECASTS'!BH164</f>
        <v>0</v>
      </c>
      <c r="Q68" s="2001"/>
      <c r="R68" s="2002"/>
      <c r="S68" s="2803">
        <f>'NLOK ALL FORECASTS'!BI164</f>
        <v>0</v>
      </c>
      <c r="T68" s="2001"/>
      <c r="U68" s="2002"/>
      <c r="V68" s="2803">
        <f>'NLOK ALL FORECASTS'!BJ164</f>
        <v>0</v>
      </c>
      <c r="W68" s="2001"/>
      <c r="X68" s="2002"/>
      <c r="Y68" s="2803">
        <f>'NLOK ALL FORECASTS'!BK164</f>
        <v>0</v>
      </c>
      <c r="Z68" s="2001"/>
      <c r="AA68" s="2002"/>
      <c r="AB68" s="2803">
        <f>'NLOK ALL FORECASTS'!BL164</f>
        <v>0</v>
      </c>
      <c r="AC68" s="2001"/>
      <c r="AD68" s="2002"/>
      <c r="AE68" s="2803">
        <f>'NLOK ALL FORECASTS'!BM164</f>
        <v>0</v>
      </c>
      <c r="AF68" s="2001"/>
      <c r="AG68" s="2002"/>
      <c r="AH68" s="2803">
        <f>'NLOK ALL FORECASTS'!BN164</f>
        <v>0</v>
      </c>
      <c r="AI68" s="2001"/>
      <c r="AJ68" s="2002"/>
      <c r="AK68" s="2803">
        <f>'NLOK ALL FORECASTS'!BO164</f>
        <v>0</v>
      </c>
      <c r="AL68" s="2001"/>
      <c r="AM68" s="2002"/>
      <c r="AN68" s="2803">
        <f>'NLOK ALL FORECASTS'!BP164</f>
        <v>0</v>
      </c>
      <c r="AO68" s="2001"/>
      <c r="AP68" s="2002"/>
      <c r="AQ68" s="2803">
        <f>'NLOK ALL FORECASTS'!BQ164</f>
        <v>0</v>
      </c>
      <c r="AR68" s="2001"/>
      <c r="AS68" s="2002"/>
      <c r="AT68" s="2803">
        <f t="shared" si="11"/>
        <v>0</v>
      </c>
      <c r="AU68" s="2001">
        <f t="shared" si="12"/>
        <v>0</v>
      </c>
      <c r="AV68" s="2002">
        <f t="shared" si="13"/>
        <v>0</v>
      </c>
      <c r="AX68" s="145"/>
    </row>
    <row r="69" spans="4:50" ht="15.75" customHeight="1">
      <c r="D69" s="286" t="s">
        <v>238</v>
      </c>
      <c r="E69" s="155" t="s">
        <v>233</v>
      </c>
      <c r="F69" s="2402" t="s">
        <v>236</v>
      </c>
      <c r="G69" s="155" t="s">
        <v>171</v>
      </c>
      <c r="H69" s="225"/>
      <c r="I69" s="208"/>
      <c r="J69" s="2803">
        <f>'NLOK ALL FORECASTS'!BF165</f>
        <v>0</v>
      </c>
      <c r="K69" s="2001"/>
      <c r="L69" s="2002"/>
      <c r="M69" s="2803">
        <f>'NLOK ALL FORECASTS'!BG165</f>
        <v>0</v>
      </c>
      <c r="N69" s="2001"/>
      <c r="O69" s="2002"/>
      <c r="P69" s="2803">
        <f>'NLOK ALL FORECASTS'!BH165</f>
        <v>0</v>
      </c>
      <c r="Q69" s="2001"/>
      <c r="R69" s="2002"/>
      <c r="S69" s="2803">
        <f>'NLOK ALL FORECASTS'!BI165</f>
        <v>0</v>
      </c>
      <c r="T69" s="2001"/>
      <c r="U69" s="2002"/>
      <c r="V69" s="2803">
        <f>'NLOK ALL FORECASTS'!BJ165</f>
        <v>0</v>
      </c>
      <c r="W69" s="2001"/>
      <c r="X69" s="2002"/>
      <c r="Y69" s="2803">
        <f>'NLOK ALL FORECASTS'!BK165</f>
        <v>0</v>
      </c>
      <c r="Z69" s="2001"/>
      <c r="AA69" s="2002"/>
      <c r="AB69" s="2803">
        <f>'NLOK ALL FORECASTS'!BL165</f>
        <v>0</v>
      </c>
      <c r="AC69" s="2001"/>
      <c r="AD69" s="2002"/>
      <c r="AE69" s="2803">
        <f>'NLOK ALL FORECASTS'!BM165</f>
        <v>0</v>
      </c>
      <c r="AF69" s="2001"/>
      <c r="AG69" s="2002"/>
      <c r="AH69" s="2803">
        <f>'NLOK ALL FORECASTS'!BN165</f>
        <v>0</v>
      </c>
      <c r="AI69" s="2001"/>
      <c r="AJ69" s="2002"/>
      <c r="AK69" s="2803">
        <f>'NLOK ALL FORECASTS'!BO165</f>
        <v>0</v>
      </c>
      <c r="AL69" s="2001"/>
      <c r="AM69" s="2002"/>
      <c r="AN69" s="2803">
        <f>'NLOK ALL FORECASTS'!BP165</f>
        <v>0</v>
      </c>
      <c r="AO69" s="2001"/>
      <c r="AP69" s="2002"/>
      <c r="AQ69" s="2803">
        <f>'NLOK ALL FORECASTS'!BQ165</f>
        <v>0</v>
      </c>
      <c r="AR69" s="2001"/>
      <c r="AS69" s="2002"/>
      <c r="AT69" s="2803">
        <f t="shared" si="11"/>
        <v>0</v>
      </c>
      <c r="AU69" s="2001">
        <f t="shared" si="12"/>
        <v>0</v>
      </c>
      <c r="AV69" s="2002">
        <f t="shared" si="13"/>
        <v>0</v>
      </c>
      <c r="AX69" s="145"/>
    </row>
    <row r="70" spans="4:50" ht="15.75" customHeight="1">
      <c r="D70" s="286" t="s">
        <v>239</v>
      </c>
      <c r="E70" s="155" t="s">
        <v>233</v>
      </c>
      <c r="F70" s="2402" t="s">
        <v>236</v>
      </c>
      <c r="G70" s="155" t="s">
        <v>171</v>
      </c>
      <c r="H70" s="225"/>
      <c r="I70" s="208"/>
      <c r="J70" s="2803">
        <f>'NLOK ALL FORECASTS'!BF166</f>
        <v>0</v>
      </c>
      <c r="K70" s="2001"/>
      <c r="L70" s="2002"/>
      <c r="M70" s="2803">
        <f>'NLOK ALL FORECASTS'!BG166</f>
        <v>0</v>
      </c>
      <c r="N70" s="2001"/>
      <c r="O70" s="2002"/>
      <c r="P70" s="2803">
        <f>'NLOK ALL FORECASTS'!BH166</f>
        <v>0</v>
      </c>
      <c r="Q70" s="2001"/>
      <c r="R70" s="2002"/>
      <c r="S70" s="2803">
        <f>'NLOK ALL FORECASTS'!BI166</f>
        <v>0</v>
      </c>
      <c r="T70" s="2001"/>
      <c r="U70" s="2002"/>
      <c r="V70" s="2803">
        <f>'NLOK ALL FORECASTS'!BJ166</f>
        <v>0</v>
      </c>
      <c r="W70" s="2001"/>
      <c r="X70" s="2002"/>
      <c r="Y70" s="2803">
        <f>'NLOK ALL FORECASTS'!BK166</f>
        <v>0</v>
      </c>
      <c r="Z70" s="2001"/>
      <c r="AA70" s="2002"/>
      <c r="AB70" s="2803">
        <f>'NLOK ALL FORECASTS'!BL166</f>
        <v>0</v>
      </c>
      <c r="AC70" s="2001"/>
      <c r="AD70" s="2002"/>
      <c r="AE70" s="2803">
        <f>'NLOK ALL FORECASTS'!BM166</f>
        <v>0</v>
      </c>
      <c r="AF70" s="2001"/>
      <c r="AG70" s="2002"/>
      <c r="AH70" s="2803">
        <f>'NLOK ALL FORECASTS'!BN166</f>
        <v>0</v>
      </c>
      <c r="AI70" s="2001"/>
      <c r="AJ70" s="2002"/>
      <c r="AK70" s="2803">
        <f>'NLOK ALL FORECASTS'!BO166</f>
        <v>0</v>
      </c>
      <c r="AL70" s="2001"/>
      <c r="AM70" s="2002"/>
      <c r="AN70" s="2803">
        <f>'NLOK ALL FORECASTS'!BP166</f>
        <v>0</v>
      </c>
      <c r="AO70" s="2001"/>
      <c r="AP70" s="2002"/>
      <c r="AQ70" s="2803">
        <f>'NLOK ALL FORECASTS'!BQ166</f>
        <v>0</v>
      </c>
      <c r="AR70" s="2001"/>
      <c r="AS70" s="2002"/>
      <c r="AT70" s="2803">
        <f t="shared" si="11"/>
        <v>0</v>
      </c>
      <c r="AU70" s="2001">
        <f t="shared" si="12"/>
        <v>0</v>
      </c>
      <c r="AV70" s="2002">
        <f t="shared" si="13"/>
        <v>0</v>
      </c>
      <c r="AX70" s="145"/>
    </row>
    <row r="71" spans="4:50" ht="15.75" customHeight="1">
      <c r="D71" s="286" t="s">
        <v>139</v>
      </c>
      <c r="E71" s="155" t="s">
        <v>233</v>
      </c>
      <c r="F71" s="2402" t="s">
        <v>236</v>
      </c>
      <c r="G71" s="155" t="s">
        <v>171</v>
      </c>
      <c r="H71" s="225"/>
      <c r="I71" s="208"/>
      <c r="J71" s="2803">
        <f>'NLOK ALL FORECASTS'!BF162</f>
        <v>1600</v>
      </c>
      <c r="K71" s="2001">
        <v>5</v>
      </c>
      <c r="L71" s="2002"/>
      <c r="M71" s="2803">
        <f>'NLOK ALL FORECASTS'!BG162</f>
        <v>2000</v>
      </c>
      <c r="N71" s="2001">
        <v>5</v>
      </c>
      <c r="O71" s="2002"/>
      <c r="P71" s="2803">
        <f>'NLOK ALL FORECASTS'!BH162</f>
        <v>1600</v>
      </c>
      <c r="Q71" s="2001">
        <v>5</v>
      </c>
      <c r="R71" s="2002"/>
      <c r="S71" s="2803">
        <f>'NLOK ALL FORECASTS'!BI162</f>
        <v>1900</v>
      </c>
      <c r="T71" s="2001">
        <v>5</v>
      </c>
      <c r="U71" s="2002"/>
      <c r="V71" s="2803">
        <f>'NLOK ALL FORECASTS'!BJ162</f>
        <v>1900</v>
      </c>
      <c r="W71" s="2001">
        <v>5</v>
      </c>
      <c r="X71" s="2002"/>
      <c r="Y71" s="2803">
        <f>'NLOK ALL FORECASTS'!BK162</f>
        <v>1900</v>
      </c>
      <c r="Z71" s="2001">
        <v>5</v>
      </c>
      <c r="AA71" s="2002"/>
      <c r="AB71" s="2803">
        <f>'NLOK ALL FORECASTS'!BL162</f>
        <v>1800</v>
      </c>
      <c r="AC71" s="2001">
        <v>5</v>
      </c>
      <c r="AD71" s="2002"/>
      <c r="AE71" s="2803">
        <f>'NLOK ALL FORECASTS'!BM162</f>
        <v>1800</v>
      </c>
      <c r="AF71" s="2001">
        <v>5</v>
      </c>
      <c r="AG71" s="2002"/>
      <c r="AH71" s="2803">
        <f>'NLOK ALL FORECASTS'!BN162</f>
        <v>1600</v>
      </c>
      <c r="AI71" s="2001">
        <v>5</v>
      </c>
      <c r="AJ71" s="2002"/>
      <c r="AK71" s="2803">
        <f>'NLOK ALL FORECASTS'!BO162</f>
        <v>1800</v>
      </c>
      <c r="AL71" s="2001">
        <v>5</v>
      </c>
      <c r="AM71" s="2002"/>
      <c r="AN71" s="2803">
        <f>'NLOK ALL FORECASTS'!BP162</f>
        <v>1800</v>
      </c>
      <c r="AO71" s="2001">
        <v>5</v>
      </c>
      <c r="AP71" s="2002"/>
      <c r="AQ71" s="2803">
        <f>'NLOK ALL FORECASTS'!BQ162</f>
        <v>1700</v>
      </c>
      <c r="AR71" s="2001">
        <v>5</v>
      </c>
      <c r="AS71" s="2002"/>
      <c r="AT71" s="2803">
        <f t="shared" si="11"/>
        <v>21400</v>
      </c>
      <c r="AU71" s="2001">
        <f t="shared" si="12"/>
        <v>60</v>
      </c>
      <c r="AV71" s="2002">
        <f t="shared" si="13"/>
        <v>0</v>
      </c>
      <c r="AX71" s="145"/>
    </row>
    <row r="72" spans="4:50" ht="15.75" customHeight="1">
      <c r="D72" s="286" t="s">
        <v>144</v>
      </c>
      <c r="E72" s="155" t="s">
        <v>233</v>
      </c>
      <c r="F72" s="2402" t="s">
        <v>236</v>
      </c>
      <c r="G72" s="155" t="s">
        <v>171</v>
      </c>
      <c r="H72" s="225"/>
      <c r="I72" s="208"/>
      <c r="J72" s="2803">
        <f>'NLOK ALL FORECASTS'!BF167</f>
        <v>1000</v>
      </c>
      <c r="K72" s="2001">
        <v>3</v>
      </c>
      <c r="L72" s="2002"/>
      <c r="M72" s="2803">
        <f>'NLOK ALL FORECASTS'!BG167</f>
        <v>1000</v>
      </c>
      <c r="N72" s="2001">
        <v>3</v>
      </c>
      <c r="O72" s="2002"/>
      <c r="P72" s="2803">
        <f>'NLOK ALL FORECASTS'!BH167</f>
        <v>1000</v>
      </c>
      <c r="Q72" s="2001">
        <v>3</v>
      </c>
      <c r="R72" s="2002"/>
      <c r="S72" s="2803">
        <f>'NLOK ALL FORECASTS'!BI167</f>
        <v>1100</v>
      </c>
      <c r="T72" s="2001">
        <v>3</v>
      </c>
      <c r="U72" s="2002"/>
      <c r="V72" s="2803">
        <f>'NLOK ALL FORECASTS'!BJ167</f>
        <v>1100</v>
      </c>
      <c r="W72" s="2001">
        <v>3</v>
      </c>
      <c r="X72" s="2002"/>
      <c r="Y72" s="2803">
        <f>'NLOK ALL FORECASTS'!BK167</f>
        <v>1000</v>
      </c>
      <c r="Z72" s="2001">
        <v>3</v>
      </c>
      <c r="AA72" s="2002"/>
      <c r="AB72" s="2803">
        <f>'NLOK ALL FORECASTS'!BL167</f>
        <v>1100</v>
      </c>
      <c r="AC72" s="2001">
        <v>3</v>
      </c>
      <c r="AD72" s="2002"/>
      <c r="AE72" s="2803">
        <f>'NLOK ALL FORECASTS'!BM167</f>
        <v>1200</v>
      </c>
      <c r="AF72" s="2001">
        <v>3</v>
      </c>
      <c r="AG72" s="2002"/>
      <c r="AH72" s="2803">
        <f>'NLOK ALL FORECASTS'!BN167</f>
        <v>1100</v>
      </c>
      <c r="AI72" s="2001">
        <v>3</v>
      </c>
      <c r="AJ72" s="2002"/>
      <c r="AK72" s="2803">
        <f>'NLOK ALL FORECASTS'!BO167</f>
        <v>1100</v>
      </c>
      <c r="AL72" s="2001">
        <v>3</v>
      </c>
      <c r="AM72" s="2002"/>
      <c r="AN72" s="2803">
        <f>'NLOK ALL FORECASTS'!BP167</f>
        <v>1100</v>
      </c>
      <c r="AO72" s="2001">
        <v>3</v>
      </c>
      <c r="AP72" s="2002"/>
      <c r="AQ72" s="2803">
        <f>'NLOK ALL FORECASTS'!BQ167</f>
        <v>1000</v>
      </c>
      <c r="AR72" s="2001">
        <v>3</v>
      </c>
      <c r="AS72" s="2002"/>
      <c r="AT72" s="2803">
        <f t="shared" si="11"/>
        <v>12800</v>
      </c>
      <c r="AU72" s="2001">
        <f t="shared" si="12"/>
        <v>36</v>
      </c>
      <c r="AV72" s="2002">
        <f t="shared" si="13"/>
        <v>0</v>
      </c>
      <c r="AX72" s="145"/>
    </row>
    <row r="73" spans="4:50" ht="15.75" customHeight="1">
      <c r="D73" s="286" t="s">
        <v>240</v>
      </c>
      <c r="E73" s="155" t="s">
        <v>233</v>
      </c>
      <c r="F73" s="2402" t="s">
        <v>236</v>
      </c>
      <c r="G73" s="155" t="s">
        <v>171</v>
      </c>
      <c r="H73" s="225"/>
      <c r="I73" s="208"/>
      <c r="J73" s="2803"/>
      <c r="K73" s="2001"/>
      <c r="L73" s="2002"/>
      <c r="M73" s="2803"/>
      <c r="N73" s="2001"/>
      <c r="O73" s="2002"/>
      <c r="P73" s="2803"/>
      <c r="Q73" s="2001"/>
      <c r="R73" s="2002"/>
      <c r="S73" s="2803"/>
      <c r="T73" s="2001"/>
      <c r="U73" s="2002"/>
      <c r="V73" s="2803"/>
      <c r="W73" s="2001"/>
      <c r="X73" s="2002"/>
      <c r="Y73" s="2803"/>
      <c r="Z73" s="2001"/>
      <c r="AA73" s="2002"/>
      <c r="AB73" s="2803"/>
      <c r="AC73" s="2001"/>
      <c r="AD73" s="2002"/>
      <c r="AE73" s="2803"/>
      <c r="AF73" s="2001"/>
      <c r="AG73" s="2002"/>
      <c r="AH73" s="2803"/>
      <c r="AI73" s="2001"/>
      <c r="AJ73" s="2002"/>
      <c r="AK73" s="2803"/>
      <c r="AL73" s="2001"/>
      <c r="AM73" s="2002"/>
      <c r="AN73" s="2803"/>
      <c r="AO73" s="2001"/>
      <c r="AP73" s="2002"/>
      <c r="AQ73" s="2803"/>
      <c r="AR73" s="2001"/>
      <c r="AS73" s="2002"/>
      <c r="AT73" s="2803">
        <f t="shared" si="11"/>
        <v>0</v>
      </c>
      <c r="AU73" s="2001">
        <f t="shared" si="12"/>
        <v>0</v>
      </c>
      <c r="AV73" s="2002">
        <f t="shared" si="13"/>
        <v>0</v>
      </c>
      <c r="AX73" s="145"/>
    </row>
    <row r="74" spans="4:50" ht="15.75" customHeight="1">
      <c r="D74" s="286" t="s">
        <v>241</v>
      </c>
      <c r="E74" s="155" t="s">
        <v>233</v>
      </c>
      <c r="F74" s="2402" t="s">
        <v>236</v>
      </c>
      <c r="G74" s="155" t="s">
        <v>171</v>
      </c>
      <c r="H74" s="225"/>
      <c r="I74" s="208"/>
      <c r="J74" s="2803"/>
      <c r="K74" s="2001"/>
      <c r="L74" s="2002"/>
      <c r="M74" s="2803"/>
      <c r="N74" s="2001"/>
      <c r="O74" s="2002"/>
      <c r="P74" s="2803"/>
      <c r="Q74" s="2001"/>
      <c r="R74" s="2002"/>
      <c r="S74" s="2803"/>
      <c r="T74" s="2001"/>
      <c r="U74" s="2002"/>
      <c r="V74" s="2803"/>
      <c r="W74" s="2001"/>
      <c r="X74" s="2002"/>
      <c r="Y74" s="2803"/>
      <c r="Z74" s="2001"/>
      <c r="AA74" s="2002"/>
      <c r="AB74" s="2803"/>
      <c r="AC74" s="2001"/>
      <c r="AD74" s="2002"/>
      <c r="AE74" s="2803"/>
      <c r="AF74" s="2001"/>
      <c r="AG74" s="2002"/>
      <c r="AH74" s="2803"/>
      <c r="AI74" s="2001"/>
      <c r="AJ74" s="2002"/>
      <c r="AK74" s="2803"/>
      <c r="AL74" s="2001"/>
      <c r="AM74" s="2002"/>
      <c r="AN74" s="2803"/>
      <c r="AO74" s="2001"/>
      <c r="AP74" s="2002"/>
      <c r="AQ74" s="2803"/>
      <c r="AR74" s="2001"/>
      <c r="AS74" s="2002"/>
      <c r="AT74" s="2803">
        <f t="shared" si="11"/>
        <v>0</v>
      </c>
      <c r="AU74" s="2001">
        <f t="shared" si="12"/>
        <v>0</v>
      </c>
      <c r="AV74" s="2002">
        <f t="shared" si="13"/>
        <v>0</v>
      </c>
      <c r="AX74" s="145"/>
    </row>
    <row r="75" spans="4:50" ht="15.75" customHeight="1">
      <c r="D75" s="286" t="s">
        <v>242</v>
      </c>
      <c r="E75" s="155" t="s">
        <v>233</v>
      </c>
      <c r="F75" s="2402" t="s">
        <v>236</v>
      </c>
      <c r="G75" s="155" t="s">
        <v>171</v>
      </c>
      <c r="H75" s="225"/>
      <c r="I75" s="208"/>
      <c r="J75" s="2803"/>
      <c r="K75" s="2001"/>
      <c r="L75" s="2002"/>
      <c r="M75" s="2803"/>
      <c r="N75" s="2001"/>
      <c r="O75" s="2002"/>
      <c r="P75" s="2803"/>
      <c r="Q75" s="2001"/>
      <c r="R75" s="2002"/>
      <c r="S75" s="2803"/>
      <c r="T75" s="2001"/>
      <c r="U75" s="2002"/>
      <c r="V75" s="2803"/>
      <c r="W75" s="2001"/>
      <c r="X75" s="2002"/>
      <c r="Y75" s="2803"/>
      <c r="Z75" s="2001"/>
      <c r="AA75" s="2002"/>
      <c r="AB75" s="2803"/>
      <c r="AC75" s="2001"/>
      <c r="AD75" s="2002"/>
      <c r="AE75" s="2803"/>
      <c r="AF75" s="2001"/>
      <c r="AG75" s="2002"/>
      <c r="AH75" s="2803"/>
      <c r="AI75" s="2001"/>
      <c r="AJ75" s="2002"/>
      <c r="AK75" s="2803"/>
      <c r="AL75" s="2001"/>
      <c r="AM75" s="2002"/>
      <c r="AN75" s="2803"/>
      <c r="AO75" s="2001"/>
      <c r="AP75" s="2002"/>
      <c r="AQ75" s="2803"/>
      <c r="AR75" s="2001"/>
      <c r="AS75" s="2002"/>
      <c r="AT75" s="2803">
        <f t="shared" si="11"/>
        <v>0</v>
      </c>
      <c r="AU75" s="2001">
        <f t="shared" si="12"/>
        <v>0</v>
      </c>
      <c r="AV75" s="2002">
        <f t="shared" si="13"/>
        <v>0</v>
      </c>
      <c r="AX75" s="145"/>
    </row>
    <row r="76" spans="4:50" ht="15.75" customHeight="1">
      <c r="D76" s="286" t="s">
        <v>226</v>
      </c>
      <c r="E76" s="155" t="s">
        <v>233</v>
      </c>
      <c r="F76" s="2402" t="s">
        <v>236</v>
      </c>
      <c r="G76" s="155" t="s">
        <v>171</v>
      </c>
      <c r="H76" s="225"/>
      <c r="I76" s="208"/>
      <c r="J76" s="2803"/>
      <c r="K76" s="2001"/>
      <c r="L76" s="2002"/>
      <c r="M76" s="2803"/>
      <c r="N76" s="2001"/>
      <c r="O76" s="2002"/>
      <c r="P76" s="2803"/>
      <c r="Q76" s="2001"/>
      <c r="R76" s="2002"/>
      <c r="S76" s="2803"/>
      <c r="T76" s="2001"/>
      <c r="U76" s="2002"/>
      <c r="V76" s="2803"/>
      <c r="W76" s="2001"/>
      <c r="X76" s="2002"/>
      <c r="Y76" s="2803"/>
      <c r="Z76" s="2001"/>
      <c r="AA76" s="2002"/>
      <c r="AB76" s="2803"/>
      <c r="AC76" s="2001"/>
      <c r="AD76" s="2002"/>
      <c r="AE76" s="2803"/>
      <c r="AF76" s="2001"/>
      <c r="AG76" s="2002"/>
      <c r="AH76" s="2803"/>
      <c r="AI76" s="2001"/>
      <c r="AJ76" s="2002"/>
      <c r="AK76" s="2803"/>
      <c r="AL76" s="2001"/>
      <c r="AM76" s="2002"/>
      <c r="AN76" s="2803"/>
      <c r="AO76" s="2001"/>
      <c r="AP76" s="2002"/>
      <c r="AQ76" s="2803"/>
      <c r="AR76" s="2001"/>
      <c r="AS76" s="2002"/>
      <c r="AT76" s="2803">
        <f t="shared" si="11"/>
        <v>0</v>
      </c>
      <c r="AU76" s="2001">
        <f t="shared" si="12"/>
        <v>0</v>
      </c>
      <c r="AV76" s="2002">
        <f t="shared" si="13"/>
        <v>0</v>
      </c>
      <c r="AX76" s="145"/>
    </row>
    <row r="77" spans="4:50" ht="15.75" customHeight="1">
      <c r="D77" s="286" t="s">
        <v>243</v>
      </c>
      <c r="E77" s="155" t="s">
        <v>233</v>
      </c>
      <c r="F77" s="155" t="s">
        <v>210</v>
      </c>
      <c r="G77" s="155" t="s">
        <v>52</v>
      </c>
      <c r="H77" s="225"/>
      <c r="I77" s="208"/>
      <c r="J77" s="2803">
        <f>'NLOK ALL FORECASTS'!BF197</f>
        <v>150</v>
      </c>
      <c r="K77" s="2001">
        <v>2</v>
      </c>
      <c r="L77" s="2002"/>
      <c r="M77" s="2803">
        <f>'NLOK ALL FORECASTS'!BG197</f>
        <v>150</v>
      </c>
      <c r="N77" s="2001">
        <v>2</v>
      </c>
      <c r="O77" s="2002"/>
      <c r="P77" s="2803">
        <f>'NLOK ALL FORECASTS'!BH197</f>
        <v>150</v>
      </c>
      <c r="Q77" s="2001">
        <v>2</v>
      </c>
      <c r="R77" s="2002"/>
      <c r="S77" s="2803">
        <f>'NLOK ALL FORECASTS'!BI197</f>
        <v>150</v>
      </c>
      <c r="T77" s="2001">
        <v>2</v>
      </c>
      <c r="U77" s="2002"/>
      <c r="V77" s="2803">
        <f>'NLOK ALL FORECASTS'!BJ197</f>
        <v>150</v>
      </c>
      <c r="W77" s="2001">
        <v>2</v>
      </c>
      <c r="X77" s="2002"/>
      <c r="Y77" s="2803">
        <f>'NLOK ALL FORECASTS'!BK197</f>
        <v>150</v>
      </c>
      <c r="Z77" s="2001">
        <v>2</v>
      </c>
      <c r="AA77" s="2002"/>
      <c r="AB77" s="2803">
        <f>'NLOK ALL FORECASTS'!BL197</f>
        <v>150</v>
      </c>
      <c r="AC77" s="2001">
        <v>2</v>
      </c>
      <c r="AD77" s="2002"/>
      <c r="AE77" s="2803">
        <f>'NLOK ALL FORECASTS'!BM197</f>
        <v>150</v>
      </c>
      <c r="AF77" s="2001">
        <v>2</v>
      </c>
      <c r="AG77" s="2002"/>
      <c r="AH77" s="2803">
        <f>'NLOK ALL FORECASTS'!BN197</f>
        <v>150</v>
      </c>
      <c r="AI77" s="2001">
        <v>2</v>
      </c>
      <c r="AJ77" s="2002"/>
      <c r="AK77" s="2803">
        <f>'NLOK ALL FORECASTS'!BO197</f>
        <v>150</v>
      </c>
      <c r="AL77" s="2001">
        <v>2</v>
      </c>
      <c r="AM77" s="2002"/>
      <c r="AN77" s="2803">
        <f>'NLOK ALL FORECASTS'!BP197</f>
        <v>150</v>
      </c>
      <c r="AO77" s="2001">
        <v>2</v>
      </c>
      <c r="AP77" s="2002"/>
      <c r="AQ77" s="2803">
        <f>'NLOK ALL FORECASTS'!BQ197</f>
        <v>150</v>
      </c>
      <c r="AR77" s="2001">
        <v>2</v>
      </c>
      <c r="AS77" s="2002"/>
      <c r="AT77" s="2803">
        <f t="shared" si="11"/>
        <v>1800</v>
      </c>
      <c r="AU77" s="2001">
        <f t="shared" si="12"/>
        <v>24</v>
      </c>
      <c r="AV77" s="2002">
        <f t="shared" si="13"/>
        <v>0</v>
      </c>
      <c r="AX77" s="145"/>
    </row>
    <row r="78" spans="4:50" ht="15.75" customHeight="1">
      <c r="D78" s="286" t="s">
        <v>244</v>
      </c>
      <c r="E78" s="155" t="s">
        <v>233</v>
      </c>
      <c r="F78" s="155" t="s">
        <v>210</v>
      </c>
      <c r="G78" s="155" t="s">
        <v>52</v>
      </c>
      <c r="H78" s="225"/>
      <c r="I78" s="208"/>
      <c r="J78" s="2803">
        <f>'NLOK ALL FORECASTS'!BF198</f>
        <v>800</v>
      </c>
      <c r="K78" s="2001">
        <v>2</v>
      </c>
      <c r="L78" s="2002"/>
      <c r="M78" s="2803">
        <f>'NLOK ALL FORECASTS'!BG198</f>
        <v>800</v>
      </c>
      <c r="N78" s="2001">
        <v>2</v>
      </c>
      <c r="O78" s="2002"/>
      <c r="P78" s="2803">
        <f>'NLOK ALL FORECASTS'!BH198</f>
        <v>800</v>
      </c>
      <c r="Q78" s="2001">
        <v>2</v>
      </c>
      <c r="R78" s="2002"/>
      <c r="S78" s="2803">
        <f>'NLOK ALL FORECASTS'!BI198</f>
        <v>800</v>
      </c>
      <c r="T78" s="2001">
        <v>2</v>
      </c>
      <c r="U78" s="2002"/>
      <c r="V78" s="2803">
        <f>'NLOK ALL FORECASTS'!BJ198</f>
        <v>800</v>
      </c>
      <c r="W78" s="2001">
        <v>2</v>
      </c>
      <c r="X78" s="2002"/>
      <c r="Y78" s="2803">
        <f>'NLOK ALL FORECASTS'!BK198</f>
        <v>800</v>
      </c>
      <c r="Z78" s="2001">
        <v>2</v>
      </c>
      <c r="AA78" s="2002"/>
      <c r="AB78" s="2803">
        <f>'NLOK ALL FORECASTS'!BL198</f>
        <v>800</v>
      </c>
      <c r="AC78" s="2001">
        <v>2</v>
      </c>
      <c r="AD78" s="2002"/>
      <c r="AE78" s="2803">
        <f>'NLOK ALL FORECASTS'!BM198</f>
        <v>800</v>
      </c>
      <c r="AF78" s="2001">
        <v>2</v>
      </c>
      <c r="AG78" s="2002"/>
      <c r="AH78" s="2803">
        <f>'NLOK ALL FORECASTS'!BN198</f>
        <v>800</v>
      </c>
      <c r="AI78" s="2001">
        <v>2</v>
      </c>
      <c r="AJ78" s="2002"/>
      <c r="AK78" s="2803">
        <f>'NLOK ALL FORECASTS'!BO198</f>
        <v>800</v>
      </c>
      <c r="AL78" s="2001">
        <v>2</v>
      </c>
      <c r="AM78" s="2002"/>
      <c r="AN78" s="2803">
        <f>'NLOK ALL FORECASTS'!BP198</f>
        <v>800</v>
      </c>
      <c r="AO78" s="2001">
        <v>2</v>
      </c>
      <c r="AP78" s="2002"/>
      <c r="AQ78" s="2803">
        <f>'NLOK ALL FORECASTS'!BQ198</f>
        <v>800</v>
      </c>
      <c r="AR78" s="2001">
        <v>2</v>
      </c>
      <c r="AS78" s="2002"/>
      <c r="AT78" s="2803">
        <f t="shared" si="11"/>
        <v>9600</v>
      </c>
      <c r="AU78" s="2001">
        <f t="shared" si="12"/>
        <v>24</v>
      </c>
      <c r="AV78" s="2002">
        <f t="shared" si="13"/>
        <v>0</v>
      </c>
      <c r="AX78" s="145"/>
    </row>
    <row r="79" spans="4:50" ht="15.75" customHeight="1">
      <c r="D79" s="286" t="s">
        <v>150</v>
      </c>
      <c r="E79" s="155" t="s">
        <v>233</v>
      </c>
      <c r="F79" s="155" t="s">
        <v>210</v>
      </c>
      <c r="G79" s="155" t="s">
        <v>52</v>
      </c>
      <c r="H79" s="225"/>
      <c r="I79" s="208"/>
      <c r="J79" s="2803">
        <f>'NLOK ALL FORECASTS'!BF199</f>
        <v>350</v>
      </c>
      <c r="K79" s="2001">
        <v>2</v>
      </c>
      <c r="L79" s="2002"/>
      <c r="M79" s="2803">
        <f>'NLOK ALL FORECASTS'!BG199</f>
        <v>350</v>
      </c>
      <c r="N79" s="2001">
        <v>2</v>
      </c>
      <c r="O79" s="2002"/>
      <c r="P79" s="2803">
        <f>'NLOK ALL FORECASTS'!BH199</f>
        <v>350</v>
      </c>
      <c r="Q79" s="2001">
        <v>2</v>
      </c>
      <c r="R79" s="2002"/>
      <c r="S79" s="2803">
        <f>'NLOK ALL FORECASTS'!BI199</f>
        <v>350</v>
      </c>
      <c r="T79" s="2001">
        <v>2</v>
      </c>
      <c r="U79" s="2002"/>
      <c r="V79" s="2803">
        <f>'NLOK ALL FORECASTS'!BJ199</f>
        <v>350</v>
      </c>
      <c r="W79" s="2001">
        <v>2</v>
      </c>
      <c r="X79" s="2002"/>
      <c r="Y79" s="2803">
        <f>'NLOK ALL FORECASTS'!BK199</f>
        <v>350</v>
      </c>
      <c r="Z79" s="2001">
        <v>2</v>
      </c>
      <c r="AA79" s="2002"/>
      <c r="AB79" s="2803">
        <f>'NLOK ALL FORECASTS'!BL199</f>
        <v>350</v>
      </c>
      <c r="AC79" s="2001">
        <v>2</v>
      </c>
      <c r="AD79" s="2002"/>
      <c r="AE79" s="2803">
        <f>'NLOK ALL FORECASTS'!BM199</f>
        <v>350</v>
      </c>
      <c r="AF79" s="2001">
        <v>2</v>
      </c>
      <c r="AG79" s="2002"/>
      <c r="AH79" s="2803">
        <f>'NLOK ALL FORECASTS'!BN199</f>
        <v>350</v>
      </c>
      <c r="AI79" s="2001">
        <v>2</v>
      </c>
      <c r="AJ79" s="2002"/>
      <c r="AK79" s="2803">
        <f>'NLOK ALL FORECASTS'!BO199</f>
        <v>350</v>
      </c>
      <c r="AL79" s="2001">
        <v>2</v>
      </c>
      <c r="AM79" s="2002"/>
      <c r="AN79" s="2803">
        <f>'NLOK ALL FORECASTS'!BP199</f>
        <v>350</v>
      </c>
      <c r="AO79" s="2001">
        <v>2</v>
      </c>
      <c r="AP79" s="2002"/>
      <c r="AQ79" s="2803">
        <f>'NLOK ALL FORECASTS'!BQ199</f>
        <v>350</v>
      </c>
      <c r="AR79" s="2001">
        <v>2</v>
      </c>
      <c r="AS79" s="2002"/>
      <c r="AT79" s="2803">
        <f t="shared" si="11"/>
        <v>4200</v>
      </c>
      <c r="AU79" s="2001">
        <f t="shared" si="12"/>
        <v>24</v>
      </c>
      <c r="AV79" s="2002">
        <f t="shared" si="13"/>
        <v>0</v>
      </c>
      <c r="AX79" s="145"/>
    </row>
    <row r="80" spans="4:50" ht="15.75" customHeight="1">
      <c r="D80" s="286" t="s">
        <v>218</v>
      </c>
      <c r="E80" s="155" t="s">
        <v>245</v>
      </c>
      <c r="F80" s="155" t="s">
        <v>210</v>
      </c>
      <c r="G80" s="155" t="s">
        <v>171</v>
      </c>
      <c r="H80" s="225">
        <v>3.5</v>
      </c>
      <c r="I80" s="208"/>
      <c r="J80" s="2803">
        <f>'NLOK ALL FORECASTS'!BF191-'NLOK ALL FORECASTS'!BF195</f>
        <v>22900</v>
      </c>
      <c r="K80" s="2001"/>
      <c r="L80" s="2002"/>
      <c r="M80" s="2803">
        <f>'NLOK ALL FORECASTS'!BG191-'NLOK ALL FORECASTS'!BG195</f>
        <v>22900</v>
      </c>
      <c r="N80" s="2001"/>
      <c r="O80" s="2002"/>
      <c r="P80" s="2803">
        <f>'NLOK ALL FORECASTS'!BH191-'NLOK ALL FORECASTS'!BH195</f>
        <v>20200</v>
      </c>
      <c r="Q80" s="2001"/>
      <c r="R80" s="2002"/>
      <c r="S80" s="2803">
        <f>'NLOK ALL FORECASTS'!BI191-'NLOK ALL FORECASTS'!BI195</f>
        <v>18180</v>
      </c>
      <c r="T80" s="2001"/>
      <c r="U80" s="2002"/>
      <c r="V80" s="2803">
        <f>'NLOK ALL FORECASTS'!BJ191-'NLOK ALL FORECASTS'!BJ195</f>
        <v>17100</v>
      </c>
      <c r="W80" s="2001"/>
      <c r="X80" s="2002"/>
      <c r="Y80" s="2803">
        <f>'NLOK ALL FORECASTS'!BK191-'NLOK ALL FORECASTS'!BK195</f>
        <v>16560</v>
      </c>
      <c r="Z80" s="2001"/>
      <c r="AA80" s="2002"/>
      <c r="AB80" s="2803">
        <f>'NLOK ALL FORECASTS'!BL191-'NLOK ALL FORECASTS'!BL195</f>
        <v>21500</v>
      </c>
      <c r="AC80" s="2001"/>
      <c r="AD80" s="2002"/>
      <c r="AE80" s="2803">
        <f>'NLOK ALL FORECASTS'!BM191-'NLOK ALL FORECASTS'!BM195</f>
        <v>21900</v>
      </c>
      <c r="AF80" s="2001"/>
      <c r="AG80" s="2002"/>
      <c r="AH80" s="2803">
        <f>'NLOK ALL FORECASTS'!BN191-'NLOK ALL FORECASTS'!BN195</f>
        <v>22400</v>
      </c>
      <c r="AI80" s="2001"/>
      <c r="AJ80" s="2002"/>
      <c r="AK80" s="2803">
        <f>'NLOK ALL FORECASTS'!BO191-'NLOK ALL FORECASTS'!BO195</f>
        <v>23800</v>
      </c>
      <c r="AL80" s="2001"/>
      <c r="AM80" s="2002"/>
      <c r="AN80" s="2803">
        <f>'NLOK ALL FORECASTS'!BP191-'NLOK ALL FORECASTS'!BP195</f>
        <v>22800</v>
      </c>
      <c r="AO80" s="2001"/>
      <c r="AP80" s="2002"/>
      <c r="AQ80" s="2803">
        <f>'NLOK ALL FORECASTS'!BQ191-'NLOK ALL FORECASTS'!BQ195</f>
        <v>23900</v>
      </c>
      <c r="AR80" s="2001"/>
      <c r="AS80" s="2002"/>
      <c r="AT80" s="2803">
        <f t="shared" si="11"/>
        <v>254140</v>
      </c>
      <c r="AU80" s="2001">
        <f t="shared" si="12"/>
        <v>0</v>
      </c>
      <c r="AV80" s="2002">
        <f t="shared" si="13"/>
        <v>0</v>
      </c>
      <c r="AX80" s="145"/>
    </row>
    <row r="81" spans="4:50" ht="15.75" hidden="1" customHeight="1">
      <c r="D81" s="286" t="s">
        <v>218</v>
      </c>
      <c r="E81" s="155" t="s">
        <v>246</v>
      </c>
      <c r="F81" s="155" t="s">
        <v>210</v>
      </c>
      <c r="G81" s="155" t="s">
        <v>171</v>
      </c>
      <c r="H81" s="225"/>
      <c r="I81" s="208"/>
      <c r="J81" s="2803"/>
      <c r="K81" s="2001"/>
      <c r="L81" s="2002"/>
      <c r="M81" s="2803"/>
      <c r="N81" s="2001"/>
      <c r="O81" s="2002"/>
      <c r="P81" s="2803"/>
      <c r="Q81" s="2001"/>
      <c r="R81" s="2002"/>
      <c r="S81" s="2803"/>
      <c r="T81" s="2001"/>
      <c r="U81" s="2002"/>
      <c r="V81" s="2803"/>
      <c r="W81" s="2001"/>
      <c r="X81" s="2002"/>
      <c r="Y81" s="2803"/>
      <c r="Z81" s="2001"/>
      <c r="AA81" s="2002"/>
      <c r="AB81" s="2803"/>
      <c r="AC81" s="2001"/>
      <c r="AD81" s="2002"/>
      <c r="AE81" s="2803"/>
      <c r="AF81" s="2001"/>
      <c r="AG81" s="2002"/>
      <c r="AH81" s="2803"/>
      <c r="AI81" s="2001"/>
      <c r="AJ81" s="2002"/>
      <c r="AK81" s="2803"/>
      <c r="AL81" s="2001"/>
      <c r="AM81" s="2002"/>
      <c r="AN81" s="2803"/>
      <c r="AO81" s="2001"/>
      <c r="AP81" s="2002"/>
      <c r="AQ81" s="2803"/>
      <c r="AR81" s="2001"/>
      <c r="AS81" s="2002"/>
      <c r="AT81" s="2803">
        <f t="shared" si="11"/>
        <v>0</v>
      </c>
      <c r="AU81" s="2001">
        <f t="shared" si="12"/>
        <v>0</v>
      </c>
      <c r="AV81" s="2002">
        <f t="shared" si="13"/>
        <v>0</v>
      </c>
      <c r="AX81" s="145"/>
    </row>
    <row r="82" spans="4:50" ht="15.75" hidden="1" customHeight="1">
      <c r="D82" s="286" t="s">
        <v>218</v>
      </c>
      <c r="E82" s="155" t="s">
        <v>247</v>
      </c>
      <c r="F82" s="155" t="s">
        <v>210</v>
      </c>
      <c r="G82" s="155" t="s">
        <v>171</v>
      </c>
      <c r="H82" s="225">
        <v>2.65</v>
      </c>
      <c r="I82" s="208"/>
      <c r="J82" s="2803"/>
      <c r="K82" s="2001"/>
      <c r="L82" s="2002"/>
      <c r="M82" s="2803"/>
      <c r="N82" s="2001"/>
      <c r="O82" s="2002"/>
      <c r="P82" s="2803"/>
      <c r="Q82" s="2001"/>
      <c r="R82" s="2002"/>
      <c r="S82" s="2803"/>
      <c r="T82" s="2001"/>
      <c r="U82" s="2002"/>
      <c r="V82" s="2803"/>
      <c r="W82" s="2001"/>
      <c r="X82" s="2002"/>
      <c r="Y82" s="2803"/>
      <c r="Z82" s="2001"/>
      <c r="AA82" s="2002"/>
      <c r="AB82" s="2803"/>
      <c r="AC82" s="2001"/>
      <c r="AD82" s="2002"/>
      <c r="AE82" s="2803"/>
      <c r="AF82" s="2001"/>
      <c r="AG82" s="2002"/>
      <c r="AH82" s="2803"/>
      <c r="AI82" s="2001"/>
      <c r="AJ82" s="2002"/>
      <c r="AK82" s="2803"/>
      <c r="AL82" s="2001"/>
      <c r="AM82" s="2002"/>
      <c r="AN82" s="2803"/>
      <c r="AO82" s="2001"/>
      <c r="AP82" s="2002"/>
      <c r="AQ82" s="2803"/>
      <c r="AR82" s="2001"/>
      <c r="AS82" s="2002"/>
      <c r="AT82" s="2803">
        <f t="shared" si="11"/>
        <v>0</v>
      </c>
      <c r="AU82" s="2001">
        <f t="shared" si="12"/>
        <v>0</v>
      </c>
      <c r="AV82" s="2002">
        <f t="shared" si="13"/>
        <v>0</v>
      </c>
      <c r="AX82" s="145"/>
    </row>
    <row r="83" spans="4:50" ht="15.75" customHeight="1">
      <c r="D83" s="286" t="s">
        <v>218</v>
      </c>
      <c r="E83" s="155" t="s">
        <v>248</v>
      </c>
      <c r="F83" s="155" t="s">
        <v>210</v>
      </c>
      <c r="G83" s="155" t="s">
        <v>171</v>
      </c>
      <c r="H83" s="225">
        <v>4</v>
      </c>
      <c r="I83" s="208"/>
      <c r="J83" s="2803">
        <f>'NLOK ALL FORECASTS'!BF195</f>
        <v>2800</v>
      </c>
      <c r="K83" s="2001"/>
      <c r="L83" s="2002"/>
      <c r="M83" s="2803">
        <f>'NLOK ALL FORECASTS'!BG195</f>
        <v>2800</v>
      </c>
      <c r="N83" s="2001"/>
      <c r="O83" s="2002"/>
      <c r="P83" s="2803">
        <f>'NLOK ALL FORECASTS'!BH195</f>
        <v>2800</v>
      </c>
      <c r="Q83" s="2001"/>
      <c r="R83" s="2002"/>
      <c r="S83" s="2803">
        <f>'NLOK ALL FORECASTS'!BI195</f>
        <v>2520</v>
      </c>
      <c r="T83" s="2001"/>
      <c r="U83" s="2002"/>
      <c r="V83" s="2803">
        <f>'NLOK ALL FORECASTS'!BJ195</f>
        <v>2880</v>
      </c>
      <c r="W83" s="2001"/>
      <c r="X83" s="2002"/>
      <c r="Y83" s="2803">
        <f>'NLOK ALL FORECASTS'!BK195</f>
        <v>2880</v>
      </c>
      <c r="Z83" s="2001"/>
      <c r="AA83" s="2002"/>
      <c r="AB83" s="2803">
        <f>'NLOK ALL FORECASTS'!BL195</f>
        <v>3200</v>
      </c>
      <c r="AC83" s="2001"/>
      <c r="AD83" s="2002"/>
      <c r="AE83" s="2803">
        <f>'NLOK ALL FORECASTS'!BM195</f>
        <v>3200</v>
      </c>
      <c r="AF83" s="2001"/>
      <c r="AG83" s="2002"/>
      <c r="AH83" s="2803">
        <f>'NLOK ALL FORECASTS'!BN195</f>
        <v>3200</v>
      </c>
      <c r="AI83" s="2001"/>
      <c r="AJ83" s="2002"/>
      <c r="AK83" s="2803">
        <f>'NLOK ALL FORECASTS'!BO195</f>
        <v>3200</v>
      </c>
      <c r="AL83" s="2001"/>
      <c r="AM83" s="2002"/>
      <c r="AN83" s="2803">
        <f>'NLOK ALL FORECASTS'!BP195</f>
        <v>3200</v>
      </c>
      <c r="AO83" s="2001"/>
      <c r="AP83" s="2002"/>
      <c r="AQ83" s="2803">
        <f>'NLOK ALL FORECASTS'!BQ195</f>
        <v>3200</v>
      </c>
      <c r="AR83" s="2001"/>
      <c r="AS83" s="2002"/>
      <c r="AT83" s="2803">
        <f t="shared" si="11"/>
        <v>35880</v>
      </c>
      <c r="AU83" s="2001">
        <f t="shared" si="12"/>
        <v>0</v>
      </c>
      <c r="AV83" s="2002">
        <f t="shared" si="13"/>
        <v>0</v>
      </c>
      <c r="AX83" s="145"/>
    </row>
    <row r="84" spans="4:50" ht="15.75" customHeight="1">
      <c r="D84" s="608" t="s">
        <v>218</v>
      </c>
      <c r="E84" s="282" t="s">
        <v>249</v>
      </c>
      <c r="F84" s="282" t="s">
        <v>210</v>
      </c>
      <c r="G84" s="282" t="s">
        <v>22</v>
      </c>
      <c r="H84" s="281">
        <v>3.8</v>
      </c>
      <c r="I84" s="203"/>
      <c r="J84" s="2842">
        <f>'NLOK ALL FORECASTS'!BF196</f>
        <v>400</v>
      </c>
      <c r="K84" s="2843"/>
      <c r="L84" s="2838"/>
      <c r="M84" s="2842">
        <f>'NLOK ALL FORECASTS'!BG196</f>
        <v>300</v>
      </c>
      <c r="N84" s="2843"/>
      <c r="O84" s="2838"/>
      <c r="P84" s="2842">
        <f>'NLOK ALL FORECASTS'!BH196</f>
        <v>300</v>
      </c>
      <c r="Q84" s="2843"/>
      <c r="R84" s="2838"/>
      <c r="S84" s="2842">
        <f>'NLOK ALL FORECASTS'!BI196</f>
        <v>300</v>
      </c>
      <c r="T84" s="2843"/>
      <c r="U84" s="2838"/>
      <c r="V84" s="2842">
        <f>'NLOK ALL FORECASTS'!BJ196</f>
        <v>400</v>
      </c>
      <c r="W84" s="2843"/>
      <c r="X84" s="2838"/>
      <c r="Y84" s="2842">
        <f>'NLOK ALL FORECASTS'!BK196</f>
        <v>400</v>
      </c>
      <c r="Z84" s="2843"/>
      <c r="AA84" s="2838"/>
      <c r="AB84" s="2842">
        <f>'NLOK ALL FORECASTS'!BL196</f>
        <v>400</v>
      </c>
      <c r="AC84" s="2843"/>
      <c r="AD84" s="2838"/>
      <c r="AE84" s="2842">
        <f>'NLOK ALL FORECASTS'!BM196</f>
        <v>400</v>
      </c>
      <c r="AF84" s="2843"/>
      <c r="AG84" s="2838"/>
      <c r="AH84" s="2842">
        <f>'NLOK ALL FORECASTS'!BN196</f>
        <v>400</v>
      </c>
      <c r="AI84" s="2843"/>
      <c r="AJ84" s="2838"/>
      <c r="AK84" s="2842">
        <f>'NLOK ALL FORECASTS'!BO196</f>
        <v>400</v>
      </c>
      <c r="AL84" s="2843"/>
      <c r="AM84" s="2838"/>
      <c r="AN84" s="2842">
        <f>'NLOK ALL FORECASTS'!BP196</f>
        <v>400</v>
      </c>
      <c r="AO84" s="2843"/>
      <c r="AP84" s="2838"/>
      <c r="AQ84" s="2842">
        <f>'NLOK ALL FORECASTS'!BQ196</f>
        <v>400</v>
      </c>
      <c r="AR84" s="2843"/>
      <c r="AS84" s="2838"/>
      <c r="AT84" s="2842">
        <f t="shared" si="11"/>
        <v>4500</v>
      </c>
      <c r="AU84" s="2843">
        <f t="shared" si="12"/>
        <v>0</v>
      </c>
      <c r="AV84" s="2838">
        <f t="shared" si="13"/>
        <v>0</v>
      </c>
      <c r="AX84" s="145"/>
    </row>
    <row r="85" spans="4:50" ht="15.75" customHeight="1">
      <c r="D85" s="1981"/>
      <c r="E85" s="1981"/>
      <c r="F85" s="1981"/>
      <c r="G85" s="1981"/>
      <c r="H85" s="1981"/>
      <c r="I85" s="1981"/>
      <c r="J85" s="1981"/>
      <c r="K85" s="1981"/>
      <c r="L85" s="1981"/>
      <c r="M85" s="1981"/>
      <c r="N85" s="1981"/>
      <c r="O85" s="1981"/>
      <c r="P85" s="1981"/>
      <c r="Q85" s="1981"/>
      <c r="R85" s="1981"/>
      <c r="S85" s="1981"/>
      <c r="T85" s="1981"/>
      <c r="U85" s="1981"/>
      <c r="V85" s="1981"/>
      <c r="W85" s="1981"/>
      <c r="X85" s="1981"/>
      <c r="Y85" s="1981"/>
      <c r="Z85" s="1981"/>
      <c r="AA85" s="1981"/>
      <c r="AB85" s="1981"/>
      <c r="AC85" s="1981"/>
      <c r="AD85" s="1981"/>
      <c r="AE85" s="1981"/>
      <c r="AF85" s="1981"/>
      <c r="AG85" s="1981"/>
      <c r="AH85" s="1981"/>
      <c r="AI85" s="1981"/>
      <c r="AJ85" s="1981"/>
      <c r="AK85" s="1981"/>
      <c r="AL85" s="1981"/>
      <c r="AM85" s="1981"/>
      <c r="AN85" s="1981"/>
      <c r="AO85" s="1981"/>
      <c r="AP85" s="1981"/>
      <c r="AQ85" s="1981"/>
      <c r="AR85" s="1981"/>
      <c r="AS85" s="1981"/>
      <c r="AT85" s="1981"/>
      <c r="AU85" s="1981"/>
      <c r="AV85" s="1981"/>
      <c r="AW85" s="1981"/>
      <c r="AX85" s="145"/>
    </row>
    <row r="86" spans="4:50" ht="15.75" customHeight="1">
      <c r="D86" s="359" t="s">
        <v>208</v>
      </c>
      <c r="E86" s="360" t="s">
        <v>250</v>
      </c>
      <c r="F86" s="360" t="s">
        <v>210</v>
      </c>
      <c r="G86" s="360" t="s">
        <v>171</v>
      </c>
      <c r="H86" s="361"/>
      <c r="I86" s="362"/>
      <c r="J86" s="2802">
        <f>'NLOK ALL FORECASTS'!BF155</f>
        <v>2355.8074479993466</v>
      </c>
      <c r="K86" s="1999">
        <v>10</v>
      </c>
      <c r="L86" s="2000"/>
      <c r="M86" s="2802">
        <f>'NLOK ALL FORECASTS'!BG155</f>
        <v>2300</v>
      </c>
      <c r="N86" s="1999">
        <v>10</v>
      </c>
      <c r="O86" s="2000"/>
      <c r="P86" s="2802">
        <f>'NLOK ALL FORECASTS'!BH155</f>
        <v>2900</v>
      </c>
      <c r="Q86" s="1999">
        <v>10</v>
      </c>
      <c r="R86" s="2000"/>
      <c r="S86" s="2802">
        <f>'NLOK ALL FORECASTS'!BI155</f>
        <v>2900</v>
      </c>
      <c r="T86" s="1999">
        <v>10</v>
      </c>
      <c r="U86" s="2000"/>
      <c r="V86" s="2802">
        <f>'NLOK ALL FORECASTS'!BJ155</f>
        <v>2900</v>
      </c>
      <c r="W86" s="1999">
        <v>10</v>
      </c>
      <c r="X86" s="2000"/>
      <c r="Y86" s="2802">
        <f>'NLOK ALL FORECASTS'!BK155</f>
        <v>2900</v>
      </c>
      <c r="Z86" s="1999">
        <v>10</v>
      </c>
      <c r="AA86" s="2000"/>
      <c r="AB86" s="2802">
        <f>'NLOK ALL FORECASTS'!BL155</f>
        <v>3000</v>
      </c>
      <c r="AC86" s="1999">
        <v>10</v>
      </c>
      <c r="AD86" s="2000"/>
      <c r="AE86" s="2802">
        <f>'NLOK ALL FORECASTS'!BM155</f>
        <v>2900</v>
      </c>
      <c r="AF86" s="1999">
        <v>10</v>
      </c>
      <c r="AG86" s="2000"/>
      <c r="AH86" s="2802">
        <f>'NLOK ALL FORECASTS'!BN155</f>
        <v>2700</v>
      </c>
      <c r="AI86" s="1999">
        <v>10</v>
      </c>
      <c r="AJ86" s="2000"/>
      <c r="AK86" s="2802">
        <f>'NLOK ALL FORECASTS'!BO155</f>
        <v>2900</v>
      </c>
      <c r="AL86" s="1999">
        <v>10</v>
      </c>
      <c r="AM86" s="2000"/>
      <c r="AN86" s="2802">
        <f>'NLOK ALL FORECASTS'!BP155</f>
        <v>2600</v>
      </c>
      <c r="AO86" s="1999">
        <v>10</v>
      </c>
      <c r="AP86" s="2000"/>
      <c r="AQ86" s="2802">
        <f>'NLOK ALL FORECASTS'!BQ155</f>
        <v>2800</v>
      </c>
      <c r="AR86" s="1999">
        <v>10</v>
      </c>
      <c r="AS86" s="2000"/>
      <c r="AT86" s="2802">
        <f t="shared" ref="AT86:AT96" si="14">SUM(J86,M86,P86,S86,V86,Y86,AB86,AE86,AH86,AK86,AN86,AQ86)</f>
        <v>33155.807447999345</v>
      </c>
      <c r="AU86" s="1999">
        <f t="shared" ref="AU86:AU96" si="15">SUM(K86,N86,Q86,T86,W86,Z86,AC86,AF86,AI86,AL86,AO86,AR86)</f>
        <v>120</v>
      </c>
      <c r="AV86" s="2000">
        <f t="shared" ref="AV86:AV96" si="16">SUM(L86,O86,R86,U86,X86,AA86,AD86,AG86,AJ86,AM86,AP86,AS86)</f>
        <v>0</v>
      </c>
      <c r="AX86" s="145"/>
    </row>
    <row r="87" spans="4:50" ht="15.75" customHeight="1">
      <c r="D87" s="286" t="s">
        <v>208</v>
      </c>
      <c r="E87" s="155" t="s">
        <v>251</v>
      </c>
      <c r="F87" s="155" t="s">
        <v>210</v>
      </c>
      <c r="G87" s="155" t="s">
        <v>171</v>
      </c>
      <c r="H87" s="225"/>
      <c r="I87" s="208"/>
      <c r="J87" s="2803">
        <f>'NLOK ALL FORECASTS'!BF156</f>
        <v>12368.582795903092</v>
      </c>
      <c r="K87" s="2001"/>
      <c r="L87" s="2002"/>
      <c r="M87" s="2803">
        <f>'NLOK ALL FORECASTS'!BG156</f>
        <v>11400</v>
      </c>
      <c r="N87" s="2001"/>
      <c r="O87" s="2002"/>
      <c r="P87" s="2803">
        <f>'NLOK ALL FORECASTS'!BH156</f>
        <v>11900</v>
      </c>
      <c r="Q87" s="2001"/>
      <c r="R87" s="2002"/>
      <c r="S87" s="2803">
        <f>'NLOK ALL FORECASTS'!BI156</f>
        <v>12400</v>
      </c>
      <c r="T87" s="2001"/>
      <c r="U87" s="2002"/>
      <c r="V87" s="2803">
        <f>'NLOK ALL FORECASTS'!BJ156</f>
        <v>12000</v>
      </c>
      <c r="W87" s="2001"/>
      <c r="X87" s="2002"/>
      <c r="Y87" s="2803">
        <f>'NLOK ALL FORECASTS'!BK156</f>
        <v>10900</v>
      </c>
      <c r="Z87" s="2001"/>
      <c r="AA87" s="2002"/>
      <c r="AB87" s="2803">
        <f>'NLOK ALL FORECASTS'!BL156</f>
        <v>10900</v>
      </c>
      <c r="AC87" s="2001"/>
      <c r="AD87" s="2002"/>
      <c r="AE87" s="2803">
        <f>'NLOK ALL FORECASTS'!BM156</f>
        <v>11700</v>
      </c>
      <c r="AF87" s="2001"/>
      <c r="AG87" s="2002"/>
      <c r="AH87" s="2803">
        <f>'NLOK ALL FORECASTS'!BN156</f>
        <v>11100</v>
      </c>
      <c r="AI87" s="2001"/>
      <c r="AJ87" s="2002"/>
      <c r="AK87" s="2803">
        <f>'NLOK ALL FORECASTS'!BO156</f>
        <v>12400</v>
      </c>
      <c r="AL87" s="2001"/>
      <c r="AM87" s="2002"/>
      <c r="AN87" s="2803">
        <f>'NLOK ALL FORECASTS'!BP156</f>
        <v>11400</v>
      </c>
      <c r="AO87" s="2001"/>
      <c r="AP87" s="2002"/>
      <c r="AQ87" s="2803">
        <f>'NLOK ALL FORECASTS'!BQ156</f>
        <v>12700</v>
      </c>
      <c r="AR87" s="2001"/>
      <c r="AS87" s="2002"/>
      <c r="AT87" s="2803">
        <f t="shared" si="14"/>
        <v>141168.58279590309</v>
      </c>
      <c r="AU87" s="2001">
        <f t="shared" si="15"/>
        <v>0</v>
      </c>
      <c r="AV87" s="2002">
        <f t="shared" si="16"/>
        <v>0</v>
      </c>
      <c r="AX87" s="145"/>
    </row>
    <row r="88" spans="4:50" ht="15.75" customHeight="1">
      <c r="D88" s="286" t="s">
        <v>208</v>
      </c>
      <c r="E88" s="155" t="s">
        <v>251</v>
      </c>
      <c r="F88" s="155" t="s">
        <v>210</v>
      </c>
      <c r="G88" s="155" t="s">
        <v>22</v>
      </c>
      <c r="H88" s="225"/>
      <c r="I88" s="208"/>
      <c r="J88" s="2803">
        <f>'NLOK ALL FORECASTS'!BF157</f>
        <v>2250</v>
      </c>
      <c r="K88" s="2001"/>
      <c r="L88" s="2002"/>
      <c r="M88" s="2803">
        <f>'NLOK ALL FORECASTS'!BG157</f>
        <v>2200</v>
      </c>
      <c r="N88" s="2001"/>
      <c r="O88" s="2002"/>
      <c r="P88" s="2803">
        <f>'NLOK ALL FORECASTS'!BH157</f>
        <v>2200</v>
      </c>
      <c r="Q88" s="2001"/>
      <c r="R88" s="2002"/>
      <c r="S88" s="2803">
        <f>'NLOK ALL FORECASTS'!BI157</f>
        <v>2300</v>
      </c>
      <c r="T88" s="2001"/>
      <c r="U88" s="2002"/>
      <c r="V88" s="2803">
        <f>'NLOK ALL FORECASTS'!BJ157</f>
        <v>2200</v>
      </c>
      <c r="W88" s="2001"/>
      <c r="X88" s="2002"/>
      <c r="Y88" s="2803">
        <f>'NLOK ALL FORECASTS'!BK157</f>
        <v>2300</v>
      </c>
      <c r="Z88" s="2001"/>
      <c r="AA88" s="2002"/>
      <c r="AB88" s="2803">
        <f>'NLOK ALL FORECASTS'!BL157</f>
        <v>2100</v>
      </c>
      <c r="AC88" s="2001"/>
      <c r="AD88" s="2002"/>
      <c r="AE88" s="2803">
        <f>'NLOK ALL FORECASTS'!BM157</f>
        <v>2300</v>
      </c>
      <c r="AF88" s="2001"/>
      <c r="AG88" s="2002"/>
      <c r="AH88" s="2803">
        <f>'NLOK ALL FORECASTS'!BN157</f>
        <v>2300</v>
      </c>
      <c r="AI88" s="2001"/>
      <c r="AJ88" s="2002"/>
      <c r="AK88" s="2803">
        <f>'NLOK ALL FORECASTS'!BO157</f>
        <v>2400</v>
      </c>
      <c r="AL88" s="2001"/>
      <c r="AM88" s="2002"/>
      <c r="AN88" s="2803">
        <f>'NLOK ALL FORECASTS'!BP157</f>
        <v>2200</v>
      </c>
      <c r="AO88" s="2001"/>
      <c r="AP88" s="2002"/>
      <c r="AQ88" s="2803">
        <f>'NLOK ALL FORECASTS'!BQ157</f>
        <v>2300</v>
      </c>
      <c r="AR88" s="2001"/>
      <c r="AS88" s="2002"/>
      <c r="AT88" s="2803">
        <f t="shared" si="14"/>
        <v>27050</v>
      </c>
      <c r="AU88" s="2001">
        <f t="shared" si="15"/>
        <v>0</v>
      </c>
      <c r="AV88" s="2002">
        <f t="shared" si="16"/>
        <v>0</v>
      </c>
      <c r="AX88" s="145"/>
    </row>
    <row r="89" spans="4:50" ht="15.75" customHeight="1">
      <c r="D89" s="286" t="s">
        <v>208</v>
      </c>
      <c r="E89" s="155" t="s">
        <v>251</v>
      </c>
      <c r="F89" s="155" t="s">
        <v>210</v>
      </c>
      <c r="G89" s="155" t="s">
        <v>84</v>
      </c>
      <c r="H89" s="225"/>
      <c r="I89" s="208"/>
      <c r="J89" s="2803">
        <f>'NLOK ALL FORECASTS'!BF158</f>
        <v>730</v>
      </c>
      <c r="K89" s="2001"/>
      <c r="L89" s="2002"/>
      <c r="M89" s="2803">
        <f>'NLOK ALL FORECASTS'!BG158</f>
        <v>700</v>
      </c>
      <c r="N89" s="2001"/>
      <c r="O89" s="2002"/>
      <c r="P89" s="2803">
        <f>'NLOK ALL FORECASTS'!BH158</f>
        <v>700</v>
      </c>
      <c r="Q89" s="2001"/>
      <c r="R89" s="2002"/>
      <c r="S89" s="2803">
        <f>'NLOK ALL FORECASTS'!BI158</f>
        <v>700</v>
      </c>
      <c r="T89" s="2001"/>
      <c r="U89" s="2002"/>
      <c r="V89" s="2803">
        <f>'NLOK ALL FORECASTS'!BJ158</f>
        <v>700</v>
      </c>
      <c r="W89" s="2001"/>
      <c r="X89" s="2002"/>
      <c r="Y89" s="2803">
        <f>'NLOK ALL FORECASTS'!BK158</f>
        <v>700</v>
      </c>
      <c r="Z89" s="2001"/>
      <c r="AA89" s="2002"/>
      <c r="AB89" s="2803">
        <f>'NLOK ALL FORECASTS'!BL158</f>
        <v>700</v>
      </c>
      <c r="AC89" s="2001"/>
      <c r="AD89" s="2002"/>
      <c r="AE89" s="2803">
        <f>'NLOK ALL FORECASTS'!BM158</f>
        <v>700</v>
      </c>
      <c r="AF89" s="2001"/>
      <c r="AG89" s="2002"/>
      <c r="AH89" s="2803">
        <f>'NLOK ALL FORECASTS'!BN158</f>
        <v>700</v>
      </c>
      <c r="AI89" s="2001"/>
      <c r="AJ89" s="2002"/>
      <c r="AK89" s="2803">
        <f>'NLOK ALL FORECASTS'!BO158</f>
        <v>700</v>
      </c>
      <c r="AL89" s="2001"/>
      <c r="AM89" s="2002"/>
      <c r="AN89" s="2803">
        <f>'NLOK ALL FORECASTS'!BP158</f>
        <v>700</v>
      </c>
      <c r="AO89" s="2001"/>
      <c r="AP89" s="2002"/>
      <c r="AQ89" s="2803">
        <f>'NLOK ALL FORECASTS'!BQ158</f>
        <v>700</v>
      </c>
      <c r="AR89" s="2001"/>
      <c r="AS89" s="2002"/>
      <c r="AT89" s="2803">
        <f t="shared" si="14"/>
        <v>8430</v>
      </c>
      <c r="AU89" s="2001">
        <f t="shared" si="15"/>
        <v>0</v>
      </c>
      <c r="AV89" s="2002">
        <f t="shared" si="16"/>
        <v>0</v>
      </c>
      <c r="AX89" s="145"/>
    </row>
    <row r="90" spans="4:50" ht="15.75" customHeight="1">
      <c r="D90" s="608" t="s">
        <v>208</v>
      </c>
      <c r="E90" s="282" t="s">
        <v>252</v>
      </c>
      <c r="F90" s="282"/>
      <c r="G90" s="282"/>
      <c r="H90" s="281"/>
      <c r="I90" s="203"/>
      <c r="J90" s="2803"/>
      <c r="K90" s="2001"/>
      <c r="L90" s="2002"/>
      <c r="M90" s="2803"/>
      <c r="N90" s="2001"/>
      <c r="O90" s="2002"/>
      <c r="P90" s="2803"/>
      <c r="Q90" s="2001"/>
      <c r="R90" s="2002"/>
      <c r="S90" s="2803"/>
      <c r="T90" s="2001"/>
      <c r="U90" s="2002"/>
      <c r="V90" s="2803"/>
      <c r="W90" s="2001"/>
      <c r="X90" s="2002"/>
      <c r="Y90" s="2803"/>
      <c r="Z90" s="2001"/>
      <c r="AA90" s="2002"/>
      <c r="AB90" s="2803"/>
      <c r="AC90" s="2001"/>
      <c r="AD90" s="2002"/>
      <c r="AE90" s="2803"/>
      <c r="AF90" s="2001"/>
      <c r="AG90" s="2002"/>
      <c r="AH90" s="2803"/>
      <c r="AI90" s="2001"/>
      <c r="AJ90" s="2002"/>
      <c r="AK90" s="2803"/>
      <c r="AL90" s="2001"/>
      <c r="AM90" s="2002"/>
      <c r="AN90" s="2803"/>
      <c r="AO90" s="2001"/>
      <c r="AP90" s="2002"/>
      <c r="AQ90" s="2803"/>
      <c r="AR90" s="2001"/>
      <c r="AS90" s="2002"/>
      <c r="AT90" s="2803">
        <f t="shared" si="14"/>
        <v>0</v>
      </c>
      <c r="AU90" s="2001">
        <f t="shared" si="15"/>
        <v>0</v>
      </c>
      <c r="AV90" s="2002">
        <f t="shared" si="16"/>
        <v>0</v>
      </c>
      <c r="AX90" s="145"/>
    </row>
    <row r="91" spans="4:50" ht="15.75" customHeight="1">
      <c r="D91" s="359" t="s">
        <v>218</v>
      </c>
      <c r="E91" s="360" t="s">
        <v>251</v>
      </c>
      <c r="F91" s="360" t="s">
        <v>210</v>
      </c>
      <c r="G91" s="360" t="s">
        <v>171</v>
      </c>
      <c r="H91" s="361">
        <v>1.7</v>
      </c>
      <c r="I91" s="362"/>
      <c r="J91" s="2802">
        <v>200</v>
      </c>
      <c r="K91" s="1999"/>
      <c r="L91" s="2000"/>
      <c r="M91" s="2802">
        <v>200</v>
      </c>
      <c r="N91" s="1999"/>
      <c r="O91" s="2000"/>
      <c r="P91" s="2802">
        <v>200</v>
      </c>
      <c r="Q91" s="1999"/>
      <c r="R91" s="2000"/>
      <c r="S91" s="2802">
        <v>200</v>
      </c>
      <c r="T91" s="1999"/>
      <c r="U91" s="2000"/>
      <c r="V91" s="2802">
        <v>200</v>
      </c>
      <c r="W91" s="1999"/>
      <c r="X91" s="2000"/>
      <c r="Y91" s="2802">
        <v>200</v>
      </c>
      <c r="Z91" s="1999"/>
      <c r="AA91" s="2000"/>
      <c r="AB91" s="2802">
        <v>200</v>
      </c>
      <c r="AC91" s="1999"/>
      <c r="AD91" s="2000"/>
      <c r="AE91" s="2802">
        <v>200</v>
      </c>
      <c r="AF91" s="1999"/>
      <c r="AG91" s="2000"/>
      <c r="AH91" s="2802">
        <v>200</v>
      </c>
      <c r="AI91" s="1999"/>
      <c r="AJ91" s="2000"/>
      <c r="AK91" s="2802">
        <v>200</v>
      </c>
      <c r="AL91" s="1999"/>
      <c r="AM91" s="2000"/>
      <c r="AN91" s="2802">
        <v>200</v>
      </c>
      <c r="AO91" s="1999"/>
      <c r="AP91" s="2000"/>
      <c r="AQ91" s="2802">
        <v>200</v>
      </c>
      <c r="AR91" s="1999"/>
      <c r="AS91" s="2000"/>
      <c r="AT91" s="2802">
        <f t="shared" si="14"/>
        <v>2400</v>
      </c>
      <c r="AU91" s="1999">
        <f t="shared" si="15"/>
        <v>0</v>
      </c>
      <c r="AV91" s="2000">
        <f t="shared" si="16"/>
        <v>0</v>
      </c>
      <c r="AX91" s="145"/>
    </row>
    <row r="92" spans="4:50" ht="15.75" customHeight="1">
      <c r="D92" s="286" t="s">
        <v>139</v>
      </c>
      <c r="E92" s="155" t="s">
        <v>251</v>
      </c>
      <c r="F92" s="155" t="s">
        <v>210</v>
      </c>
      <c r="G92" s="155" t="s">
        <v>171</v>
      </c>
      <c r="H92" s="225"/>
      <c r="I92" s="208"/>
      <c r="J92" s="2803"/>
      <c r="K92" s="2001"/>
      <c r="L92" s="2002"/>
      <c r="M92" s="2803"/>
      <c r="N92" s="2001"/>
      <c r="O92" s="2002"/>
      <c r="P92" s="2803"/>
      <c r="Q92" s="2001"/>
      <c r="R92" s="2002"/>
      <c r="S92" s="2803"/>
      <c r="T92" s="2001"/>
      <c r="U92" s="2002"/>
      <c r="V92" s="2803"/>
      <c r="W92" s="2001"/>
      <c r="X92" s="2002"/>
      <c r="Y92" s="2803"/>
      <c r="Z92" s="2001"/>
      <c r="AA92" s="2002"/>
      <c r="AB92" s="2803"/>
      <c r="AC92" s="2001"/>
      <c r="AD92" s="2002"/>
      <c r="AE92" s="2803"/>
      <c r="AF92" s="2001"/>
      <c r="AG92" s="2002"/>
      <c r="AH92" s="2803"/>
      <c r="AI92" s="2001"/>
      <c r="AJ92" s="2002"/>
      <c r="AK92" s="2803"/>
      <c r="AL92" s="2001"/>
      <c r="AM92" s="2002"/>
      <c r="AN92" s="2803"/>
      <c r="AO92" s="2001"/>
      <c r="AP92" s="2002"/>
      <c r="AQ92" s="2803"/>
      <c r="AR92" s="2001"/>
      <c r="AS92" s="2002"/>
      <c r="AT92" s="2803">
        <f t="shared" si="14"/>
        <v>0</v>
      </c>
      <c r="AU92" s="2001">
        <f t="shared" si="15"/>
        <v>0</v>
      </c>
      <c r="AV92" s="2002">
        <f t="shared" si="16"/>
        <v>0</v>
      </c>
      <c r="AX92" s="145"/>
    </row>
    <row r="93" spans="4:50" ht="15.75" customHeight="1">
      <c r="D93" s="286" t="s">
        <v>137</v>
      </c>
      <c r="E93" s="155" t="s">
        <v>251</v>
      </c>
      <c r="F93" s="155" t="s">
        <v>210</v>
      </c>
      <c r="G93" s="155" t="s">
        <v>171</v>
      </c>
      <c r="H93" s="225"/>
      <c r="I93" s="208"/>
      <c r="J93" s="2803"/>
      <c r="K93" s="2001"/>
      <c r="L93" s="2002"/>
      <c r="M93" s="2803"/>
      <c r="N93" s="2001"/>
      <c r="O93" s="2002"/>
      <c r="P93" s="2803"/>
      <c r="Q93" s="2001"/>
      <c r="R93" s="2002"/>
      <c r="S93" s="2803"/>
      <c r="T93" s="2001"/>
      <c r="U93" s="2002"/>
      <c r="V93" s="2803"/>
      <c r="W93" s="2001"/>
      <c r="X93" s="2002"/>
      <c r="Y93" s="2803"/>
      <c r="Z93" s="2001"/>
      <c r="AA93" s="2002"/>
      <c r="AB93" s="2803"/>
      <c r="AC93" s="2001"/>
      <c r="AD93" s="2002"/>
      <c r="AE93" s="2803"/>
      <c r="AF93" s="2001"/>
      <c r="AG93" s="2002"/>
      <c r="AH93" s="2803"/>
      <c r="AI93" s="2001"/>
      <c r="AJ93" s="2002"/>
      <c r="AK93" s="2803"/>
      <c r="AL93" s="2001"/>
      <c r="AM93" s="2002"/>
      <c r="AN93" s="2803"/>
      <c r="AO93" s="2001"/>
      <c r="AP93" s="2002"/>
      <c r="AQ93" s="2803"/>
      <c r="AR93" s="2001"/>
      <c r="AS93" s="2002"/>
      <c r="AT93" s="2803">
        <f t="shared" si="14"/>
        <v>0</v>
      </c>
      <c r="AU93" s="2001">
        <f t="shared" si="15"/>
        <v>0</v>
      </c>
      <c r="AV93" s="2002">
        <f t="shared" si="16"/>
        <v>0</v>
      </c>
      <c r="AX93" s="145"/>
    </row>
    <row r="94" spans="4:50" ht="15.75" customHeight="1">
      <c r="D94" s="286" t="s">
        <v>135</v>
      </c>
      <c r="E94" s="155" t="s">
        <v>251</v>
      </c>
      <c r="F94" s="155" t="s">
        <v>210</v>
      </c>
      <c r="G94" s="155" t="s">
        <v>171</v>
      </c>
      <c r="H94" s="225"/>
      <c r="I94" s="208"/>
      <c r="J94" s="2803"/>
      <c r="K94" s="2001"/>
      <c r="L94" s="2002"/>
      <c r="M94" s="2803"/>
      <c r="N94" s="2001"/>
      <c r="O94" s="2002"/>
      <c r="P94" s="2803"/>
      <c r="Q94" s="2001"/>
      <c r="R94" s="2002"/>
      <c r="S94" s="2803"/>
      <c r="T94" s="2001"/>
      <c r="U94" s="2002"/>
      <c r="V94" s="2803"/>
      <c r="W94" s="2001"/>
      <c r="X94" s="2002"/>
      <c r="Y94" s="2803"/>
      <c r="Z94" s="2001"/>
      <c r="AA94" s="2002"/>
      <c r="AB94" s="2803"/>
      <c r="AC94" s="2001"/>
      <c r="AD94" s="2002"/>
      <c r="AE94" s="2803"/>
      <c r="AF94" s="2001"/>
      <c r="AG94" s="2002"/>
      <c r="AH94" s="2803"/>
      <c r="AI94" s="2001"/>
      <c r="AJ94" s="2002"/>
      <c r="AK94" s="2803"/>
      <c r="AL94" s="2001"/>
      <c r="AM94" s="2002"/>
      <c r="AN94" s="2803"/>
      <c r="AO94" s="2001"/>
      <c r="AP94" s="2002"/>
      <c r="AQ94" s="2803"/>
      <c r="AR94" s="2001"/>
      <c r="AS94" s="2002"/>
      <c r="AT94" s="2803">
        <f t="shared" si="14"/>
        <v>0</v>
      </c>
      <c r="AU94" s="2001">
        <f t="shared" si="15"/>
        <v>0</v>
      </c>
      <c r="AV94" s="2002">
        <f t="shared" si="16"/>
        <v>0</v>
      </c>
      <c r="AX94" s="145"/>
    </row>
    <row r="95" spans="4:50" ht="15.75" customHeight="1">
      <c r="D95" s="286" t="s">
        <v>138</v>
      </c>
      <c r="E95" s="155" t="s">
        <v>251</v>
      </c>
      <c r="F95" s="155" t="s">
        <v>210</v>
      </c>
      <c r="G95" s="155" t="s">
        <v>171</v>
      </c>
      <c r="H95" s="225"/>
      <c r="I95" s="208"/>
      <c r="J95" s="2803"/>
      <c r="K95" s="2001"/>
      <c r="L95" s="2002"/>
      <c r="M95" s="2803"/>
      <c r="N95" s="2001"/>
      <c r="O95" s="2002"/>
      <c r="P95" s="2803"/>
      <c r="Q95" s="2001"/>
      <c r="R95" s="2002"/>
      <c r="S95" s="2803"/>
      <c r="T95" s="2001"/>
      <c r="U95" s="2002"/>
      <c r="V95" s="2803"/>
      <c r="W95" s="2001"/>
      <c r="X95" s="2002"/>
      <c r="Y95" s="2803"/>
      <c r="Z95" s="2001"/>
      <c r="AA95" s="2002"/>
      <c r="AB95" s="2803"/>
      <c r="AC95" s="2001"/>
      <c r="AD95" s="2002"/>
      <c r="AE95" s="2803"/>
      <c r="AF95" s="2001"/>
      <c r="AG95" s="2002"/>
      <c r="AH95" s="2803"/>
      <c r="AI95" s="2001"/>
      <c r="AJ95" s="2002"/>
      <c r="AK95" s="2803"/>
      <c r="AL95" s="2001"/>
      <c r="AM95" s="2002"/>
      <c r="AN95" s="2803"/>
      <c r="AO95" s="2001"/>
      <c r="AP95" s="2002"/>
      <c r="AQ95" s="2803"/>
      <c r="AR95" s="2001"/>
      <c r="AS95" s="2002"/>
      <c r="AT95" s="2803">
        <f t="shared" si="14"/>
        <v>0</v>
      </c>
      <c r="AU95" s="2001">
        <f t="shared" si="15"/>
        <v>0</v>
      </c>
      <c r="AV95" s="2002">
        <f t="shared" si="16"/>
        <v>0</v>
      </c>
      <c r="AX95" s="145"/>
    </row>
    <row r="96" spans="4:50" ht="15.75" customHeight="1">
      <c r="D96" s="608" t="s">
        <v>140</v>
      </c>
      <c r="E96" s="282" t="s">
        <v>251</v>
      </c>
      <c r="F96" s="282" t="s">
        <v>210</v>
      </c>
      <c r="G96" s="282" t="s">
        <v>171</v>
      </c>
      <c r="H96" s="281"/>
      <c r="I96" s="203"/>
      <c r="J96" s="2842"/>
      <c r="K96" s="2843"/>
      <c r="L96" s="2838"/>
      <c r="M96" s="2842"/>
      <c r="N96" s="2843"/>
      <c r="O96" s="2838"/>
      <c r="P96" s="2842"/>
      <c r="Q96" s="2843"/>
      <c r="R96" s="2838"/>
      <c r="S96" s="2842"/>
      <c r="T96" s="2843"/>
      <c r="U96" s="2838"/>
      <c r="V96" s="2842"/>
      <c r="W96" s="2843"/>
      <c r="X96" s="2838"/>
      <c r="Y96" s="2842"/>
      <c r="Z96" s="2843"/>
      <c r="AA96" s="2838"/>
      <c r="AB96" s="2842"/>
      <c r="AC96" s="2843"/>
      <c r="AD96" s="2838"/>
      <c r="AE96" s="2842"/>
      <c r="AF96" s="2843"/>
      <c r="AG96" s="2838"/>
      <c r="AH96" s="2842"/>
      <c r="AI96" s="2843"/>
      <c r="AJ96" s="2838"/>
      <c r="AK96" s="2842"/>
      <c r="AL96" s="2843"/>
      <c r="AM96" s="2838"/>
      <c r="AN96" s="2842"/>
      <c r="AO96" s="2843"/>
      <c r="AP96" s="2838"/>
      <c r="AQ96" s="2842"/>
      <c r="AR96" s="2843"/>
      <c r="AS96" s="2838"/>
      <c r="AT96" s="2842">
        <f t="shared" si="14"/>
        <v>0</v>
      </c>
      <c r="AU96" s="2843">
        <f t="shared" si="15"/>
        <v>0</v>
      </c>
      <c r="AV96" s="2838">
        <f t="shared" si="16"/>
        <v>0</v>
      </c>
      <c r="AX96" s="145"/>
    </row>
    <row r="97" spans="4:50" ht="15.75" customHeight="1">
      <c r="D97" s="1981"/>
      <c r="E97" s="1981"/>
      <c r="F97" s="1981"/>
      <c r="G97" s="1981"/>
      <c r="H97" s="1982"/>
      <c r="J97" s="1981"/>
      <c r="K97" s="1981"/>
      <c r="L97" s="1981"/>
      <c r="M97" s="1981"/>
      <c r="N97" s="1981"/>
      <c r="O97" s="1981"/>
      <c r="P97" s="1981"/>
      <c r="Q97" s="1981"/>
      <c r="R97" s="1981"/>
      <c r="S97" s="1981"/>
      <c r="T97" s="1981"/>
      <c r="U97" s="1981"/>
      <c r="V97" s="1981"/>
      <c r="W97" s="1981"/>
      <c r="X97" s="1981"/>
      <c r="Y97" s="1981"/>
      <c r="Z97" s="1981"/>
      <c r="AA97" s="1981"/>
      <c r="AB97" s="1981"/>
      <c r="AC97" s="1981"/>
      <c r="AD97" s="1981"/>
      <c r="AE97" s="1981"/>
      <c r="AF97" s="1981"/>
      <c r="AG97" s="1981"/>
      <c r="AH97" s="1981"/>
      <c r="AI97" s="1981"/>
      <c r="AJ97" s="1981"/>
      <c r="AK97" s="1981"/>
      <c r="AL97" s="1981"/>
      <c r="AM97" s="1981"/>
      <c r="AN97" s="1981"/>
      <c r="AO97" s="1981"/>
      <c r="AP97" s="1981"/>
      <c r="AQ97" s="1981"/>
      <c r="AR97" s="1981"/>
      <c r="AS97" s="1981"/>
      <c r="AT97" s="1981"/>
      <c r="AU97" s="1981"/>
      <c r="AV97" s="1981"/>
      <c r="AX97" s="145"/>
    </row>
    <row r="98" spans="4:50" ht="15.75" customHeight="1">
      <c r="D98" s="1981"/>
      <c r="E98" s="1981"/>
      <c r="F98" s="1981"/>
      <c r="G98" s="1981"/>
      <c r="H98" s="1982"/>
      <c r="J98" s="1981"/>
      <c r="K98" s="1981"/>
      <c r="L98" s="1981"/>
      <c r="M98" s="1981"/>
      <c r="N98" s="1981"/>
      <c r="O98" s="1981"/>
      <c r="P98" s="1981"/>
      <c r="Q98" s="1981"/>
      <c r="R98" s="1981"/>
      <c r="S98" s="1981"/>
      <c r="T98" s="1981"/>
      <c r="U98" s="1981"/>
      <c r="V98" s="1981"/>
      <c r="W98" s="1981"/>
      <c r="X98" s="1981"/>
      <c r="Y98" s="1981"/>
      <c r="Z98" s="1981"/>
      <c r="AA98" s="1981"/>
      <c r="AB98" s="1981"/>
      <c r="AC98" s="1981"/>
      <c r="AD98" s="1981"/>
      <c r="AE98" s="1981"/>
      <c r="AF98" s="1981"/>
      <c r="AG98" s="1981"/>
      <c r="AH98" s="1981"/>
      <c r="AI98" s="1981"/>
      <c r="AJ98" s="1981"/>
      <c r="AK98" s="1981"/>
      <c r="AL98" s="1981"/>
      <c r="AM98" s="1981"/>
      <c r="AN98" s="1981"/>
      <c r="AO98" s="1981"/>
      <c r="AP98" s="1981"/>
      <c r="AQ98" s="1981"/>
      <c r="AR98" s="1981"/>
      <c r="AS98" s="1981"/>
      <c r="AT98" s="1981"/>
      <c r="AU98" s="1981"/>
      <c r="AV98" s="1981"/>
      <c r="AX98" s="145"/>
    </row>
    <row r="99" spans="4:50" ht="15.75" customHeight="1">
      <c r="D99" s="359" t="s">
        <v>253</v>
      </c>
      <c r="E99" s="2013" t="s">
        <v>254</v>
      </c>
      <c r="F99" s="294"/>
      <c r="G99" s="2016" t="s">
        <v>255</v>
      </c>
      <c r="H99" s="293"/>
      <c r="I99" s="292"/>
      <c r="J99" s="2802"/>
      <c r="K99" s="1999">
        <v>9</v>
      </c>
      <c r="L99" s="2000"/>
      <c r="M99" s="2802"/>
      <c r="N99" s="1999">
        <v>11</v>
      </c>
      <c r="O99" s="2000"/>
      <c r="P99" s="2802"/>
      <c r="Q99" s="1999">
        <v>11</v>
      </c>
      <c r="R99" s="2000"/>
      <c r="S99" s="2802"/>
      <c r="T99" s="1999">
        <v>11</v>
      </c>
      <c r="U99" s="2000"/>
      <c r="V99" s="2802"/>
      <c r="W99" s="1999">
        <v>11</v>
      </c>
      <c r="X99" s="2000"/>
      <c r="Y99" s="2802"/>
      <c r="Z99" s="1999">
        <v>11</v>
      </c>
      <c r="AA99" s="2000"/>
      <c r="AB99" s="2802"/>
      <c r="AC99" s="1999">
        <v>11</v>
      </c>
      <c r="AD99" s="2000"/>
      <c r="AE99" s="2802"/>
      <c r="AF99" s="1999">
        <v>11</v>
      </c>
      <c r="AG99" s="2000"/>
      <c r="AH99" s="2802"/>
      <c r="AI99" s="1999">
        <v>11</v>
      </c>
      <c r="AJ99" s="2000"/>
      <c r="AK99" s="2802"/>
      <c r="AL99" s="1999">
        <v>11</v>
      </c>
      <c r="AM99" s="2000"/>
      <c r="AN99" s="2802"/>
      <c r="AO99" s="1999">
        <v>11</v>
      </c>
      <c r="AP99" s="2000"/>
      <c r="AQ99" s="2802"/>
      <c r="AR99" s="1999">
        <v>11</v>
      </c>
      <c r="AS99" s="2000"/>
      <c r="AT99" s="2802">
        <f t="shared" ref="AT99:AT100" si="17">SUM(J99,M99,P99,S99,V99,Y99,AB99,AE99,AH99,AK99,AN99,AQ99)</f>
        <v>0</v>
      </c>
      <c r="AU99" s="1999">
        <f t="shared" ref="AU99:AU100" si="18">SUM(K99,N99,Q99,T99,W99,Z99,AC99,AF99,AI99,AL99,AO99,AR99)</f>
        <v>130</v>
      </c>
      <c r="AV99" s="2000">
        <f t="shared" ref="AV99:AV100" si="19">SUM(L99,O99,R99,U99,X99,AA99,AD99,AG99,AJ99,AM99,AP99,AS99)</f>
        <v>0</v>
      </c>
      <c r="AX99" s="145"/>
    </row>
    <row r="100" spans="4:50" ht="15.75" customHeight="1">
      <c r="D100" s="608" t="s">
        <v>253</v>
      </c>
      <c r="E100" s="2014" t="s">
        <v>188</v>
      </c>
      <c r="F100" s="218"/>
      <c r="G100" s="2017" t="s">
        <v>256</v>
      </c>
      <c r="H100" s="1714"/>
      <c r="I100" s="640"/>
      <c r="J100" s="2842">
        <f>'NLOK ALL FORECASTS'!BF181</f>
        <v>4600</v>
      </c>
      <c r="K100" s="2843"/>
      <c r="L100" s="2838">
        <v>1733</v>
      </c>
      <c r="M100" s="2842">
        <f>'NLOK ALL FORECASTS'!BG181</f>
        <v>4600</v>
      </c>
      <c r="N100" s="2843"/>
      <c r="O100" s="2838">
        <v>1733</v>
      </c>
      <c r="P100" s="2842"/>
      <c r="Q100" s="2843"/>
      <c r="R100" s="2838"/>
      <c r="S100" s="2842"/>
      <c r="T100" s="2843"/>
      <c r="U100" s="2838"/>
      <c r="V100" s="2842"/>
      <c r="W100" s="2843"/>
      <c r="X100" s="2838"/>
      <c r="Y100" s="2842"/>
      <c r="Z100" s="2843"/>
      <c r="AA100" s="2838"/>
      <c r="AB100" s="2842"/>
      <c r="AC100" s="2843"/>
      <c r="AD100" s="2838"/>
      <c r="AE100" s="2842"/>
      <c r="AF100" s="2843"/>
      <c r="AG100" s="2838"/>
      <c r="AH100" s="2842"/>
      <c r="AI100" s="2843"/>
      <c r="AJ100" s="2838"/>
      <c r="AK100" s="2842"/>
      <c r="AL100" s="2843"/>
      <c r="AM100" s="2838"/>
      <c r="AN100" s="2842"/>
      <c r="AO100" s="2843"/>
      <c r="AP100" s="2838"/>
      <c r="AQ100" s="2842"/>
      <c r="AR100" s="2843"/>
      <c r="AS100" s="2838"/>
      <c r="AT100" s="2842">
        <f t="shared" si="17"/>
        <v>9200</v>
      </c>
      <c r="AU100" s="2843">
        <f t="shared" si="18"/>
        <v>0</v>
      </c>
      <c r="AV100" s="2838">
        <f t="shared" si="19"/>
        <v>3466</v>
      </c>
      <c r="AX100" s="145"/>
    </row>
    <row r="101" spans="4:50" ht="15.75" customHeight="1">
      <c r="D101" s="1981"/>
      <c r="E101" s="1981"/>
      <c r="F101" s="1981"/>
      <c r="G101" s="1981"/>
      <c r="H101" s="1982"/>
      <c r="J101" s="1981"/>
      <c r="K101" s="1981"/>
      <c r="L101" s="1981"/>
      <c r="M101" s="1981"/>
      <c r="N101" s="1981"/>
      <c r="O101" s="1981"/>
      <c r="P101" s="1981"/>
      <c r="Q101" s="1981"/>
      <c r="R101" s="1981"/>
      <c r="S101" s="1981"/>
      <c r="T101" s="1981"/>
      <c r="U101" s="1981"/>
      <c r="V101" s="1981"/>
      <c r="W101" s="1981"/>
      <c r="X101" s="1981"/>
      <c r="Y101" s="1981"/>
      <c r="Z101" s="1981"/>
      <c r="AA101" s="1981"/>
      <c r="AB101" s="1981"/>
      <c r="AC101" s="1981"/>
      <c r="AD101" s="1981"/>
      <c r="AE101" s="1981"/>
      <c r="AF101" s="1981"/>
      <c r="AG101" s="1981"/>
      <c r="AH101" s="1981"/>
      <c r="AI101" s="1981"/>
      <c r="AJ101" s="1981"/>
      <c r="AK101" s="1981"/>
      <c r="AL101" s="1981"/>
      <c r="AM101" s="1981"/>
      <c r="AN101" s="1981"/>
      <c r="AO101" s="1981"/>
      <c r="AP101" s="1981"/>
      <c r="AQ101" s="1981"/>
      <c r="AR101" s="1981"/>
      <c r="AS101" s="1981"/>
      <c r="AT101" s="1981"/>
      <c r="AU101" s="1981"/>
      <c r="AV101" s="1981"/>
      <c r="AX101" s="145"/>
    </row>
    <row r="102" spans="4:50" ht="15.75" customHeight="1">
      <c r="D102" s="1989" t="s">
        <v>253</v>
      </c>
      <c r="E102" s="1990" t="s">
        <v>257</v>
      </c>
      <c r="F102" s="1990"/>
      <c r="G102" s="1990"/>
      <c r="H102" s="1991"/>
      <c r="I102" s="2007"/>
      <c r="J102" s="2827">
        <f>SUM('NLOK ALL FORECASTS'!BF200,'NLOK ALL FORECASTS'!BF201,'NLOK ALL FORECASTS'!BF202)</f>
        <v>18400</v>
      </c>
      <c r="K102" s="2844"/>
      <c r="L102" s="2828">
        <v>2080</v>
      </c>
      <c r="M102" s="2827">
        <f>SUM('NLOK ALL FORECASTS'!BG200,'NLOK ALL FORECASTS'!BG201,'NLOK ALL FORECASTS'!BG202)</f>
        <v>14400</v>
      </c>
      <c r="N102" s="2844"/>
      <c r="O102" s="2828">
        <v>1733</v>
      </c>
      <c r="P102" s="2827">
        <f>SUM('NLOK ALL FORECASTS'!BH200,'NLOK ALL FORECASTS'!BH201,'NLOK ALL FORECASTS'!BH202)</f>
        <v>15100</v>
      </c>
      <c r="Q102" s="2844"/>
      <c r="R102" s="2828">
        <v>1733</v>
      </c>
      <c r="S102" s="2827">
        <f>SUM('NLOK ALL FORECASTS'!BI200,'NLOK ALL FORECASTS'!BI201,'NLOK ALL FORECASTS'!BI202)</f>
        <v>17600</v>
      </c>
      <c r="T102" s="2844"/>
      <c r="U102" s="2828">
        <v>1907</v>
      </c>
      <c r="V102" s="2827">
        <f>SUM('NLOK ALL FORECASTS'!BJ200,'NLOK ALL FORECASTS'!BJ201,'NLOK ALL FORECASTS'!BJ202)</f>
        <v>18900</v>
      </c>
      <c r="W102" s="2844"/>
      <c r="X102" s="2828">
        <v>2253</v>
      </c>
      <c r="Y102" s="2827">
        <f>SUM('NLOK ALL FORECASTS'!BK200,'NLOK ALL FORECASTS'!BK201,'NLOK ALL FORECASTS'!BK202)</f>
        <v>17000</v>
      </c>
      <c r="Z102" s="2844"/>
      <c r="AA102" s="2828">
        <v>2080</v>
      </c>
      <c r="AB102" s="2827">
        <f>SUM('NLOK ALL FORECASTS'!BL200,'NLOK ALL FORECASTS'!BL201,'NLOK ALL FORECASTS'!BL202)</f>
        <v>17800</v>
      </c>
      <c r="AC102" s="2844"/>
      <c r="AD102" s="2828">
        <v>2080</v>
      </c>
      <c r="AE102" s="2827">
        <f>SUM('NLOK ALL FORECASTS'!BM200,'NLOK ALL FORECASTS'!BM201,'NLOK ALL FORECASTS'!BM202)</f>
        <v>17500</v>
      </c>
      <c r="AF102" s="2844"/>
      <c r="AG102" s="2828">
        <v>2080</v>
      </c>
      <c r="AH102" s="2827">
        <f>SUM('NLOK ALL FORECASTS'!BN200,'NLOK ALL FORECASTS'!BN201,'NLOK ALL FORECASTS'!BN202)</f>
        <v>16400</v>
      </c>
      <c r="AI102" s="2844"/>
      <c r="AJ102" s="2828">
        <v>2080</v>
      </c>
      <c r="AK102" s="2827">
        <f>SUM('NLOK ALL FORECASTS'!BO200,'NLOK ALL FORECASTS'!BO201,'NLOK ALL FORECASTS'!BO202)</f>
        <v>19000</v>
      </c>
      <c r="AL102" s="2844"/>
      <c r="AM102" s="2828">
        <v>2080</v>
      </c>
      <c r="AN102" s="2827">
        <f>SUM('NLOK ALL FORECASTS'!BP200,'NLOK ALL FORECASTS'!BP201,'NLOK ALL FORECASTS'!BP202)</f>
        <v>15900</v>
      </c>
      <c r="AO102" s="2844"/>
      <c r="AP102" s="2828">
        <v>2080</v>
      </c>
      <c r="AQ102" s="2827">
        <f>SUM('NLOK ALL FORECASTS'!BQ200,'NLOK ALL FORECASTS'!BQ201,'NLOK ALL FORECASTS'!BQ202)</f>
        <v>16400</v>
      </c>
      <c r="AR102" s="2844"/>
      <c r="AS102" s="2828">
        <v>2080</v>
      </c>
      <c r="AT102" s="2827">
        <f t="shared" ref="AT102:AV102" si="20">SUM(J102,M102,P102,S102,V102,Y102,AB102,AE102,AH102,AK102,AN102,AQ102)</f>
        <v>204400</v>
      </c>
      <c r="AU102" s="2844">
        <f t="shared" si="20"/>
        <v>0</v>
      </c>
      <c r="AV102" s="2828">
        <f t="shared" si="20"/>
        <v>24266</v>
      </c>
      <c r="AX102" s="145"/>
    </row>
    <row r="103" spans="4:50" ht="15.75" customHeight="1">
      <c r="D103" s="1981"/>
      <c r="E103" s="1981"/>
      <c r="F103" s="1981"/>
      <c r="G103" s="1981"/>
      <c r="H103" s="1982"/>
      <c r="J103" s="1981"/>
      <c r="K103" s="1981"/>
      <c r="L103" s="1981"/>
      <c r="M103" s="1981"/>
      <c r="N103" s="1981"/>
      <c r="O103" s="1981"/>
      <c r="P103" s="1981"/>
      <c r="Q103" s="1981"/>
      <c r="R103" s="1981"/>
      <c r="S103" s="1981"/>
      <c r="T103" s="1981"/>
      <c r="U103" s="1981"/>
      <c r="V103" s="1981"/>
      <c r="W103" s="1981"/>
      <c r="X103" s="1981"/>
      <c r="Y103" s="1981"/>
      <c r="Z103" s="1981"/>
      <c r="AA103" s="1981"/>
      <c r="AB103" s="1981"/>
      <c r="AC103" s="1981"/>
      <c r="AD103" s="1981"/>
      <c r="AE103" s="1981"/>
      <c r="AF103" s="1981"/>
      <c r="AG103" s="1981"/>
      <c r="AH103" s="1981"/>
      <c r="AI103" s="1981"/>
      <c r="AJ103" s="1981"/>
      <c r="AK103" s="1981"/>
      <c r="AL103" s="1981"/>
      <c r="AM103" s="1981"/>
      <c r="AN103" s="1981"/>
      <c r="AO103" s="1981"/>
      <c r="AP103" s="1981"/>
      <c r="AQ103" s="1981"/>
      <c r="AR103" s="1981"/>
      <c r="AS103" s="1981"/>
      <c r="AT103" s="1981"/>
      <c r="AU103" s="1981"/>
      <c r="AV103" s="1981"/>
      <c r="AX103" s="145"/>
    </row>
    <row r="104" spans="4:50" ht="15.75" customHeight="1">
      <c r="D104" s="1989" t="s">
        <v>253</v>
      </c>
      <c r="E104" s="1990" t="s">
        <v>258</v>
      </c>
      <c r="F104" s="1990"/>
      <c r="G104" s="1990"/>
      <c r="H104" s="1991"/>
      <c r="I104" s="1992"/>
      <c r="J104" s="2827"/>
      <c r="K104" s="2844">
        <v>17</v>
      </c>
      <c r="L104" s="2828"/>
      <c r="M104" s="2827"/>
      <c r="N104" s="2844">
        <v>15</v>
      </c>
      <c r="O104" s="2828"/>
      <c r="P104" s="2827"/>
      <c r="Q104" s="2844">
        <v>15</v>
      </c>
      <c r="R104" s="2828"/>
      <c r="S104" s="2827"/>
      <c r="T104" s="2844">
        <v>13</v>
      </c>
      <c r="U104" s="2828"/>
      <c r="V104" s="2827"/>
      <c r="W104" s="2844">
        <v>13</v>
      </c>
      <c r="X104" s="2828"/>
      <c r="Y104" s="2827"/>
      <c r="Z104" s="2844">
        <v>13</v>
      </c>
      <c r="AA104" s="2828"/>
      <c r="AB104" s="2827"/>
      <c r="AC104" s="2844">
        <v>13</v>
      </c>
      <c r="AD104" s="2828"/>
      <c r="AE104" s="2827"/>
      <c r="AF104" s="2844">
        <v>13</v>
      </c>
      <c r="AG104" s="2828"/>
      <c r="AH104" s="2827"/>
      <c r="AI104" s="2844">
        <v>13</v>
      </c>
      <c r="AJ104" s="2828"/>
      <c r="AK104" s="2827"/>
      <c r="AL104" s="2844">
        <v>13</v>
      </c>
      <c r="AM104" s="2828"/>
      <c r="AN104" s="2827"/>
      <c r="AO104" s="2844">
        <v>13</v>
      </c>
      <c r="AP104" s="2828"/>
      <c r="AQ104" s="2827"/>
      <c r="AR104" s="2844">
        <v>13</v>
      </c>
      <c r="AS104" s="2828"/>
      <c r="AT104" s="2827">
        <f t="shared" ref="AT104:AV104" si="21">SUM(J104,M104,P104,S104,V104,Y104,AB104,AE104,AH104,AK104,AN104,AQ104)</f>
        <v>0</v>
      </c>
      <c r="AU104" s="2844">
        <f t="shared" si="21"/>
        <v>164</v>
      </c>
      <c r="AV104" s="2828">
        <f t="shared" si="21"/>
        <v>0</v>
      </c>
      <c r="AX104" s="145"/>
    </row>
    <row r="105" spans="4:50" ht="15.75" customHeight="1">
      <c r="D105" s="1981"/>
      <c r="E105" s="1981"/>
      <c r="F105" s="1981"/>
      <c r="G105" s="1981"/>
      <c r="H105" s="1982"/>
      <c r="J105" s="1981"/>
      <c r="K105" s="1981"/>
      <c r="L105" s="1981"/>
      <c r="M105" s="1981"/>
      <c r="N105" s="1981"/>
      <c r="O105" s="1981"/>
      <c r="P105" s="1981"/>
      <c r="Q105" s="1981"/>
      <c r="R105" s="1981"/>
      <c r="S105" s="1981"/>
      <c r="T105" s="1981"/>
      <c r="U105" s="1981"/>
      <c r="V105" s="1981"/>
      <c r="W105" s="1981"/>
      <c r="X105" s="1981"/>
      <c r="Y105" s="1981"/>
      <c r="Z105" s="1981"/>
      <c r="AA105" s="1981"/>
      <c r="AB105" s="1981"/>
      <c r="AC105" s="1981"/>
      <c r="AD105" s="1981"/>
      <c r="AE105" s="1981"/>
      <c r="AF105" s="1981"/>
      <c r="AG105" s="1981"/>
      <c r="AH105" s="1981"/>
      <c r="AI105" s="1981"/>
      <c r="AJ105" s="1981"/>
      <c r="AK105" s="1981"/>
      <c r="AL105" s="1981"/>
      <c r="AM105" s="1981"/>
      <c r="AN105" s="1981"/>
      <c r="AO105" s="1981"/>
      <c r="AP105" s="1981"/>
      <c r="AQ105" s="1981"/>
      <c r="AR105" s="1981"/>
      <c r="AS105" s="1981"/>
      <c r="AT105" s="1981"/>
      <c r="AU105" s="1981"/>
      <c r="AV105" s="1981"/>
      <c r="AX105" s="145"/>
    </row>
    <row r="106" spans="4:50" ht="15.75" customHeight="1">
      <c r="D106" s="1989" t="s">
        <v>253</v>
      </c>
      <c r="E106" s="1990" t="s">
        <v>259</v>
      </c>
      <c r="F106" s="1990"/>
      <c r="G106" s="1990"/>
      <c r="H106" s="1991"/>
      <c r="I106" s="1992"/>
      <c r="J106" s="2827"/>
      <c r="K106" s="2844"/>
      <c r="L106" s="2828"/>
      <c r="M106" s="2827"/>
      <c r="N106" s="2844"/>
      <c r="O106" s="2828"/>
      <c r="P106" s="2827"/>
      <c r="Q106" s="2844"/>
      <c r="R106" s="2828"/>
      <c r="S106" s="2827"/>
      <c r="T106" s="2844"/>
      <c r="U106" s="2828"/>
      <c r="V106" s="2827"/>
      <c r="W106" s="2844"/>
      <c r="X106" s="2828"/>
      <c r="Y106" s="2827"/>
      <c r="Z106" s="2844"/>
      <c r="AA106" s="2828"/>
      <c r="AB106" s="2827"/>
      <c r="AC106" s="2844"/>
      <c r="AD106" s="2828"/>
      <c r="AE106" s="2827"/>
      <c r="AF106" s="2844"/>
      <c r="AG106" s="2828"/>
      <c r="AH106" s="2827"/>
      <c r="AI106" s="2844"/>
      <c r="AJ106" s="2828"/>
      <c r="AK106" s="2827"/>
      <c r="AL106" s="2844"/>
      <c r="AM106" s="2828"/>
      <c r="AN106" s="2827"/>
      <c r="AO106" s="2844"/>
      <c r="AP106" s="2828"/>
      <c r="AQ106" s="2827"/>
      <c r="AR106" s="2844"/>
      <c r="AS106" s="2828"/>
      <c r="AT106" s="2827">
        <f t="shared" ref="AT106:AV106" si="22">SUM(J106,M106,P106,S106,V106,Y106,AB106,AE106,AH106,AK106,AN106,AQ106)</f>
        <v>0</v>
      </c>
      <c r="AU106" s="2844">
        <f t="shared" si="22"/>
        <v>0</v>
      </c>
      <c r="AV106" s="2828">
        <f t="shared" si="22"/>
        <v>0</v>
      </c>
      <c r="AX106" s="145"/>
    </row>
    <row r="107" spans="4:50" ht="15.75" customHeight="1">
      <c r="D107" s="1981"/>
      <c r="E107" s="1981"/>
      <c r="F107" s="1981"/>
      <c r="G107" s="1981"/>
      <c r="H107" s="1982"/>
      <c r="J107" s="1981"/>
      <c r="K107" s="1981"/>
      <c r="L107" s="1981"/>
      <c r="M107" s="1981"/>
      <c r="N107" s="1981"/>
      <c r="O107" s="1981"/>
      <c r="P107" s="1981"/>
      <c r="Q107" s="1981"/>
      <c r="R107" s="1981"/>
      <c r="S107" s="1981"/>
      <c r="T107" s="1981"/>
      <c r="U107" s="1981"/>
      <c r="V107" s="1981"/>
      <c r="W107" s="1981"/>
      <c r="X107" s="1981"/>
      <c r="Y107" s="1981"/>
      <c r="Z107" s="1981"/>
      <c r="AA107" s="1981"/>
      <c r="AB107" s="1981"/>
      <c r="AC107" s="1981"/>
      <c r="AD107" s="1981"/>
      <c r="AE107" s="1981"/>
      <c r="AF107" s="1981"/>
      <c r="AG107" s="1981"/>
      <c r="AH107" s="1981"/>
      <c r="AI107" s="1981"/>
      <c r="AJ107" s="1981"/>
      <c r="AK107" s="1981"/>
      <c r="AL107" s="1981"/>
      <c r="AM107" s="1981"/>
      <c r="AN107" s="1981"/>
      <c r="AO107" s="1981"/>
      <c r="AP107" s="1981"/>
      <c r="AQ107" s="1981"/>
      <c r="AR107" s="1981"/>
      <c r="AS107" s="1981"/>
      <c r="AT107" s="1981"/>
      <c r="AU107" s="1981"/>
      <c r="AV107" s="1981"/>
      <c r="AX107" s="145"/>
    </row>
    <row r="108" spans="4:50" ht="15.75" customHeight="1">
      <c r="D108" s="1989" t="s">
        <v>253</v>
      </c>
      <c r="E108" s="1990" t="s">
        <v>35</v>
      </c>
      <c r="F108" s="1990"/>
      <c r="G108" s="1990" t="s">
        <v>260</v>
      </c>
      <c r="H108" s="1991">
        <v>3.3</v>
      </c>
      <c r="I108" s="1992"/>
      <c r="J108" s="2827">
        <f>SUM('NLOK ALL FORECASTS'!BF173,'NLOK ALL FORECASTS'!BF174)</f>
        <v>92221.309370988456</v>
      </c>
      <c r="K108" s="2844"/>
      <c r="L108" s="2828"/>
      <c r="M108" s="2827">
        <f>SUM('NLOK ALL FORECASTS'!BG173,'NLOK ALL FORECASTS'!BG174)</f>
        <v>83700</v>
      </c>
      <c r="N108" s="2844"/>
      <c r="O108" s="2828"/>
      <c r="P108" s="2827">
        <f>SUM('NLOK ALL FORECASTS'!BH173,'NLOK ALL FORECASTS'!BH174)</f>
        <v>78100</v>
      </c>
      <c r="Q108" s="2844"/>
      <c r="R108" s="2828"/>
      <c r="S108" s="2827">
        <f>SUM('NLOK ALL FORECASTS'!BI173,'NLOK ALL FORECASTS'!BI174)</f>
        <v>80000</v>
      </c>
      <c r="T108" s="2844"/>
      <c r="U108" s="2828"/>
      <c r="V108" s="2827">
        <f>SUM('NLOK ALL FORECASTS'!BJ173,'NLOK ALL FORECASTS'!BJ174)</f>
        <v>79700</v>
      </c>
      <c r="W108" s="2844"/>
      <c r="X108" s="2828"/>
      <c r="Y108" s="2827">
        <f>SUM('NLOK ALL FORECASTS'!BK173,'NLOK ALL FORECASTS'!BK174)</f>
        <v>78200</v>
      </c>
      <c r="Z108" s="2844"/>
      <c r="AA108" s="2828"/>
      <c r="AB108" s="2827">
        <f>SUM('NLOK ALL FORECASTS'!BL173,'NLOK ALL FORECASTS'!BL174)</f>
        <v>82400</v>
      </c>
      <c r="AC108" s="2844"/>
      <c r="AD108" s="2828"/>
      <c r="AE108" s="2827">
        <f>SUM('NLOK ALL FORECASTS'!BM173,'NLOK ALL FORECASTS'!BM174)</f>
        <v>89600</v>
      </c>
      <c r="AF108" s="2844"/>
      <c r="AG108" s="2828"/>
      <c r="AH108" s="2827">
        <f>SUM('NLOK ALL FORECASTS'!BN173,'NLOK ALL FORECASTS'!BN174)</f>
        <v>99300</v>
      </c>
      <c r="AI108" s="2844"/>
      <c r="AJ108" s="2828"/>
      <c r="AK108" s="2827">
        <f>SUM('NLOK ALL FORECASTS'!BO173,'NLOK ALL FORECASTS'!BO174)</f>
        <v>110000</v>
      </c>
      <c r="AL108" s="2844"/>
      <c r="AM108" s="2828"/>
      <c r="AN108" s="2827">
        <f>SUM('NLOK ALL FORECASTS'!BP173,'NLOK ALL FORECASTS'!BP174)</f>
        <v>101100</v>
      </c>
      <c r="AO108" s="2844"/>
      <c r="AP108" s="2828"/>
      <c r="AQ108" s="2827">
        <f>SUM('NLOK ALL FORECASTS'!BQ173,'NLOK ALL FORECASTS'!BQ174)</f>
        <v>103400</v>
      </c>
      <c r="AR108" s="2844"/>
      <c r="AS108" s="2828"/>
      <c r="AT108" s="2827">
        <f t="shared" ref="AT108:AV108" si="23">SUM(J108,M108,P108,S108,V108,Y108,AB108,AE108,AH108,AK108,AN108,AQ108)</f>
        <v>1077721.3093709885</v>
      </c>
      <c r="AU108" s="2844">
        <f t="shared" si="23"/>
        <v>0</v>
      </c>
      <c r="AV108" s="2828">
        <f t="shared" si="23"/>
        <v>0</v>
      </c>
      <c r="AX108" s="145"/>
    </row>
    <row r="109" spans="4:50" ht="15.75" customHeight="1">
      <c r="D109" s="1981"/>
      <c r="E109" s="1981"/>
      <c r="F109" s="1981"/>
      <c r="G109" s="1981"/>
      <c r="H109" s="1982"/>
      <c r="J109" s="1981"/>
      <c r="K109" s="1981"/>
      <c r="L109" s="1981"/>
      <c r="M109" s="1981"/>
      <c r="N109" s="1981"/>
      <c r="O109" s="1981"/>
      <c r="P109" s="1981"/>
      <c r="Q109" s="1981"/>
      <c r="R109" s="1981"/>
      <c r="S109" s="1981"/>
      <c r="T109" s="1981"/>
      <c r="U109" s="1981"/>
      <c r="V109" s="1981"/>
      <c r="W109" s="1981"/>
      <c r="X109" s="1981"/>
      <c r="Y109" s="1981"/>
      <c r="Z109" s="1981"/>
      <c r="AA109" s="1981"/>
      <c r="AB109" s="1981"/>
      <c r="AC109" s="1981"/>
      <c r="AD109" s="1981"/>
      <c r="AE109" s="1981"/>
      <c r="AF109" s="1981"/>
      <c r="AG109" s="1981"/>
      <c r="AH109" s="1981"/>
      <c r="AI109" s="1981"/>
      <c r="AJ109" s="1981"/>
      <c r="AK109" s="1981"/>
      <c r="AL109" s="1981"/>
      <c r="AM109" s="1981"/>
      <c r="AN109" s="1981"/>
      <c r="AO109" s="1981"/>
      <c r="AP109" s="1981"/>
      <c r="AQ109" s="1981"/>
      <c r="AR109" s="1981"/>
      <c r="AS109" s="1981"/>
      <c r="AT109" s="1981"/>
      <c r="AU109" s="1981"/>
      <c r="AV109" s="1981"/>
      <c r="AX109" s="145"/>
    </row>
    <row r="110" spans="4:50" ht="15.75" customHeight="1">
      <c r="D110" s="2586" t="s">
        <v>253</v>
      </c>
      <c r="E110" s="2587" t="s">
        <v>261</v>
      </c>
      <c r="F110" s="2587"/>
      <c r="G110" s="2587"/>
      <c r="H110" s="2588"/>
      <c r="I110" s="2589"/>
      <c r="J110" s="2827"/>
      <c r="K110" s="2844"/>
      <c r="L110" s="2828"/>
      <c r="M110" s="2827"/>
      <c r="N110" s="2844"/>
      <c r="O110" s="2828"/>
      <c r="P110" s="2827"/>
      <c r="Q110" s="2844"/>
      <c r="R110" s="2828"/>
      <c r="S110" s="2827"/>
      <c r="T110" s="2844"/>
      <c r="U110" s="2828"/>
      <c r="V110" s="2827"/>
      <c r="W110" s="2844"/>
      <c r="X110" s="2828"/>
      <c r="Y110" s="2827"/>
      <c r="Z110" s="2844"/>
      <c r="AA110" s="2828"/>
      <c r="AB110" s="2827"/>
      <c r="AC110" s="2844"/>
      <c r="AD110" s="2828"/>
      <c r="AE110" s="2827"/>
      <c r="AF110" s="2844"/>
      <c r="AG110" s="2828"/>
      <c r="AH110" s="2827"/>
      <c r="AI110" s="2844"/>
      <c r="AJ110" s="2828"/>
      <c r="AK110" s="2827"/>
      <c r="AL110" s="2844"/>
      <c r="AM110" s="2828"/>
      <c r="AN110" s="2827"/>
      <c r="AO110" s="2844"/>
      <c r="AP110" s="2828"/>
      <c r="AQ110" s="2827"/>
      <c r="AR110" s="2844"/>
      <c r="AS110" s="2828"/>
      <c r="AT110" s="2827">
        <f t="shared" ref="AT110:AV110" si="24">SUM(J110,M110,P110,S110,V110,Y110,AB110,AE110,AH110,AK110,AN110,AQ110)</f>
        <v>0</v>
      </c>
      <c r="AU110" s="2844">
        <f t="shared" si="24"/>
        <v>0</v>
      </c>
      <c r="AV110" s="2828">
        <f t="shared" si="24"/>
        <v>0</v>
      </c>
      <c r="AX110" s="145"/>
    </row>
    <row r="111" spans="4:50" ht="15.75" customHeight="1">
      <c r="D111" s="1981"/>
      <c r="E111" s="1981"/>
      <c r="F111" s="1981"/>
      <c r="G111" s="1981"/>
      <c r="H111" s="1982"/>
      <c r="J111" s="1981"/>
      <c r="K111" s="1981"/>
      <c r="L111" s="1981"/>
      <c r="M111" s="1981"/>
      <c r="N111" s="1981"/>
      <c r="O111" s="1981"/>
      <c r="P111" s="1981"/>
      <c r="Q111" s="1981"/>
      <c r="R111" s="1981"/>
      <c r="S111" s="1981"/>
      <c r="T111" s="1981"/>
      <c r="U111" s="1981"/>
      <c r="V111" s="1981"/>
      <c r="W111" s="1981"/>
      <c r="X111" s="1981"/>
      <c r="Y111" s="1981"/>
      <c r="Z111" s="1981"/>
      <c r="AA111" s="1981"/>
      <c r="AB111" s="1981"/>
      <c r="AC111" s="1981"/>
      <c r="AD111" s="1981"/>
      <c r="AE111" s="1981"/>
      <c r="AF111" s="1981"/>
      <c r="AG111" s="1981"/>
      <c r="AH111" s="1981"/>
      <c r="AI111" s="1981"/>
      <c r="AJ111" s="1981"/>
      <c r="AK111" s="1981"/>
      <c r="AL111" s="1981"/>
      <c r="AM111" s="1981"/>
      <c r="AN111" s="1981"/>
      <c r="AO111" s="1981"/>
      <c r="AP111" s="1981"/>
      <c r="AQ111" s="1981"/>
      <c r="AR111" s="1981"/>
      <c r="AS111" s="1981"/>
      <c r="AT111" s="1981"/>
      <c r="AU111" s="1981"/>
      <c r="AV111" s="1981"/>
      <c r="AX111" s="145"/>
    </row>
    <row r="112" spans="4:50" ht="15.75" customHeight="1">
      <c r="D112" s="1989" t="s">
        <v>253</v>
      </c>
      <c r="E112" s="1990" t="s">
        <v>262</v>
      </c>
      <c r="F112" s="2027" t="s">
        <v>210</v>
      </c>
      <c r="G112" s="1990" t="s">
        <v>22</v>
      </c>
      <c r="H112" s="1991"/>
      <c r="I112" s="1992"/>
      <c r="J112" s="2827">
        <f>'NLOK ALL FORECASTS'!BF171</f>
        <v>17000</v>
      </c>
      <c r="K112" s="2844">
        <v>22</v>
      </c>
      <c r="L112" s="2828"/>
      <c r="M112" s="2827">
        <f>'NLOK ALL FORECASTS'!BG171</f>
        <v>17000</v>
      </c>
      <c r="N112" s="2844">
        <v>22</v>
      </c>
      <c r="O112" s="2828"/>
      <c r="P112" s="2827">
        <f>'NLOK ALL FORECASTS'!BH171</f>
        <v>17000</v>
      </c>
      <c r="Q112" s="2844">
        <v>22</v>
      </c>
      <c r="R112" s="2828"/>
      <c r="S112" s="2827">
        <f>'NLOK ALL FORECASTS'!BI171</f>
        <v>21000</v>
      </c>
      <c r="T112" s="2844">
        <v>27</v>
      </c>
      <c r="U112" s="2828"/>
      <c r="V112" s="2827">
        <f>'NLOK ALL FORECASTS'!BJ171</f>
        <v>21000</v>
      </c>
      <c r="W112" s="2844">
        <v>27</v>
      </c>
      <c r="X112" s="2828"/>
      <c r="Y112" s="2827">
        <f>'NLOK ALL FORECASTS'!BK171</f>
        <v>21000</v>
      </c>
      <c r="Z112" s="2844">
        <v>27</v>
      </c>
      <c r="AA112" s="2828"/>
      <c r="AB112" s="2827">
        <f>'NLOK ALL FORECASTS'!BL171</f>
        <v>21000</v>
      </c>
      <c r="AC112" s="2844">
        <v>27</v>
      </c>
      <c r="AD112" s="2828"/>
      <c r="AE112" s="2827">
        <f>'NLOK ALL FORECASTS'!BM171</f>
        <v>21000</v>
      </c>
      <c r="AF112" s="2844">
        <v>27</v>
      </c>
      <c r="AG112" s="2828"/>
      <c r="AH112" s="2827">
        <f>'NLOK ALL FORECASTS'!BN171</f>
        <v>21000</v>
      </c>
      <c r="AI112" s="2844">
        <v>27</v>
      </c>
      <c r="AJ112" s="2828"/>
      <c r="AK112" s="2827">
        <f>'NLOK ALL FORECASTS'!BO171</f>
        <v>21000</v>
      </c>
      <c r="AL112" s="2844">
        <v>27</v>
      </c>
      <c r="AM112" s="2828"/>
      <c r="AN112" s="2827">
        <f>'NLOK ALL FORECASTS'!BP171</f>
        <v>21000</v>
      </c>
      <c r="AO112" s="2844">
        <v>27</v>
      </c>
      <c r="AP112" s="2828"/>
      <c r="AQ112" s="2827">
        <f>'NLOK ALL FORECASTS'!BQ171</f>
        <v>21000</v>
      </c>
      <c r="AR112" s="2844">
        <v>27</v>
      </c>
      <c r="AS112" s="2828"/>
      <c r="AT112" s="2827">
        <f t="shared" ref="AT112:AV112" si="25">SUM(J112,M112,P112,S112,V112,Y112,AB112,AE112,AH112,AK112,AN112,AQ112)</f>
        <v>240000</v>
      </c>
      <c r="AU112" s="2844">
        <f t="shared" si="25"/>
        <v>309</v>
      </c>
      <c r="AV112" s="2828">
        <f t="shared" si="25"/>
        <v>0</v>
      </c>
      <c r="AX112" s="145"/>
    </row>
    <row r="113" spans="4:50" ht="15.75" customHeight="1">
      <c r="D113" s="1981"/>
      <c r="E113" s="1981"/>
      <c r="F113" s="1981"/>
      <c r="G113" s="1981"/>
      <c r="H113" s="1982"/>
      <c r="J113" s="1981"/>
      <c r="K113" s="1981"/>
      <c r="L113" s="1981"/>
      <c r="M113" s="1981"/>
      <c r="N113" s="1981"/>
      <c r="O113" s="1981"/>
      <c r="P113" s="1981"/>
      <c r="Q113" s="1981"/>
      <c r="R113" s="1981"/>
      <c r="S113" s="1981"/>
      <c r="T113" s="1981"/>
      <c r="U113" s="1981"/>
      <c r="V113" s="1981"/>
      <c r="W113" s="1981"/>
      <c r="X113" s="1981"/>
      <c r="Y113" s="1981"/>
      <c r="Z113" s="1981"/>
      <c r="AA113" s="1981"/>
      <c r="AB113" s="1981"/>
      <c r="AC113" s="1981"/>
      <c r="AD113" s="1981"/>
      <c r="AE113" s="1981"/>
      <c r="AF113" s="1981"/>
      <c r="AG113" s="1981"/>
      <c r="AH113" s="1981"/>
      <c r="AI113" s="1981"/>
      <c r="AJ113" s="1981"/>
      <c r="AK113" s="1981"/>
      <c r="AL113" s="1981"/>
      <c r="AM113" s="1981"/>
      <c r="AN113" s="1981"/>
      <c r="AO113" s="1981"/>
      <c r="AP113" s="1981"/>
      <c r="AQ113" s="1981"/>
      <c r="AR113" s="1981"/>
      <c r="AS113" s="1981"/>
      <c r="AT113" s="1981"/>
      <c r="AU113" s="1981"/>
      <c r="AV113" s="1981"/>
      <c r="AX113" s="145"/>
    </row>
    <row r="114" spans="4:50" ht="15.75" customHeight="1">
      <c r="D114" s="1989" t="s">
        <v>253</v>
      </c>
      <c r="E114" s="1990" t="s">
        <v>263</v>
      </c>
      <c r="F114" s="2403" t="s">
        <v>264</v>
      </c>
      <c r="G114" s="1990" t="s">
        <v>171</v>
      </c>
      <c r="H114" s="1991"/>
      <c r="I114" s="1992"/>
      <c r="J114" s="2827">
        <f>'NLOK ALL FORECASTS'!BF170</f>
        <v>23000</v>
      </c>
      <c r="K114" s="2844"/>
      <c r="L114" s="2828">
        <v>1700</v>
      </c>
      <c r="M114" s="2827">
        <f>'NLOK ALL FORECASTS'!BG170</f>
        <v>21800</v>
      </c>
      <c r="N114" s="2844"/>
      <c r="O114" s="2828">
        <v>1600</v>
      </c>
      <c r="P114" s="2827">
        <f>'NLOK ALL FORECASTS'!BH170</f>
        <v>22300</v>
      </c>
      <c r="Q114" s="2844"/>
      <c r="R114" s="2828">
        <v>1600</v>
      </c>
      <c r="S114" s="2827">
        <f>'NLOK ALL FORECASTS'!BI170</f>
        <v>22300</v>
      </c>
      <c r="T114" s="2844"/>
      <c r="U114" s="2828">
        <v>1600</v>
      </c>
      <c r="V114" s="2827">
        <f>'NLOK ALL FORECASTS'!BJ170</f>
        <v>26400</v>
      </c>
      <c r="W114" s="2844"/>
      <c r="X114" s="2828">
        <v>1600</v>
      </c>
      <c r="Y114" s="2827">
        <f>'NLOK ALL FORECASTS'!BK170</f>
        <v>24300</v>
      </c>
      <c r="Z114" s="2844"/>
      <c r="AA114" s="2828">
        <v>1600</v>
      </c>
      <c r="AB114" s="2827">
        <f>'NLOK ALL FORECASTS'!BL170</f>
        <v>23300</v>
      </c>
      <c r="AC114" s="2844"/>
      <c r="AD114" s="2828">
        <v>1600</v>
      </c>
      <c r="AE114" s="2827">
        <f>'NLOK ALL FORECASTS'!BM170</f>
        <v>26000</v>
      </c>
      <c r="AF114" s="2844"/>
      <c r="AG114" s="2828">
        <v>1600</v>
      </c>
      <c r="AH114" s="2827">
        <f>'NLOK ALL FORECASTS'!BN170</f>
        <v>27000</v>
      </c>
      <c r="AI114" s="2844"/>
      <c r="AJ114" s="2828">
        <v>1800</v>
      </c>
      <c r="AK114" s="2827">
        <f>'NLOK ALL FORECASTS'!BO170</f>
        <v>29800</v>
      </c>
      <c r="AL114" s="2844"/>
      <c r="AM114" s="2828">
        <v>1800</v>
      </c>
      <c r="AN114" s="2827">
        <f>'NLOK ALL FORECASTS'!BP170</f>
        <v>26800</v>
      </c>
      <c r="AO114" s="2844"/>
      <c r="AP114" s="2828">
        <v>1800</v>
      </c>
      <c r="AQ114" s="2827">
        <f>'NLOK ALL FORECASTS'!BQ170</f>
        <v>22600</v>
      </c>
      <c r="AR114" s="2844"/>
      <c r="AS114" s="2828">
        <v>1600</v>
      </c>
      <c r="AT114" s="2827">
        <f t="shared" ref="AT114:AV114" si="26">SUM(J114,M114,P114,S114,V114,Y114,AB114,AE114,AH114,AK114,AN114,AQ114)</f>
        <v>295600</v>
      </c>
      <c r="AU114" s="2844">
        <f t="shared" si="26"/>
        <v>0</v>
      </c>
      <c r="AV114" s="2828">
        <f t="shared" si="26"/>
        <v>19900</v>
      </c>
      <c r="AX114" s="145"/>
    </row>
    <row r="115" spans="4:50" ht="15.75" customHeight="1">
      <c r="D115" s="1981"/>
      <c r="E115" s="1981"/>
      <c r="F115" s="1981"/>
      <c r="G115" s="1981"/>
      <c r="H115" s="1982"/>
      <c r="J115" s="1981"/>
      <c r="K115" s="1981"/>
      <c r="L115" s="1981"/>
      <c r="M115" s="1981"/>
      <c r="N115" s="1981"/>
      <c r="O115" s="1981"/>
      <c r="P115" s="1981"/>
      <c r="Q115" s="1981"/>
      <c r="R115" s="1981"/>
      <c r="S115" s="1981"/>
      <c r="T115" s="1981"/>
      <c r="U115" s="1981"/>
      <c r="V115" s="1981"/>
      <c r="W115" s="1981"/>
      <c r="X115" s="1981"/>
      <c r="Y115" s="1981"/>
      <c r="Z115" s="1981"/>
      <c r="AA115" s="1981"/>
      <c r="AB115" s="1981"/>
      <c r="AC115" s="1981"/>
      <c r="AD115" s="1981"/>
      <c r="AE115" s="1981"/>
      <c r="AF115" s="1981"/>
      <c r="AG115" s="1981"/>
      <c r="AH115" s="1981"/>
      <c r="AI115" s="1981"/>
      <c r="AJ115" s="1981"/>
      <c r="AK115" s="1981"/>
      <c r="AL115" s="1981"/>
      <c r="AM115" s="1981"/>
      <c r="AN115" s="1981"/>
      <c r="AO115" s="1981"/>
      <c r="AP115" s="1981"/>
      <c r="AQ115" s="1981"/>
      <c r="AR115" s="1981"/>
      <c r="AS115" s="1981"/>
      <c r="AT115" s="1981"/>
      <c r="AU115" s="1981"/>
      <c r="AV115" s="1981"/>
      <c r="AX115" s="145"/>
    </row>
    <row r="116" spans="4:50" ht="15.75" customHeight="1">
      <c r="D116" s="2441"/>
      <c r="E116" s="2610" t="s">
        <v>265</v>
      </c>
      <c r="F116" s="2373"/>
      <c r="G116" s="2373"/>
      <c r="H116" s="1975"/>
      <c r="I116" s="1976"/>
      <c r="J116" s="2802">
        <v>11880</v>
      </c>
      <c r="K116" s="1999"/>
      <c r="L116" s="2000"/>
      <c r="M116" s="2802">
        <v>12600</v>
      </c>
      <c r="N116" s="1999"/>
      <c r="O116" s="2000"/>
      <c r="P116" s="2802">
        <v>13200</v>
      </c>
      <c r="Q116" s="1999"/>
      <c r="R116" s="2000"/>
      <c r="S116" s="2802">
        <v>13860</v>
      </c>
      <c r="T116" s="1999"/>
      <c r="U116" s="2000"/>
      <c r="V116" s="2802">
        <v>13200</v>
      </c>
      <c r="W116" s="1999"/>
      <c r="X116" s="2000"/>
      <c r="Y116" s="2802">
        <v>11970</v>
      </c>
      <c r="Z116" s="1999"/>
      <c r="AA116" s="2000"/>
      <c r="AB116" s="2802">
        <v>10000</v>
      </c>
      <c r="AC116" s="1999"/>
      <c r="AD116" s="2000"/>
      <c r="AE116" s="2802">
        <v>10000</v>
      </c>
      <c r="AF116" s="1999"/>
      <c r="AG116" s="2000"/>
      <c r="AH116" s="2802">
        <v>10000</v>
      </c>
      <c r="AI116" s="1999"/>
      <c r="AJ116" s="2000"/>
      <c r="AK116" s="2802">
        <v>10000</v>
      </c>
      <c r="AL116" s="1999"/>
      <c r="AM116" s="2000"/>
      <c r="AN116" s="2802">
        <v>10000</v>
      </c>
      <c r="AO116" s="1999"/>
      <c r="AP116" s="2000"/>
      <c r="AQ116" s="2802">
        <v>10000</v>
      </c>
      <c r="AR116" s="1999"/>
      <c r="AS116" s="2000"/>
      <c r="AT116" s="2802">
        <f t="shared" ref="AT116:AT117" si="27">SUM(J116,M116,P116,S116,V116,Y116,AB116,AE116,AH116,AK116,AN116,AQ116)</f>
        <v>136710</v>
      </c>
      <c r="AU116" s="1999">
        <f t="shared" ref="AU116:AU117" si="28">SUM(K116,N116,Q116,T116,W116,Z116,AC116,AF116,AI116,AL116,AO116,AR116)</f>
        <v>0</v>
      </c>
      <c r="AV116" s="2000">
        <f t="shared" ref="AV116:AV117" si="29">SUM(L116,O116,R116,U116,X116,AA116,AD116,AG116,AJ116,AM116,AP116,AS116)</f>
        <v>0</v>
      </c>
      <c r="AX116" s="145"/>
    </row>
    <row r="117" spans="4:50" ht="15.75" customHeight="1">
      <c r="D117" s="2490"/>
      <c r="E117" s="2491" t="s">
        <v>266</v>
      </c>
      <c r="F117" s="2491"/>
      <c r="G117" s="2491"/>
      <c r="H117" s="2492"/>
      <c r="I117" s="2493"/>
      <c r="J117" s="2842">
        <v>3810</v>
      </c>
      <c r="K117" s="2843"/>
      <c r="L117" s="2838"/>
      <c r="M117" s="2842">
        <v>3630</v>
      </c>
      <c r="N117" s="2843"/>
      <c r="O117" s="2838"/>
      <c r="P117" s="2842">
        <v>3630</v>
      </c>
      <c r="Q117" s="2843"/>
      <c r="R117" s="2838"/>
      <c r="S117" s="2842">
        <v>3810</v>
      </c>
      <c r="T117" s="2843"/>
      <c r="U117" s="2838"/>
      <c r="V117" s="2842">
        <v>3460</v>
      </c>
      <c r="W117" s="2843"/>
      <c r="X117" s="2838"/>
      <c r="Y117" s="2842">
        <v>3810</v>
      </c>
      <c r="Z117" s="2843"/>
      <c r="AA117" s="2838"/>
      <c r="AB117" s="2842">
        <v>3650</v>
      </c>
      <c r="AC117" s="2843"/>
      <c r="AD117" s="2838"/>
      <c r="AE117" s="2842">
        <v>3650</v>
      </c>
      <c r="AF117" s="2843"/>
      <c r="AG117" s="2838"/>
      <c r="AH117" s="2842">
        <v>3650</v>
      </c>
      <c r="AI117" s="2843"/>
      <c r="AJ117" s="2838"/>
      <c r="AK117" s="2842">
        <v>3650</v>
      </c>
      <c r="AL117" s="2843"/>
      <c r="AM117" s="2838"/>
      <c r="AN117" s="2842">
        <v>3650</v>
      </c>
      <c r="AO117" s="2843"/>
      <c r="AP117" s="2838"/>
      <c r="AQ117" s="2842">
        <v>3650</v>
      </c>
      <c r="AR117" s="2843"/>
      <c r="AS117" s="2838"/>
      <c r="AT117" s="2842">
        <f t="shared" si="27"/>
        <v>44050</v>
      </c>
      <c r="AU117" s="2843">
        <f t="shared" si="28"/>
        <v>0</v>
      </c>
      <c r="AV117" s="2838">
        <f t="shared" si="29"/>
        <v>0</v>
      </c>
      <c r="AX117" s="145"/>
    </row>
    <row r="118" spans="4:50" ht="15.75" customHeight="1">
      <c r="AX118" s="145"/>
    </row>
    <row r="119" spans="4:50" ht="15.75" customHeight="1">
      <c r="AX119" s="145"/>
    </row>
    <row r="120" spans="4:50" ht="15.75" customHeight="1">
      <c r="D120" s="2921" t="s">
        <v>267</v>
      </c>
      <c r="E120" s="2922" t="s">
        <v>225</v>
      </c>
      <c r="F120" s="2922"/>
      <c r="G120" s="2922" t="s">
        <v>225</v>
      </c>
      <c r="H120" s="2922" t="s">
        <v>225</v>
      </c>
      <c r="I120" s="2923"/>
      <c r="J120" s="186"/>
      <c r="K120" s="185">
        <v>45748</v>
      </c>
      <c r="L120" s="184"/>
      <c r="M120" s="186"/>
      <c r="N120" s="185">
        <v>45778</v>
      </c>
      <c r="O120" s="184"/>
      <c r="P120" s="186"/>
      <c r="Q120" s="185">
        <v>45809</v>
      </c>
      <c r="R120" s="184"/>
      <c r="S120" s="186"/>
      <c r="T120" s="185">
        <v>45839</v>
      </c>
      <c r="U120" s="184"/>
      <c r="V120" s="186"/>
      <c r="W120" s="185">
        <v>45870</v>
      </c>
      <c r="X120" s="184"/>
      <c r="Y120" s="186"/>
      <c r="Z120" s="185">
        <v>45901</v>
      </c>
      <c r="AA120" s="184"/>
      <c r="AB120" s="186"/>
      <c r="AC120" s="185">
        <v>45931</v>
      </c>
      <c r="AD120" s="184"/>
      <c r="AE120" s="186"/>
      <c r="AF120" s="185">
        <v>45962</v>
      </c>
      <c r="AG120" s="184"/>
      <c r="AH120" s="186"/>
      <c r="AI120" s="185">
        <v>45992</v>
      </c>
      <c r="AJ120" s="184"/>
      <c r="AK120" s="186"/>
      <c r="AL120" s="185">
        <v>46023</v>
      </c>
      <c r="AM120" s="184"/>
      <c r="AN120" s="186"/>
      <c r="AO120" s="185">
        <v>46054</v>
      </c>
      <c r="AP120" s="184"/>
      <c r="AQ120" s="186"/>
      <c r="AR120" s="185">
        <v>46082</v>
      </c>
      <c r="AS120" s="184"/>
      <c r="AT120" s="186"/>
      <c r="AU120" s="185"/>
      <c r="AV120" s="184"/>
      <c r="AX120" s="145"/>
    </row>
    <row r="121" spans="4:50" ht="15.75" customHeight="1">
      <c r="D121" s="278" t="s">
        <v>5</v>
      </c>
      <c r="E121" s="182" t="s">
        <v>206</v>
      </c>
      <c r="F121" s="2600"/>
      <c r="G121" s="182" t="s">
        <v>6</v>
      </c>
      <c r="H121" s="181" t="s">
        <v>7</v>
      </c>
      <c r="I121" s="180"/>
      <c r="J121" s="423" t="s">
        <v>9</v>
      </c>
      <c r="K121" s="177" t="s">
        <v>10</v>
      </c>
      <c r="L121" s="260" t="s">
        <v>11</v>
      </c>
      <c r="M121" s="423" t="s">
        <v>9</v>
      </c>
      <c r="N121" s="177" t="s">
        <v>10</v>
      </c>
      <c r="O121" s="260" t="s">
        <v>11</v>
      </c>
      <c r="P121" s="423" t="s">
        <v>9</v>
      </c>
      <c r="Q121" s="177" t="s">
        <v>10</v>
      </c>
      <c r="R121" s="260" t="s">
        <v>11</v>
      </c>
      <c r="S121" s="423" t="s">
        <v>9</v>
      </c>
      <c r="T121" s="177" t="s">
        <v>10</v>
      </c>
      <c r="U121" s="260" t="s">
        <v>11</v>
      </c>
      <c r="V121" s="423" t="s">
        <v>9</v>
      </c>
      <c r="W121" s="177" t="s">
        <v>10</v>
      </c>
      <c r="X121" s="260" t="s">
        <v>11</v>
      </c>
      <c r="Y121" s="423" t="s">
        <v>9</v>
      </c>
      <c r="Z121" s="177" t="s">
        <v>10</v>
      </c>
      <c r="AA121" s="260" t="s">
        <v>11</v>
      </c>
      <c r="AB121" s="423" t="s">
        <v>9</v>
      </c>
      <c r="AC121" s="177" t="s">
        <v>10</v>
      </c>
      <c r="AD121" s="260" t="s">
        <v>11</v>
      </c>
      <c r="AE121" s="423" t="s">
        <v>9</v>
      </c>
      <c r="AF121" s="177" t="s">
        <v>10</v>
      </c>
      <c r="AG121" s="260" t="s">
        <v>11</v>
      </c>
      <c r="AH121" s="423" t="s">
        <v>9</v>
      </c>
      <c r="AI121" s="177" t="s">
        <v>10</v>
      </c>
      <c r="AJ121" s="260" t="s">
        <v>11</v>
      </c>
      <c r="AK121" s="423" t="s">
        <v>9</v>
      </c>
      <c r="AL121" s="177" t="s">
        <v>10</v>
      </c>
      <c r="AM121" s="260" t="s">
        <v>11</v>
      </c>
      <c r="AN121" s="423" t="s">
        <v>9</v>
      </c>
      <c r="AO121" s="177" t="s">
        <v>10</v>
      </c>
      <c r="AP121" s="260" t="s">
        <v>11</v>
      </c>
      <c r="AQ121" s="423" t="s">
        <v>9</v>
      </c>
      <c r="AR121" s="177" t="s">
        <v>10</v>
      </c>
      <c r="AS121" s="260" t="s">
        <v>11</v>
      </c>
      <c r="AT121" s="423" t="s">
        <v>9</v>
      </c>
      <c r="AU121" s="177" t="s">
        <v>10</v>
      </c>
      <c r="AV121" s="260" t="s">
        <v>11</v>
      </c>
      <c r="AX121" s="145"/>
    </row>
    <row r="122" spans="4:50" ht="15.75" customHeight="1">
      <c r="D122" s="359" t="s">
        <v>208</v>
      </c>
      <c r="E122" s="360" t="s">
        <v>268</v>
      </c>
      <c r="F122" s="360"/>
      <c r="G122" s="360" t="s">
        <v>52</v>
      </c>
      <c r="H122" s="361"/>
      <c r="I122" s="362"/>
      <c r="J122" s="2802">
        <f>'AVAST ALL FORECASTS'!BF278</f>
        <v>19500</v>
      </c>
      <c r="K122" s="1999">
        <v>27</v>
      </c>
      <c r="L122" s="2000">
        <v>4596</v>
      </c>
      <c r="M122" s="2802">
        <f>'AVAST ALL FORECASTS'!BG278</f>
        <v>21000</v>
      </c>
      <c r="N122" s="1999">
        <v>29</v>
      </c>
      <c r="O122" s="2000">
        <v>4949</v>
      </c>
      <c r="P122" s="2802">
        <f>'AVAST ALL FORECASTS'!BH278</f>
        <v>19875</v>
      </c>
      <c r="Q122" s="1999">
        <v>27</v>
      </c>
      <c r="R122" s="2000">
        <v>4684</v>
      </c>
      <c r="S122" s="2802">
        <f>'AVAST ALL FORECASTS'!BI278</f>
        <v>17500</v>
      </c>
      <c r="T122" s="1999">
        <v>24</v>
      </c>
      <c r="U122" s="2000"/>
      <c r="V122" s="2802">
        <f>'AVAST ALL FORECASTS'!BJ278</f>
        <v>18000</v>
      </c>
      <c r="W122" s="1999">
        <v>24</v>
      </c>
      <c r="X122" s="2000"/>
      <c r="Y122" s="2802">
        <f>'AVAST ALL FORECASTS'!BK278</f>
        <v>18500</v>
      </c>
      <c r="Z122" s="1999">
        <v>25</v>
      </c>
      <c r="AA122" s="2000"/>
      <c r="AB122" s="2802">
        <f>'AVAST ALL FORECASTS'!BL278</f>
        <v>19750</v>
      </c>
      <c r="AC122" s="1999">
        <v>27</v>
      </c>
      <c r="AD122" s="2000"/>
      <c r="AE122" s="2802">
        <f>'AVAST ALL FORECASTS'!BM278</f>
        <v>19750</v>
      </c>
      <c r="AF122" s="1999">
        <v>27</v>
      </c>
      <c r="AG122" s="2000"/>
      <c r="AH122" s="2802">
        <f>'AVAST ALL FORECASTS'!BN278</f>
        <v>18250</v>
      </c>
      <c r="AI122" s="1999">
        <v>25</v>
      </c>
      <c r="AJ122" s="2000"/>
      <c r="AK122" s="2802">
        <f>'AVAST ALL FORECASTS'!BO278</f>
        <v>19000</v>
      </c>
      <c r="AL122" s="1999">
        <v>26</v>
      </c>
      <c r="AM122" s="2000"/>
      <c r="AN122" s="2802">
        <f>'AVAST ALL FORECASTS'!BP278</f>
        <v>19750</v>
      </c>
      <c r="AO122" s="1999">
        <v>27</v>
      </c>
      <c r="AP122" s="2000"/>
      <c r="AQ122" s="2802">
        <f>'AVAST ALL FORECASTS'!BQ278</f>
        <v>19000</v>
      </c>
      <c r="AR122" s="1999">
        <v>26</v>
      </c>
      <c r="AS122" s="2000"/>
      <c r="AT122" s="2802">
        <f t="shared" ref="AT122:AT123" si="30">SUM(J122,M122,P122,S122,V122,Y122,AB122,AE122,AH122,AK122,AN122,AQ122)</f>
        <v>229875</v>
      </c>
      <c r="AU122" s="1999">
        <f t="shared" ref="AU122:AU123" si="31">SUM(K122,N122,Q122,T122,W122,Z122,AC122,AF122,AI122,AL122,AO122,AR122)</f>
        <v>314</v>
      </c>
      <c r="AV122" s="2000">
        <f t="shared" ref="AV122:AV123" si="32">SUM(L122,O122,R122,U122,X122,AA122,AD122,AG122,AJ122,AM122,AP122,AS122)</f>
        <v>14229</v>
      </c>
      <c r="AX122" s="145"/>
    </row>
    <row r="123" spans="4:50" ht="15.75" customHeight="1">
      <c r="D123" s="608" t="s">
        <v>208</v>
      </c>
      <c r="E123" s="282" t="s">
        <v>268</v>
      </c>
      <c r="F123" s="282"/>
      <c r="G123" s="282" t="s">
        <v>22</v>
      </c>
      <c r="H123" s="281"/>
      <c r="I123" s="203"/>
      <c r="J123" s="2842">
        <f>'AVAST ALL FORECASTS'!BF279</f>
        <v>500</v>
      </c>
      <c r="K123" s="2843">
        <v>1</v>
      </c>
      <c r="L123" s="2838">
        <v>167</v>
      </c>
      <c r="M123" s="2842">
        <f>'AVAST ALL FORECASTS'!BG279</f>
        <v>425</v>
      </c>
      <c r="N123" s="2843">
        <v>0.8</v>
      </c>
      <c r="O123" s="2838">
        <v>142</v>
      </c>
      <c r="P123" s="2842">
        <f>'AVAST ALL FORECASTS'!BH279</f>
        <v>350</v>
      </c>
      <c r="Q123" s="2843">
        <v>0.7</v>
      </c>
      <c r="R123" s="2838">
        <v>117</v>
      </c>
      <c r="S123" s="2842">
        <f>'AVAST ALL FORECASTS'!BI279</f>
        <v>300</v>
      </c>
      <c r="T123" s="2843">
        <v>0.6</v>
      </c>
      <c r="U123" s="2838"/>
      <c r="V123" s="2842">
        <f>'AVAST ALL FORECASTS'!BJ279</f>
        <v>350</v>
      </c>
      <c r="W123" s="2843">
        <v>0.7</v>
      </c>
      <c r="X123" s="2838"/>
      <c r="Y123" s="2842">
        <f>'AVAST ALL FORECASTS'!BK279</f>
        <v>425</v>
      </c>
      <c r="Z123" s="2843">
        <v>0.8</v>
      </c>
      <c r="AA123" s="2838"/>
      <c r="AB123" s="2842">
        <f>'AVAST ALL FORECASTS'!BL279</f>
        <v>450</v>
      </c>
      <c r="AC123" s="2843">
        <v>0.9</v>
      </c>
      <c r="AD123" s="2838"/>
      <c r="AE123" s="2842">
        <f>'AVAST ALL FORECASTS'!BM279</f>
        <v>475</v>
      </c>
      <c r="AF123" s="2843">
        <v>0.9</v>
      </c>
      <c r="AG123" s="2838"/>
      <c r="AH123" s="2842">
        <f>'AVAST ALL FORECASTS'!BN279</f>
        <v>500</v>
      </c>
      <c r="AI123" s="2843">
        <v>2</v>
      </c>
      <c r="AJ123" s="2838"/>
      <c r="AK123" s="2842">
        <f>'AVAST ALL FORECASTS'!BO279</f>
        <v>550</v>
      </c>
      <c r="AL123" s="2843">
        <v>2</v>
      </c>
      <c r="AM123" s="2838"/>
      <c r="AN123" s="2842">
        <f>'AVAST ALL FORECASTS'!BP279</f>
        <v>600</v>
      </c>
      <c r="AO123" s="2843">
        <v>2</v>
      </c>
      <c r="AP123" s="2838"/>
      <c r="AQ123" s="2842">
        <f>'AVAST ALL FORECASTS'!BQ279</f>
        <v>500</v>
      </c>
      <c r="AR123" s="2843">
        <v>2</v>
      </c>
      <c r="AS123" s="2838"/>
      <c r="AT123" s="2842">
        <f t="shared" si="30"/>
        <v>5425</v>
      </c>
      <c r="AU123" s="2843">
        <f t="shared" si="31"/>
        <v>14.4</v>
      </c>
      <c r="AV123" s="2838">
        <f t="shared" si="32"/>
        <v>426</v>
      </c>
      <c r="AX123" s="145"/>
    </row>
    <row r="124" spans="4:50" ht="15.75" customHeight="1">
      <c r="J124" s="146"/>
      <c r="K124" s="146"/>
      <c r="L124" s="146"/>
      <c r="M124" s="146"/>
      <c r="N124" s="146"/>
      <c r="O124" s="146"/>
      <c r="P124" s="146"/>
      <c r="Q124" s="146"/>
      <c r="R124" s="146"/>
      <c r="S124" s="146"/>
      <c r="T124" s="146"/>
      <c r="U124" s="146"/>
      <c r="V124" s="146"/>
      <c r="W124" s="146"/>
      <c r="X124" s="146"/>
      <c r="Y124" s="146"/>
      <c r="Z124" s="146"/>
      <c r="AA124" s="146"/>
      <c r="AB124" s="146"/>
      <c r="AC124" s="146"/>
      <c r="AD124" s="146"/>
      <c r="AE124" s="146"/>
      <c r="AF124" s="146"/>
      <c r="AG124" s="146"/>
      <c r="AH124" s="146"/>
      <c r="AI124" s="146"/>
      <c r="AJ124" s="146"/>
      <c r="AK124" s="146"/>
      <c r="AL124" s="146"/>
      <c r="AM124" s="146"/>
      <c r="AN124" s="146"/>
      <c r="AO124" s="146"/>
      <c r="AP124" s="146"/>
      <c r="AQ124" s="146"/>
      <c r="AR124" s="146"/>
      <c r="AS124" s="146"/>
      <c r="AT124" s="146"/>
      <c r="AU124" s="146"/>
      <c r="AV124" s="146"/>
      <c r="AX124" s="145"/>
    </row>
    <row r="125" spans="4:50" ht="15.75" customHeight="1">
      <c r="J125" s="146"/>
      <c r="K125" s="146"/>
      <c r="L125" s="146"/>
      <c r="M125" s="146"/>
      <c r="N125" s="146"/>
      <c r="O125" s="146"/>
      <c r="P125" s="146"/>
      <c r="Q125" s="146"/>
      <c r="R125" s="146"/>
      <c r="S125" s="146"/>
      <c r="T125" s="146"/>
      <c r="U125" s="146"/>
      <c r="V125" s="146"/>
      <c r="W125" s="146"/>
      <c r="X125" s="146"/>
      <c r="Y125" s="146"/>
      <c r="Z125" s="146"/>
      <c r="AA125" s="146"/>
      <c r="AB125" s="146"/>
      <c r="AC125" s="146"/>
      <c r="AD125" s="146"/>
      <c r="AE125" s="146"/>
      <c r="AF125" s="146"/>
      <c r="AG125" s="146"/>
      <c r="AH125" s="146"/>
      <c r="AI125" s="146"/>
      <c r="AJ125" s="146"/>
      <c r="AK125" s="146"/>
      <c r="AL125" s="146"/>
      <c r="AM125" s="146"/>
      <c r="AN125" s="146"/>
      <c r="AO125" s="146"/>
      <c r="AP125" s="146"/>
      <c r="AQ125" s="146"/>
      <c r="AR125" s="146"/>
      <c r="AS125" s="146"/>
      <c r="AT125" s="146"/>
      <c r="AU125" s="146"/>
      <c r="AV125" s="146"/>
      <c r="AX125" s="145"/>
    </row>
    <row r="126" spans="4:50" ht="15.75" customHeight="1">
      <c r="J126" s="146"/>
      <c r="K126" s="146"/>
      <c r="L126" s="146"/>
      <c r="M126" s="146"/>
      <c r="N126" s="146"/>
      <c r="O126" s="146"/>
      <c r="P126" s="146"/>
      <c r="Q126" s="146"/>
      <c r="R126" s="146"/>
      <c r="S126" s="146"/>
      <c r="T126" s="146"/>
      <c r="U126" s="146"/>
      <c r="V126" s="146"/>
      <c r="W126" s="146"/>
      <c r="X126" s="146"/>
      <c r="Y126" s="146"/>
      <c r="Z126" s="146"/>
      <c r="AA126" s="146"/>
      <c r="AB126" s="146"/>
      <c r="AC126" s="146"/>
      <c r="AD126" s="146"/>
      <c r="AE126" s="146"/>
      <c r="AF126" s="146"/>
      <c r="AG126" s="146"/>
      <c r="AH126" s="146"/>
      <c r="AI126" s="146"/>
      <c r="AJ126" s="146"/>
      <c r="AK126" s="146"/>
      <c r="AL126" s="146"/>
      <c r="AM126" s="146"/>
      <c r="AN126" s="146"/>
      <c r="AO126" s="146"/>
      <c r="AP126" s="146"/>
      <c r="AQ126" s="146"/>
      <c r="AR126" s="146"/>
      <c r="AS126" s="146"/>
      <c r="AT126" s="146"/>
      <c r="AU126" s="146"/>
      <c r="AV126" s="146"/>
      <c r="AX126" s="145"/>
    </row>
    <row r="127" spans="4:50" ht="15.75" customHeight="1">
      <c r="D127" s="2921" t="s">
        <v>269</v>
      </c>
      <c r="E127" s="2922" t="s">
        <v>225</v>
      </c>
      <c r="F127" s="2922"/>
      <c r="G127" s="2922" t="s">
        <v>225</v>
      </c>
      <c r="H127" s="2922" t="s">
        <v>225</v>
      </c>
      <c r="I127" s="2923"/>
      <c r="J127" s="186"/>
      <c r="K127" s="185">
        <v>45748</v>
      </c>
      <c r="L127" s="184"/>
      <c r="M127" s="186"/>
      <c r="N127" s="185">
        <v>45778</v>
      </c>
      <c r="O127" s="184"/>
      <c r="P127" s="186"/>
      <c r="Q127" s="185">
        <v>45809</v>
      </c>
      <c r="R127" s="184"/>
      <c r="S127" s="186"/>
      <c r="T127" s="185">
        <v>45839</v>
      </c>
      <c r="U127" s="184"/>
      <c r="V127" s="186"/>
      <c r="W127" s="185">
        <v>45870</v>
      </c>
      <c r="X127" s="184"/>
      <c r="Y127" s="186"/>
      <c r="Z127" s="185">
        <v>45901</v>
      </c>
      <c r="AA127" s="184"/>
      <c r="AB127" s="186"/>
      <c r="AC127" s="185">
        <v>45931</v>
      </c>
      <c r="AD127" s="184"/>
      <c r="AE127" s="186"/>
      <c r="AF127" s="185">
        <v>45962</v>
      </c>
      <c r="AG127" s="184"/>
      <c r="AH127" s="186"/>
      <c r="AI127" s="185">
        <v>45992</v>
      </c>
      <c r="AJ127" s="184"/>
      <c r="AK127" s="186"/>
      <c r="AL127" s="185">
        <v>46023</v>
      </c>
      <c r="AM127" s="184"/>
      <c r="AN127" s="186"/>
      <c r="AO127" s="185">
        <v>46054</v>
      </c>
      <c r="AP127" s="184"/>
      <c r="AQ127" s="186"/>
      <c r="AR127" s="185">
        <v>46082</v>
      </c>
      <c r="AS127" s="184"/>
      <c r="AT127" s="186"/>
      <c r="AU127" s="185"/>
      <c r="AV127" s="184"/>
      <c r="AX127" s="145"/>
    </row>
    <row r="128" spans="4:50" ht="15.75" customHeight="1">
      <c r="D128" s="278" t="s">
        <v>5</v>
      </c>
      <c r="E128" s="182" t="s">
        <v>206</v>
      </c>
      <c r="F128" s="2600"/>
      <c r="G128" s="182" t="s">
        <v>6</v>
      </c>
      <c r="H128" s="181" t="s">
        <v>7</v>
      </c>
      <c r="I128" s="180"/>
      <c r="J128" s="423" t="s">
        <v>9</v>
      </c>
      <c r="K128" s="177" t="s">
        <v>10</v>
      </c>
      <c r="L128" s="260" t="s">
        <v>11</v>
      </c>
      <c r="M128" s="423" t="s">
        <v>9</v>
      </c>
      <c r="N128" s="177" t="s">
        <v>10</v>
      </c>
      <c r="O128" s="260" t="s">
        <v>11</v>
      </c>
      <c r="P128" s="423" t="s">
        <v>9</v>
      </c>
      <c r="Q128" s="177" t="s">
        <v>10</v>
      </c>
      <c r="R128" s="260" t="s">
        <v>11</v>
      </c>
      <c r="S128" s="423" t="s">
        <v>9</v>
      </c>
      <c r="T128" s="177" t="s">
        <v>10</v>
      </c>
      <c r="U128" s="260" t="s">
        <v>11</v>
      </c>
      <c r="V128" s="423" t="s">
        <v>9</v>
      </c>
      <c r="W128" s="177" t="s">
        <v>10</v>
      </c>
      <c r="X128" s="260" t="s">
        <v>11</v>
      </c>
      <c r="Y128" s="423" t="s">
        <v>9</v>
      </c>
      <c r="Z128" s="177" t="s">
        <v>10</v>
      </c>
      <c r="AA128" s="260" t="s">
        <v>11</v>
      </c>
      <c r="AB128" s="423" t="s">
        <v>9</v>
      </c>
      <c r="AC128" s="177" t="s">
        <v>10</v>
      </c>
      <c r="AD128" s="260" t="s">
        <v>11</v>
      </c>
      <c r="AE128" s="423" t="s">
        <v>9</v>
      </c>
      <c r="AF128" s="177" t="s">
        <v>10</v>
      </c>
      <c r="AG128" s="260" t="s">
        <v>11</v>
      </c>
      <c r="AH128" s="423" t="s">
        <v>9</v>
      </c>
      <c r="AI128" s="177" t="s">
        <v>10</v>
      </c>
      <c r="AJ128" s="260" t="s">
        <v>11</v>
      </c>
      <c r="AK128" s="423" t="s">
        <v>9</v>
      </c>
      <c r="AL128" s="177" t="s">
        <v>10</v>
      </c>
      <c r="AM128" s="260" t="s">
        <v>11</v>
      </c>
      <c r="AN128" s="423" t="s">
        <v>9</v>
      </c>
      <c r="AO128" s="177" t="s">
        <v>10</v>
      </c>
      <c r="AP128" s="260" t="s">
        <v>11</v>
      </c>
      <c r="AQ128" s="423" t="s">
        <v>9</v>
      </c>
      <c r="AR128" s="177" t="s">
        <v>10</v>
      </c>
      <c r="AS128" s="260" t="s">
        <v>11</v>
      </c>
      <c r="AT128" s="423" t="s">
        <v>9</v>
      </c>
      <c r="AU128" s="177" t="s">
        <v>10</v>
      </c>
      <c r="AV128" s="260" t="s">
        <v>11</v>
      </c>
      <c r="AX128" s="145"/>
    </row>
    <row r="129" spans="4:50" ht="15.75" customHeight="1">
      <c r="D129" s="359" t="s">
        <v>208</v>
      </c>
      <c r="E129" s="2606" t="s">
        <v>270</v>
      </c>
      <c r="F129" s="360" t="s">
        <v>210</v>
      </c>
      <c r="G129" s="360" t="s">
        <v>171</v>
      </c>
      <c r="H129" s="361"/>
      <c r="I129" s="362"/>
      <c r="J129" s="2802">
        <f>'NLOK ALL FORECASTS'!BF203</f>
        <v>600</v>
      </c>
      <c r="K129" s="1999">
        <v>4</v>
      </c>
      <c r="L129" s="2000"/>
      <c r="M129" s="2802">
        <f>'NLOK ALL FORECASTS'!BG203</f>
        <v>550</v>
      </c>
      <c r="N129" s="1999">
        <v>4</v>
      </c>
      <c r="O129" s="2000"/>
      <c r="P129" s="2802">
        <f>'NLOK ALL FORECASTS'!BH203</f>
        <v>500</v>
      </c>
      <c r="Q129" s="1999">
        <v>4</v>
      </c>
      <c r="R129" s="2000"/>
      <c r="S129" s="2802">
        <f>'NLOK ALL FORECASTS'!BI203</f>
        <v>450</v>
      </c>
      <c r="T129" s="1999">
        <v>4</v>
      </c>
      <c r="U129" s="2000"/>
      <c r="V129" s="2802">
        <f>'NLOK ALL FORECASTS'!BJ203</f>
        <v>400</v>
      </c>
      <c r="W129" s="1999">
        <v>4</v>
      </c>
      <c r="X129" s="2000"/>
      <c r="Y129" s="2802">
        <f>'NLOK ALL FORECASTS'!BK203</f>
        <v>450</v>
      </c>
      <c r="Z129" s="1999">
        <v>4</v>
      </c>
      <c r="AA129" s="2000"/>
      <c r="AB129" s="2802">
        <f>'NLOK ALL FORECASTS'!BL203</f>
        <v>500</v>
      </c>
      <c r="AC129" s="1999">
        <v>4</v>
      </c>
      <c r="AD129" s="2000"/>
      <c r="AE129" s="2802">
        <f>'NLOK ALL FORECASTS'!BM203</f>
        <v>600</v>
      </c>
      <c r="AF129" s="1999">
        <v>4</v>
      </c>
      <c r="AG129" s="2000"/>
      <c r="AH129" s="2802">
        <f>'NLOK ALL FORECASTS'!BN203</f>
        <v>550</v>
      </c>
      <c r="AI129" s="1999">
        <v>4</v>
      </c>
      <c r="AJ129" s="2000"/>
      <c r="AK129" s="2802">
        <f>'NLOK ALL FORECASTS'!BO203</f>
        <v>650</v>
      </c>
      <c r="AL129" s="1999">
        <v>4</v>
      </c>
      <c r="AM129" s="2000"/>
      <c r="AN129" s="2802">
        <f>'NLOK ALL FORECASTS'!BP203</f>
        <v>550</v>
      </c>
      <c r="AO129" s="1999">
        <v>4</v>
      </c>
      <c r="AP129" s="2000"/>
      <c r="AQ129" s="2802">
        <f>'NLOK ALL FORECASTS'!BQ203</f>
        <v>600</v>
      </c>
      <c r="AR129" s="1999">
        <v>4</v>
      </c>
      <c r="AS129" s="2000"/>
      <c r="AT129" s="2802">
        <f t="shared" ref="AT129:AT133" si="33">SUM(J129,M129,P129,S129,V129,Y129,AB129,AE129,AH129,AK129,AN129,AQ129)</f>
        <v>6400</v>
      </c>
      <c r="AU129" s="1999">
        <f t="shared" ref="AU129:AU133" si="34">SUM(K129,N129,Q129,T129,W129,Z129,AC129,AF129,AI129,AL129,AO129,AR129)</f>
        <v>48</v>
      </c>
      <c r="AV129" s="2000">
        <f t="shared" ref="AV129:AV133" si="35">SUM(L129,O129,R129,U129,X129,AA129,AD129,AG129,AJ129,AM129,AP129,AS129)</f>
        <v>0</v>
      </c>
      <c r="AX129" s="145"/>
    </row>
    <row r="130" spans="4:50" ht="15.75" customHeight="1">
      <c r="D130" s="286" t="s">
        <v>208</v>
      </c>
      <c r="E130" s="2607" t="s">
        <v>270</v>
      </c>
      <c r="F130" s="155" t="s">
        <v>210</v>
      </c>
      <c r="G130" s="155" t="s">
        <v>22</v>
      </c>
      <c r="H130" s="225"/>
      <c r="I130" s="208"/>
      <c r="J130" s="2803">
        <f>'NLOK ALL FORECASTS'!BF204</f>
        <v>400</v>
      </c>
      <c r="K130" s="2001">
        <v>2</v>
      </c>
      <c r="L130" s="2002"/>
      <c r="M130" s="2803">
        <f>'NLOK ALL FORECASTS'!BG204</f>
        <v>450</v>
      </c>
      <c r="N130" s="2001">
        <v>2</v>
      </c>
      <c r="O130" s="2002"/>
      <c r="P130" s="2803">
        <f>'NLOK ALL FORECASTS'!BH204</f>
        <v>450</v>
      </c>
      <c r="Q130" s="2001">
        <v>2</v>
      </c>
      <c r="R130" s="2002"/>
      <c r="S130" s="2803">
        <f>'NLOK ALL FORECASTS'!BI204</f>
        <v>450</v>
      </c>
      <c r="T130" s="2001">
        <v>2</v>
      </c>
      <c r="U130" s="2002"/>
      <c r="V130" s="2803">
        <f>'NLOK ALL FORECASTS'!BJ204</f>
        <v>400</v>
      </c>
      <c r="W130" s="2001">
        <v>2</v>
      </c>
      <c r="X130" s="2002"/>
      <c r="Y130" s="2803">
        <f>'NLOK ALL FORECASTS'!BK204</f>
        <v>400</v>
      </c>
      <c r="Z130" s="2001">
        <v>2</v>
      </c>
      <c r="AA130" s="2002"/>
      <c r="AB130" s="2803">
        <f>'NLOK ALL FORECASTS'!BL204</f>
        <v>400</v>
      </c>
      <c r="AC130" s="2001">
        <v>2</v>
      </c>
      <c r="AD130" s="2002"/>
      <c r="AE130" s="2803">
        <f>'NLOK ALL FORECASTS'!BM204</f>
        <v>450</v>
      </c>
      <c r="AF130" s="2001">
        <v>2</v>
      </c>
      <c r="AG130" s="2002"/>
      <c r="AH130" s="2803">
        <f>'NLOK ALL FORECASTS'!BN204</f>
        <v>400</v>
      </c>
      <c r="AI130" s="2001">
        <v>2</v>
      </c>
      <c r="AJ130" s="2002"/>
      <c r="AK130" s="2803">
        <f>'NLOK ALL FORECASTS'!BO204</f>
        <v>550</v>
      </c>
      <c r="AL130" s="2001">
        <v>2</v>
      </c>
      <c r="AM130" s="2002"/>
      <c r="AN130" s="2803">
        <f>'NLOK ALL FORECASTS'!BP204</f>
        <v>450</v>
      </c>
      <c r="AO130" s="2001">
        <v>2</v>
      </c>
      <c r="AP130" s="2002"/>
      <c r="AQ130" s="2803">
        <f>'NLOK ALL FORECASTS'!BQ204</f>
        <v>500</v>
      </c>
      <c r="AR130" s="2001">
        <v>2</v>
      </c>
      <c r="AS130" s="2002"/>
      <c r="AT130" s="2803">
        <f t="shared" si="33"/>
        <v>5300</v>
      </c>
      <c r="AU130" s="2001">
        <f t="shared" si="34"/>
        <v>24</v>
      </c>
      <c r="AV130" s="2002">
        <f t="shared" si="35"/>
        <v>0</v>
      </c>
      <c r="AX130" s="145"/>
    </row>
    <row r="131" spans="4:50" ht="15.75" customHeight="1">
      <c r="D131" s="286" t="s">
        <v>135</v>
      </c>
      <c r="E131" s="2607" t="s">
        <v>271</v>
      </c>
      <c r="F131" s="155" t="s">
        <v>210</v>
      </c>
      <c r="G131" s="155" t="s">
        <v>171</v>
      </c>
      <c r="H131" s="225"/>
      <c r="I131" s="208"/>
      <c r="J131" s="2803">
        <f>'NLOK ALL FORECASTS'!BF205</f>
        <v>800</v>
      </c>
      <c r="K131" s="2001">
        <v>3</v>
      </c>
      <c r="L131" s="2002"/>
      <c r="M131" s="2803">
        <f>'NLOK ALL FORECASTS'!BG205</f>
        <v>800</v>
      </c>
      <c r="N131" s="2001">
        <v>3</v>
      </c>
      <c r="O131" s="2002"/>
      <c r="P131" s="2803">
        <f>'NLOK ALL FORECASTS'!BH205</f>
        <v>800</v>
      </c>
      <c r="Q131" s="2001">
        <v>3</v>
      </c>
      <c r="R131" s="2002"/>
      <c r="S131" s="2803">
        <f>'NLOK ALL FORECASTS'!BI205</f>
        <v>750</v>
      </c>
      <c r="T131" s="2001">
        <v>3</v>
      </c>
      <c r="U131" s="2002"/>
      <c r="V131" s="2803">
        <f>'NLOK ALL FORECASTS'!BJ205</f>
        <v>750</v>
      </c>
      <c r="W131" s="2001">
        <v>3</v>
      </c>
      <c r="X131" s="2002"/>
      <c r="Y131" s="2803">
        <f>'NLOK ALL FORECASTS'!BK205</f>
        <v>750</v>
      </c>
      <c r="Z131" s="2001">
        <v>3</v>
      </c>
      <c r="AA131" s="2002"/>
      <c r="AB131" s="2803">
        <f>'NLOK ALL FORECASTS'!BL205</f>
        <v>800</v>
      </c>
      <c r="AC131" s="2001">
        <v>3</v>
      </c>
      <c r="AD131" s="2002"/>
      <c r="AE131" s="2803">
        <f>'NLOK ALL FORECASTS'!BM205</f>
        <v>850</v>
      </c>
      <c r="AF131" s="2001">
        <v>3</v>
      </c>
      <c r="AG131" s="2002"/>
      <c r="AH131" s="2803">
        <f>'NLOK ALL FORECASTS'!BN205</f>
        <v>800</v>
      </c>
      <c r="AI131" s="2001">
        <v>3</v>
      </c>
      <c r="AJ131" s="2002"/>
      <c r="AK131" s="2803">
        <f>'NLOK ALL FORECASTS'!BO205</f>
        <v>950</v>
      </c>
      <c r="AL131" s="2001">
        <v>3</v>
      </c>
      <c r="AM131" s="2002"/>
      <c r="AN131" s="2803">
        <f>'NLOK ALL FORECASTS'!BP205</f>
        <v>850</v>
      </c>
      <c r="AO131" s="2001">
        <v>3</v>
      </c>
      <c r="AP131" s="2002"/>
      <c r="AQ131" s="2803">
        <f>'NLOK ALL FORECASTS'!BQ205</f>
        <v>900</v>
      </c>
      <c r="AR131" s="2001">
        <v>3</v>
      </c>
      <c r="AS131" s="2002"/>
      <c r="AT131" s="2803">
        <f t="shared" si="33"/>
        <v>9800</v>
      </c>
      <c r="AU131" s="2001">
        <f t="shared" si="34"/>
        <v>36</v>
      </c>
      <c r="AV131" s="2002">
        <f t="shared" si="35"/>
        <v>0</v>
      </c>
      <c r="AX131" s="145"/>
    </row>
    <row r="132" spans="4:50" ht="15.75" customHeight="1">
      <c r="D132" s="286" t="s">
        <v>135</v>
      </c>
      <c r="E132" s="2607" t="s">
        <v>272</v>
      </c>
      <c r="F132" s="155" t="s">
        <v>210</v>
      </c>
      <c r="G132" s="155" t="s">
        <v>111</v>
      </c>
      <c r="H132" s="225"/>
      <c r="I132" s="208"/>
      <c r="J132" s="2803">
        <f>'NLOK ALL FORECASTS'!BF178</f>
        <v>300</v>
      </c>
      <c r="K132" s="2001">
        <v>2</v>
      </c>
      <c r="L132" s="2002"/>
      <c r="M132" s="2803">
        <f>'NLOK ALL FORECASTS'!BG178</f>
        <v>300</v>
      </c>
      <c r="N132" s="2001">
        <v>2</v>
      </c>
      <c r="O132" s="2002"/>
      <c r="P132" s="2803">
        <f>'NLOK ALL FORECASTS'!BH178</f>
        <v>300</v>
      </c>
      <c r="Q132" s="2001">
        <v>2</v>
      </c>
      <c r="R132" s="2002"/>
      <c r="S132" s="2803">
        <f>'NLOK ALL FORECASTS'!BI178</f>
        <v>300</v>
      </c>
      <c r="T132" s="2001">
        <v>2</v>
      </c>
      <c r="U132" s="2002"/>
      <c r="V132" s="2803">
        <f>'NLOK ALL FORECASTS'!BJ178</f>
        <v>300</v>
      </c>
      <c r="W132" s="2001">
        <v>2</v>
      </c>
      <c r="X132" s="2002"/>
      <c r="Y132" s="2803">
        <f>'NLOK ALL FORECASTS'!BK178</f>
        <v>300</v>
      </c>
      <c r="Z132" s="2001">
        <v>2</v>
      </c>
      <c r="AA132" s="2002"/>
      <c r="AB132" s="2803">
        <f>'NLOK ALL FORECASTS'!BL178</f>
        <v>300</v>
      </c>
      <c r="AC132" s="2001">
        <v>2</v>
      </c>
      <c r="AD132" s="2002"/>
      <c r="AE132" s="2803">
        <f>'NLOK ALL FORECASTS'!BM178</f>
        <v>300</v>
      </c>
      <c r="AF132" s="2001">
        <v>2</v>
      </c>
      <c r="AG132" s="2002"/>
      <c r="AH132" s="2803">
        <f>'NLOK ALL FORECASTS'!BN178</f>
        <v>300</v>
      </c>
      <c r="AI132" s="2001">
        <v>2</v>
      </c>
      <c r="AJ132" s="2002"/>
      <c r="AK132" s="2803">
        <f>'NLOK ALL FORECASTS'!BO178</f>
        <v>400</v>
      </c>
      <c r="AL132" s="2001">
        <v>2</v>
      </c>
      <c r="AM132" s="2002"/>
      <c r="AN132" s="2803">
        <f>'NLOK ALL FORECASTS'!BP178</f>
        <v>300</v>
      </c>
      <c r="AO132" s="2001">
        <v>2</v>
      </c>
      <c r="AP132" s="2002"/>
      <c r="AQ132" s="2803">
        <f>'NLOK ALL FORECASTS'!BQ178</f>
        <v>300</v>
      </c>
      <c r="AR132" s="2001">
        <v>2</v>
      </c>
      <c r="AS132" s="2002"/>
      <c r="AT132" s="2803">
        <f t="shared" si="33"/>
        <v>3700</v>
      </c>
      <c r="AU132" s="2001">
        <f t="shared" si="34"/>
        <v>24</v>
      </c>
      <c r="AV132" s="2002">
        <f t="shared" si="35"/>
        <v>0</v>
      </c>
      <c r="AX132" s="145"/>
    </row>
    <row r="133" spans="4:50" ht="15.75" customHeight="1">
      <c r="D133" s="2445" t="s">
        <v>273</v>
      </c>
      <c r="E133" s="2608" t="s">
        <v>274</v>
      </c>
      <c r="F133" s="282" t="s">
        <v>210</v>
      </c>
      <c r="G133" s="282" t="s">
        <v>275</v>
      </c>
      <c r="H133" s="281"/>
      <c r="I133" s="203"/>
      <c r="J133" s="2804">
        <f>'NLOK ALL FORECASTS'!BF179</f>
        <v>14500</v>
      </c>
      <c r="K133" s="2003">
        <v>12</v>
      </c>
      <c r="L133" s="2004"/>
      <c r="M133" s="2804">
        <f>'NLOK ALL FORECASTS'!BG179</f>
        <v>14500</v>
      </c>
      <c r="N133" s="2003">
        <v>12</v>
      </c>
      <c r="O133" s="2004"/>
      <c r="P133" s="2804">
        <f>'NLOK ALL FORECASTS'!BH179</f>
        <v>14000</v>
      </c>
      <c r="Q133" s="2003">
        <v>12</v>
      </c>
      <c r="R133" s="2004"/>
      <c r="S133" s="2804">
        <f>'NLOK ALL FORECASTS'!BI179</f>
        <v>13500</v>
      </c>
      <c r="T133" s="2003">
        <v>11</v>
      </c>
      <c r="U133" s="2004"/>
      <c r="V133" s="2804">
        <f>'NLOK ALL FORECASTS'!BJ179</f>
        <v>13800</v>
      </c>
      <c r="W133" s="2003">
        <v>12</v>
      </c>
      <c r="X133" s="2004"/>
      <c r="Y133" s="2804">
        <f>'NLOK ALL FORECASTS'!BK179</f>
        <v>14000</v>
      </c>
      <c r="Z133" s="2003">
        <v>12</v>
      </c>
      <c r="AA133" s="2004"/>
      <c r="AB133" s="2804">
        <f>'NLOK ALL FORECASTS'!BL179</f>
        <v>14500</v>
      </c>
      <c r="AC133" s="2003">
        <v>12</v>
      </c>
      <c r="AD133" s="2004"/>
      <c r="AE133" s="2804">
        <f>'NLOK ALL FORECASTS'!BM179</f>
        <v>15000</v>
      </c>
      <c r="AF133" s="2003">
        <v>13</v>
      </c>
      <c r="AG133" s="2004"/>
      <c r="AH133" s="2804">
        <f>'NLOK ALL FORECASTS'!BN179</f>
        <v>14000</v>
      </c>
      <c r="AI133" s="2003">
        <v>12</v>
      </c>
      <c r="AJ133" s="2004"/>
      <c r="AK133" s="2804">
        <f>'NLOK ALL FORECASTS'!BO179</f>
        <v>15500</v>
      </c>
      <c r="AL133" s="2003">
        <v>13</v>
      </c>
      <c r="AM133" s="2004"/>
      <c r="AN133" s="2804">
        <f>'NLOK ALL FORECASTS'!BP179</f>
        <v>14500</v>
      </c>
      <c r="AO133" s="2003">
        <v>12</v>
      </c>
      <c r="AP133" s="2004"/>
      <c r="AQ133" s="2804">
        <f>'NLOK ALL FORECASTS'!BQ179</f>
        <v>15000</v>
      </c>
      <c r="AR133" s="2003">
        <v>13</v>
      </c>
      <c r="AS133" s="2004"/>
      <c r="AT133" s="2804">
        <f t="shared" si="33"/>
        <v>172800</v>
      </c>
      <c r="AU133" s="2003">
        <f t="shared" si="34"/>
        <v>146</v>
      </c>
      <c r="AV133" s="2004">
        <f t="shared" si="35"/>
        <v>0</v>
      </c>
      <c r="AX133" s="145"/>
    </row>
    <row r="134" spans="4:50" ht="15.75" customHeight="1">
      <c r="D134" s="1993"/>
      <c r="E134" s="1993"/>
      <c r="F134" s="1993"/>
      <c r="G134" s="1993"/>
      <c r="H134" s="1981"/>
      <c r="J134" s="1994"/>
      <c r="K134" s="1994"/>
      <c r="L134" s="1994"/>
      <c r="M134" s="1994"/>
      <c r="N134" s="1994"/>
      <c r="O134" s="1994"/>
      <c r="P134" s="1994"/>
      <c r="Q134" s="1994"/>
      <c r="R134" s="1994"/>
      <c r="S134" s="1994"/>
      <c r="T134" s="1994"/>
      <c r="U134" s="1994"/>
      <c r="V134" s="1994"/>
      <c r="W134" s="1994"/>
      <c r="X134" s="1994"/>
      <c r="Y134" s="1994"/>
      <c r="Z134" s="1994"/>
      <c r="AA134" s="1994"/>
      <c r="AB134" s="1994"/>
      <c r="AC134" s="1994"/>
      <c r="AD134" s="1994"/>
      <c r="AE134" s="1994"/>
      <c r="AF134" s="1994"/>
      <c r="AG134" s="1994"/>
      <c r="AH134" s="1994"/>
      <c r="AI134" s="1994"/>
      <c r="AJ134" s="1994"/>
      <c r="AK134" s="1994"/>
      <c r="AL134" s="1994"/>
      <c r="AM134" s="1994"/>
      <c r="AN134" s="1994"/>
      <c r="AO134" s="1994"/>
      <c r="AP134" s="1994"/>
      <c r="AQ134" s="1994"/>
      <c r="AR134" s="1994"/>
      <c r="AS134" s="1994"/>
      <c r="AT134" s="1994"/>
      <c r="AU134" s="1994"/>
      <c r="AV134" s="1994"/>
      <c r="AX134" s="145"/>
    </row>
    <row r="135" spans="4:50" ht="15.75" customHeight="1">
      <c r="D135" s="359" t="s">
        <v>276</v>
      </c>
      <c r="E135" s="360" t="s">
        <v>277</v>
      </c>
      <c r="F135" s="360" t="s">
        <v>210</v>
      </c>
      <c r="G135" s="2018" t="s">
        <v>278</v>
      </c>
      <c r="H135" s="361"/>
      <c r="I135" s="362"/>
      <c r="J135" s="2802">
        <f>'NLOK ALL FORECASTS'!BF188</f>
        <v>400</v>
      </c>
      <c r="K135" s="2918">
        <v>2</v>
      </c>
      <c r="L135" s="2000"/>
      <c r="M135" s="2802">
        <f>'NLOK ALL FORECASTS'!BG188</f>
        <v>400</v>
      </c>
      <c r="N135" s="2918">
        <v>2</v>
      </c>
      <c r="O135" s="2000"/>
      <c r="P135" s="2802">
        <f>'NLOK ALL FORECASTS'!BH188</f>
        <v>400</v>
      </c>
      <c r="Q135" s="2918">
        <v>2</v>
      </c>
      <c r="R135" s="2000"/>
      <c r="S135" s="2802">
        <f>'NLOK ALL FORECASTS'!BI188</f>
        <v>400</v>
      </c>
      <c r="T135" s="2918">
        <v>2</v>
      </c>
      <c r="U135" s="2000"/>
      <c r="V135" s="2802">
        <f>'NLOK ALL FORECASTS'!BJ188</f>
        <v>400</v>
      </c>
      <c r="W135" s="2918">
        <v>2</v>
      </c>
      <c r="X135" s="2000"/>
      <c r="Y135" s="2802">
        <f>'NLOK ALL FORECASTS'!BK188</f>
        <v>400</v>
      </c>
      <c r="Z135" s="2918">
        <v>2</v>
      </c>
      <c r="AA135" s="2000"/>
      <c r="AB135" s="2802">
        <f>'NLOK ALL FORECASTS'!BL188</f>
        <v>400</v>
      </c>
      <c r="AC135" s="2918">
        <v>2</v>
      </c>
      <c r="AD135" s="2000"/>
      <c r="AE135" s="2802">
        <f>'NLOK ALL FORECASTS'!BM188</f>
        <v>400</v>
      </c>
      <c r="AF135" s="2918">
        <v>2</v>
      </c>
      <c r="AG135" s="2000"/>
      <c r="AH135" s="2802">
        <f>'NLOK ALL FORECASTS'!BN188</f>
        <v>400</v>
      </c>
      <c r="AI135" s="2918">
        <v>2</v>
      </c>
      <c r="AJ135" s="2000"/>
      <c r="AK135" s="2802">
        <f>'NLOK ALL FORECASTS'!BO188</f>
        <v>400</v>
      </c>
      <c r="AL135" s="2918">
        <v>2</v>
      </c>
      <c r="AM135" s="2000"/>
      <c r="AN135" s="2802">
        <f>'NLOK ALL FORECASTS'!BP188</f>
        <v>400</v>
      </c>
      <c r="AO135" s="2918">
        <v>2</v>
      </c>
      <c r="AP135" s="2000"/>
      <c r="AQ135" s="2802">
        <f>'NLOK ALL FORECASTS'!BQ188</f>
        <v>400</v>
      </c>
      <c r="AR135" s="2918">
        <v>2</v>
      </c>
      <c r="AS135" s="2000"/>
      <c r="AT135" s="2802">
        <f t="shared" ref="AT135:AT138" si="36">SUM(J135,M135,P135,S135,V135,Y135,AB135,AE135,AH135,AK135,AN135,AQ135)</f>
        <v>4800</v>
      </c>
      <c r="AU135" s="2918">
        <f t="shared" ref="AU135:AU138" si="37">SUM(K135,N135,Q135,T135,W135,Z135,AC135,AF135,AI135,AL135,AO135,AR135)</f>
        <v>24</v>
      </c>
      <c r="AV135" s="2000">
        <f t="shared" ref="AV135:AV138" si="38">SUM(L135,O135,R135,U135,X135,AA135,AD135,AG135,AJ135,AM135,AP135,AS135)</f>
        <v>0</v>
      </c>
      <c r="AX135" s="145"/>
    </row>
    <row r="136" spans="4:50" ht="15.75" customHeight="1">
      <c r="D136" s="286" t="s">
        <v>276</v>
      </c>
      <c r="E136" s="155" t="s">
        <v>279</v>
      </c>
      <c r="F136" s="155" t="s">
        <v>210</v>
      </c>
      <c r="G136" s="2019" t="s">
        <v>278</v>
      </c>
      <c r="H136" s="225" t="s">
        <v>225</v>
      </c>
      <c r="I136" s="208"/>
      <c r="J136" s="2803">
        <f>'NLOK ALL FORECASTS'!BF189</f>
        <v>300</v>
      </c>
      <c r="K136" s="2919"/>
      <c r="L136" s="2002"/>
      <c r="M136" s="2803">
        <f>'NLOK ALL FORECASTS'!BG189</f>
        <v>300</v>
      </c>
      <c r="N136" s="2919"/>
      <c r="O136" s="2002"/>
      <c r="P136" s="2803">
        <f>'NLOK ALL FORECASTS'!BH189</f>
        <v>300</v>
      </c>
      <c r="Q136" s="2919"/>
      <c r="R136" s="2002"/>
      <c r="S136" s="2803">
        <f>'NLOK ALL FORECASTS'!BI189</f>
        <v>300</v>
      </c>
      <c r="T136" s="2919"/>
      <c r="U136" s="2002"/>
      <c r="V136" s="2803">
        <f>'NLOK ALL FORECASTS'!BJ189</f>
        <v>300</v>
      </c>
      <c r="W136" s="2919"/>
      <c r="X136" s="2002"/>
      <c r="Y136" s="2803">
        <f>'NLOK ALL FORECASTS'!BK189</f>
        <v>300</v>
      </c>
      <c r="Z136" s="2919"/>
      <c r="AA136" s="2002"/>
      <c r="AB136" s="2803">
        <f>'NLOK ALL FORECASTS'!BL189</f>
        <v>300</v>
      </c>
      <c r="AC136" s="2919"/>
      <c r="AD136" s="2002"/>
      <c r="AE136" s="2803">
        <f>'NLOK ALL FORECASTS'!BM189</f>
        <v>300</v>
      </c>
      <c r="AF136" s="2919"/>
      <c r="AG136" s="2002"/>
      <c r="AH136" s="2803">
        <f>'NLOK ALL FORECASTS'!BN189</f>
        <v>300</v>
      </c>
      <c r="AI136" s="2919"/>
      <c r="AJ136" s="2002"/>
      <c r="AK136" s="2803">
        <f>'NLOK ALL FORECASTS'!BO189</f>
        <v>300</v>
      </c>
      <c r="AL136" s="2919"/>
      <c r="AM136" s="2002"/>
      <c r="AN136" s="2803">
        <f>'NLOK ALL FORECASTS'!BP189</f>
        <v>300</v>
      </c>
      <c r="AO136" s="2919"/>
      <c r="AP136" s="2002"/>
      <c r="AQ136" s="2803">
        <f>'NLOK ALL FORECASTS'!BQ189</f>
        <v>300</v>
      </c>
      <c r="AR136" s="2919"/>
      <c r="AS136" s="2002"/>
      <c r="AT136" s="2803">
        <f t="shared" si="36"/>
        <v>3600</v>
      </c>
      <c r="AU136" s="2919">
        <f t="shared" si="37"/>
        <v>0</v>
      </c>
      <c r="AV136" s="2002">
        <f t="shared" si="38"/>
        <v>0</v>
      </c>
      <c r="AX136" s="145"/>
    </row>
    <row r="137" spans="4:50" ht="15.75" customHeight="1">
      <c r="D137" s="283" t="s">
        <v>276</v>
      </c>
      <c r="E137" s="1218" t="s">
        <v>280</v>
      </c>
      <c r="F137" s="1218" t="s">
        <v>210</v>
      </c>
      <c r="G137" s="2590" t="s">
        <v>278</v>
      </c>
      <c r="H137" s="1219"/>
      <c r="I137" s="1220"/>
      <c r="J137" s="2845">
        <f>'NLOK ALL FORECASTS'!BF190</f>
        <v>700</v>
      </c>
      <c r="K137" s="2920"/>
      <c r="L137" s="2002"/>
      <c r="M137" s="2845">
        <f>'NLOK ALL FORECASTS'!BG190</f>
        <v>700</v>
      </c>
      <c r="N137" s="2920"/>
      <c r="O137" s="2002"/>
      <c r="P137" s="2845">
        <f>'NLOK ALL FORECASTS'!BH190</f>
        <v>700</v>
      </c>
      <c r="Q137" s="2920"/>
      <c r="R137" s="2002"/>
      <c r="S137" s="2845">
        <f>'NLOK ALL FORECASTS'!BI190</f>
        <v>700</v>
      </c>
      <c r="T137" s="2920"/>
      <c r="U137" s="2002"/>
      <c r="V137" s="2845">
        <f>'NLOK ALL FORECASTS'!BJ190</f>
        <v>700</v>
      </c>
      <c r="W137" s="2920"/>
      <c r="X137" s="2002"/>
      <c r="Y137" s="2845">
        <f>'NLOK ALL FORECASTS'!BK190</f>
        <v>700</v>
      </c>
      <c r="Z137" s="2920"/>
      <c r="AA137" s="2002"/>
      <c r="AB137" s="2845">
        <f>'NLOK ALL FORECASTS'!BL190</f>
        <v>700</v>
      </c>
      <c r="AC137" s="2920"/>
      <c r="AD137" s="2002"/>
      <c r="AE137" s="2845">
        <f>'NLOK ALL FORECASTS'!BM190</f>
        <v>700</v>
      </c>
      <c r="AF137" s="2920"/>
      <c r="AG137" s="2002"/>
      <c r="AH137" s="2845">
        <f>'NLOK ALL FORECASTS'!BN190</f>
        <v>700</v>
      </c>
      <c r="AI137" s="2920"/>
      <c r="AJ137" s="2002"/>
      <c r="AK137" s="2845">
        <f>'NLOK ALL FORECASTS'!BO190</f>
        <v>700</v>
      </c>
      <c r="AL137" s="2920"/>
      <c r="AM137" s="2002"/>
      <c r="AN137" s="2845">
        <f>'NLOK ALL FORECASTS'!BP190</f>
        <v>700</v>
      </c>
      <c r="AO137" s="2920"/>
      <c r="AP137" s="2002"/>
      <c r="AQ137" s="2845">
        <f>'NLOK ALL FORECASTS'!BQ190</f>
        <v>700</v>
      </c>
      <c r="AR137" s="2920"/>
      <c r="AS137" s="2002"/>
      <c r="AT137" s="2845">
        <f t="shared" si="36"/>
        <v>8400</v>
      </c>
      <c r="AU137" s="2920">
        <f t="shared" si="37"/>
        <v>0</v>
      </c>
      <c r="AV137" s="2002">
        <f t="shared" si="38"/>
        <v>0</v>
      </c>
      <c r="AX137" s="145"/>
    </row>
    <row r="138" spans="4:50" ht="15.75" customHeight="1">
      <c r="D138" s="2601"/>
      <c r="E138" s="2602" t="s">
        <v>281</v>
      </c>
      <c r="F138" s="2602"/>
      <c r="G138" s="2602"/>
      <c r="H138" s="2603"/>
      <c r="I138" s="2604"/>
      <c r="J138" s="2846">
        <f>SUM(J135:J137)</f>
        <v>1400</v>
      </c>
      <c r="K138" s="2847"/>
      <c r="L138" s="2848"/>
      <c r="M138" s="2846">
        <f>SUM(M135:M137)</f>
        <v>1400</v>
      </c>
      <c r="N138" s="2847"/>
      <c r="O138" s="2848"/>
      <c r="P138" s="2846">
        <f>SUM(P135:P137)</f>
        <v>1400</v>
      </c>
      <c r="Q138" s="2847"/>
      <c r="R138" s="2848"/>
      <c r="S138" s="2846">
        <f>SUM(S135:S137)</f>
        <v>1400</v>
      </c>
      <c r="T138" s="2847"/>
      <c r="U138" s="2848"/>
      <c r="V138" s="2846">
        <f>SUM(V135:V137)</f>
        <v>1400</v>
      </c>
      <c r="W138" s="2847"/>
      <c r="X138" s="2848"/>
      <c r="Y138" s="2846">
        <f>SUM(Y135:Y137)</f>
        <v>1400</v>
      </c>
      <c r="Z138" s="2847"/>
      <c r="AA138" s="2848"/>
      <c r="AB138" s="2846">
        <f>SUM(AB135:AB137)</f>
        <v>1400</v>
      </c>
      <c r="AC138" s="2847"/>
      <c r="AD138" s="2848"/>
      <c r="AE138" s="2846">
        <f>SUM(AE135:AE137)</f>
        <v>1400</v>
      </c>
      <c r="AF138" s="2847"/>
      <c r="AG138" s="2848"/>
      <c r="AH138" s="2846">
        <f>SUM(AH135:AH137)</f>
        <v>1400</v>
      </c>
      <c r="AI138" s="2847"/>
      <c r="AJ138" s="2848"/>
      <c r="AK138" s="2846">
        <f>SUM(AK135:AK137)</f>
        <v>1400</v>
      </c>
      <c r="AL138" s="2847"/>
      <c r="AM138" s="2848"/>
      <c r="AN138" s="2846">
        <f>SUM(AN135:AN137)</f>
        <v>1400</v>
      </c>
      <c r="AO138" s="2847"/>
      <c r="AP138" s="2848"/>
      <c r="AQ138" s="2846">
        <f>SUM(AQ135:AQ137)</f>
        <v>1400</v>
      </c>
      <c r="AR138" s="2847"/>
      <c r="AS138" s="2848"/>
      <c r="AT138" s="2846">
        <f t="shared" si="36"/>
        <v>16800</v>
      </c>
      <c r="AU138" s="2847">
        <f t="shared" si="37"/>
        <v>0</v>
      </c>
      <c r="AV138" s="2848">
        <f t="shared" si="38"/>
        <v>0</v>
      </c>
      <c r="AX138" s="145"/>
    </row>
    <row r="139" spans="4:50" ht="15.75" customHeight="1">
      <c r="AX139" s="145"/>
    </row>
    <row r="140" spans="4:50" ht="15.75" customHeight="1">
      <c r="D140" s="359" t="s">
        <v>276</v>
      </c>
      <c r="E140" s="360" t="s">
        <v>282</v>
      </c>
      <c r="F140" s="360" t="s">
        <v>210</v>
      </c>
      <c r="G140" s="360" t="s">
        <v>275</v>
      </c>
      <c r="H140" s="361"/>
      <c r="I140" s="362"/>
      <c r="J140" s="2802">
        <f>'NLOK ALL FORECASTS'!BF184</f>
        <v>1700</v>
      </c>
      <c r="K140" s="1999">
        <v>2</v>
      </c>
      <c r="L140" s="2000"/>
      <c r="M140" s="2802">
        <f>'NLOK ALL FORECASTS'!BG184</f>
        <v>1700</v>
      </c>
      <c r="N140" s="1999">
        <v>2</v>
      </c>
      <c r="O140" s="2000"/>
      <c r="P140" s="2802">
        <f>'NLOK ALL FORECASTS'!BH184</f>
        <v>1700</v>
      </c>
      <c r="Q140" s="1999">
        <v>2</v>
      </c>
      <c r="R140" s="2000"/>
      <c r="S140" s="2802">
        <f>'NLOK ALL FORECASTS'!BI184</f>
        <v>1700</v>
      </c>
      <c r="T140" s="1999">
        <v>2</v>
      </c>
      <c r="U140" s="2000"/>
      <c r="V140" s="2802">
        <f>'NLOK ALL FORECASTS'!BJ184</f>
        <v>1700</v>
      </c>
      <c r="W140" s="1999">
        <v>2</v>
      </c>
      <c r="X140" s="2000"/>
      <c r="Y140" s="2802">
        <f>'NLOK ALL FORECASTS'!BK184</f>
        <v>1800</v>
      </c>
      <c r="Z140" s="1999">
        <v>2</v>
      </c>
      <c r="AA140" s="2000"/>
      <c r="AB140" s="2802">
        <f>'NLOK ALL FORECASTS'!BL184</f>
        <v>1600</v>
      </c>
      <c r="AC140" s="1999">
        <v>2</v>
      </c>
      <c r="AD140" s="2000"/>
      <c r="AE140" s="2802">
        <f>'NLOK ALL FORECASTS'!BM184</f>
        <v>1700</v>
      </c>
      <c r="AF140" s="1999">
        <v>2</v>
      </c>
      <c r="AG140" s="2000"/>
      <c r="AH140" s="2802">
        <f>'NLOK ALL FORECASTS'!BN184</f>
        <v>1700</v>
      </c>
      <c r="AI140" s="1999">
        <v>2</v>
      </c>
      <c r="AJ140" s="2000"/>
      <c r="AK140" s="2802">
        <f>'NLOK ALL FORECASTS'!BO184</f>
        <v>1800</v>
      </c>
      <c r="AL140" s="1999">
        <v>2</v>
      </c>
      <c r="AM140" s="2000"/>
      <c r="AN140" s="2802">
        <f>'NLOK ALL FORECASTS'!BP184</f>
        <v>1800</v>
      </c>
      <c r="AO140" s="1999">
        <v>2</v>
      </c>
      <c r="AP140" s="2000"/>
      <c r="AQ140" s="2802">
        <f>'NLOK ALL FORECASTS'!BQ184</f>
        <v>1800</v>
      </c>
      <c r="AR140" s="1999">
        <v>2</v>
      </c>
      <c r="AS140" s="2000"/>
      <c r="AT140" s="2802">
        <f t="shared" ref="AT140:AT143" si="39">SUM(J140,M140,P140,S140,V140,Y140,AB140,AE140,AH140,AK140,AN140,AQ140)</f>
        <v>20700</v>
      </c>
      <c r="AU140" s="1999">
        <f t="shared" ref="AU140:AU143" si="40">SUM(K140,N140,Q140,T140,W140,Z140,AC140,AF140,AI140,AL140,AO140,AR140)</f>
        <v>24</v>
      </c>
      <c r="AV140" s="2000">
        <f t="shared" ref="AV140:AV143" si="41">SUM(L140,O140,R140,U140,X140,AA140,AD140,AG140,AJ140,AM140,AP140,AS140)</f>
        <v>0</v>
      </c>
      <c r="AX140" s="145"/>
    </row>
    <row r="141" spans="4:50" ht="15.75" customHeight="1">
      <c r="D141" s="286" t="s">
        <v>276</v>
      </c>
      <c r="E141" s="155" t="s">
        <v>283</v>
      </c>
      <c r="F141" s="155" t="s">
        <v>210</v>
      </c>
      <c r="G141" s="155" t="s">
        <v>275</v>
      </c>
      <c r="H141" s="225" t="s">
        <v>225</v>
      </c>
      <c r="I141" s="208"/>
      <c r="J141" s="2803">
        <f>'NLOK ALL FORECASTS'!BF185</f>
        <v>4100</v>
      </c>
      <c r="K141" s="2001">
        <v>4</v>
      </c>
      <c r="L141" s="2002"/>
      <c r="M141" s="2803">
        <f>'NLOK ALL FORECASTS'!BG185</f>
        <v>4100</v>
      </c>
      <c r="N141" s="2001">
        <v>4</v>
      </c>
      <c r="O141" s="2002"/>
      <c r="P141" s="2803">
        <f>'NLOK ALL FORECASTS'!BH185</f>
        <v>5300</v>
      </c>
      <c r="Q141" s="2001">
        <v>5</v>
      </c>
      <c r="R141" s="2002"/>
      <c r="S141" s="2803">
        <f>'NLOK ALL FORECASTS'!BI185</f>
        <v>5400</v>
      </c>
      <c r="T141" s="2001">
        <v>5</v>
      </c>
      <c r="U141" s="2002"/>
      <c r="V141" s="2803">
        <f>'NLOK ALL FORECASTS'!BJ185</f>
        <v>5500</v>
      </c>
      <c r="W141" s="2001">
        <v>5</v>
      </c>
      <c r="X141" s="2002"/>
      <c r="Y141" s="2803">
        <f>'NLOK ALL FORECASTS'!BK185</f>
        <v>5500</v>
      </c>
      <c r="Z141" s="2001">
        <v>5</v>
      </c>
      <c r="AA141" s="2002"/>
      <c r="AB141" s="2803">
        <f>'NLOK ALL FORECASTS'!BL185</f>
        <v>5100</v>
      </c>
      <c r="AC141" s="2001">
        <v>5</v>
      </c>
      <c r="AD141" s="2002"/>
      <c r="AE141" s="2803">
        <f>'NLOK ALL FORECASTS'!BM185</f>
        <v>5300</v>
      </c>
      <c r="AF141" s="2001">
        <v>5</v>
      </c>
      <c r="AG141" s="2002"/>
      <c r="AH141" s="2803">
        <f>'NLOK ALL FORECASTS'!BN185</f>
        <v>5300</v>
      </c>
      <c r="AI141" s="2001">
        <v>5</v>
      </c>
      <c r="AJ141" s="2002"/>
      <c r="AK141" s="2803">
        <f>'NLOK ALL FORECASTS'!BO185</f>
        <v>5700</v>
      </c>
      <c r="AL141" s="2001">
        <v>5</v>
      </c>
      <c r="AM141" s="2002"/>
      <c r="AN141" s="2803">
        <f>'NLOK ALL FORECASTS'!BP185</f>
        <v>5600</v>
      </c>
      <c r="AO141" s="2001">
        <v>5</v>
      </c>
      <c r="AP141" s="2002"/>
      <c r="AQ141" s="2803">
        <f>'NLOK ALL FORECASTS'!BQ185</f>
        <v>5500</v>
      </c>
      <c r="AR141" s="2001">
        <v>5</v>
      </c>
      <c r="AS141" s="2002"/>
      <c r="AT141" s="2803">
        <f t="shared" si="39"/>
        <v>62400</v>
      </c>
      <c r="AU141" s="2001">
        <f t="shared" si="40"/>
        <v>58</v>
      </c>
      <c r="AV141" s="2002">
        <f t="shared" si="41"/>
        <v>0</v>
      </c>
      <c r="AX141" s="145"/>
    </row>
    <row r="142" spans="4:50" ht="15.75" customHeight="1">
      <c r="D142" s="283" t="s">
        <v>276</v>
      </c>
      <c r="E142" s="1218" t="s">
        <v>284</v>
      </c>
      <c r="F142" s="1218" t="s">
        <v>210</v>
      </c>
      <c r="G142" s="1218" t="s">
        <v>275</v>
      </c>
      <c r="H142" s="1219"/>
      <c r="I142" s="1220"/>
      <c r="J142" s="2845">
        <f>'NLOK ALL FORECASTS'!BF186</f>
        <v>2900</v>
      </c>
      <c r="K142" s="2001">
        <v>3</v>
      </c>
      <c r="L142" s="2002"/>
      <c r="M142" s="2845">
        <f>'NLOK ALL FORECASTS'!BG186</f>
        <v>3000</v>
      </c>
      <c r="N142" s="2001">
        <v>3</v>
      </c>
      <c r="O142" s="2002"/>
      <c r="P142" s="2845">
        <f>'NLOK ALL FORECASTS'!BH186</f>
        <v>2900</v>
      </c>
      <c r="Q142" s="2001">
        <v>3</v>
      </c>
      <c r="R142" s="2002"/>
      <c r="S142" s="2845">
        <f>'NLOK ALL FORECASTS'!BI186</f>
        <v>3000</v>
      </c>
      <c r="T142" s="2001">
        <v>3</v>
      </c>
      <c r="U142" s="2002"/>
      <c r="V142" s="2845">
        <f>'NLOK ALL FORECASTS'!BJ186</f>
        <v>3000</v>
      </c>
      <c r="W142" s="2001">
        <v>3</v>
      </c>
      <c r="X142" s="2002"/>
      <c r="Y142" s="2845">
        <f>'NLOK ALL FORECASTS'!BK186</f>
        <v>3100</v>
      </c>
      <c r="Z142" s="2001">
        <v>3</v>
      </c>
      <c r="AA142" s="2002"/>
      <c r="AB142" s="2845">
        <f>'NLOK ALL FORECASTS'!BL186</f>
        <v>2800</v>
      </c>
      <c r="AC142" s="2001">
        <v>3</v>
      </c>
      <c r="AD142" s="2002"/>
      <c r="AE142" s="2845">
        <f>'NLOK ALL FORECASTS'!BM186</f>
        <v>2900</v>
      </c>
      <c r="AF142" s="2001">
        <v>3</v>
      </c>
      <c r="AG142" s="2002"/>
      <c r="AH142" s="2845">
        <f>'NLOK ALL FORECASTS'!BN186</f>
        <v>2900</v>
      </c>
      <c r="AI142" s="2001">
        <v>3</v>
      </c>
      <c r="AJ142" s="2002"/>
      <c r="AK142" s="2845">
        <f>'NLOK ALL FORECASTS'!BO186</f>
        <v>3100</v>
      </c>
      <c r="AL142" s="2001">
        <v>3</v>
      </c>
      <c r="AM142" s="2002"/>
      <c r="AN142" s="2845">
        <f>'NLOK ALL FORECASTS'!BP186</f>
        <v>3100</v>
      </c>
      <c r="AO142" s="2001">
        <v>3</v>
      </c>
      <c r="AP142" s="2002"/>
      <c r="AQ142" s="2845">
        <f>'NLOK ALL FORECASTS'!BQ186</f>
        <v>3000</v>
      </c>
      <c r="AR142" s="2001">
        <v>3</v>
      </c>
      <c r="AS142" s="2002"/>
      <c r="AT142" s="2845">
        <f t="shared" si="39"/>
        <v>35700</v>
      </c>
      <c r="AU142" s="2001">
        <f t="shared" si="40"/>
        <v>36</v>
      </c>
      <c r="AV142" s="2002">
        <f t="shared" si="41"/>
        <v>0</v>
      </c>
      <c r="AX142" s="145"/>
    </row>
    <row r="143" spans="4:50" ht="15.75" customHeight="1">
      <c r="D143" s="2601"/>
      <c r="E143" s="2602" t="s">
        <v>285</v>
      </c>
      <c r="F143" s="2602"/>
      <c r="G143" s="2602"/>
      <c r="H143" s="2603"/>
      <c r="I143" s="2605"/>
      <c r="J143" s="2846">
        <f>SUM(J140:J142)</f>
        <v>8700</v>
      </c>
      <c r="K143" s="2847"/>
      <c r="L143" s="2848"/>
      <c r="M143" s="2846">
        <f>SUM(M140:M142)</f>
        <v>8800</v>
      </c>
      <c r="N143" s="2847"/>
      <c r="O143" s="2848"/>
      <c r="P143" s="2846">
        <f>SUM(P140:P142)</f>
        <v>9900</v>
      </c>
      <c r="Q143" s="2847"/>
      <c r="R143" s="2848"/>
      <c r="S143" s="2846">
        <f>SUM(S140:S142)</f>
        <v>10100</v>
      </c>
      <c r="T143" s="2847"/>
      <c r="U143" s="2848"/>
      <c r="V143" s="2846">
        <f>SUM(V140:V142)</f>
        <v>10200</v>
      </c>
      <c r="W143" s="2847"/>
      <c r="X143" s="2848"/>
      <c r="Y143" s="2846">
        <f>SUM(Y140:Y142)</f>
        <v>10400</v>
      </c>
      <c r="Z143" s="2847"/>
      <c r="AA143" s="2848"/>
      <c r="AB143" s="2846">
        <f>SUM(AB140:AB142)</f>
        <v>9500</v>
      </c>
      <c r="AC143" s="2847"/>
      <c r="AD143" s="2848"/>
      <c r="AE143" s="2846">
        <f>SUM(AE140:AE142)</f>
        <v>9900</v>
      </c>
      <c r="AF143" s="2847"/>
      <c r="AG143" s="2848"/>
      <c r="AH143" s="2846">
        <f>SUM(AH140:AH142)</f>
        <v>9900</v>
      </c>
      <c r="AI143" s="2847"/>
      <c r="AJ143" s="2848"/>
      <c r="AK143" s="2846">
        <f>SUM(AK140:AK142)</f>
        <v>10600</v>
      </c>
      <c r="AL143" s="2847"/>
      <c r="AM143" s="2848"/>
      <c r="AN143" s="2846">
        <f>SUM(AN140:AN142)</f>
        <v>10500</v>
      </c>
      <c r="AO143" s="2847"/>
      <c r="AP143" s="2848"/>
      <c r="AQ143" s="2846">
        <f>SUM(AQ140:AQ142)</f>
        <v>10300</v>
      </c>
      <c r="AR143" s="2847"/>
      <c r="AS143" s="2848"/>
      <c r="AT143" s="2846">
        <f t="shared" si="39"/>
        <v>118800</v>
      </c>
      <c r="AU143" s="2847">
        <f t="shared" si="40"/>
        <v>0</v>
      </c>
      <c r="AV143" s="2848">
        <f t="shared" si="41"/>
        <v>0</v>
      </c>
      <c r="AX143" s="145"/>
    </row>
    <row r="144" spans="4:50" ht="15.75" customHeight="1">
      <c r="AX144" s="145"/>
    </row>
  </sheetData>
  <sheetProtection algorithmName="SHA-512" hashValue="URg7FdJn+mwQ6n7A5A4t7WiSlOfvmzAqoJIO/A0VN9XbYjNsjz/phkM+f+asIYx8TbMNazyqdpdQ9BEfIs5HnA==" saltValue="XoXIYkQUPTh99galp8VQFw==" spinCount="100000" sheet="1" objects="1" scenarios="1"/>
  <mergeCells count="17">
    <mergeCell ref="Z135:Z137"/>
    <mergeCell ref="AU135:AU137"/>
    <mergeCell ref="D120:I120"/>
    <mergeCell ref="D127:I127"/>
    <mergeCell ref="D1:I1"/>
    <mergeCell ref="D45:I45"/>
    <mergeCell ref="K135:K137"/>
    <mergeCell ref="AR135:AR137"/>
    <mergeCell ref="AC135:AC137"/>
    <mergeCell ref="AF135:AF137"/>
    <mergeCell ref="AI135:AI137"/>
    <mergeCell ref="AL135:AL137"/>
    <mergeCell ref="AO135:AO137"/>
    <mergeCell ref="N135:N137"/>
    <mergeCell ref="Q135:Q137"/>
    <mergeCell ref="T135:T137"/>
    <mergeCell ref="W135:W137"/>
  </mergeCells>
  <pageMargins left="0.7" right="0.7" top="0.75" bottom="0.75" header="0" footer="0"/>
  <pageSetup orientation="landscape" r:id="rId1"/>
  <legacyDrawing r:id="rId2"/>
  <extLst>
    <ext xmlns:x14="http://schemas.microsoft.com/office/spreadsheetml/2009/9/main" uri="{78C0D931-6437-407d-A8EE-F0AAD7539E65}">
      <x14:conditionalFormattings>
        <x14:conditionalFormatting xmlns:xm="http://schemas.microsoft.com/office/excel/2006/main">
          <x14:cfRule type="expression" priority="276" id="{CBEBC083-149D-4191-BFA0-82A965B60114}">
            <xm:f>IF('LOCK DIFF'!J130="-",FALSE,TRUE)</xm:f>
            <x14:dxf>
              <fill>
                <patternFill>
                  <bgColor rgb="FFFFFF00"/>
                </patternFill>
              </fill>
            </x14:dxf>
          </x14:cfRule>
          <xm:sqref>J3:AV42 J47:AV54 J57:AV58 J61:AV84 J86:AV96 J99:AV100 J102:AV102 J104:AV104 J106:AV106 J108:AV108 J110:AV110 J112:AV112 J114:AV114 J116:AV117 J122:AV123 J129:AV133 J135:J138 M135:M138 P135:P138 S135:S138 V135:V138 Y135:Y138 AB135:AB138 AE135:AE138 AH135:AH138 AK135:AK138 AN135:AN138 AQ135:AQ138 AT135:AT138 J140:J143 M140:M143 P140:P143 S140:S143 V140:V143 Y140:Y143 AB140:AB143 AE140:AE143 AH140:AH143 AK140:AK143 AN140:AN143 AQ140:AQ143 AT140:AT143 Q141 T141 W141 Z141 AC141 AF141 AI141 AL141 AO141 AR141 AU141</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08AB2-4C83-4608-B1DD-FB3170F00818}">
  <sheetPr codeName="Sheet5">
    <tabColor theme="9"/>
  </sheetPr>
  <dimension ref="A1:BT954"/>
  <sheetViews>
    <sheetView showGridLines="0" topLeftCell="C1" zoomScale="85" zoomScaleNormal="85" workbookViewId="0">
      <pane xSplit="7" ySplit="129" topLeftCell="J163" activePane="bottomRight" state="frozen"/>
      <selection pane="topRight" activeCell="J1" sqref="J1"/>
      <selection pane="bottomLeft" activeCell="C130" sqref="C130"/>
      <selection pane="bottomRight" activeCell="Q199" sqref="Q199"/>
    </sheetView>
  </sheetViews>
  <sheetFormatPr baseColWidth="10" defaultColWidth="14.5" defaultRowHeight="15" customHeight="1"/>
  <cols>
    <col min="1" max="2" width="14.5" style="145" hidden="1" customWidth="1"/>
    <col min="3" max="3" width="2.6640625" style="145" customWidth="1"/>
    <col min="4" max="4" width="16.6640625" style="145" customWidth="1"/>
    <col min="5" max="5" width="51.5" style="145" customWidth="1"/>
    <col min="6" max="6" width="10.5" style="145" customWidth="1"/>
    <col min="7" max="7" width="10" style="145" customWidth="1"/>
    <col min="8" max="8" width="7.5" style="146" hidden="1" customWidth="1"/>
    <col min="9" max="9" width="14.5" style="146" hidden="1" customWidth="1"/>
    <col min="10" max="15" width="11.6640625" style="145" customWidth="1"/>
    <col min="16" max="16" width="11.1640625" style="145" customWidth="1"/>
    <col min="17" max="48" width="11.6640625" style="145" customWidth="1"/>
    <col min="49" max="49" width="14.5" style="145" customWidth="1"/>
    <col min="50" max="50" width="14.5" style="146" customWidth="1"/>
    <col min="51" max="54" width="14.5" style="145" customWidth="1"/>
    <col min="55" max="16384" width="14.5" style="145"/>
  </cols>
  <sheetData>
    <row r="1" spans="1:52" s="146" customFormat="1" ht="18" customHeight="1">
      <c r="A1" s="150" t="s">
        <v>0</v>
      </c>
      <c r="B1" s="164">
        <v>168</v>
      </c>
      <c r="C1" s="2860"/>
      <c r="D1" s="1057"/>
      <c r="E1" s="1057"/>
      <c r="F1" s="1058"/>
      <c r="G1" s="1058"/>
      <c r="H1" s="1059"/>
      <c r="I1" s="1058"/>
      <c r="J1" s="1097"/>
      <c r="K1" s="1098">
        <v>45383</v>
      </c>
      <c r="L1" s="1100"/>
      <c r="M1" s="1097"/>
      <c r="N1" s="1098">
        <v>45413</v>
      </c>
      <c r="O1" s="1100"/>
      <c r="P1" s="1097"/>
      <c r="Q1" s="1098">
        <v>45444</v>
      </c>
      <c r="R1" s="1100"/>
      <c r="S1" s="1097"/>
      <c r="T1" s="1098">
        <v>45474</v>
      </c>
      <c r="U1" s="1100"/>
      <c r="V1" s="1097"/>
      <c r="W1" s="1098">
        <v>45505</v>
      </c>
      <c r="X1" s="1100"/>
      <c r="Y1" s="1097"/>
      <c r="Z1" s="1098">
        <v>45536</v>
      </c>
      <c r="AA1" s="1100"/>
      <c r="AB1" s="1097"/>
      <c r="AC1" s="1098">
        <v>45566</v>
      </c>
      <c r="AD1" s="1100"/>
      <c r="AE1" s="1097"/>
      <c r="AF1" s="1098">
        <v>45597</v>
      </c>
      <c r="AG1" s="1100"/>
      <c r="AH1" s="1097"/>
      <c r="AI1" s="1098">
        <v>45627</v>
      </c>
      <c r="AJ1" s="1100"/>
      <c r="AK1" s="1097"/>
      <c r="AL1" s="1098">
        <v>45658</v>
      </c>
      <c r="AM1" s="1100"/>
      <c r="AN1" s="1097"/>
      <c r="AO1" s="1098">
        <v>45689</v>
      </c>
      <c r="AP1" s="1100"/>
      <c r="AQ1" s="1097"/>
      <c r="AR1" s="1098">
        <v>45717</v>
      </c>
      <c r="AS1" s="1100"/>
      <c r="AT1" s="1097"/>
      <c r="AU1" s="1098" t="s">
        <v>2</v>
      </c>
      <c r="AV1" s="1100"/>
    </row>
    <row r="2" spans="1:52" hidden="1">
      <c r="A2" s="150" t="s">
        <v>3</v>
      </c>
      <c r="B2" s="156">
        <v>0.8</v>
      </c>
      <c r="D2" s="1124" t="s">
        <v>4</v>
      </c>
      <c r="E2" s="1125" t="s">
        <v>5</v>
      </c>
      <c r="F2" s="1125"/>
      <c r="G2" s="1125" t="s">
        <v>6</v>
      </c>
      <c r="H2" s="1126" t="s">
        <v>7</v>
      </c>
      <c r="I2" s="1127" t="s">
        <v>8</v>
      </c>
      <c r="J2" s="1840" t="s">
        <v>9</v>
      </c>
      <c r="K2" s="1129" t="s">
        <v>10</v>
      </c>
      <c r="L2" s="1841" t="s">
        <v>11</v>
      </c>
      <c r="M2" s="1840" t="s">
        <v>9</v>
      </c>
      <c r="N2" s="1129" t="s">
        <v>10</v>
      </c>
      <c r="O2" s="1841" t="s">
        <v>11</v>
      </c>
      <c r="P2" s="1840" t="s">
        <v>9</v>
      </c>
      <c r="Q2" s="1129" t="s">
        <v>10</v>
      </c>
      <c r="R2" s="1841" t="s">
        <v>11</v>
      </c>
      <c r="S2" s="1840" t="s">
        <v>9</v>
      </c>
      <c r="T2" s="1129" t="s">
        <v>10</v>
      </c>
      <c r="U2" s="1841" t="s">
        <v>11</v>
      </c>
      <c r="V2" s="1840" t="s">
        <v>9</v>
      </c>
      <c r="W2" s="1129" t="s">
        <v>10</v>
      </c>
      <c r="X2" s="1841" t="s">
        <v>11</v>
      </c>
      <c r="Y2" s="1840" t="s">
        <v>9</v>
      </c>
      <c r="Z2" s="1129" t="s">
        <v>10</v>
      </c>
      <c r="AA2" s="1841" t="s">
        <v>11</v>
      </c>
      <c r="AB2" s="1840" t="s">
        <v>9</v>
      </c>
      <c r="AC2" s="1129" t="s">
        <v>10</v>
      </c>
      <c r="AD2" s="1841" t="s">
        <v>11</v>
      </c>
      <c r="AE2" s="1840" t="s">
        <v>9</v>
      </c>
      <c r="AF2" s="1129" t="s">
        <v>10</v>
      </c>
      <c r="AG2" s="1841" t="s">
        <v>11</v>
      </c>
      <c r="AH2" s="1840" t="s">
        <v>9</v>
      </c>
      <c r="AI2" s="1129" t="s">
        <v>10</v>
      </c>
      <c r="AJ2" s="1841" t="s">
        <v>11</v>
      </c>
      <c r="AK2" s="1840" t="s">
        <v>9</v>
      </c>
      <c r="AL2" s="1129" t="s">
        <v>12</v>
      </c>
      <c r="AM2" s="1841" t="s">
        <v>11</v>
      </c>
      <c r="AN2" s="1840" t="s">
        <v>9</v>
      </c>
      <c r="AO2" s="1129" t="s">
        <v>12</v>
      </c>
      <c r="AP2" s="1841" t="s">
        <v>11</v>
      </c>
      <c r="AQ2" s="1840" t="s">
        <v>9</v>
      </c>
      <c r="AR2" s="1129" t="s">
        <v>12</v>
      </c>
      <c r="AS2" s="1841" t="s">
        <v>11</v>
      </c>
      <c r="AT2" s="1840" t="s">
        <v>9</v>
      </c>
      <c r="AU2" s="1129" t="s">
        <v>12</v>
      </c>
      <c r="AV2" s="1842" t="s">
        <v>11</v>
      </c>
    </row>
    <row r="3" spans="1:52" ht="15" hidden="1" customHeight="1">
      <c r="A3" s="150" t="s">
        <v>13</v>
      </c>
      <c r="B3" s="164">
        <v>60</v>
      </c>
      <c r="D3" s="353" t="s">
        <v>23</v>
      </c>
      <c r="E3" s="294" t="s">
        <v>47</v>
      </c>
      <c r="F3" s="294"/>
      <c r="G3" s="294" t="s">
        <v>48</v>
      </c>
      <c r="H3" s="293">
        <v>10</v>
      </c>
      <c r="I3" s="351">
        <f t="shared" ref="I3:I23" si="0">H3*60</f>
        <v>600</v>
      </c>
      <c r="J3" s="1843">
        <f>'AVAST ALL FORECASTS'!AT68</f>
        <v>5900</v>
      </c>
      <c r="K3" s="351"/>
      <c r="L3" s="352">
        <v>1203</v>
      </c>
      <c r="M3" s="1843">
        <f>'AVAST ALL FORECASTS'!AU68</f>
        <v>5900</v>
      </c>
      <c r="N3" s="351"/>
      <c r="O3" s="352">
        <v>1203</v>
      </c>
      <c r="P3" s="1843">
        <f>'AVAST ALL FORECASTS'!AV68</f>
        <v>4800</v>
      </c>
      <c r="Q3" s="351"/>
      <c r="R3" s="350">
        <v>1337</v>
      </c>
      <c r="S3" s="1843">
        <f>'AVAST ALL FORECASTS'!AW68</f>
        <v>4800</v>
      </c>
      <c r="T3" s="351"/>
      <c r="U3" s="350">
        <v>1253</v>
      </c>
      <c r="V3" s="1843">
        <f>'AVAST ALL FORECASTS'!AX68</f>
        <v>4000</v>
      </c>
      <c r="W3" s="290"/>
      <c r="X3" s="291">
        <v>1393</v>
      </c>
      <c r="Y3" s="1843">
        <f>'AVAST ALL FORECASTS'!AY68</f>
        <v>4000</v>
      </c>
      <c r="Z3" s="351"/>
      <c r="AA3" s="350">
        <v>1471</v>
      </c>
      <c r="AB3" s="1843">
        <f>'AVAST ALL FORECASTS'!AZ68</f>
        <v>3600</v>
      </c>
      <c r="AC3" s="290"/>
      <c r="AD3" s="291">
        <v>1448</v>
      </c>
      <c r="AE3" s="1843">
        <f>'AVAST ALL FORECASTS'!BA68</f>
        <v>3600</v>
      </c>
      <c r="AF3" s="351"/>
      <c r="AG3" s="350">
        <v>1448</v>
      </c>
      <c r="AH3" s="1843">
        <f>'AVAST ALL FORECASTS'!BB68</f>
        <v>3500</v>
      </c>
      <c r="AI3" s="290"/>
      <c r="AJ3" s="291">
        <v>1448</v>
      </c>
      <c r="AK3" s="1843">
        <f>'AVAST ALL FORECASTS'!BC68</f>
        <v>4100</v>
      </c>
      <c r="AL3" s="351"/>
      <c r="AM3" s="350">
        <v>1615</v>
      </c>
      <c r="AN3" s="1843">
        <f>'AVAST ALL FORECASTS'!BD68</f>
        <v>3600</v>
      </c>
      <c r="AO3" s="290"/>
      <c r="AP3" s="291">
        <v>1448</v>
      </c>
      <c r="AQ3" s="1843">
        <f>'AVAST ALL FORECASTS'!BE68</f>
        <v>3800</v>
      </c>
      <c r="AR3" s="290"/>
      <c r="AS3" s="291">
        <v>1526</v>
      </c>
      <c r="AT3" s="1843">
        <f>SUM(J3,M3,P3,S3,V3,Y3,AB3,AE3,AH3,AK3,AN3,AQ3)</f>
        <v>51600</v>
      </c>
      <c r="AU3" s="290"/>
      <c r="AV3" s="349">
        <f>SUM(L3,O3,R3,U3,X3,AA3,AD3,AG3,AJ3,AM3,AP3,AS3)</f>
        <v>16793</v>
      </c>
      <c r="AW3" s="2858"/>
      <c r="AX3" s="419"/>
      <c r="AY3" s="2924" t="s">
        <v>49</v>
      </c>
      <c r="AZ3" s="2925"/>
    </row>
    <row r="4" spans="1:52" ht="16" hidden="1">
      <c r="A4" s="150" t="s">
        <v>11</v>
      </c>
      <c r="B4" s="164">
        <v>153</v>
      </c>
      <c r="D4" s="341" t="s">
        <v>23</v>
      </c>
      <c r="E4" s="155" t="s">
        <v>47</v>
      </c>
      <c r="F4" s="155"/>
      <c r="G4" s="155" t="s">
        <v>22</v>
      </c>
      <c r="H4" s="225">
        <v>15</v>
      </c>
      <c r="I4" s="224">
        <f t="shared" si="0"/>
        <v>900</v>
      </c>
      <c r="J4" s="1109">
        <f>'AVAST ALL FORECASTS'!AT70</f>
        <v>7700</v>
      </c>
      <c r="K4" s="224"/>
      <c r="L4" s="223">
        <v>2143</v>
      </c>
      <c r="M4" s="1109">
        <f>'AVAST ALL FORECASTS'!AU70</f>
        <v>7500</v>
      </c>
      <c r="N4" s="224"/>
      <c r="O4" s="223">
        <v>2364</v>
      </c>
      <c r="P4" s="1109">
        <f>'AVAST ALL FORECASTS'!AV70</f>
        <v>8200</v>
      </c>
      <c r="Q4" s="339"/>
      <c r="R4" s="445">
        <v>2146</v>
      </c>
      <c r="S4" s="1109">
        <f>'AVAST ALL FORECASTS'!AW70</f>
        <v>7900</v>
      </c>
      <c r="T4" s="339"/>
      <c r="U4" s="445">
        <v>2139</v>
      </c>
      <c r="V4" s="1109">
        <f>'AVAST ALL FORECASTS'!AX70</f>
        <v>7700</v>
      </c>
      <c r="W4" s="288"/>
      <c r="X4" s="338">
        <v>1930</v>
      </c>
      <c r="Y4" s="1109">
        <f>'AVAST ALL FORECASTS'!AY70</f>
        <v>6700</v>
      </c>
      <c r="Z4" s="339"/>
      <c r="AA4" s="445">
        <v>1843</v>
      </c>
      <c r="AB4" s="1109">
        <f>'AVAST ALL FORECASTS'!AZ70</f>
        <v>4900</v>
      </c>
      <c r="AC4" s="288"/>
      <c r="AD4" s="338">
        <v>1838</v>
      </c>
      <c r="AE4" s="1109">
        <f>'AVAST ALL FORECASTS'!BA70</f>
        <v>3500</v>
      </c>
      <c r="AF4" s="339"/>
      <c r="AG4" s="445">
        <v>2176</v>
      </c>
      <c r="AH4" s="1109">
        <f>'AVAST ALL FORECASTS'!BB70</f>
        <v>3250</v>
      </c>
      <c r="AI4" s="288"/>
      <c r="AJ4" s="338">
        <v>2141</v>
      </c>
      <c r="AK4" s="1109">
        <f>'AVAST ALL FORECASTS'!BC70</f>
        <v>3500</v>
      </c>
      <c r="AL4" s="339"/>
      <c r="AM4" s="445">
        <v>2423</v>
      </c>
      <c r="AN4" s="1109">
        <f>'AVAST ALL FORECASTS'!BD70</f>
        <v>800</v>
      </c>
      <c r="AO4" s="288"/>
      <c r="AP4" s="338">
        <v>2211</v>
      </c>
      <c r="AQ4" s="1109">
        <f>'AVAST ALL FORECASTS'!BE70</f>
        <v>900</v>
      </c>
      <c r="AR4" s="288"/>
      <c r="AS4" s="338">
        <v>2340</v>
      </c>
      <c r="AT4" s="1109">
        <f t="shared" ref="AT4:AT23" si="1">SUM(J4,M4,P4,S4,V4,Y4,AB4,AE4,AH4,AK4,AN4,AQ4)</f>
        <v>62550</v>
      </c>
      <c r="AU4" s="221"/>
      <c r="AV4" s="220">
        <f t="shared" ref="AV4:AV23" si="2">SUM(L4,O4,R4,U4,X4,AA4,AD4,AG4,AJ4,AM4,AP4,AS4)</f>
        <v>25694</v>
      </c>
      <c r="AY4" s="373" t="s">
        <v>20</v>
      </c>
      <c r="AZ4" s="374">
        <v>0.7</v>
      </c>
    </row>
    <row r="5" spans="1:52" ht="16" hidden="1">
      <c r="D5" s="341" t="s">
        <v>23</v>
      </c>
      <c r="E5" s="155" t="s">
        <v>50</v>
      </c>
      <c r="F5" s="155"/>
      <c r="G5" s="155" t="s">
        <v>16</v>
      </c>
      <c r="H5" s="225">
        <v>12</v>
      </c>
      <c r="I5" s="224">
        <f t="shared" si="0"/>
        <v>720</v>
      </c>
      <c r="J5" s="1109">
        <f>'AVAST ALL FORECASTS'!AT69*$AZ$5</f>
        <v>1680</v>
      </c>
      <c r="K5" s="224"/>
      <c r="L5" s="223">
        <v>409</v>
      </c>
      <c r="M5" s="1109">
        <f>'AVAST ALL FORECASTS'!AU69*$AZ$5</f>
        <v>1680</v>
      </c>
      <c r="N5" s="224"/>
      <c r="O5" s="223">
        <v>409</v>
      </c>
      <c r="P5" s="1109">
        <f>'AVAST ALL FORECASTS'!AV69*$AZ$5</f>
        <v>1650</v>
      </c>
      <c r="Q5" s="339"/>
      <c r="R5" s="445">
        <v>425</v>
      </c>
      <c r="S5" s="1109">
        <f>'AVAST ALL FORECASTS'!AW69*$AZ$5</f>
        <v>1590</v>
      </c>
      <c r="T5" s="339"/>
      <c r="U5" s="445">
        <v>367</v>
      </c>
      <c r="V5" s="1109">
        <f>'AVAST ALL FORECASTS'!AX69*$AZ$5</f>
        <v>1500</v>
      </c>
      <c r="W5" s="288"/>
      <c r="X5" s="338">
        <v>421</v>
      </c>
      <c r="Y5" s="1109">
        <f>'AVAST ALL FORECASTS'!AY69*$AZ$5</f>
        <v>1350</v>
      </c>
      <c r="Z5" s="339"/>
      <c r="AA5" s="445">
        <v>430</v>
      </c>
      <c r="AB5" s="1109">
        <f>'AVAST ALL FORECASTS'!AZ69*$AZ$5</f>
        <v>1230</v>
      </c>
      <c r="AC5" s="288"/>
      <c r="AD5" s="338">
        <v>438</v>
      </c>
      <c r="AE5" s="1109">
        <f>'AVAST ALL FORECASTS'!BA69*$AZ$5</f>
        <v>1260</v>
      </c>
      <c r="AF5" s="339"/>
      <c r="AG5" s="445">
        <v>438</v>
      </c>
      <c r="AH5" s="1109">
        <f>'AVAST ALL FORECASTS'!BB69*$AZ$5</f>
        <v>1200</v>
      </c>
      <c r="AI5" s="288"/>
      <c r="AJ5" s="338">
        <v>421</v>
      </c>
      <c r="AK5" s="1109">
        <f>'AVAST ALL FORECASTS'!BC69*$AZ$5</f>
        <v>1380</v>
      </c>
      <c r="AL5" s="339"/>
      <c r="AM5" s="445">
        <v>457</v>
      </c>
      <c r="AN5" s="1109">
        <f>'AVAST ALL FORECASTS'!BD69*$AZ$5</f>
        <v>1470</v>
      </c>
      <c r="AO5" s="288"/>
      <c r="AP5" s="338">
        <v>421</v>
      </c>
      <c r="AQ5" s="1109">
        <f>'AVAST ALL FORECASTS'!BE69*$AZ$5</f>
        <v>1530</v>
      </c>
      <c r="AR5" s="288"/>
      <c r="AS5" s="338">
        <v>381</v>
      </c>
      <c r="AT5" s="1109">
        <f t="shared" si="1"/>
        <v>17520</v>
      </c>
      <c r="AU5" s="221"/>
      <c r="AV5" s="220">
        <f t="shared" si="2"/>
        <v>5017</v>
      </c>
      <c r="AX5" s="419"/>
      <c r="AY5" s="371" t="s">
        <v>23</v>
      </c>
      <c r="AZ5" s="372">
        <v>0.3</v>
      </c>
    </row>
    <row r="6" spans="1:52" ht="16" hidden="1">
      <c r="D6" s="341" t="s">
        <v>23</v>
      </c>
      <c r="E6" s="155" t="s">
        <v>51</v>
      </c>
      <c r="F6" s="155"/>
      <c r="G6" s="155" t="s">
        <v>52</v>
      </c>
      <c r="H6" s="288">
        <v>10</v>
      </c>
      <c r="I6" s="224">
        <f t="shared" si="0"/>
        <v>600</v>
      </c>
      <c r="J6" s="1109">
        <f>'AVAST ALL FORECASTS'!AT77</f>
        <v>14000</v>
      </c>
      <c r="K6" s="224"/>
      <c r="L6" s="223">
        <v>4412</v>
      </c>
      <c r="M6" s="1109">
        <f>'AVAST ALL FORECASTS'!AU77</f>
        <v>0</v>
      </c>
      <c r="N6" s="224"/>
      <c r="O6" s="223">
        <v>3151</v>
      </c>
      <c r="P6" s="1109">
        <f>'AVAST ALL FORECASTS'!AV77</f>
        <v>0</v>
      </c>
      <c r="Q6" s="339"/>
      <c r="R6" s="445">
        <v>3073</v>
      </c>
      <c r="S6" s="1109">
        <f>'AVAST ALL FORECASTS'!AW77</f>
        <v>0</v>
      </c>
      <c r="T6" s="339"/>
      <c r="U6" s="445">
        <v>2994</v>
      </c>
      <c r="V6" s="1109">
        <f>'AVAST ALL FORECASTS'!AX77</f>
        <v>0</v>
      </c>
      <c r="W6" s="288"/>
      <c r="X6" s="338">
        <v>3061</v>
      </c>
      <c r="Y6" s="1109">
        <f>'AVAST ALL FORECASTS'!AY77</f>
        <v>0</v>
      </c>
      <c r="Z6" s="339"/>
      <c r="AA6" s="445">
        <v>2978</v>
      </c>
      <c r="AB6" s="1109">
        <f>'AVAST ALL FORECASTS'!AZ77</f>
        <v>0</v>
      </c>
      <c r="AC6" s="288"/>
      <c r="AD6" s="338">
        <v>3061</v>
      </c>
      <c r="AE6" s="1109">
        <f>'AVAST ALL FORECASTS'!BA77</f>
        <v>0</v>
      </c>
      <c r="AF6" s="339"/>
      <c r="AG6" s="445">
        <v>3144</v>
      </c>
      <c r="AH6" s="1109">
        <f>'AVAST ALL FORECASTS'!BB77</f>
        <v>0</v>
      </c>
      <c r="AI6" s="288"/>
      <c r="AJ6" s="338">
        <v>3309</v>
      </c>
      <c r="AK6" s="1109">
        <f>'AVAST ALL FORECASTS'!BC77</f>
        <v>0</v>
      </c>
      <c r="AL6" s="339"/>
      <c r="AM6" s="445">
        <v>3939</v>
      </c>
      <c r="AN6" s="1109">
        <f>'AVAST ALL FORECASTS'!BD77</f>
        <v>0</v>
      </c>
      <c r="AO6" s="288"/>
      <c r="AP6" s="338">
        <v>3144</v>
      </c>
      <c r="AQ6" s="1109">
        <f>'AVAST ALL FORECASTS'!BE77</f>
        <v>0</v>
      </c>
      <c r="AR6" s="288"/>
      <c r="AS6" s="338">
        <v>3624</v>
      </c>
      <c r="AT6" s="1109">
        <f t="shared" si="1"/>
        <v>14000</v>
      </c>
      <c r="AU6" s="221"/>
      <c r="AV6" s="220">
        <f t="shared" si="2"/>
        <v>39890</v>
      </c>
    </row>
    <row r="7" spans="1:52" ht="16" hidden="1">
      <c r="D7" s="348" t="s">
        <v>23</v>
      </c>
      <c r="E7" s="155" t="s">
        <v>53</v>
      </c>
      <c r="F7" s="155"/>
      <c r="G7" s="155" t="s">
        <v>52</v>
      </c>
      <c r="H7" s="288">
        <v>10</v>
      </c>
      <c r="I7" s="224">
        <f t="shared" si="0"/>
        <v>600</v>
      </c>
      <c r="J7" s="1109">
        <f>'AVAST ALL FORECASTS'!AT75</f>
        <v>0</v>
      </c>
      <c r="K7" s="224"/>
      <c r="L7" s="223">
        <v>0</v>
      </c>
      <c r="M7" s="1109">
        <f>'AVAST ALL FORECASTS'!AU75</f>
        <v>0</v>
      </c>
      <c r="N7" s="224"/>
      <c r="O7" s="223">
        <v>0</v>
      </c>
      <c r="P7" s="1109">
        <f>'AVAST ALL FORECASTS'!AV75</f>
        <v>0</v>
      </c>
      <c r="Q7" s="446"/>
      <c r="R7" s="447">
        <v>357</v>
      </c>
      <c r="S7" s="1109">
        <f>'AVAST ALL FORECASTS'!AW75</f>
        <v>0</v>
      </c>
      <c r="T7" s="446"/>
      <c r="U7" s="447">
        <v>374</v>
      </c>
      <c r="V7" s="1109">
        <f>'AVAST ALL FORECASTS'!AX75</f>
        <v>0</v>
      </c>
      <c r="W7" s="288"/>
      <c r="X7" s="338">
        <v>315</v>
      </c>
      <c r="Y7" s="1109">
        <f>'AVAST ALL FORECASTS'!AY75</f>
        <v>0</v>
      </c>
      <c r="Z7" s="446"/>
      <c r="AA7" s="447">
        <v>340</v>
      </c>
      <c r="AB7" s="1109">
        <f>'AVAST ALL FORECASTS'!AZ75</f>
        <v>0</v>
      </c>
      <c r="AC7" s="288"/>
      <c r="AD7" s="338">
        <v>364</v>
      </c>
      <c r="AE7" s="1109">
        <f>'AVAST ALL FORECASTS'!BA75</f>
        <v>0</v>
      </c>
      <c r="AF7" s="446"/>
      <c r="AG7" s="447">
        <v>388</v>
      </c>
      <c r="AH7" s="1109">
        <f>'AVAST ALL FORECASTS'!BB75</f>
        <v>0</v>
      </c>
      <c r="AI7" s="288"/>
      <c r="AJ7" s="338">
        <v>388</v>
      </c>
      <c r="AK7" s="1109">
        <f>'AVAST ALL FORECASTS'!BC75</f>
        <v>0</v>
      </c>
      <c r="AL7" s="446"/>
      <c r="AM7" s="447">
        <v>404</v>
      </c>
      <c r="AN7" s="1109">
        <f>'AVAST ALL FORECASTS'!BD75</f>
        <v>0</v>
      </c>
      <c r="AO7" s="288"/>
      <c r="AP7" s="338">
        <v>346</v>
      </c>
      <c r="AQ7" s="1109">
        <f>'AVAST ALL FORECASTS'!BE75</f>
        <v>0</v>
      </c>
      <c r="AR7" s="288"/>
      <c r="AS7" s="338">
        <v>346</v>
      </c>
      <c r="AT7" s="1109">
        <f t="shared" si="1"/>
        <v>0</v>
      </c>
      <c r="AU7" s="284"/>
      <c r="AV7" s="347">
        <f t="shared" si="2"/>
        <v>3622</v>
      </c>
    </row>
    <row r="8" spans="1:52" ht="16" hidden="1">
      <c r="D8" s="346" t="s">
        <v>23</v>
      </c>
      <c r="E8" s="294" t="s">
        <v>54</v>
      </c>
      <c r="F8" s="294"/>
      <c r="G8" s="294" t="s">
        <v>16</v>
      </c>
      <c r="H8" s="293">
        <v>30</v>
      </c>
      <c r="I8" s="293">
        <f t="shared" si="0"/>
        <v>1800</v>
      </c>
      <c r="J8" s="1843">
        <f>'AVAST ALL FORECASTS'!AT100</f>
        <v>9000</v>
      </c>
      <c r="K8" s="293"/>
      <c r="L8" s="345">
        <v>6016</v>
      </c>
      <c r="M8" s="1843">
        <f>'AVAST ALL FORECASTS'!AU100</f>
        <v>8750</v>
      </c>
      <c r="N8" s="293"/>
      <c r="O8" s="345">
        <v>5849</v>
      </c>
      <c r="P8" s="1843">
        <f>'AVAST ALL FORECASTS'!AV100</f>
        <v>9000</v>
      </c>
      <c r="Q8" s="292"/>
      <c r="R8" s="448">
        <v>6016</v>
      </c>
      <c r="S8" s="1843">
        <f>'AVAST ALL FORECASTS'!AW100</f>
        <v>9250</v>
      </c>
      <c r="T8" s="292"/>
      <c r="U8" s="448">
        <v>6183</v>
      </c>
      <c r="V8" s="1843">
        <f>'AVAST ALL FORECASTS'!AX100</f>
        <v>8750</v>
      </c>
      <c r="W8" s="617"/>
      <c r="X8" s="618">
        <v>5682</v>
      </c>
      <c r="Y8" s="1843">
        <f>'AVAST ALL FORECASTS'!AY100</f>
        <v>8500</v>
      </c>
      <c r="Z8" s="292"/>
      <c r="AA8" s="448">
        <v>5515</v>
      </c>
      <c r="AB8" s="1843">
        <f>'AVAST ALL FORECASTS'!AZ100</f>
        <v>8000</v>
      </c>
      <c r="AC8" s="617"/>
      <c r="AD8" s="618">
        <v>5348</v>
      </c>
      <c r="AE8" s="1843">
        <f>'AVAST ALL FORECASTS'!BA100</f>
        <v>5300</v>
      </c>
      <c r="AF8" s="292"/>
      <c r="AG8" s="448">
        <v>5013</v>
      </c>
      <c r="AH8" s="1843">
        <f>'AVAST ALL FORECASTS'!BB100</f>
        <v>4750</v>
      </c>
      <c r="AI8" s="617"/>
      <c r="AJ8" s="618">
        <v>5013</v>
      </c>
      <c r="AK8" s="1843">
        <f>'AVAST ALL FORECASTS'!BC100</f>
        <v>5250</v>
      </c>
      <c r="AL8" s="292"/>
      <c r="AM8" s="448">
        <v>5348</v>
      </c>
      <c r="AN8" s="1843">
        <f>'AVAST ALL FORECASTS'!BD100</f>
        <v>5300</v>
      </c>
      <c r="AO8" s="617"/>
      <c r="AP8" s="618">
        <v>5013</v>
      </c>
      <c r="AQ8" s="1843">
        <f>'AVAST ALL FORECASTS'!BE100</f>
        <v>5450</v>
      </c>
      <c r="AR8" s="617"/>
      <c r="AS8" s="618">
        <v>5180</v>
      </c>
      <c r="AT8" s="1843">
        <f t="shared" si="1"/>
        <v>87300</v>
      </c>
      <c r="AU8" s="343"/>
      <c r="AV8" s="1844">
        <f t="shared" si="2"/>
        <v>66176</v>
      </c>
      <c r="AX8" s="419"/>
    </row>
    <row r="9" spans="1:52" ht="16" hidden="1">
      <c r="D9" s="341" t="s">
        <v>23</v>
      </c>
      <c r="E9" s="155" t="s">
        <v>54</v>
      </c>
      <c r="F9" s="155"/>
      <c r="G9" s="155" t="s">
        <v>56</v>
      </c>
      <c r="H9" s="225">
        <v>50</v>
      </c>
      <c r="I9" s="339">
        <f t="shared" si="0"/>
        <v>3000</v>
      </c>
      <c r="J9" s="1109">
        <f>'AVAST ALL FORECASTS'!AT102</f>
        <v>4200</v>
      </c>
      <c r="K9" s="339"/>
      <c r="L9" s="340">
        <v>3165</v>
      </c>
      <c r="M9" s="1109">
        <f>'AVAST ALL FORECASTS'!AU102</f>
        <v>4000</v>
      </c>
      <c r="N9" s="339"/>
      <c r="O9" s="340">
        <v>3014</v>
      </c>
      <c r="P9" s="1109">
        <f>'AVAST ALL FORECASTS'!AV102</f>
        <v>3900</v>
      </c>
      <c r="Q9" s="309"/>
      <c r="R9" s="449">
        <v>2939</v>
      </c>
      <c r="S9" s="1109">
        <f>'AVAST ALL FORECASTS'!AW102</f>
        <v>3900</v>
      </c>
      <c r="T9" s="309"/>
      <c r="U9" s="449">
        <v>2939</v>
      </c>
      <c r="V9" s="1109">
        <f>'AVAST ALL FORECASTS'!AX102</f>
        <v>4000</v>
      </c>
      <c r="W9" s="619"/>
      <c r="X9" s="620">
        <v>3014</v>
      </c>
      <c r="Y9" s="1109">
        <f>'AVAST ALL FORECASTS'!AY102</f>
        <v>4000</v>
      </c>
      <c r="Z9" s="309"/>
      <c r="AA9" s="449">
        <v>3014</v>
      </c>
      <c r="AB9" s="1109">
        <f>'AVAST ALL FORECASTS'!AZ102</f>
        <v>4100</v>
      </c>
      <c r="AC9" s="619"/>
      <c r="AD9" s="620">
        <v>3090</v>
      </c>
      <c r="AE9" s="1109">
        <f>'AVAST ALL FORECASTS'!BA102</f>
        <v>2900</v>
      </c>
      <c r="AF9" s="309"/>
      <c r="AG9" s="449">
        <v>3165</v>
      </c>
      <c r="AH9" s="1109">
        <f>'AVAST ALL FORECASTS'!BB102</f>
        <v>2800</v>
      </c>
      <c r="AI9" s="619"/>
      <c r="AJ9" s="620">
        <v>3014</v>
      </c>
      <c r="AK9" s="1109">
        <f>'AVAST ALL FORECASTS'!BC102</f>
        <v>3000</v>
      </c>
      <c r="AL9" s="309"/>
      <c r="AM9" s="449">
        <v>3241</v>
      </c>
      <c r="AN9" s="1109">
        <f>'AVAST ALL FORECASTS'!BD102</f>
        <v>2900</v>
      </c>
      <c r="AO9" s="619"/>
      <c r="AP9" s="620">
        <v>3165</v>
      </c>
      <c r="AQ9" s="1109">
        <f>'AVAST ALL FORECASTS'!BE102</f>
        <v>3200</v>
      </c>
      <c r="AR9" s="619"/>
      <c r="AS9" s="620">
        <v>3165</v>
      </c>
      <c r="AT9" s="1109">
        <f t="shared" si="1"/>
        <v>42900</v>
      </c>
      <c r="AU9" s="288"/>
      <c r="AV9" s="1845">
        <f t="shared" si="2"/>
        <v>36925</v>
      </c>
    </row>
    <row r="10" spans="1:52" ht="16" hidden="1">
      <c r="D10" s="341" t="s">
        <v>23</v>
      </c>
      <c r="E10" s="155" t="s">
        <v>57</v>
      </c>
      <c r="F10" s="155"/>
      <c r="G10" s="155" t="s">
        <v>16</v>
      </c>
      <c r="H10" s="225">
        <v>30</v>
      </c>
      <c r="I10" s="339">
        <f t="shared" si="0"/>
        <v>1800</v>
      </c>
      <c r="J10" s="1109">
        <f>'AVAST ALL FORECASTS'!AT101</f>
        <v>7500</v>
      </c>
      <c r="K10" s="339"/>
      <c r="L10" s="340">
        <v>5013</v>
      </c>
      <c r="M10" s="1109">
        <f>'AVAST ALL FORECASTS'!AU101</f>
        <v>7250</v>
      </c>
      <c r="N10" s="339"/>
      <c r="O10" s="340">
        <v>4846</v>
      </c>
      <c r="P10" s="1109">
        <f>'AVAST ALL FORECASTS'!AV101</f>
        <v>6800</v>
      </c>
      <c r="Q10" s="309"/>
      <c r="R10" s="449">
        <v>4545</v>
      </c>
      <c r="S10" s="1109">
        <f>'AVAST ALL FORECASTS'!AW101</f>
        <v>6750</v>
      </c>
      <c r="T10" s="309"/>
      <c r="U10" s="449">
        <v>4512</v>
      </c>
      <c r="V10" s="1109">
        <f>'AVAST ALL FORECASTS'!AX101</f>
        <v>6750</v>
      </c>
      <c r="W10" s="619"/>
      <c r="X10" s="620">
        <v>4178</v>
      </c>
      <c r="Y10" s="1109">
        <f>'AVAST ALL FORECASTS'!AY101</f>
        <v>6500</v>
      </c>
      <c r="Z10" s="309"/>
      <c r="AA10" s="449">
        <v>4178</v>
      </c>
      <c r="AB10" s="1109">
        <f>'AVAST ALL FORECASTS'!AZ101</f>
        <v>6500</v>
      </c>
      <c r="AC10" s="619"/>
      <c r="AD10" s="620">
        <v>4345</v>
      </c>
      <c r="AE10" s="1109">
        <f>'AVAST ALL FORECASTS'!BA101</f>
        <v>7800</v>
      </c>
      <c r="AF10" s="309"/>
      <c r="AG10" s="449">
        <v>4345</v>
      </c>
      <c r="AH10" s="1109">
        <f>'AVAST ALL FORECASTS'!BB101</f>
        <v>6750</v>
      </c>
      <c r="AI10" s="619"/>
      <c r="AJ10" s="620">
        <v>4178</v>
      </c>
      <c r="AK10" s="1109">
        <f>'AVAST ALL FORECASTS'!BC101</f>
        <v>7250</v>
      </c>
      <c r="AL10" s="309"/>
      <c r="AM10" s="449">
        <v>4178</v>
      </c>
      <c r="AN10" s="1109">
        <f>'AVAST ALL FORECASTS'!BD101</f>
        <v>6900</v>
      </c>
      <c r="AO10" s="619"/>
      <c r="AP10" s="620">
        <v>3844</v>
      </c>
      <c r="AQ10" s="1109">
        <f>'AVAST ALL FORECASTS'!BE101</f>
        <v>6550</v>
      </c>
      <c r="AR10" s="619"/>
      <c r="AS10" s="620">
        <v>4011</v>
      </c>
      <c r="AT10" s="1109">
        <f t="shared" si="1"/>
        <v>83300</v>
      </c>
      <c r="AU10" s="288"/>
      <c r="AV10" s="1845">
        <f t="shared" si="2"/>
        <v>52173</v>
      </c>
      <c r="AX10" s="419"/>
    </row>
    <row r="11" spans="1:52" ht="16" hidden="1">
      <c r="A11" s="150" t="s">
        <v>0</v>
      </c>
      <c r="B11" s="164">
        <v>165</v>
      </c>
      <c r="D11" s="337" t="s">
        <v>23</v>
      </c>
      <c r="E11" s="148" t="s">
        <v>57</v>
      </c>
      <c r="F11" s="148"/>
      <c r="G11" s="148" t="s">
        <v>56</v>
      </c>
      <c r="H11" s="336">
        <v>50</v>
      </c>
      <c r="I11" s="334">
        <f t="shared" si="0"/>
        <v>3000</v>
      </c>
      <c r="J11" s="1136">
        <f>'AVAST ALL FORECASTS'!AT103</f>
        <v>4200</v>
      </c>
      <c r="K11" s="334"/>
      <c r="L11" s="335">
        <v>3165</v>
      </c>
      <c r="M11" s="1136">
        <f>'AVAST ALL FORECASTS'!AU103</f>
        <v>4000</v>
      </c>
      <c r="N11" s="334"/>
      <c r="O11" s="335">
        <v>3014</v>
      </c>
      <c r="P11" s="1136">
        <f>'AVAST ALL FORECASTS'!AV103</f>
        <v>3900</v>
      </c>
      <c r="Q11" s="450"/>
      <c r="R11" s="451">
        <v>2939</v>
      </c>
      <c r="S11" s="1136">
        <f>'AVAST ALL FORECASTS'!AW103</f>
        <v>3900</v>
      </c>
      <c r="T11" s="450"/>
      <c r="U11" s="451">
        <v>2939</v>
      </c>
      <c r="V11" s="1136">
        <f>'AVAST ALL FORECASTS'!AX103</f>
        <v>4000</v>
      </c>
      <c r="W11" s="621"/>
      <c r="X11" s="622">
        <v>3014</v>
      </c>
      <c r="Y11" s="1136">
        <f>'AVAST ALL FORECASTS'!AY103</f>
        <v>4000</v>
      </c>
      <c r="Z11" s="450"/>
      <c r="AA11" s="451">
        <v>3014</v>
      </c>
      <c r="AB11" s="1136">
        <f>'AVAST ALL FORECASTS'!AZ103</f>
        <v>4100</v>
      </c>
      <c r="AC11" s="621"/>
      <c r="AD11" s="622">
        <v>3090</v>
      </c>
      <c r="AE11" s="1136">
        <f>'AVAST ALL FORECASTS'!BA103</f>
        <v>3200</v>
      </c>
      <c r="AF11" s="450"/>
      <c r="AG11" s="451">
        <v>3165</v>
      </c>
      <c r="AH11" s="1136">
        <f>'AVAST ALL FORECASTS'!BB103</f>
        <v>3000</v>
      </c>
      <c r="AI11" s="621"/>
      <c r="AJ11" s="622">
        <v>3014</v>
      </c>
      <c r="AK11" s="1136">
        <f>'AVAST ALL FORECASTS'!BC103</f>
        <v>3200</v>
      </c>
      <c r="AL11" s="450"/>
      <c r="AM11" s="451">
        <v>3241</v>
      </c>
      <c r="AN11" s="1136">
        <f>'AVAST ALL FORECASTS'!BD103</f>
        <v>3200</v>
      </c>
      <c r="AO11" s="621"/>
      <c r="AP11" s="622">
        <v>3165</v>
      </c>
      <c r="AQ11" s="1136">
        <f>'AVAST ALL FORECASTS'!BE103</f>
        <v>3500</v>
      </c>
      <c r="AR11" s="621"/>
      <c r="AS11" s="622">
        <v>3165</v>
      </c>
      <c r="AT11" s="1136">
        <f t="shared" si="1"/>
        <v>44200</v>
      </c>
      <c r="AU11" s="333"/>
      <c r="AV11" s="1846">
        <f t="shared" si="2"/>
        <v>36925</v>
      </c>
    </row>
    <row r="12" spans="1:52" hidden="1">
      <c r="A12" s="150" t="s">
        <v>34</v>
      </c>
      <c r="B12" s="156">
        <v>0.12</v>
      </c>
      <c r="D12" s="175" t="s">
        <v>20</v>
      </c>
      <c r="E12" s="294" t="s">
        <v>58</v>
      </c>
      <c r="F12" s="294"/>
      <c r="G12" s="209" t="s">
        <v>16</v>
      </c>
      <c r="H12" s="209">
        <v>12</v>
      </c>
      <c r="I12" s="207">
        <f t="shared" si="0"/>
        <v>720</v>
      </c>
      <c r="J12" s="1121">
        <f>'AVAST ALL FORECASTS'!AT69*$AZ$4</f>
        <v>3919.9999999999995</v>
      </c>
      <c r="K12" s="207"/>
      <c r="L12" s="206">
        <v>955</v>
      </c>
      <c r="M12" s="1121">
        <f>'AVAST ALL FORECASTS'!AU69*$AZ$4</f>
        <v>3919.9999999999995</v>
      </c>
      <c r="N12" s="207"/>
      <c r="O12" s="206">
        <v>955</v>
      </c>
      <c r="P12" s="1121">
        <f>'AVAST ALL FORECASTS'!AV69*$AZ$4</f>
        <v>3849.9999999999995</v>
      </c>
      <c r="Q12" s="292"/>
      <c r="R12" s="448">
        <v>992</v>
      </c>
      <c r="S12" s="1121">
        <f>'AVAST ALL FORECASTS'!AW69*$AZ$4</f>
        <v>3709.9999999999995</v>
      </c>
      <c r="T12" s="292"/>
      <c r="U12" s="448">
        <v>857</v>
      </c>
      <c r="V12" s="1121">
        <f>'AVAST ALL FORECASTS'!AX69*$AZ$4</f>
        <v>3500</v>
      </c>
      <c r="W12" s="344"/>
      <c r="X12" s="428">
        <v>983</v>
      </c>
      <c r="Y12" s="1121">
        <f>'AVAST ALL FORECASTS'!AY69*$AZ$4</f>
        <v>3150</v>
      </c>
      <c r="Z12" s="292"/>
      <c r="AA12" s="448">
        <v>1002</v>
      </c>
      <c r="AB12" s="1121">
        <f>'AVAST ALL FORECASTS'!AZ69*$AZ$4</f>
        <v>2870</v>
      </c>
      <c r="AC12" s="344"/>
      <c r="AD12" s="428">
        <v>1022</v>
      </c>
      <c r="AE12" s="1121">
        <f>'AVAST ALL FORECASTS'!BA69*$AZ$4</f>
        <v>2940</v>
      </c>
      <c r="AF12" s="292"/>
      <c r="AG12" s="448">
        <v>1022</v>
      </c>
      <c r="AH12" s="1121">
        <f>'AVAST ALL FORECASTS'!BB69*$AZ$4</f>
        <v>2800</v>
      </c>
      <c r="AI12" s="344"/>
      <c r="AJ12" s="428">
        <v>983</v>
      </c>
      <c r="AK12" s="1121">
        <f>'AVAST ALL FORECASTS'!BC69*$AZ$4</f>
        <v>3220</v>
      </c>
      <c r="AL12" s="292"/>
      <c r="AM12" s="448">
        <v>1067</v>
      </c>
      <c r="AN12" s="1121">
        <f>'AVAST ALL FORECASTS'!BD69*$AZ$4</f>
        <v>3430</v>
      </c>
      <c r="AO12" s="344"/>
      <c r="AP12" s="428">
        <v>983</v>
      </c>
      <c r="AQ12" s="1121">
        <f>'AVAST ALL FORECASTS'!BE69*$AZ$4</f>
        <v>3570</v>
      </c>
      <c r="AR12" s="344"/>
      <c r="AS12" s="428">
        <v>889</v>
      </c>
      <c r="AT12" s="1121">
        <f t="shared" si="1"/>
        <v>40880</v>
      </c>
      <c r="AU12" s="252"/>
      <c r="AV12" s="1847">
        <f t="shared" si="2"/>
        <v>11710</v>
      </c>
      <c r="AX12" s="419"/>
    </row>
    <row r="13" spans="1:52" hidden="1">
      <c r="A13" s="150" t="s">
        <v>37</v>
      </c>
      <c r="B13" s="1848">
        <v>0.85</v>
      </c>
      <c r="D13" s="170" t="s">
        <v>20</v>
      </c>
      <c r="E13" s="155" t="s">
        <v>59</v>
      </c>
      <c r="F13" s="155"/>
      <c r="G13" s="169" t="s">
        <v>16</v>
      </c>
      <c r="H13" s="168">
        <v>11</v>
      </c>
      <c r="I13" s="328">
        <f t="shared" si="0"/>
        <v>660</v>
      </c>
      <c r="J13" s="1849">
        <f>'AVAST ALL FORECASTS'!AT87</f>
        <v>4800</v>
      </c>
      <c r="K13" s="328"/>
      <c r="L13" s="327">
        <v>1176</v>
      </c>
      <c r="M13" s="1849">
        <f>'AVAST ALL FORECASTS'!AU87</f>
        <v>4300</v>
      </c>
      <c r="N13" s="328"/>
      <c r="O13" s="327">
        <v>1054</v>
      </c>
      <c r="P13" s="1849">
        <f>'AVAST ALL FORECASTS'!AV87</f>
        <v>4500</v>
      </c>
      <c r="Q13" s="375"/>
      <c r="R13" s="369">
        <v>1077</v>
      </c>
      <c r="S13" s="1849">
        <f>'AVAST ALL FORECASTS'!AW87</f>
        <v>3700</v>
      </c>
      <c r="T13" s="309"/>
      <c r="U13" s="449">
        <v>1144</v>
      </c>
      <c r="V13" s="1849">
        <f>'AVAST ALL FORECASTS'!AX87</f>
        <v>3800</v>
      </c>
      <c r="W13" s="288"/>
      <c r="X13" s="338">
        <v>1149</v>
      </c>
      <c r="Y13" s="1849">
        <f>'AVAST ALL FORECASTS'!AY87</f>
        <v>3400</v>
      </c>
      <c r="Z13" s="309"/>
      <c r="AA13" s="449">
        <v>1125</v>
      </c>
      <c r="AB13" s="1849">
        <f>'AVAST ALL FORECASTS'!AZ87</f>
        <v>3300</v>
      </c>
      <c r="AC13" s="288"/>
      <c r="AD13" s="338">
        <v>1149</v>
      </c>
      <c r="AE13" s="1849">
        <f>'AVAST ALL FORECASTS'!BA87</f>
        <v>3600</v>
      </c>
      <c r="AF13" s="309"/>
      <c r="AG13" s="449">
        <v>1198</v>
      </c>
      <c r="AH13" s="1849">
        <f>'AVAST ALL FORECASTS'!BB87</f>
        <v>3900</v>
      </c>
      <c r="AI13" s="288"/>
      <c r="AJ13" s="338">
        <v>1271</v>
      </c>
      <c r="AK13" s="1849">
        <f>'AVAST ALL FORECASTS'!BC87</f>
        <v>3800</v>
      </c>
      <c r="AL13" s="309"/>
      <c r="AM13" s="449">
        <v>1345</v>
      </c>
      <c r="AN13" s="1849">
        <f>'AVAST ALL FORECASTS'!BD87</f>
        <v>3700</v>
      </c>
      <c r="AO13" s="288"/>
      <c r="AP13" s="338">
        <v>1247</v>
      </c>
      <c r="AQ13" s="1849">
        <f>'AVAST ALL FORECASTS'!BE87</f>
        <v>4000</v>
      </c>
      <c r="AR13" s="288"/>
      <c r="AS13" s="338">
        <v>1284</v>
      </c>
      <c r="AT13" s="1849">
        <f t="shared" si="1"/>
        <v>46800</v>
      </c>
      <c r="AU13" s="165"/>
      <c r="AV13" s="1850">
        <f t="shared" si="2"/>
        <v>14219</v>
      </c>
      <c r="AX13" s="419"/>
    </row>
    <row r="14" spans="1:52" hidden="1">
      <c r="D14" s="170" t="s">
        <v>20</v>
      </c>
      <c r="E14" s="155" t="s">
        <v>59</v>
      </c>
      <c r="F14" s="155"/>
      <c r="G14" s="169" t="s">
        <v>22</v>
      </c>
      <c r="H14" s="168">
        <v>20</v>
      </c>
      <c r="I14" s="328">
        <f t="shared" si="0"/>
        <v>1200</v>
      </c>
      <c r="J14" s="1849">
        <f>'AVAST ALL FORECASTS'!AT89</f>
        <v>3350</v>
      </c>
      <c r="K14" s="328"/>
      <c r="L14" s="327">
        <v>1493</v>
      </c>
      <c r="M14" s="1849">
        <f>'AVAST ALL FORECASTS'!AU89</f>
        <v>3600</v>
      </c>
      <c r="N14" s="328"/>
      <c r="O14" s="327">
        <v>1604</v>
      </c>
      <c r="P14" s="1849">
        <f>'AVAST ALL FORECASTS'!AV89</f>
        <v>2900</v>
      </c>
      <c r="Q14" s="375"/>
      <c r="R14" s="369">
        <v>1423</v>
      </c>
      <c r="S14" s="1849">
        <f>'AVAST ALL FORECASTS'!AW89</f>
        <v>2800</v>
      </c>
      <c r="T14" s="375"/>
      <c r="U14" s="369">
        <v>1498</v>
      </c>
      <c r="V14" s="1849">
        <f>'AVAST ALL FORECASTS'!AX89</f>
        <v>2700</v>
      </c>
      <c r="W14" s="165"/>
      <c r="X14" s="166">
        <v>1334</v>
      </c>
      <c r="Y14" s="1849">
        <f>'AVAST ALL FORECASTS'!AY89</f>
        <v>2800</v>
      </c>
      <c r="Z14" s="375"/>
      <c r="AA14" s="369">
        <v>1397</v>
      </c>
      <c r="AB14" s="1849">
        <f>'AVAST ALL FORECASTS'!AZ89</f>
        <v>2800</v>
      </c>
      <c r="AC14" s="165"/>
      <c r="AD14" s="166">
        <v>1482</v>
      </c>
      <c r="AE14" s="1849">
        <f>'AVAST ALL FORECASTS'!BA89</f>
        <v>6000</v>
      </c>
      <c r="AF14" s="375"/>
      <c r="AG14" s="369">
        <v>1482</v>
      </c>
      <c r="AH14" s="1849">
        <f>'AVAST ALL FORECASTS'!BB89</f>
        <v>5700</v>
      </c>
      <c r="AI14" s="165"/>
      <c r="AJ14" s="166">
        <v>1482</v>
      </c>
      <c r="AK14" s="1849">
        <f>'AVAST ALL FORECASTS'!BC89</f>
        <v>4200</v>
      </c>
      <c r="AL14" s="375"/>
      <c r="AM14" s="369">
        <v>1556</v>
      </c>
      <c r="AN14" s="1849">
        <f>'AVAST ALL FORECASTS'!BD89</f>
        <v>3600</v>
      </c>
      <c r="AO14" s="165"/>
      <c r="AP14" s="166">
        <v>1482</v>
      </c>
      <c r="AQ14" s="1849">
        <f>'AVAST ALL FORECASTS'!BE89</f>
        <v>3900</v>
      </c>
      <c r="AR14" s="165"/>
      <c r="AS14" s="166">
        <v>1467</v>
      </c>
      <c r="AT14" s="1849">
        <f t="shared" si="1"/>
        <v>44350</v>
      </c>
      <c r="AU14" s="165"/>
      <c r="AV14" s="1850">
        <f t="shared" si="2"/>
        <v>17700</v>
      </c>
    </row>
    <row r="15" spans="1:52" hidden="1">
      <c r="D15" s="170" t="s">
        <v>20</v>
      </c>
      <c r="E15" s="155" t="s">
        <v>60</v>
      </c>
      <c r="F15" s="155"/>
      <c r="G15" s="169" t="s">
        <v>52</v>
      </c>
      <c r="H15" s="168">
        <v>8</v>
      </c>
      <c r="I15" s="328">
        <v>480</v>
      </c>
      <c r="J15" s="1849">
        <v>500</v>
      </c>
      <c r="K15" s="328"/>
      <c r="L15" s="327">
        <v>67</v>
      </c>
      <c r="M15" s="1849">
        <v>500</v>
      </c>
      <c r="N15" s="328"/>
      <c r="O15" s="327">
        <v>67</v>
      </c>
      <c r="P15" s="1849">
        <v>500</v>
      </c>
      <c r="Q15" s="375"/>
      <c r="R15" s="369">
        <v>67</v>
      </c>
      <c r="S15" s="1849">
        <v>500</v>
      </c>
      <c r="T15" s="375"/>
      <c r="U15" s="369">
        <v>67</v>
      </c>
      <c r="V15" s="1849">
        <v>500</v>
      </c>
      <c r="W15" s="165"/>
      <c r="X15" s="166">
        <v>67</v>
      </c>
      <c r="Y15" s="1849">
        <v>500</v>
      </c>
      <c r="Z15" s="375"/>
      <c r="AA15" s="369">
        <v>67</v>
      </c>
      <c r="AB15" s="1849">
        <v>500</v>
      </c>
      <c r="AC15" s="165"/>
      <c r="AD15" s="166">
        <v>67</v>
      </c>
      <c r="AE15" s="1849">
        <v>500</v>
      </c>
      <c r="AF15" s="375"/>
      <c r="AG15" s="369">
        <v>67</v>
      </c>
      <c r="AH15" s="1849">
        <v>500</v>
      </c>
      <c r="AI15" s="165"/>
      <c r="AJ15" s="166">
        <v>67</v>
      </c>
      <c r="AK15" s="1849">
        <v>500</v>
      </c>
      <c r="AL15" s="375"/>
      <c r="AM15" s="369">
        <v>67</v>
      </c>
      <c r="AN15" s="1849">
        <v>500</v>
      </c>
      <c r="AO15" s="165"/>
      <c r="AP15" s="166">
        <v>67</v>
      </c>
      <c r="AQ15" s="1849">
        <v>500</v>
      </c>
      <c r="AR15" s="165"/>
      <c r="AS15" s="166">
        <v>67</v>
      </c>
      <c r="AT15" s="1849">
        <f t="shared" ref="AT15:AT16" si="3">SUM(J15,M15,P15,S15,V15,Y15,AB15,AE15,AH15,AK15,AN15,AQ15)</f>
        <v>6000</v>
      </c>
      <c r="AU15" s="165"/>
      <c r="AV15" s="1850">
        <f t="shared" ref="AV15:AV16" si="4">SUM(L15,O15,R15,U15,X15,AA15,AD15,AG15,AJ15,AM15,AP15,AS15)</f>
        <v>804</v>
      </c>
    </row>
    <row r="16" spans="1:52" hidden="1">
      <c r="D16" s="170" t="s">
        <v>20</v>
      </c>
      <c r="E16" s="155" t="s">
        <v>61</v>
      </c>
      <c r="F16" s="155"/>
      <c r="G16" s="169" t="s">
        <v>52</v>
      </c>
      <c r="H16" s="168">
        <v>8</v>
      </c>
      <c r="I16" s="328">
        <v>480</v>
      </c>
      <c r="J16" s="1849">
        <v>2500</v>
      </c>
      <c r="K16" s="328"/>
      <c r="L16" s="327">
        <v>333</v>
      </c>
      <c r="M16" s="1849">
        <v>2500</v>
      </c>
      <c r="N16" s="328"/>
      <c r="O16" s="327">
        <v>333</v>
      </c>
      <c r="P16" s="1849">
        <v>2500</v>
      </c>
      <c r="Q16" s="375"/>
      <c r="R16" s="369">
        <v>333</v>
      </c>
      <c r="S16" s="1849">
        <v>2500</v>
      </c>
      <c r="T16" s="375"/>
      <c r="U16" s="369">
        <v>333</v>
      </c>
      <c r="V16" s="1849">
        <v>2500</v>
      </c>
      <c r="W16" s="165"/>
      <c r="X16" s="166">
        <v>333</v>
      </c>
      <c r="Y16" s="1849">
        <v>2500</v>
      </c>
      <c r="Z16" s="375"/>
      <c r="AA16" s="369">
        <v>333</v>
      </c>
      <c r="AB16" s="1849">
        <v>2500</v>
      </c>
      <c r="AC16" s="165"/>
      <c r="AD16" s="166">
        <v>333</v>
      </c>
      <c r="AE16" s="1849">
        <v>2500</v>
      </c>
      <c r="AF16" s="375"/>
      <c r="AG16" s="369">
        <v>333</v>
      </c>
      <c r="AH16" s="1849">
        <v>2500</v>
      </c>
      <c r="AI16" s="165"/>
      <c r="AJ16" s="166">
        <v>333</v>
      </c>
      <c r="AK16" s="1849">
        <v>2500</v>
      </c>
      <c r="AL16" s="375"/>
      <c r="AM16" s="369">
        <v>333</v>
      </c>
      <c r="AN16" s="1849">
        <v>2500</v>
      </c>
      <c r="AO16" s="165"/>
      <c r="AP16" s="166">
        <v>333</v>
      </c>
      <c r="AQ16" s="1849">
        <v>2500</v>
      </c>
      <c r="AR16" s="165"/>
      <c r="AS16" s="166">
        <v>333</v>
      </c>
      <c r="AT16" s="1849">
        <f t="shared" si="3"/>
        <v>30000</v>
      </c>
      <c r="AU16" s="165"/>
      <c r="AV16" s="1850">
        <f t="shared" si="4"/>
        <v>3996</v>
      </c>
    </row>
    <row r="17" spans="4:50" hidden="1">
      <c r="D17" s="170" t="s">
        <v>20</v>
      </c>
      <c r="E17" s="155" t="s">
        <v>62</v>
      </c>
      <c r="F17" s="155"/>
      <c r="G17" s="169" t="s">
        <v>52</v>
      </c>
      <c r="H17" s="168">
        <v>10</v>
      </c>
      <c r="I17" s="328">
        <f t="shared" si="0"/>
        <v>600</v>
      </c>
      <c r="J17" s="1849">
        <f>'AVAST ALL FORECASTS'!AT71</f>
        <v>3000</v>
      </c>
      <c r="K17" s="328"/>
      <c r="L17" s="327">
        <v>668</v>
      </c>
      <c r="M17" s="1849">
        <f>'AVAST ALL FORECASTS'!AU71</f>
        <v>0</v>
      </c>
      <c r="N17" s="328"/>
      <c r="O17" s="327">
        <v>780</v>
      </c>
      <c r="P17" s="1849">
        <f>'AVAST ALL FORECASTS'!AV71</f>
        <v>0</v>
      </c>
      <c r="Q17" s="375"/>
      <c r="R17" s="369">
        <v>818</v>
      </c>
      <c r="S17" s="1849">
        <f>'AVAST ALL FORECASTS'!AW71</f>
        <v>0</v>
      </c>
      <c r="T17" s="375"/>
      <c r="U17" s="369">
        <v>651</v>
      </c>
      <c r="V17" s="1849">
        <f>'AVAST ALL FORECASTS'!AX71</f>
        <v>0</v>
      </c>
      <c r="W17" s="165"/>
      <c r="X17" s="166">
        <v>643</v>
      </c>
      <c r="Y17" s="1849">
        <f>'AVAST ALL FORECASTS'!AY71</f>
        <v>0</v>
      </c>
      <c r="Z17" s="375"/>
      <c r="AA17" s="369">
        <v>702</v>
      </c>
      <c r="AB17" s="1849">
        <f>'AVAST ALL FORECASTS'!AZ71</f>
        <v>0</v>
      </c>
      <c r="AC17" s="165"/>
      <c r="AD17" s="166">
        <v>702</v>
      </c>
      <c r="AE17" s="1849">
        <f>'AVAST ALL FORECASTS'!BA71</f>
        <v>0</v>
      </c>
      <c r="AF17" s="375"/>
      <c r="AG17" s="369">
        <v>760</v>
      </c>
      <c r="AH17" s="1849">
        <f>'AVAST ALL FORECASTS'!BB71</f>
        <v>0</v>
      </c>
      <c r="AI17" s="165"/>
      <c r="AJ17" s="166">
        <v>702</v>
      </c>
      <c r="AK17" s="1849">
        <f>'AVAST ALL FORECASTS'!BC71</f>
        <v>0</v>
      </c>
      <c r="AL17" s="375"/>
      <c r="AM17" s="369">
        <v>778</v>
      </c>
      <c r="AN17" s="1849">
        <f>'AVAST ALL FORECASTS'!BD71</f>
        <v>0</v>
      </c>
      <c r="AO17" s="165"/>
      <c r="AP17" s="166">
        <v>611</v>
      </c>
      <c r="AQ17" s="1849">
        <f>'AVAST ALL FORECASTS'!BE71</f>
        <v>0</v>
      </c>
      <c r="AR17" s="165"/>
      <c r="AS17" s="166">
        <v>611</v>
      </c>
      <c r="AT17" s="1849">
        <f t="shared" si="1"/>
        <v>3000</v>
      </c>
      <c r="AU17" s="165"/>
      <c r="AV17" s="1850">
        <f t="shared" si="2"/>
        <v>8426</v>
      </c>
    </row>
    <row r="18" spans="4:50" hidden="1">
      <c r="D18" s="170" t="s">
        <v>20</v>
      </c>
      <c r="E18" s="155" t="s">
        <v>63</v>
      </c>
      <c r="F18" s="155"/>
      <c r="G18" s="169" t="s">
        <v>56</v>
      </c>
      <c r="H18" s="168">
        <v>31</v>
      </c>
      <c r="I18" s="328">
        <f t="shared" si="0"/>
        <v>1860</v>
      </c>
      <c r="J18" s="1849">
        <f>'AVAST ALL FORECASTS'!AT95</f>
        <v>2400</v>
      </c>
      <c r="K18" s="328"/>
      <c r="L18" s="327">
        <v>1658</v>
      </c>
      <c r="M18" s="1849">
        <f>'AVAST ALL FORECASTS'!AU95</f>
        <v>2300</v>
      </c>
      <c r="N18" s="328"/>
      <c r="O18" s="327">
        <v>1589</v>
      </c>
      <c r="P18" s="1849">
        <f>'AVAST ALL FORECASTS'!AV95</f>
        <v>2250</v>
      </c>
      <c r="Q18" s="375"/>
      <c r="R18" s="369">
        <v>1569</v>
      </c>
      <c r="S18" s="1849">
        <f>'AVAST ALL FORECASTS'!AW95</f>
        <v>2200</v>
      </c>
      <c r="T18" s="375"/>
      <c r="U18" s="369">
        <v>1506</v>
      </c>
      <c r="V18" s="1849">
        <f>'AVAST ALL FORECASTS'!AX95</f>
        <v>2200</v>
      </c>
      <c r="W18" s="165"/>
      <c r="X18" s="166">
        <v>1813</v>
      </c>
      <c r="Y18" s="1849">
        <f>'AVAST ALL FORECASTS'!AY95</f>
        <v>2300</v>
      </c>
      <c r="Z18" s="375"/>
      <c r="AA18" s="369">
        <v>1886</v>
      </c>
      <c r="AB18" s="1849">
        <f>'AVAST ALL FORECASTS'!AZ95</f>
        <v>2300</v>
      </c>
      <c r="AC18" s="165"/>
      <c r="AD18" s="166">
        <v>1958</v>
      </c>
      <c r="AE18" s="1849">
        <f>'AVAST ALL FORECASTS'!BA95</f>
        <v>2500</v>
      </c>
      <c r="AF18" s="375"/>
      <c r="AG18" s="369">
        <v>1995</v>
      </c>
      <c r="AH18" s="1849">
        <f>'AVAST ALL FORECASTS'!BB95</f>
        <v>2400</v>
      </c>
      <c r="AI18" s="165"/>
      <c r="AJ18" s="166">
        <v>2176</v>
      </c>
      <c r="AK18" s="1849">
        <f>'AVAST ALL FORECASTS'!BC95</f>
        <v>2700</v>
      </c>
      <c r="AL18" s="375"/>
      <c r="AM18" s="369">
        <v>2067</v>
      </c>
      <c r="AN18" s="1849">
        <f>'AVAST ALL FORECASTS'!BD95</f>
        <v>2500</v>
      </c>
      <c r="AO18" s="165"/>
      <c r="AP18" s="166">
        <v>1723</v>
      </c>
      <c r="AQ18" s="1849">
        <f>'AVAST ALL FORECASTS'!BE95</f>
        <v>2600</v>
      </c>
      <c r="AR18" s="165"/>
      <c r="AS18" s="166">
        <v>1723</v>
      </c>
      <c r="AT18" s="1849">
        <f t="shared" si="1"/>
        <v>28650</v>
      </c>
      <c r="AU18" s="165"/>
      <c r="AV18" s="1850">
        <f t="shared" si="2"/>
        <v>21663</v>
      </c>
    </row>
    <row r="19" spans="4:50" hidden="1">
      <c r="D19" s="170" t="s">
        <v>20</v>
      </c>
      <c r="E19" s="155" t="s">
        <v>64</v>
      </c>
      <c r="F19" s="155"/>
      <c r="G19" s="169" t="s">
        <v>52</v>
      </c>
      <c r="H19" s="168">
        <v>10</v>
      </c>
      <c r="I19" s="328">
        <f t="shared" si="0"/>
        <v>600</v>
      </c>
      <c r="J19" s="1849">
        <f>'AVAST ALL FORECASTS'!AT73</f>
        <v>450</v>
      </c>
      <c r="K19" s="328"/>
      <c r="L19" s="327">
        <v>520</v>
      </c>
      <c r="M19" s="1849">
        <f>'AVAST ALL FORECASTS'!AU73</f>
        <v>400</v>
      </c>
      <c r="N19" s="328"/>
      <c r="O19" s="327">
        <v>520</v>
      </c>
      <c r="P19" s="1849">
        <f>'AVAST ALL FORECASTS'!AV73</f>
        <v>350</v>
      </c>
      <c r="Q19" s="375"/>
      <c r="R19" s="369">
        <v>520</v>
      </c>
      <c r="S19" s="1849">
        <f>'AVAST ALL FORECASTS'!AW73</f>
        <v>450</v>
      </c>
      <c r="T19" s="375"/>
      <c r="U19" s="369">
        <v>520</v>
      </c>
      <c r="V19" s="1849">
        <f>'AVAST ALL FORECASTS'!AX73</f>
        <v>500</v>
      </c>
      <c r="W19" s="165"/>
      <c r="X19" s="166">
        <v>520</v>
      </c>
      <c r="Y19" s="1849">
        <f>'AVAST ALL FORECASTS'!AY73</f>
        <v>450</v>
      </c>
      <c r="Z19" s="375"/>
      <c r="AA19" s="369">
        <v>520</v>
      </c>
      <c r="AB19" s="1849">
        <f>'AVAST ALL FORECASTS'!AZ73</f>
        <v>400</v>
      </c>
      <c r="AC19" s="165"/>
      <c r="AD19" s="166">
        <v>520</v>
      </c>
      <c r="AE19" s="1849">
        <f>'AVAST ALL FORECASTS'!BA73</f>
        <v>425</v>
      </c>
      <c r="AF19" s="375"/>
      <c r="AG19" s="369">
        <v>520</v>
      </c>
      <c r="AH19" s="1849">
        <f>'AVAST ALL FORECASTS'!BB73</f>
        <v>400</v>
      </c>
      <c r="AI19" s="165"/>
      <c r="AJ19" s="166">
        <v>520</v>
      </c>
      <c r="AK19" s="1849">
        <f>'AVAST ALL FORECASTS'!BC73</f>
        <v>550</v>
      </c>
      <c r="AL19" s="375"/>
      <c r="AM19" s="369">
        <v>520</v>
      </c>
      <c r="AN19" s="1849">
        <f>'AVAST ALL FORECASTS'!BD73</f>
        <v>475</v>
      </c>
      <c r="AO19" s="165"/>
      <c r="AP19" s="166">
        <v>520</v>
      </c>
      <c r="AQ19" s="1849">
        <f>'AVAST ALL FORECASTS'!BE73</f>
        <v>500</v>
      </c>
      <c r="AR19" s="165"/>
      <c r="AS19" s="166">
        <v>520</v>
      </c>
      <c r="AT19" s="1849">
        <f t="shared" si="1"/>
        <v>5350</v>
      </c>
      <c r="AU19" s="165"/>
      <c r="AV19" s="1850">
        <f t="shared" si="2"/>
        <v>6240</v>
      </c>
    </row>
    <row r="20" spans="4:50" hidden="1">
      <c r="D20" s="170" t="s">
        <v>20</v>
      </c>
      <c r="E20" s="155" t="s">
        <v>65</v>
      </c>
      <c r="F20" s="155"/>
      <c r="G20" s="169" t="s">
        <v>52</v>
      </c>
      <c r="H20" s="168">
        <v>10</v>
      </c>
      <c r="I20" s="328">
        <f t="shared" si="0"/>
        <v>600</v>
      </c>
      <c r="J20" s="1849">
        <f>'AVAST ALL FORECASTS'!AT85</f>
        <v>3700</v>
      </c>
      <c r="K20" s="328"/>
      <c r="L20" s="327">
        <v>520</v>
      </c>
      <c r="M20" s="1849">
        <f>'AVAST ALL FORECASTS'!AU85</f>
        <v>0</v>
      </c>
      <c r="N20" s="328"/>
      <c r="O20" s="327">
        <v>520</v>
      </c>
      <c r="P20" s="1849">
        <f>'AVAST ALL FORECASTS'!AV85</f>
        <v>0</v>
      </c>
      <c r="Q20" s="375"/>
      <c r="R20" s="327">
        <v>551</v>
      </c>
      <c r="S20" s="1109">
        <f>'AVAST ALL FORECASTS'!AW85</f>
        <v>0</v>
      </c>
      <c r="T20" s="375"/>
      <c r="U20" s="369">
        <v>503</v>
      </c>
      <c r="V20" s="1109">
        <f>'AVAST ALL FORECASTS'!AX85</f>
        <v>0</v>
      </c>
      <c r="W20" s="165"/>
      <c r="X20" s="166">
        <v>433</v>
      </c>
      <c r="Y20" s="1109">
        <f>'AVAST ALL FORECASTS'!AY85</f>
        <v>0</v>
      </c>
      <c r="Z20" s="375"/>
      <c r="AA20" s="369">
        <v>449</v>
      </c>
      <c r="AB20" s="1109">
        <f>'AVAST ALL FORECASTS'!AZ85</f>
        <v>0</v>
      </c>
      <c r="AC20" s="165"/>
      <c r="AD20" s="166">
        <v>410</v>
      </c>
      <c r="AE20" s="1109">
        <f>'AVAST ALL FORECASTS'!BA85</f>
        <v>0</v>
      </c>
      <c r="AF20" s="375"/>
      <c r="AG20" s="369">
        <v>410</v>
      </c>
      <c r="AH20" s="1109">
        <f>'AVAST ALL FORECASTS'!BB85</f>
        <v>0</v>
      </c>
      <c r="AI20" s="165"/>
      <c r="AJ20" s="166">
        <v>394</v>
      </c>
      <c r="AK20" s="1109">
        <f>'AVAST ALL FORECASTS'!BC85</f>
        <v>0</v>
      </c>
      <c r="AL20" s="375"/>
      <c r="AM20" s="369">
        <v>473</v>
      </c>
      <c r="AN20" s="1109">
        <f>'AVAST ALL FORECASTS'!BD85</f>
        <v>0</v>
      </c>
      <c r="AO20" s="165"/>
      <c r="AP20" s="166">
        <v>378</v>
      </c>
      <c r="AQ20" s="1109">
        <f>'AVAST ALL FORECASTS'!BE85</f>
        <v>0</v>
      </c>
      <c r="AR20" s="165"/>
      <c r="AS20" s="166">
        <v>433</v>
      </c>
      <c r="AT20" s="1849">
        <f t="shared" si="1"/>
        <v>3700</v>
      </c>
      <c r="AU20" s="165"/>
      <c r="AV20" s="1850">
        <f t="shared" si="2"/>
        <v>5474</v>
      </c>
    </row>
    <row r="21" spans="4:50" ht="15.75" hidden="1" customHeight="1">
      <c r="D21" s="170" t="s">
        <v>20</v>
      </c>
      <c r="E21" s="155" t="s">
        <v>66</v>
      </c>
      <c r="F21" s="155"/>
      <c r="G21" s="169" t="s">
        <v>22</v>
      </c>
      <c r="H21" s="168">
        <v>20</v>
      </c>
      <c r="I21" s="328">
        <f t="shared" si="0"/>
        <v>1200</v>
      </c>
      <c r="J21" s="1849">
        <f>'AVAST ALL FORECASTS'!AT90</f>
        <v>3100</v>
      </c>
      <c r="K21" s="328"/>
      <c r="L21" s="327">
        <v>1381</v>
      </c>
      <c r="M21" s="1849">
        <f>'AVAST ALL FORECASTS'!AU90</f>
        <v>3000</v>
      </c>
      <c r="N21" s="328"/>
      <c r="O21" s="327">
        <v>1337</v>
      </c>
      <c r="P21" s="1849">
        <f>'AVAST ALL FORECASTS'!AV90</f>
        <v>3000</v>
      </c>
      <c r="Q21" s="375"/>
      <c r="R21" s="369">
        <v>1122</v>
      </c>
      <c r="S21" s="1849">
        <f>'AVAST ALL FORECASTS'!AW90</f>
        <v>2900</v>
      </c>
      <c r="T21" s="375"/>
      <c r="U21" s="369">
        <v>1140</v>
      </c>
      <c r="V21" s="1849">
        <f>'AVAST ALL FORECASTS'!AX90</f>
        <v>2800</v>
      </c>
      <c r="W21" s="165"/>
      <c r="X21" s="166">
        <v>1334</v>
      </c>
      <c r="Y21" s="1849">
        <f>'AVAST ALL FORECASTS'!AY90</f>
        <v>2900</v>
      </c>
      <c r="Z21" s="375"/>
      <c r="AA21" s="369">
        <v>1467</v>
      </c>
      <c r="AB21" s="1849">
        <f>'AVAST ALL FORECASTS'!AZ90</f>
        <v>2900</v>
      </c>
      <c r="AC21" s="165"/>
      <c r="AD21" s="166">
        <v>1512</v>
      </c>
      <c r="AE21" s="1849">
        <f>'AVAST ALL FORECASTS'!BA90</f>
        <v>6500</v>
      </c>
      <c r="AF21" s="375"/>
      <c r="AG21" s="369">
        <v>1378</v>
      </c>
      <c r="AH21" s="1849">
        <f>'AVAST ALL FORECASTS'!BB90</f>
        <v>5800</v>
      </c>
      <c r="AI21" s="165"/>
      <c r="AJ21" s="166">
        <v>1334</v>
      </c>
      <c r="AK21" s="1849">
        <f>'AVAST ALL FORECASTS'!BC90</f>
        <v>4300</v>
      </c>
      <c r="AL21" s="375"/>
      <c r="AM21" s="369">
        <v>1482</v>
      </c>
      <c r="AN21" s="1849">
        <f>'AVAST ALL FORECASTS'!BD90</f>
        <v>3700</v>
      </c>
      <c r="AO21" s="165"/>
      <c r="AP21" s="166">
        <v>1467</v>
      </c>
      <c r="AQ21" s="1849">
        <f>'AVAST ALL FORECASTS'!BE90</f>
        <v>4000</v>
      </c>
      <c r="AR21" s="165"/>
      <c r="AS21" s="166">
        <v>1482</v>
      </c>
      <c r="AT21" s="1849">
        <f t="shared" si="1"/>
        <v>44900</v>
      </c>
      <c r="AU21" s="165"/>
      <c r="AV21" s="1850">
        <f t="shared" si="2"/>
        <v>16436</v>
      </c>
    </row>
    <row r="22" spans="4:50" ht="15.75" hidden="1" customHeight="1">
      <c r="D22" s="170" t="s">
        <v>20</v>
      </c>
      <c r="E22" s="169" t="s">
        <v>66</v>
      </c>
      <c r="F22" s="169"/>
      <c r="G22" s="169" t="s">
        <v>52</v>
      </c>
      <c r="H22" s="168">
        <v>10</v>
      </c>
      <c r="I22" s="328">
        <f t="shared" si="0"/>
        <v>600</v>
      </c>
      <c r="J22" s="1849">
        <f>'AVAST ALL FORECASTS'!AT93</f>
        <v>3800</v>
      </c>
      <c r="K22" s="328"/>
      <c r="L22" s="327">
        <v>659</v>
      </c>
      <c r="M22" s="1849">
        <f>'AVAST ALL FORECASTS'!AU91</f>
        <v>0</v>
      </c>
      <c r="N22" s="328"/>
      <c r="O22" s="327">
        <v>624</v>
      </c>
      <c r="P22" s="1849">
        <f>'AVAST ALL FORECASTS'!AV91</f>
        <v>0</v>
      </c>
      <c r="Q22" s="375"/>
      <c r="R22" s="369">
        <v>659</v>
      </c>
      <c r="S22" s="1849">
        <f>'AVAST ALL FORECASTS'!AW91</f>
        <v>0</v>
      </c>
      <c r="T22" s="375"/>
      <c r="U22" s="369">
        <v>700</v>
      </c>
      <c r="V22" s="1849">
        <f>'AVAST ALL FORECASTS'!AX91</f>
        <v>0</v>
      </c>
      <c r="W22" s="165"/>
      <c r="X22" s="166">
        <v>675</v>
      </c>
      <c r="Y22" s="1849">
        <f>'AVAST ALL FORECASTS'!AY91</f>
        <v>0</v>
      </c>
      <c r="Z22" s="375"/>
      <c r="AA22" s="369">
        <v>700</v>
      </c>
      <c r="AB22" s="1849">
        <f>'AVAST ALL FORECASTS'!AZ91</f>
        <v>0</v>
      </c>
      <c r="AC22" s="165"/>
      <c r="AD22" s="166">
        <v>741</v>
      </c>
      <c r="AE22" s="1849">
        <f>'AVAST ALL FORECASTS'!BA91</f>
        <v>0</v>
      </c>
      <c r="AF22" s="375"/>
      <c r="AG22" s="369">
        <v>782</v>
      </c>
      <c r="AH22" s="1849">
        <f>'AVAST ALL FORECASTS'!BB91</f>
        <v>0</v>
      </c>
      <c r="AI22" s="165"/>
      <c r="AJ22" s="166">
        <v>782</v>
      </c>
      <c r="AK22" s="1849">
        <f>'AVAST ALL FORECASTS'!BC91</f>
        <v>0</v>
      </c>
      <c r="AL22" s="375"/>
      <c r="AM22" s="369">
        <v>823</v>
      </c>
      <c r="AN22" s="1849">
        <f>'AVAST ALL FORECASTS'!BD91</f>
        <v>0</v>
      </c>
      <c r="AO22" s="165"/>
      <c r="AP22" s="166">
        <v>741</v>
      </c>
      <c r="AQ22" s="1849">
        <f>'AVAST ALL FORECASTS'!BE91</f>
        <v>0</v>
      </c>
      <c r="AR22" s="165"/>
      <c r="AS22" s="166">
        <v>741</v>
      </c>
      <c r="AT22" s="1849">
        <f t="shared" si="1"/>
        <v>3800</v>
      </c>
      <c r="AU22" s="165"/>
      <c r="AV22" s="1850">
        <f t="shared" si="2"/>
        <v>8627</v>
      </c>
    </row>
    <row r="23" spans="4:50" ht="15.75" hidden="1" customHeight="1">
      <c r="D23" s="330" t="s">
        <v>20</v>
      </c>
      <c r="E23" s="204" t="s">
        <v>66</v>
      </c>
      <c r="F23" s="204"/>
      <c r="G23" s="204" t="s">
        <v>16</v>
      </c>
      <c r="H23" s="329">
        <v>16</v>
      </c>
      <c r="I23" s="200">
        <f t="shared" si="0"/>
        <v>960</v>
      </c>
      <c r="J23" s="1122">
        <f>'AVAST ALL FORECASTS'!AT88</f>
        <v>5000</v>
      </c>
      <c r="K23" s="200"/>
      <c r="L23" s="199">
        <v>1783</v>
      </c>
      <c r="M23" s="1122">
        <f>'AVAST ALL FORECASTS'!AU88</f>
        <v>4900</v>
      </c>
      <c r="N23" s="200"/>
      <c r="O23" s="199">
        <v>1747</v>
      </c>
      <c r="P23" s="1122">
        <f>'AVAST ALL FORECASTS'!AV88</f>
        <v>4700</v>
      </c>
      <c r="Q23" s="376"/>
      <c r="R23" s="370">
        <v>1711</v>
      </c>
      <c r="S23" s="1122">
        <f>'AVAST ALL FORECASTS'!AW88</f>
        <v>3900</v>
      </c>
      <c r="T23" s="376"/>
      <c r="U23" s="370">
        <v>1872</v>
      </c>
      <c r="V23" s="1122">
        <f>'AVAST ALL FORECASTS'!AX88</f>
        <v>4000</v>
      </c>
      <c r="W23" s="197"/>
      <c r="X23" s="198">
        <v>1591</v>
      </c>
      <c r="Y23" s="1122">
        <f>'AVAST ALL FORECASTS'!AY88</f>
        <v>3600</v>
      </c>
      <c r="Z23" s="376"/>
      <c r="AA23" s="370">
        <v>1647</v>
      </c>
      <c r="AB23" s="1122">
        <f>'AVAST ALL FORECASTS'!AZ88</f>
        <v>3500</v>
      </c>
      <c r="AC23" s="197"/>
      <c r="AD23" s="198">
        <v>1722</v>
      </c>
      <c r="AE23" s="1122">
        <f>'AVAST ALL FORECASTS'!BA88</f>
        <v>3800</v>
      </c>
      <c r="AF23" s="376"/>
      <c r="AG23" s="370">
        <v>1778</v>
      </c>
      <c r="AH23" s="1122">
        <f>'AVAST ALL FORECASTS'!BB88</f>
        <v>4100</v>
      </c>
      <c r="AI23" s="197"/>
      <c r="AJ23" s="198">
        <v>1684</v>
      </c>
      <c r="AK23" s="1122">
        <f>'AVAST ALL FORECASTS'!BC88</f>
        <v>4000</v>
      </c>
      <c r="AL23" s="376"/>
      <c r="AM23" s="370">
        <v>1684</v>
      </c>
      <c r="AN23" s="1122">
        <f>'AVAST ALL FORECASTS'!BD88</f>
        <v>3900</v>
      </c>
      <c r="AO23" s="197"/>
      <c r="AP23" s="198">
        <v>1497</v>
      </c>
      <c r="AQ23" s="1122">
        <f>'AVAST ALL FORECASTS'!BE88</f>
        <v>4200</v>
      </c>
      <c r="AR23" s="197"/>
      <c r="AS23" s="198">
        <v>1591</v>
      </c>
      <c r="AT23" s="1122">
        <f t="shared" si="1"/>
        <v>49600</v>
      </c>
      <c r="AU23" s="234"/>
      <c r="AV23" s="1851">
        <f t="shared" si="2"/>
        <v>20307</v>
      </c>
      <c r="AX23" s="419"/>
    </row>
    <row r="24" spans="4:50" s="318" customFormat="1" ht="15" hidden="1" customHeight="1">
      <c r="J24" s="434"/>
      <c r="M24" s="434"/>
      <c r="P24" s="434"/>
      <c r="S24" s="434"/>
      <c r="V24" s="434"/>
      <c r="Y24" s="434"/>
      <c r="AB24" s="434"/>
      <c r="AE24" s="434"/>
      <c r="AH24" s="434"/>
      <c r="AK24" s="434"/>
      <c r="AN24" s="434"/>
      <c r="AQ24" s="434"/>
      <c r="AT24" s="434"/>
      <c r="AX24" s="1852"/>
    </row>
    <row r="25" spans="4:50" ht="15.75" hidden="1" customHeight="1">
      <c r="H25" s="145"/>
      <c r="I25" s="145"/>
      <c r="J25" s="440"/>
      <c r="K25" s="296"/>
      <c r="L25" s="296"/>
      <c r="M25" s="440"/>
      <c r="N25" s="296"/>
      <c r="O25" s="296"/>
      <c r="P25" s="440"/>
      <c r="Q25" s="296"/>
      <c r="R25" s="296"/>
      <c r="S25" s="440"/>
      <c r="T25" s="296"/>
      <c r="U25" s="296"/>
      <c r="V25" s="440"/>
      <c r="W25" s="296"/>
      <c r="X25" s="296"/>
      <c r="Y25" s="440"/>
      <c r="Z25" s="296"/>
      <c r="AA25" s="296"/>
      <c r="AB25" s="440"/>
      <c r="AE25" s="440"/>
      <c r="AH25" s="440"/>
      <c r="AK25" s="440"/>
      <c r="AN25" s="440"/>
      <c r="AQ25" s="440"/>
      <c r="AT25" s="440"/>
    </row>
    <row r="26" spans="4:50" ht="15.75" hidden="1" customHeight="1">
      <c r="D26" s="1853"/>
      <c r="E26" s="1854" t="s">
        <v>287</v>
      </c>
      <c r="F26" s="1855"/>
      <c r="G26" s="1855"/>
      <c r="H26" s="1856"/>
      <c r="I26" s="1855"/>
      <c r="J26" s="1097"/>
      <c r="K26" s="1098">
        <v>45383</v>
      </c>
      <c r="L26" s="1100"/>
      <c r="M26" s="1097"/>
      <c r="N26" s="1098">
        <v>45413</v>
      </c>
      <c r="O26" s="1100"/>
      <c r="P26" s="1097"/>
      <c r="Q26" s="1098">
        <v>45444</v>
      </c>
      <c r="R26" s="1100"/>
      <c r="S26" s="1097"/>
      <c r="T26" s="1098">
        <v>45474</v>
      </c>
      <c r="U26" s="1100"/>
      <c r="V26" s="1097"/>
      <c r="W26" s="1098">
        <v>45505</v>
      </c>
      <c r="X26" s="1100"/>
      <c r="Y26" s="1097"/>
      <c r="Z26" s="1098">
        <v>45536</v>
      </c>
      <c r="AA26" s="1100"/>
      <c r="AB26" s="1097"/>
      <c r="AC26" s="1098">
        <v>45566</v>
      </c>
      <c r="AD26" s="1100"/>
      <c r="AE26" s="1097"/>
      <c r="AF26" s="1098">
        <v>45597</v>
      </c>
      <c r="AG26" s="1100"/>
      <c r="AH26" s="1097"/>
      <c r="AI26" s="1098">
        <v>45627</v>
      </c>
      <c r="AJ26" s="1100"/>
      <c r="AK26" s="1097"/>
      <c r="AL26" s="1098">
        <v>45658</v>
      </c>
      <c r="AM26" s="1100"/>
      <c r="AN26" s="1097"/>
      <c r="AO26" s="1098">
        <v>45689</v>
      </c>
      <c r="AP26" s="1100"/>
      <c r="AQ26" s="1097"/>
      <c r="AR26" s="1098">
        <v>45717</v>
      </c>
      <c r="AS26" s="1098"/>
      <c r="AT26" s="1097"/>
      <c r="AU26" s="1098" t="s">
        <v>2</v>
      </c>
      <c r="AV26" s="1100"/>
    </row>
    <row r="27" spans="4:50" ht="15.75" hidden="1" customHeight="1">
      <c r="D27" s="1857" t="s">
        <v>4</v>
      </c>
      <c r="E27" s="1858" t="s">
        <v>5</v>
      </c>
      <c r="F27" s="1858"/>
      <c r="G27" s="1858" t="s">
        <v>6</v>
      </c>
      <c r="H27" s="1859" t="s">
        <v>7</v>
      </c>
      <c r="I27" s="1860" t="s">
        <v>8</v>
      </c>
      <c r="J27" s="1861" t="s">
        <v>9</v>
      </c>
      <c r="K27" s="1862" t="s">
        <v>10</v>
      </c>
      <c r="L27" s="1863" t="s">
        <v>11</v>
      </c>
      <c r="M27" s="1861" t="s">
        <v>9</v>
      </c>
      <c r="N27" s="1862" t="s">
        <v>10</v>
      </c>
      <c r="O27" s="1863" t="s">
        <v>11</v>
      </c>
      <c r="P27" s="1861" t="s">
        <v>9</v>
      </c>
      <c r="Q27" s="1862" t="s">
        <v>10</v>
      </c>
      <c r="R27" s="1863" t="s">
        <v>11</v>
      </c>
      <c r="S27" s="1861" t="s">
        <v>9</v>
      </c>
      <c r="T27" s="1862" t="s">
        <v>10</v>
      </c>
      <c r="U27" s="1863" t="s">
        <v>11</v>
      </c>
      <c r="V27" s="1861" t="s">
        <v>9</v>
      </c>
      <c r="W27" s="1862" t="s">
        <v>10</v>
      </c>
      <c r="X27" s="1863" t="s">
        <v>11</v>
      </c>
      <c r="Y27" s="1861" t="s">
        <v>9</v>
      </c>
      <c r="Z27" s="1862" t="s">
        <v>10</v>
      </c>
      <c r="AA27" s="1863" t="s">
        <v>11</v>
      </c>
      <c r="AB27" s="1861" t="s">
        <v>9</v>
      </c>
      <c r="AC27" s="1862" t="s">
        <v>10</v>
      </c>
      <c r="AD27" s="1863" t="s">
        <v>11</v>
      </c>
      <c r="AE27" s="1861" t="s">
        <v>9</v>
      </c>
      <c r="AF27" s="1862" t="s">
        <v>10</v>
      </c>
      <c r="AG27" s="1863" t="s">
        <v>11</v>
      </c>
      <c r="AH27" s="1861" t="s">
        <v>9</v>
      </c>
      <c r="AI27" s="1862" t="s">
        <v>10</v>
      </c>
      <c r="AJ27" s="1863" t="s">
        <v>11</v>
      </c>
      <c r="AK27" s="1861" t="s">
        <v>9</v>
      </c>
      <c r="AL27" s="1862" t="s">
        <v>12</v>
      </c>
      <c r="AM27" s="1863" t="s">
        <v>11</v>
      </c>
      <c r="AN27" s="1861" t="s">
        <v>9</v>
      </c>
      <c r="AO27" s="1862" t="s">
        <v>12</v>
      </c>
      <c r="AP27" s="1863" t="s">
        <v>11</v>
      </c>
      <c r="AQ27" s="1861" t="s">
        <v>9</v>
      </c>
      <c r="AR27" s="1862" t="s">
        <v>12</v>
      </c>
      <c r="AS27" s="1863" t="s">
        <v>11</v>
      </c>
      <c r="AT27" s="1861" t="s">
        <v>9</v>
      </c>
      <c r="AU27" s="1129" t="s">
        <v>12</v>
      </c>
      <c r="AV27" s="1132" t="s">
        <v>11</v>
      </c>
    </row>
    <row r="28" spans="4:50" ht="15.75" hidden="1" customHeight="1">
      <c r="D28" s="324" t="s">
        <v>89</v>
      </c>
      <c r="E28" s="323" t="s">
        <v>90</v>
      </c>
      <c r="F28" s="323"/>
      <c r="G28" s="323" t="s">
        <v>16</v>
      </c>
      <c r="H28" s="322">
        <v>10</v>
      </c>
      <c r="I28" s="321">
        <f t="shared" ref="I28:I38" si="5">H28*60</f>
        <v>600</v>
      </c>
      <c r="J28" s="1864">
        <f>'AVAST ALL FORECASTS'!AT108</f>
        <v>200</v>
      </c>
      <c r="K28" s="252">
        <v>2</v>
      </c>
      <c r="L28" s="251"/>
      <c r="M28" s="1864">
        <f>'AVAST ALL FORECASTS'!AU108</f>
        <v>225</v>
      </c>
      <c r="N28" s="252">
        <v>2</v>
      </c>
      <c r="O28" s="251"/>
      <c r="P28" s="1864">
        <f>'AVAST ALL FORECASTS'!AV108</f>
        <v>200</v>
      </c>
      <c r="Q28" s="252">
        <v>2</v>
      </c>
      <c r="R28" s="251"/>
      <c r="S28" s="1864">
        <f>'AVAST ALL FORECASTS'!AW108</f>
        <v>175</v>
      </c>
      <c r="T28" s="252">
        <v>2</v>
      </c>
      <c r="U28" s="251"/>
      <c r="V28" s="1864">
        <f>'AVAST ALL FORECASTS'!AX108</f>
        <v>200</v>
      </c>
      <c r="W28" s="252">
        <v>2</v>
      </c>
      <c r="X28" s="251"/>
      <c r="Y28" s="1864">
        <f>'AVAST ALL FORECASTS'!AY108</f>
        <v>225</v>
      </c>
      <c r="Z28" s="252">
        <v>2</v>
      </c>
      <c r="AA28" s="251"/>
      <c r="AB28" s="1864">
        <f>'AVAST ALL FORECASTS'!AZ108</f>
        <v>250</v>
      </c>
      <c r="AC28" s="252">
        <v>2</v>
      </c>
      <c r="AD28" s="251"/>
      <c r="AE28" s="1864">
        <f>'AVAST ALL FORECASTS'!BA108</f>
        <v>250</v>
      </c>
      <c r="AF28" s="252">
        <v>2</v>
      </c>
      <c r="AG28" s="251"/>
      <c r="AH28" s="1864">
        <f>'AVAST ALL FORECASTS'!BB108</f>
        <v>225</v>
      </c>
      <c r="AI28" s="252">
        <v>2</v>
      </c>
      <c r="AJ28" s="251"/>
      <c r="AK28" s="1864">
        <f>'AVAST ALL FORECASTS'!BC108</f>
        <v>250</v>
      </c>
      <c r="AL28" s="252">
        <v>2</v>
      </c>
      <c r="AM28" s="251"/>
      <c r="AN28" s="1864">
        <f>'AVAST ALL FORECASTS'!BD108</f>
        <v>225</v>
      </c>
      <c r="AO28" s="252">
        <v>2</v>
      </c>
      <c r="AP28" s="251"/>
      <c r="AQ28" s="1864">
        <f>'AVAST ALL FORECASTS'!BE108</f>
        <v>250</v>
      </c>
      <c r="AR28" s="252">
        <v>2</v>
      </c>
      <c r="AS28" s="251"/>
      <c r="AT28" s="1864">
        <f t="shared" ref="AT28:AT38" si="6">SUM(J28,M28,P28,S28,V28,Y28,AB28,AE28,AH28,AK28,AN28,AQ28)</f>
        <v>2675</v>
      </c>
      <c r="AU28" s="252">
        <f t="shared" ref="AU28:AU40" si="7">SUM(K28,N28,Q28,T28,W28,Z28,AC28,AF28,AI28,AL28,AO28,AR28)</f>
        <v>24</v>
      </c>
      <c r="AV28" s="1847">
        <f t="shared" ref="AV28:AV40" si="8">SUM(L28,O28,R28,U28,X28,AA28,AD28,AG28,AJ28,AM28,AP28,AS28)</f>
        <v>0</v>
      </c>
      <c r="AX28" s="419"/>
    </row>
    <row r="29" spans="4:50" ht="15.75" hidden="1" customHeight="1">
      <c r="D29" s="248" t="s">
        <v>89</v>
      </c>
      <c r="E29" s="169" t="s">
        <v>91</v>
      </c>
      <c r="F29" s="169"/>
      <c r="G29" s="169" t="s">
        <v>16</v>
      </c>
      <c r="H29" s="168">
        <v>10</v>
      </c>
      <c r="I29" s="328">
        <f t="shared" si="5"/>
        <v>600</v>
      </c>
      <c r="J29" s="1849">
        <f>'AVAST ALL FORECASTS'!AT105</f>
        <v>1700</v>
      </c>
      <c r="K29" s="165">
        <v>4</v>
      </c>
      <c r="L29" s="166"/>
      <c r="M29" s="1849">
        <f>'AVAST ALL FORECASTS'!AU105</f>
        <v>1700</v>
      </c>
      <c r="N29" s="165">
        <v>4</v>
      </c>
      <c r="O29" s="166"/>
      <c r="P29" s="1849">
        <f>'AVAST ALL FORECASTS'!AV105</f>
        <v>1600</v>
      </c>
      <c r="Q29" s="165">
        <v>4</v>
      </c>
      <c r="R29" s="166"/>
      <c r="S29" s="1849">
        <f>'AVAST ALL FORECASTS'!AW105</f>
        <v>1500</v>
      </c>
      <c r="T29" s="165">
        <v>4</v>
      </c>
      <c r="U29" s="166"/>
      <c r="V29" s="1849">
        <f>'AVAST ALL FORECASTS'!AX105</f>
        <v>1500</v>
      </c>
      <c r="W29" s="165">
        <v>4</v>
      </c>
      <c r="X29" s="166"/>
      <c r="Y29" s="1849">
        <f>'AVAST ALL FORECASTS'!AY105</f>
        <v>1600</v>
      </c>
      <c r="Z29" s="165">
        <v>4</v>
      </c>
      <c r="AA29" s="166"/>
      <c r="AB29" s="1849">
        <f>'AVAST ALL FORECASTS'!AZ105</f>
        <v>1300</v>
      </c>
      <c r="AC29" s="165">
        <v>4</v>
      </c>
      <c r="AD29" s="166"/>
      <c r="AE29" s="1849">
        <f>'AVAST ALL FORECASTS'!BA105</f>
        <v>1400</v>
      </c>
      <c r="AF29" s="165">
        <v>4</v>
      </c>
      <c r="AG29" s="166"/>
      <c r="AH29" s="1849">
        <f>'AVAST ALL FORECASTS'!BB105</f>
        <v>1200</v>
      </c>
      <c r="AI29" s="165">
        <v>4</v>
      </c>
      <c r="AJ29" s="166"/>
      <c r="AK29" s="1849">
        <f>'AVAST ALL FORECASTS'!BC105</f>
        <v>1400</v>
      </c>
      <c r="AL29" s="165">
        <v>4</v>
      </c>
      <c r="AM29" s="166"/>
      <c r="AN29" s="1849">
        <f>'AVAST ALL FORECASTS'!BD105</f>
        <v>1200</v>
      </c>
      <c r="AO29" s="165">
        <v>4</v>
      </c>
      <c r="AP29" s="166"/>
      <c r="AQ29" s="1849">
        <f>'AVAST ALL FORECASTS'!BE105</f>
        <v>1325</v>
      </c>
      <c r="AR29" s="165">
        <v>4</v>
      </c>
      <c r="AS29" s="166"/>
      <c r="AT29" s="1849">
        <f t="shared" si="6"/>
        <v>17425</v>
      </c>
      <c r="AU29" s="165">
        <f t="shared" si="7"/>
        <v>48</v>
      </c>
      <c r="AV29" s="1850">
        <f t="shared" si="8"/>
        <v>0</v>
      </c>
      <c r="AX29" s="419"/>
    </row>
    <row r="30" spans="4:50" ht="15.75" hidden="1" customHeight="1">
      <c r="D30" s="565" t="s">
        <v>89</v>
      </c>
      <c r="E30" s="247" t="s">
        <v>92</v>
      </c>
      <c r="F30" s="247"/>
      <c r="G30" s="247" t="s">
        <v>16</v>
      </c>
      <c r="H30" s="246">
        <v>10</v>
      </c>
      <c r="I30" s="325">
        <f t="shared" si="5"/>
        <v>600</v>
      </c>
      <c r="J30" s="1063">
        <f>'AVAST ALL FORECASTS'!AT104</f>
        <v>450</v>
      </c>
      <c r="K30" s="244">
        <v>1</v>
      </c>
      <c r="L30" s="243"/>
      <c r="M30" s="1063">
        <f>'AVAST ALL FORECASTS'!AU104</f>
        <v>450</v>
      </c>
      <c r="N30" s="244">
        <v>1</v>
      </c>
      <c r="O30" s="243"/>
      <c r="P30" s="1063">
        <f>'AVAST ALL FORECASTS'!AV104</f>
        <v>450</v>
      </c>
      <c r="Q30" s="244">
        <v>2</v>
      </c>
      <c r="R30" s="243"/>
      <c r="S30" s="1063">
        <f>'AVAST ALL FORECASTS'!AW104</f>
        <v>425</v>
      </c>
      <c r="T30" s="244">
        <v>2</v>
      </c>
      <c r="U30" s="243"/>
      <c r="V30" s="1063">
        <f>'AVAST ALL FORECASTS'!AX104</f>
        <v>425</v>
      </c>
      <c r="W30" s="244">
        <v>2</v>
      </c>
      <c r="X30" s="243"/>
      <c r="Y30" s="1063">
        <f>'AVAST ALL FORECASTS'!AY104</f>
        <v>400</v>
      </c>
      <c r="Z30" s="244">
        <v>2</v>
      </c>
      <c r="AA30" s="243"/>
      <c r="AB30" s="1063">
        <f>'AVAST ALL FORECASTS'!AZ104</f>
        <v>300</v>
      </c>
      <c r="AC30" s="244">
        <v>2</v>
      </c>
      <c r="AD30" s="243"/>
      <c r="AE30" s="1063">
        <f>'AVAST ALL FORECASTS'!BA104</f>
        <v>400</v>
      </c>
      <c r="AF30" s="244">
        <v>2</v>
      </c>
      <c r="AG30" s="243"/>
      <c r="AH30" s="1063">
        <f>'AVAST ALL FORECASTS'!BB104</f>
        <v>500</v>
      </c>
      <c r="AI30" s="244">
        <v>2</v>
      </c>
      <c r="AJ30" s="243"/>
      <c r="AK30" s="1063">
        <f>'AVAST ALL FORECASTS'!BC104</f>
        <v>400</v>
      </c>
      <c r="AL30" s="244">
        <v>2</v>
      </c>
      <c r="AM30" s="243"/>
      <c r="AN30" s="1063">
        <f>'AVAST ALL FORECASTS'!BD104</f>
        <v>550</v>
      </c>
      <c r="AO30" s="244">
        <v>2</v>
      </c>
      <c r="AP30" s="243"/>
      <c r="AQ30" s="1063">
        <f>'AVAST ALL FORECASTS'!BE104</f>
        <v>525</v>
      </c>
      <c r="AR30" s="244">
        <v>2</v>
      </c>
      <c r="AS30" s="243"/>
      <c r="AT30" s="1063">
        <f t="shared" si="6"/>
        <v>5275</v>
      </c>
      <c r="AU30" s="244">
        <f t="shared" si="7"/>
        <v>22</v>
      </c>
      <c r="AV30" s="381">
        <f t="shared" si="8"/>
        <v>0</v>
      </c>
      <c r="AX30" s="419"/>
    </row>
    <row r="31" spans="4:50" ht="15.75" hidden="1" customHeight="1">
      <c r="D31" s="305" t="s">
        <v>89</v>
      </c>
      <c r="E31" s="155" t="s">
        <v>79</v>
      </c>
      <c r="F31" s="155"/>
      <c r="G31" s="155" t="s">
        <v>16</v>
      </c>
      <c r="H31" s="288">
        <v>16</v>
      </c>
      <c r="I31" s="208">
        <f t="shared" si="5"/>
        <v>960</v>
      </c>
      <c r="J31" s="1865">
        <f>'AVAST ALL FORECASTS'!AT114</f>
        <v>600</v>
      </c>
      <c r="K31" s="221">
        <v>2</v>
      </c>
      <c r="L31" s="306"/>
      <c r="M31" s="1865">
        <f>'AVAST ALL FORECASTS'!AU114</f>
        <v>625</v>
      </c>
      <c r="N31" s="221">
        <v>2</v>
      </c>
      <c r="O31" s="306"/>
      <c r="P31" s="1865">
        <f>'AVAST ALL FORECASTS'!AV114</f>
        <v>550</v>
      </c>
      <c r="Q31" s="221">
        <v>2</v>
      </c>
      <c r="R31" s="306"/>
      <c r="S31" s="1865">
        <f>'AVAST ALL FORECASTS'!AW114</f>
        <v>550</v>
      </c>
      <c r="T31" s="221">
        <v>2</v>
      </c>
      <c r="U31" s="306"/>
      <c r="V31" s="1865">
        <f>'AVAST ALL FORECASTS'!AX114</f>
        <v>575</v>
      </c>
      <c r="W31" s="221">
        <v>2</v>
      </c>
      <c r="X31" s="306"/>
      <c r="Y31" s="1865">
        <f>'AVAST ALL FORECASTS'!AY114</f>
        <v>575</v>
      </c>
      <c r="Z31" s="221">
        <v>2</v>
      </c>
      <c r="AA31" s="306"/>
      <c r="AB31" s="1865">
        <f>'AVAST ALL FORECASTS'!AZ114</f>
        <v>500</v>
      </c>
      <c r="AC31" s="221">
        <v>2</v>
      </c>
      <c r="AD31" s="306"/>
      <c r="AE31" s="1865">
        <f>'AVAST ALL FORECASTS'!BA114</f>
        <v>500</v>
      </c>
      <c r="AF31" s="221">
        <v>2</v>
      </c>
      <c r="AG31" s="306"/>
      <c r="AH31" s="1865">
        <f>'AVAST ALL FORECASTS'!BB114</f>
        <v>400</v>
      </c>
      <c r="AI31" s="221">
        <v>2</v>
      </c>
      <c r="AJ31" s="306"/>
      <c r="AK31" s="1865">
        <f>'AVAST ALL FORECASTS'!BC114</f>
        <v>500</v>
      </c>
      <c r="AL31" s="221">
        <v>2</v>
      </c>
      <c r="AM31" s="306"/>
      <c r="AN31" s="1865">
        <f>'AVAST ALL FORECASTS'!BD114</f>
        <v>500</v>
      </c>
      <c r="AO31" s="221">
        <v>2</v>
      </c>
      <c r="AP31" s="306"/>
      <c r="AQ31" s="1865">
        <f>'AVAST ALL FORECASTS'!BE114</f>
        <v>500</v>
      </c>
      <c r="AR31" s="221">
        <v>2</v>
      </c>
      <c r="AS31" s="222"/>
      <c r="AT31" s="1109">
        <f t="shared" si="6"/>
        <v>6375</v>
      </c>
      <c r="AU31" s="221">
        <f t="shared" si="7"/>
        <v>24</v>
      </c>
      <c r="AV31" s="220">
        <f t="shared" si="8"/>
        <v>0</v>
      </c>
      <c r="AX31" s="419"/>
    </row>
    <row r="32" spans="4:50" ht="15.75" hidden="1" customHeight="1">
      <c r="D32" s="305" t="s">
        <v>89</v>
      </c>
      <c r="E32" s="155" t="s">
        <v>80</v>
      </c>
      <c r="F32" s="155"/>
      <c r="G32" s="155" t="s">
        <v>16</v>
      </c>
      <c r="H32" s="288">
        <v>16</v>
      </c>
      <c r="I32" s="208">
        <f t="shared" si="5"/>
        <v>960</v>
      </c>
      <c r="J32" s="1865">
        <f>'AVAST ALL FORECASTS'!AT115</f>
        <v>2300</v>
      </c>
      <c r="K32" s="221">
        <v>6</v>
      </c>
      <c r="L32" s="303"/>
      <c r="M32" s="1865">
        <f>'AVAST ALL FORECASTS'!AU115</f>
        <v>2700</v>
      </c>
      <c r="N32" s="304">
        <v>6</v>
      </c>
      <c r="O32" s="303"/>
      <c r="P32" s="1865">
        <f>'AVAST ALL FORECASTS'!AV115</f>
        <v>2300</v>
      </c>
      <c r="Q32" s="304">
        <v>6</v>
      </c>
      <c r="R32" s="303"/>
      <c r="S32" s="1865">
        <f>'AVAST ALL FORECASTS'!AW115</f>
        <v>2200</v>
      </c>
      <c r="T32" s="304">
        <v>6</v>
      </c>
      <c r="U32" s="303"/>
      <c r="V32" s="1865">
        <f>'AVAST ALL FORECASTS'!AX115</f>
        <v>2300</v>
      </c>
      <c r="W32" s="304">
        <v>6</v>
      </c>
      <c r="X32" s="306"/>
      <c r="Y32" s="1865">
        <f>'AVAST ALL FORECASTS'!AY115</f>
        <v>2300</v>
      </c>
      <c r="Z32" s="304">
        <v>6</v>
      </c>
      <c r="AA32" s="303"/>
      <c r="AB32" s="1865">
        <f>'AVAST ALL FORECASTS'!AZ115</f>
        <v>2200</v>
      </c>
      <c r="AC32" s="304">
        <v>6</v>
      </c>
      <c r="AD32" s="303"/>
      <c r="AE32" s="1865">
        <f>'AVAST ALL FORECASTS'!BA115</f>
        <v>2200</v>
      </c>
      <c r="AF32" s="304">
        <v>6</v>
      </c>
      <c r="AG32" s="306"/>
      <c r="AH32" s="1865">
        <f>'AVAST ALL FORECASTS'!BB115</f>
        <v>2200</v>
      </c>
      <c r="AI32" s="304">
        <v>6</v>
      </c>
      <c r="AJ32" s="303"/>
      <c r="AK32" s="1865">
        <f>'AVAST ALL FORECASTS'!BC115</f>
        <v>1800</v>
      </c>
      <c r="AL32" s="304">
        <v>6</v>
      </c>
      <c r="AM32" s="303"/>
      <c r="AN32" s="1865">
        <f>'AVAST ALL FORECASTS'!BD115</f>
        <v>2000</v>
      </c>
      <c r="AO32" s="304">
        <v>6</v>
      </c>
      <c r="AP32" s="306"/>
      <c r="AQ32" s="1865">
        <f>'AVAST ALL FORECASTS'!BE115</f>
        <v>2300</v>
      </c>
      <c r="AR32" s="304">
        <v>6</v>
      </c>
      <c r="AS32" s="1866"/>
      <c r="AT32" s="1109">
        <f t="shared" si="6"/>
        <v>26800</v>
      </c>
      <c r="AU32" s="304">
        <f t="shared" si="7"/>
        <v>72</v>
      </c>
      <c r="AV32" s="1867">
        <f t="shared" si="8"/>
        <v>0</v>
      </c>
      <c r="AX32" s="419"/>
    </row>
    <row r="33" spans="4:51" ht="15.75" hidden="1" customHeight="1">
      <c r="D33" s="305" t="s">
        <v>93</v>
      </c>
      <c r="E33" s="155" t="s">
        <v>81</v>
      </c>
      <c r="F33" s="155"/>
      <c r="G33" s="155" t="s">
        <v>22</v>
      </c>
      <c r="H33" s="288">
        <v>15</v>
      </c>
      <c r="I33" s="208">
        <f t="shared" si="5"/>
        <v>900</v>
      </c>
      <c r="J33" s="1865">
        <f>'AVAST ALL FORECASTS'!AT116</f>
        <v>500</v>
      </c>
      <c r="K33" s="221"/>
      <c r="L33" s="303"/>
      <c r="M33" s="1865">
        <f>'AVAST ALL FORECASTS'!AU116</f>
        <v>450</v>
      </c>
      <c r="N33" s="304"/>
      <c r="O33" s="303"/>
      <c r="P33" s="1865">
        <f>'AVAST ALL FORECASTS'!AV116</f>
        <v>450</v>
      </c>
      <c r="Q33" s="304"/>
      <c r="R33" s="303"/>
      <c r="S33" s="1865">
        <f>'AVAST ALL FORECASTS'!AW116</f>
        <v>450</v>
      </c>
      <c r="T33" s="304"/>
      <c r="U33" s="303"/>
      <c r="V33" s="1865">
        <f>'AVAST ALL FORECASTS'!AX116</f>
        <v>500</v>
      </c>
      <c r="W33" s="304"/>
      <c r="X33" s="306"/>
      <c r="Y33" s="1865">
        <f>'AVAST ALL FORECASTS'!AY116</f>
        <v>525</v>
      </c>
      <c r="Z33" s="304"/>
      <c r="AA33" s="303"/>
      <c r="AB33" s="1865">
        <f>'AVAST ALL FORECASTS'!AZ116</f>
        <v>0</v>
      </c>
      <c r="AC33" s="304"/>
      <c r="AD33" s="303"/>
      <c r="AE33" s="1865">
        <f>'AVAST ALL FORECASTS'!BA116</f>
        <v>0</v>
      </c>
      <c r="AF33" s="304"/>
      <c r="AG33" s="306"/>
      <c r="AH33" s="1865">
        <f>'AVAST ALL FORECASTS'!BB116</f>
        <v>0</v>
      </c>
      <c r="AI33" s="304"/>
      <c r="AJ33" s="303"/>
      <c r="AK33" s="1865">
        <f>'AVAST ALL FORECASTS'!BC116</f>
        <v>0</v>
      </c>
      <c r="AL33" s="304"/>
      <c r="AM33" s="303"/>
      <c r="AN33" s="1865">
        <f>'AVAST ALL FORECASTS'!BD116</f>
        <v>0</v>
      </c>
      <c r="AO33" s="304"/>
      <c r="AP33" s="306"/>
      <c r="AQ33" s="1865">
        <f>'AVAST ALL FORECASTS'!BE116</f>
        <v>0</v>
      </c>
      <c r="AR33" s="304"/>
      <c r="AS33" s="1866"/>
      <c r="AT33" s="1109">
        <f t="shared" si="6"/>
        <v>2875</v>
      </c>
      <c r="AU33" s="304">
        <f t="shared" si="7"/>
        <v>0</v>
      </c>
      <c r="AV33" s="1867">
        <f t="shared" si="8"/>
        <v>0</v>
      </c>
    </row>
    <row r="34" spans="4:51" ht="15.75" hidden="1" customHeight="1">
      <c r="D34" s="305" t="s">
        <v>93</v>
      </c>
      <c r="E34" s="155" t="s">
        <v>85</v>
      </c>
      <c r="F34" s="155"/>
      <c r="G34" s="155" t="s">
        <v>22</v>
      </c>
      <c r="H34" s="288">
        <v>15</v>
      </c>
      <c r="I34" s="208">
        <f t="shared" si="5"/>
        <v>900</v>
      </c>
      <c r="J34" s="1865">
        <f>'AVAST ALL FORECASTS'!AT120</f>
        <v>550</v>
      </c>
      <c r="K34" s="221"/>
      <c r="L34" s="303"/>
      <c r="M34" s="1865">
        <f>'AVAST ALL FORECASTS'!AU120</f>
        <v>500</v>
      </c>
      <c r="N34" s="304"/>
      <c r="O34" s="303"/>
      <c r="P34" s="1865">
        <f>'AVAST ALL FORECASTS'!AV120</f>
        <v>600</v>
      </c>
      <c r="Q34" s="304"/>
      <c r="R34" s="303"/>
      <c r="S34" s="1865">
        <f>'AVAST ALL FORECASTS'!AW120</f>
        <v>600</v>
      </c>
      <c r="T34" s="304"/>
      <c r="U34" s="303"/>
      <c r="V34" s="1865">
        <f>'AVAST ALL FORECASTS'!AX120</f>
        <v>600</v>
      </c>
      <c r="W34" s="304"/>
      <c r="X34" s="306"/>
      <c r="Y34" s="1865">
        <f>'AVAST ALL FORECASTS'!AY120</f>
        <v>600</v>
      </c>
      <c r="Z34" s="304"/>
      <c r="AA34" s="303"/>
      <c r="AB34" s="1865">
        <f>'AVAST ALL FORECASTS'!AZ120</f>
        <v>0</v>
      </c>
      <c r="AC34" s="304"/>
      <c r="AD34" s="303"/>
      <c r="AE34" s="1865">
        <f>'AVAST ALL FORECASTS'!BA120</f>
        <v>0</v>
      </c>
      <c r="AF34" s="304"/>
      <c r="AG34" s="306"/>
      <c r="AH34" s="1865">
        <f>'AVAST ALL FORECASTS'!BB120</f>
        <v>0</v>
      </c>
      <c r="AI34" s="304"/>
      <c r="AJ34" s="303"/>
      <c r="AK34" s="1865">
        <f>'AVAST ALL FORECASTS'!BC120</f>
        <v>0</v>
      </c>
      <c r="AL34" s="304"/>
      <c r="AM34" s="303"/>
      <c r="AN34" s="1865">
        <f>'AVAST ALL FORECASTS'!BD120</f>
        <v>0</v>
      </c>
      <c r="AO34" s="304"/>
      <c r="AP34" s="306"/>
      <c r="AQ34" s="1865">
        <f>'AVAST ALL FORECASTS'!BE120</f>
        <v>0</v>
      </c>
      <c r="AR34" s="304"/>
      <c r="AS34" s="1866"/>
      <c r="AT34" s="1109">
        <f t="shared" si="6"/>
        <v>3450</v>
      </c>
      <c r="AU34" s="304">
        <f t="shared" si="7"/>
        <v>0</v>
      </c>
      <c r="AV34" s="1867">
        <f t="shared" si="8"/>
        <v>0</v>
      </c>
    </row>
    <row r="35" spans="4:51" ht="15.75" hidden="1" customHeight="1">
      <c r="D35" s="248" t="s">
        <v>93</v>
      </c>
      <c r="E35" s="169" t="s">
        <v>94</v>
      </c>
      <c r="F35" s="169"/>
      <c r="G35" s="169" t="s">
        <v>52</v>
      </c>
      <c r="H35" s="168">
        <v>10</v>
      </c>
      <c r="I35" s="328">
        <f t="shared" si="5"/>
        <v>600</v>
      </c>
      <c r="J35" s="1865">
        <f>'AVAST ALL FORECASTS'!AT109</f>
        <v>3600</v>
      </c>
      <c r="K35" s="221">
        <v>9</v>
      </c>
      <c r="L35" s="303"/>
      <c r="M35" s="1865">
        <f>'AVAST ALL FORECASTS'!AU109</f>
        <v>3500</v>
      </c>
      <c r="N35" s="304">
        <v>9</v>
      </c>
      <c r="O35" s="303"/>
      <c r="P35" s="1865">
        <f>'AVAST ALL FORECASTS'!AV109</f>
        <v>3600</v>
      </c>
      <c r="Q35" s="304">
        <v>8</v>
      </c>
      <c r="R35" s="303"/>
      <c r="S35" s="1865">
        <f>'AVAST ALL FORECASTS'!AW109</f>
        <v>3600</v>
      </c>
      <c r="T35" s="304">
        <v>7</v>
      </c>
      <c r="U35" s="303"/>
      <c r="V35" s="1865">
        <f>'AVAST ALL FORECASTS'!AX109</f>
        <v>922.41622116791314</v>
      </c>
      <c r="W35" s="304">
        <v>8</v>
      </c>
      <c r="X35" s="306"/>
      <c r="Y35" s="1865">
        <f>'AVAST ALL FORECASTS'!AY109</f>
        <v>922.41622116791314</v>
      </c>
      <c r="Z35" s="304">
        <v>8</v>
      </c>
      <c r="AA35" s="303"/>
      <c r="AB35" s="1865">
        <f>'AVAST ALL FORECASTS'!AZ109</f>
        <v>2500</v>
      </c>
      <c r="AC35" s="304">
        <v>9</v>
      </c>
      <c r="AD35" s="303"/>
      <c r="AE35" s="1865">
        <f>'AVAST ALL FORECASTS'!BA109</f>
        <v>2500</v>
      </c>
      <c r="AF35" s="304">
        <v>9</v>
      </c>
      <c r="AG35" s="306"/>
      <c r="AH35" s="1865">
        <f>'AVAST ALL FORECASTS'!BB109</f>
        <v>1375</v>
      </c>
      <c r="AI35" s="304">
        <v>9</v>
      </c>
      <c r="AJ35" s="303"/>
      <c r="AK35" s="1865">
        <f>'AVAST ALL FORECASTS'!BC109</f>
        <v>1375</v>
      </c>
      <c r="AL35" s="304">
        <v>9</v>
      </c>
      <c r="AM35" s="303"/>
      <c r="AN35" s="1865">
        <f>'AVAST ALL FORECASTS'!BD109</f>
        <v>1375</v>
      </c>
      <c r="AO35" s="304">
        <v>9</v>
      </c>
      <c r="AP35" s="306"/>
      <c r="AQ35" s="1865">
        <f>'AVAST ALL FORECASTS'!BE109</f>
        <v>1375</v>
      </c>
      <c r="AR35" s="304">
        <v>9</v>
      </c>
      <c r="AS35" s="1866"/>
      <c r="AT35" s="1109">
        <f t="shared" si="6"/>
        <v>26644.832442335828</v>
      </c>
      <c r="AU35" s="304">
        <f t="shared" si="7"/>
        <v>103</v>
      </c>
      <c r="AV35" s="1867">
        <f t="shared" si="8"/>
        <v>0</v>
      </c>
    </row>
    <row r="36" spans="4:51" ht="15.75" hidden="1" customHeight="1">
      <c r="D36" s="248" t="s">
        <v>93</v>
      </c>
      <c r="E36" s="169" t="s">
        <v>95</v>
      </c>
      <c r="F36" s="169"/>
      <c r="G36" s="169" t="s">
        <v>52</v>
      </c>
      <c r="H36" s="168">
        <v>10</v>
      </c>
      <c r="I36" s="637">
        <f t="shared" si="5"/>
        <v>600</v>
      </c>
      <c r="J36" s="1865">
        <f>'AVAST ALL FORECASTS'!AT106</f>
        <v>3100</v>
      </c>
      <c r="K36" s="221">
        <v>8</v>
      </c>
      <c r="L36" s="303"/>
      <c r="M36" s="1865">
        <f>'AVAST ALL FORECASTS'!AU106</f>
        <v>3600</v>
      </c>
      <c r="N36" s="304">
        <v>8</v>
      </c>
      <c r="O36" s="303"/>
      <c r="P36" s="1865">
        <f>'AVAST ALL FORECASTS'!AV106</f>
        <v>3800</v>
      </c>
      <c r="Q36" s="304">
        <v>7</v>
      </c>
      <c r="R36" s="303"/>
      <c r="S36" s="1865">
        <f>'AVAST ALL FORECASTS'!AW106</f>
        <v>4000</v>
      </c>
      <c r="T36" s="304">
        <v>6</v>
      </c>
      <c r="U36" s="303"/>
      <c r="V36" s="1865">
        <f>'AVAST ALL FORECASTS'!AX106</f>
        <v>1106.8994654014959</v>
      </c>
      <c r="W36" s="304">
        <v>7</v>
      </c>
      <c r="X36" s="306"/>
      <c r="Y36" s="1865">
        <f>'AVAST ALL FORECASTS'!AY106</f>
        <v>1106.8994654014959</v>
      </c>
      <c r="Z36" s="304">
        <v>7</v>
      </c>
      <c r="AA36" s="303"/>
      <c r="AB36" s="1865">
        <f>'AVAST ALL FORECASTS'!AZ106</f>
        <v>1500</v>
      </c>
      <c r="AC36" s="304">
        <v>7</v>
      </c>
      <c r="AD36" s="303"/>
      <c r="AE36" s="1865">
        <f>'AVAST ALL FORECASTS'!BA106</f>
        <v>1600</v>
      </c>
      <c r="AF36" s="304">
        <v>7</v>
      </c>
      <c r="AG36" s="306"/>
      <c r="AH36" s="1865">
        <f>'AVAST ALL FORECASTS'!BB106</f>
        <v>1050</v>
      </c>
      <c r="AI36" s="304">
        <v>6</v>
      </c>
      <c r="AJ36" s="303"/>
      <c r="AK36" s="1865">
        <f>'AVAST ALL FORECASTS'!BC106</f>
        <v>1120</v>
      </c>
      <c r="AL36" s="304">
        <v>7</v>
      </c>
      <c r="AM36" s="303"/>
      <c r="AN36" s="1865">
        <f>'AVAST ALL FORECASTS'!BD106</f>
        <v>1050</v>
      </c>
      <c r="AO36" s="304">
        <v>7</v>
      </c>
      <c r="AP36" s="306"/>
      <c r="AQ36" s="1865">
        <f>'AVAST ALL FORECASTS'!BE106</f>
        <v>1120</v>
      </c>
      <c r="AR36" s="304">
        <v>7</v>
      </c>
      <c r="AS36" s="1866"/>
      <c r="AT36" s="1109">
        <f t="shared" si="6"/>
        <v>24153.798930802994</v>
      </c>
      <c r="AU36" s="304">
        <f t="shared" si="7"/>
        <v>84</v>
      </c>
      <c r="AV36" s="1867">
        <f t="shared" si="8"/>
        <v>0</v>
      </c>
    </row>
    <row r="37" spans="4:51" ht="15.75" hidden="1" customHeight="1">
      <c r="D37" s="305" t="s">
        <v>93</v>
      </c>
      <c r="E37" s="155" t="s">
        <v>82</v>
      </c>
      <c r="F37" s="155"/>
      <c r="G37" s="155" t="s">
        <v>52</v>
      </c>
      <c r="H37" s="288">
        <v>10</v>
      </c>
      <c r="I37" s="208">
        <f t="shared" si="5"/>
        <v>600</v>
      </c>
      <c r="J37" s="1865">
        <f>'AVAST ALL FORECASTS'!AT117</f>
        <v>2500</v>
      </c>
      <c r="K37" s="221">
        <v>7</v>
      </c>
      <c r="L37" s="303"/>
      <c r="M37" s="1865">
        <f>'AVAST ALL FORECASTS'!AU117</f>
        <v>2200</v>
      </c>
      <c r="N37" s="304">
        <v>6</v>
      </c>
      <c r="O37" s="303"/>
      <c r="P37" s="1865">
        <f>'AVAST ALL FORECASTS'!AV117</f>
        <v>2100</v>
      </c>
      <c r="Q37" s="304">
        <v>5</v>
      </c>
      <c r="R37" s="303"/>
      <c r="S37" s="1865">
        <f>'AVAST ALL FORECASTS'!AW117</f>
        <v>2000</v>
      </c>
      <c r="T37" s="304">
        <v>4</v>
      </c>
      <c r="U37" s="303"/>
      <c r="V37" s="1865">
        <f>'AVAST ALL FORECASTS'!AX117</f>
        <v>527.09498352452169</v>
      </c>
      <c r="W37" s="304">
        <v>4</v>
      </c>
      <c r="X37" s="306"/>
      <c r="Y37" s="1865">
        <f>'AVAST ALL FORECASTS'!AY117</f>
        <v>487.56285976018262</v>
      </c>
      <c r="Z37" s="304">
        <v>4</v>
      </c>
      <c r="AA37" s="303"/>
      <c r="AB37" s="1865">
        <f>'AVAST ALL FORECASTS'!AZ117</f>
        <v>1200</v>
      </c>
      <c r="AC37" s="304">
        <v>4</v>
      </c>
      <c r="AD37" s="303"/>
      <c r="AE37" s="1865">
        <f>'AVAST ALL FORECASTS'!BA117</f>
        <v>1300</v>
      </c>
      <c r="AF37" s="304">
        <v>4</v>
      </c>
      <c r="AG37" s="306"/>
      <c r="AH37" s="1865">
        <f>'AVAST ALL FORECASTS'!BB117</f>
        <v>1100</v>
      </c>
      <c r="AI37" s="304">
        <v>4</v>
      </c>
      <c r="AJ37" s="303"/>
      <c r="AK37" s="1865">
        <f>'AVAST ALL FORECASTS'!BC117</f>
        <v>900</v>
      </c>
      <c r="AL37" s="304">
        <v>4</v>
      </c>
      <c r="AM37" s="303"/>
      <c r="AN37" s="1865">
        <f>'AVAST ALL FORECASTS'!BD117</f>
        <v>800</v>
      </c>
      <c r="AO37" s="304">
        <v>4</v>
      </c>
      <c r="AP37" s="306"/>
      <c r="AQ37" s="1865">
        <f>'AVAST ALL FORECASTS'!BE117</f>
        <v>850</v>
      </c>
      <c r="AR37" s="304">
        <v>4</v>
      </c>
      <c r="AS37" s="1866"/>
      <c r="AT37" s="1109">
        <f t="shared" si="6"/>
        <v>15964.657843284704</v>
      </c>
      <c r="AU37" s="304">
        <f t="shared" si="7"/>
        <v>54</v>
      </c>
      <c r="AV37" s="1867">
        <f t="shared" si="8"/>
        <v>0</v>
      </c>
    </row>
    <row r="38" spans="4:51" ht="15.75" hidden="1" customHeight="1">
      <c r="D38" s="1868" t="s">
        <v>93</v>
      </c>
      <c r="E38" s="1869" t="s">
        <v>86</v>
      </c>
      <c r="F38" s="1869"/>
      <c r="G38" s="1869" t="s">
        <v>52</v>
      </c>
      <c r="H38" s="1870">
        <v>10</v>
      </c>
      <c r="I38" s="1871">
        <f t="shared" si="5"/>
        <v>600</v>
      </c>
      <c r="J38" s="1865">
        <f>'AVAST ALL FORECASTS'!AT121</f>
        <v>3600</v>
      </c>
      <c r="K38" s="221">
        <v>9</v>
      </c>
      <c r="L38" s="303"/>
      <c r="M38" s="1865">
        <f>'AVAST ALL FORECASTS'!AU121</f>
        <v>3500</v>
      </c>
      <c r="N38" s="304">
        <v>9</v>
      </c>
      <c r="O38" s="303"/>
      <c r="P38" s="1865">
        <f>'AVAST ALL FORECASTS'!AV121</f>
        <v>3400</v>
      </c>
      <c r="Q38" s="304">
        <v>7</v>
      </c>
      <c r="R38" s="303"/>
      <c r="S38" s="1865">
        <f>'AVAST ALL FORECASTS'!AW121</f>
        <v>3300</v>
      </c>
      <c r="T38" s="304">
        <v>7</v>
      </c>
      <c r="U38" s="303"/>
      <c r="V38" s="1865">
        <f>'AVAST ALL FORECASTS'!AX121</f>
        <v>843.35197363923498</v>
      </c>
      <c r="W38" s="304">
        <v>7</v>
      </c>
      <c r="X38" s="306"/>
      <c r="Y38" s="1865">
        <f>'AVAST ALL FORECASTS'!AY121</f>
        <v>896.06147199168709</v>
      </c>
      <c r="Z38" s="304">
        <v>7</v>
      </c>
      <c r="AA38" s="303"/>
      <c r="AB38" s="1865">
        <f>'AVAST ALL FORECASTS'!AZ121</f>
        <v>1500</v>
      </c>
      <c r="AC38" s="304">
        <v>6</v>
      </c>
      <c r="AD38" s="303"/>
      <c r="AE38" s="1865">
        <f>'AVAST ALL FORECASTS'!BA121</f>
        <v>1600</v>
      </c>
      <c r="AF38" s="304">
        <v>6</v>
      </c>
      <c r="AG38" s="306"/>
      <c r="AH38" s="1865">
        <f>'AVAST ALL FORECASTS'!BB121</f>
        <v>600</v>
      </c>
      <c r="AI38" s="304">
        <v>7</v>
      </c>
      <c r="AJ38" s="303"/>
      <c r="AK38" s="1865">
        <f>'AVAST ALL FORECASTS'!BC121</f>
        <v>1000</v>
      </c>
      <c r="AL38" s="304">
        <v>8</v>
      </c>
      <c r="AM38" s="303"/>
      <c r="AN38" s="1865">
        <f>'AVAST ALL FORECASTS'!BD121</f>
        <v>900</v>
      </c>
      <c r="AO38" s="304">
        <v>7</v>
      </c>
      <c r="AP38" s="306"/>
      <c r="AQ38" s="1865">
        <f>'AVAST ALL FORECASTS'!BE121</f>
        <v>950</v>
      </c>
      <c r="AR38" s="304">
        <v>7</v>
      </c>
      <c r="AS38" s="1866"/>
      <c r="AT38" s="1109">
        <f t="shared" si="6"/>
        <v>22089.413445630922</v>
      </c>
      <c r="AU38" s="304">
        <f t="shared" si="7"/>
        <v>87</v>
      </c>
      <c r="AV38" s="1867">
        <f t="shared" si="8"/>
        <v>0</v>
      </c>
    </row>
    <row r="39" spans="4:51" ht="15.75" hidden="1" customHeight="1">
      <c r="D39" s="1872" t="s">
        <v>96</v>
      </c>
      <c r="E39" s="1873" t="s">
        <v>74</v>
      </c>
      <c r="F39" s="1873"/>
      <c r="G39" s="1873" t="s">
        <v>16</v>
      </c>
      <c r="H39" s="1874">
        <v>10</v>
      </c>
      <c r="I39" s="1875">
        <f>H39*60</f>
        <v>600</v>
      </c>
      <c r="J39" s="1865">
        <f>'AVAST ALL FORECASTS'!AT111</f>
        <v>825</v>
      </c>
      <c r="K39" s="221">
        <v>2</v>
      </c>
      <c r="L39" s="303"/>
      <c r="M39" s="1865">
        <f>'AVAST ALL FORECASTS'!AU111</f>
        <v>800</v>
      </c>
      <c r="N39" s="304">
        <v>2</v>
      </c>
      <c r="O39" s="303"/>
      <c r="P39" s="1865">
        <f>'AVAST ALL FORECASTS'!AV111</f>
        <v>700</v>
      </c>
      <c r="Q39" s="304">
        <v>2</v>
      </c>
      <c r="R39" s="303"/>
      <c r="S39" s="1865">
        <f>'AVAST ALL FORECASTS'!AW111</f>
        <v>675</v>
      </c>
      <c r="T39" s="304">
        <v>2</v>
      </c>
      <c r="U39" s="303"/>
      <c r="V39" s="1865">
        <f>'AVAST ALL FORECASTS'!AX111</f>
        <v>675</v>
      </c>
      <c r="W39" s="304">
        <v>2</v>
      </c>
      <c r="X39" s="306"/>
      <c r="Y39" s="1865">
        <f>'AVAST ALL FORECASTS'!AY111</f>
        <v>700</v>
      </c>
      <c r="Z39" s="304">
        <v>2</v>
      </c>
      <c r="AA39" s="303"/>
      <c r="AB39" s="1865">
        <f>'AVAST ALL FORECASTS'!AZ111</f>
        <v>700</v>
      </c>
      <c r="AC39" s="304">
        <v>2</v>
      </c>
      <c r="AD39" s="303"/>
      <c r="AE39" s="1865">
        <f>'AVAST ALL FORECASTS'!BA111</f>
        <v>600</v>
      </c>
      <c r="AF39" s="304">
        <v>2</v>
      </c>
      <c r="AG39" s="306"/>
      <c r="AH39" s="1865">
        <f>'AVAST ALL FORECASTS'!BB111</f>
        <v>600</v>
      </c>
      <c r="AI39" s="304">
        <v>2</v>
      </c>
      <c r="AJ39" s="303"/>
      <c r="AK39" s="1865">
        <f>'AVAST ALL FORECASTS'!BC111</f>
        <v>650</v>
      </c>
      <c r="AL39" s="304">
        <v>2</v>
      </c>
      <c r="AM39" s="303"/>
      <c r="AN39" s="1865">
        <f>'AVAST ALL FORECASTS'!BD111</f>
        <v>600</v>
      </c>
      <c r="AO39" s="304">
        <v>2</v>
      </c>
      <c r="AP39" s="306"/>
      <c r="AQ39" s="1865">
        <f>'AVAST ALL FORECASTS'!BE111</f>
        <v>600</v>
      </c>
      <c r="AR39" s="304">
        <v>2</v>
      </c>
      <c r="AS39" s="1866"/>
      <c r="AT39" s="1109">
        <f>SUM(J39,M39,P39,S39,V39,Y39,AB39,AE39,AH39,AK39,AN39,AQ39)</f>
        <v>8125</v>
      </c>
      <c r="AU39" s="304">
        <f t="shared" si="7"/>
        <v>24</v>
      </c>
      <c r="AV39" s="1867">
        <f t="shared" si="8"/>
        <v>0</v>
      </c>
      <c r="AX39" s="419"/>
    </row>
    <row r="40" spans="4:51" ht="15.75" hidden="1" customHeight="1">
      <c r="D40" s="565" t="s">
        <v>93</v>
      </c>
      <c r="E40" s="247" t="s">
        <v>75</v>
      </c>
      <c r="F40" s="247"/>
      <c r="G40" s="247" t="s">
        <v>52</v>
      </c>
      <c r="H40" s="246">
        <v>10</v>
      </c>
      <c r="I40" s="1876">
        <f>H40*60</f>
        <v>600</v>
      </c>
      <c r="J40" s="1877">
        <f>'AVAST ALL FORECASTS'!AT112</f>
        <v>850</v>
      </c>
      <c r="K40" s="284">
        <v>2</v>
      </c>
      <c r="L40" s="1247"/>
      <c r="M40" s="1877">
        <f>'AVAST ALL FORECASTS'!AU112</f>
        <v>750</v>
      </c>
      <c r="N40" s="1248">
        <v>2</v>
      </c>
      <c r="O40" s="1247"/>
      <c r="P40" s="1877">
        <f>'AVAST ALL FORECASTS'!AV112</f>
        <v>750</v>
      </c>
      <c r="Q40" s="1248">
        <v>3</v>
      </c>
      <c r="R40" s="1247"/>
      <c r="S40" s="1877">
        <f>'AVAST ALL FORECASTS'!AW112</f>
        <v>700</v>
      </c>
      <c r="T40" s="1248">
        <v>3</v>
      </c>
      <c r="U40" s="1247"/>
      <c r="V40" s="1877">
        <f>'AVAST ALL FORECASTS'!AX112</f>
        <v>650</v>
      </c>
      <c r="W40" s="1248">
        <v>3</v>
      </c>
      <c r="X40" s="1249"/>
      <c r="Y40" s="1877">
        <f>'AVAST ALL FORECASTS'!AY112</f>
        <v>550</v>
      </c>
      <c r="Z40" s="1248">
        <v>3</v>
      </c>
      <c r="AA40" s="1247"/>
      <c r="AB40" s="1877">
        <f>'AVAST ALL FORECASTS'!AZ112</f>
        <v>400</v>
      </c>
      <c r="AC40" s="1248">
        <v>3</v>
      </c>
      <c r="AD40" s="1247"/>
      <c r="AE40" s="1877">
        <f>'AVAST ALL FORECASTS'!BA112</f>
        <v>400</v>
      </c>
      <c r="AF40" s="1248">
        <v>3</v>
      </c>
      <c r="AG40" s="1249"/>
      <c r="AH40" s="1877">
        <f>'AVAST ALL FORECASTS'!BB112</f>
        <v>425</v>
      </c>
      <c r="AI40" s="1248">
        <v>3</v>
      </c>
      <c r="AJ40" s="1247"/>
      <c r="AK40" s="1877">
        <f>'AVAST ALL FORECASTS'!BC112</f>
        <v>450</v>
      </c>
      <c r="AL40" s="1248">
        <v>3</v>
      </c>
      <c r="AM40" s="1247"/>
      <c r="AN40" s="1877">
        <f>'AVAST ALL FORECASTS'!BD112</f>
        <v>425</v>
      </c>
      <c r="AO40" s="1248">
        <v>3</v>
      </c>
      <c r="AP40" s="1249"/>
      <c r="AQ40" s="1877">
        <f>'AVAST ALL FORECASTS'!BE112</f>
        <v>450</v>
      </c>
      <c r="AR40" s="1248">
        <v>3</v>
      </c>
      <c r="AS40" s="1878"/>
      <c r="AT40" s="1879">
        <f>SUM(J40,M40,P40,S40,V40,Y40,AB40,AE40,AH40,AK40,AN40,AQ40)</f>
        <v>6800</v>
      </c>
      <c r="AU40" s="1248">
        <f t="shared" si="7"/>
        <v>34</v>
      </c>
      <c r="AV40" s="1880">
        <f t="shared" si="8"/>
        <v>0</v>
      </c>
      <c r="AX40" s="419"/>
      <c r="AY40" s="2858"/>
    </row>
    <row r="41" spans="4:51" ht="15.75" hidden="1" customHeight="1">
      <c r="D41" s="566" t="s">
        <v>93</v>
      </c>
      <c r="E41" s="567" t="s">
        <v>97</v>
      </c>
      <c r="F41" s="567"/>
      <c r="G41" s="567" t="s">
        <v>52</v>
      </c>
      <c r="H41" s="568">
        <v>10</v>
      </c>
      <c r="I41" s="1881">
        <f>H41*60</f>
        <v>600</v>
      </c>
      <c r="J41" s="1882"/>
      <c r="K41" s="1883">
        <v>15</v>
      </c>
      <c r="L41" s="1884"/>
      <c r="M41" s="1882"/>
      <c r="N41" s="1883">
        <v>15</v>
      </c>
      <c r="O41" s="1884"/>
      <c r="P41" s="1882"/>
      <c r="Q41" s="1883"/>
      <c r="R41" s="1884"/>
      <c r="S41" s="1882"/>
      <c r="T41" s="1883"/>
      <c r="U41" s="1884"/>
      <c r="V41" s="1882"/>
      <c r="W41" s="1883"/>
      <c r="X41" s="1884"/>
      <c r="Y41" s="1882"/>
      <c r="Z41" s="1883"/>
      <c r="AA41" s="1884"/>
      <c r="AB41" s="1882"/>
      <c r="AC41" s="1883"/>
      <c r="AD41" s="1884"/>
      <c r="AE41" s="1882"/>
      <c r="AF41" s="1883"/>
      <c r="AG41" s="1884"/>
      <c r="AH41" s="1882"/>
      <c r="AI41" s="1883"/>
      <c r="AJ41" s="1884"/>
      <c r="AK41" s="1882"/>
      <c r="AL41" s="1883"/>
      <c r="AM41" s="1884"/>
      <c r="AN41" s="1882"/>
      <c r="AO41" s="1883"/>
      <c r="AP41" s="1884"/>
      <c r="AQ41" s="1882"/>
      <c r="AR41" s="1883"/>
      <c r="AS41" s="1885"/>
      <c r="AT41" s="1886">
        <f>SUM(J41,M41,P41,S41,V41,Y41,AB41,AE41,AH41,AK41,AN41,AQ41)</f>
        <v>0</v>
      </c>
      <c r="AU41" s="1883">
        <f>SUM(K41,N41,Q41,T41,W41,Z41,AC41,AF41,AI41,AL41,AO41,AR41)</f>
        <v>30</v>
      </c>
      <c r="AV41" s="1887">
        <f>SUM(L41,O41,R41,U41,X41,AA41,AD41,AG41,AJ41,AM41,AP41,AS41)</f>
        <v>0</v>
      </c>
      <c r="AX41" s="419"/>
      <c r="AY41" s="2858"/>
    </row>
    <row r="42" spans="4:51" ht="15.75" hidden="1" customHeight="1">
      <c r="H42" s="145"/>
      <c r="I42" s="145"/>
      <c r="J42" s="440"/>
      <c r="K42" s="296"/>
      <c r="L42" s="296"/>
      <c r="M42" s="440"/>
      <c r="N42" s="296"/>
      <c r="O42" s="296"/>
      <c r="P42" s="440"/>
      <c r="Q42" s="296"/>
      <c r="R42" s="296"/>
      <c r="S42" s="440"/>
      <c r="T42" s="296"/>
      <c r="U42" s="296"/>
      <c r="V42" s="440"/>
      <c r="W42" s="296"/>
      <c r="X42" s="296"/>
      <c r="Y42" s="440"/>
      <c r="Z42" s="296"/>
      <c r="AA42" s="296"/>
      <c r="AB42" s="440"/>
      <c r="AE42" s="440"/>
      <c r="AH42" s="440"/>
      <c r="AK42" s="440"/>
      <c r="AN42" s="440"/>
      <c r="AQ42" s="440"/>
      <c r="AT42" s="440"/>
      <c r="AX42" s="419"/>
      <c r="AY42" s="2858"/>
    </row>
    <row r="43" spans="4:51" ht="18" hidden="1" customHeight="1">
      <c r="D43" s="2935" t="s">
        <v>99</v>
      </c>
      <c r="E43" s="2936"/>
      <c r="F43" s="2936"/>
      <c r="G43" s="2936"/>
      <c r="H43" s="2936"/>
      <c r="I43" s="2937"/>
      <c r="J43" s="1145"/>
      <c r="K43" s="1146">
        <v>45383</v>
      </c>
      <c r="L43" s="1148"/>
      <c r="M43" s="1145"/>
      <c r="N43" s="1146">
        <v>45413</v>
      </c>
      <c r="O43" s="1148"/>
      <c r="P43" s="1145"/>
      <c r="Q43" s="1146">
        <v>45444</v>
      </c>
      <c r="R43" s="1148"/>
      <c r="S43" s="1145"/>
      <c r="T43" s="1146">
        <v>45474</v>
      </c>
      <c r="U43" s="1148"/>
      <c r="V43" s="1145"/>
      <c r="W43" s="1146">
        <v>45505</v>
      </c>
      <c r="X43" s="1148"/>
      <c r="Y43" s="1145"/>
      <c r="Z43" s="1146">
        <v>45536</v>
      </c>
      <c r="AA43" s="1148"/>
      <c r="AB43" s="1145"/>
      <c r="AC43" s="1146">
        <v>45566</v>
      </c>
      <c r="AD43" s="1148"/>
      <c r="AE43" s="1145"/>
      <c r="AF43" s="1146">
        <v>45597</v>
      </c>
      <c r="AG43" s="1148"/>
      <c r="AH43" s="1145"/>
      <c r="AI43" s="1146">
        <v>45627</v>
      </c>
      <c r="AJ43" s="1148"/>
      <c r="AK43" s="1145"/>
      <c r="AL43" s="1146">
        <v>45658</v>
      </c>
      <c r="AM43" s="1148"/>
      <c r="AN43" s="1145"/>
      <c r="AO43" s="1146">
        <v>45689</v>
      </c>
      <c r="AP43" s="1148"/>
      <c r="AQ43" s="1145"/>
      <c r="AR43" s="1146">
        <v>45717</v>
      </c>
      <c r="AS43" s="1148"/>
      <c r="AT43" s="1145"/>
      <c r="AU43" s="1146" t="s">
        <v>2</v>
      </c>
      <c r="AV43" s="1148"/>
      <c r="AX43" s="419"/>
    </row>
    <row r="44" spans="4:51" ht="18" hidden="1" customHeight="1">
      <c r="D44" s="1888" t="s">
        <v>4</v>
      </c>
      <c r="E44" s="1125" t="s">
        <v>5</v>
      </c>
      <c r="F44" s="1125"/>
      <c r="G44" s="1125" t="s">
        <v>6</v>
      </c>
      <c r="H44" s="1126" t="s">
        <v>7</v>
      </c>
      <c r="I44" s="1127"/>
      <c r="J44" s="1128" t="s">
        <v>9</v>
      </c>
      <c r="K44" s="1129" t="s">
        <v>10</v>
      </c>
      <c r="L44" s="1889" t="s">
        <v>11</v>
      </c>
      <c r="M44" s="1128" t="s">
        <v>9</v>
      </c>
      <c r="N44" s="1129" t="s">
        <v>10</v>
      </c>
      <c r="O44" s="1889" t="s">
        <v>11</v>
      </c>
      <c r="P44" s="1128" t="s">
        <v>9</v>
      </c>
      <c r="Q44" s="1129" t="s">
        <v>10</v>
      </c>
      <c r="R44" s="1889" t="s">
        <v>11</v>
      </c>
      <c r="S44" s="1128" t="s">
        <v>9</v>
      </c>
      <c r="T44" s="1129" t="s">
        <v>10</v>
      </c>
      <c r="U44" s="1890" t="s">
        <v>11</v>
      </c>
      <c r="V44" s="1128" t="s">
        <v>9</v>
      </c>
      <c r="W44" s="1129" t="s">
        <v>10</v>
      </c>
      <c r="X44" s="1890" t="s">
        <v>11</v>
      </c>
      <c r="Y44" s="1128" t="s">
        <v>9</v>
      </c>
      <c r="Z44" s="1129" t="s">
        <v>10</v>
      </c>
      <c r="AA44" s="1890" t="s">
        <v>11</v>
      </c>
      <c r="AB44" s="1128" t="s">
        <v>9</v>
      </c>
      <c r="AC44" s="1129" t="s">
        <v>10</v>
      </c>
      <c r="AD44" s="1890" t="s">
        <v>11</v>
      </c>
      <c r="AE44" s="1128" t="s">
        <v>9</v>
      </c>
      <c r="AF44" s="1129" t="s">
        <v>10</v>
      </c>
      <c r="AG44" s="1890" t="s">
        <v>11</v>
      </c>
      <c r="AH44" s="1128" t="s">
        <v>9</v>
      </c>
      <c r="AI44" s="1129" t="s">
        <v>10</v>
      </c>
      <c r="AJ44" s="1890" t="s">
        <v>11</v>
      </c>
      <c r="AK44" s="1128" t="s">
        <v>9</v>
      </c>
      <c r="AL44" s="1129" t="s">
        <v>10</v>
      </c>
      <c r="AM44" s="1890" t="s">
        <v>11</v>
      </c>
      <c r="AN44" s="1128" t="s">
        <v>9</v>
      </c>
      <c r="AO44" s="1129" t="s">
        <v>10</v>
      </c>
      <c r="AP44" s="1890" t="s">
        <v>11</v>
      </c>
      <c r="AQ44" s="1128" t="s">
        <v>9</v>
      </c>
      <c r="AR44" s="1129" t="s">
        <v>10</v>
      </c>
      <c r="AS44" s="1890" t="s">
        <v>11</v>
      </c>
      <c r="AT44" s="1128" t="s">
        <v>9</v>
      </c>
      <c r="AU44" s="1129" t="s">
        <v>10</v>
      </c>
      <c r="AV44" s="1890" t="s">
        <v>11</v>
      </c>
    </row>
    <row r="45" spans="4:51" ht="15.75" hidden="1" customHeight="1">
      <c r="D45" s="295" t="s">
        <v>100</v>
      </c>
      <c r="E45" s="294" t="s">
        <v>101</v>
      </c>
      <c r="F45" s="294"/>
      <c r="G45" s="294" t="s">
        <v>16</v>
      </c>
      <c r="H45" s="293"/>
      <c r="I45" s="292"/>
      <c r="J45" s="1843">
        <f>'NLOK ALL FORECASTS'!AT47</f>
        <v>104500</v>
      </c>
      <c r="K45" s="290"/>
      <c r="L45" s="291"/>
      <c r="M45" s="1843">
        <f>'NLOK ALL FORECASTS'!AU47</f>
        <v>103150</v>
      </c>
      <c r="N45" s="290"/>
      <c r="O45" s="291"/>
      <c r="P45" s="1843">
        <f>'NLOK ALL FORECASTS'!AV47</f>
        <v>105200</v>
      </c>
      <c r="Q45" s="290"/>
      <c r="R45" s="291"/>
      <c r="S45" s="1843">
        <f>'NLOK ALL FORECASTS'!AW47</f>
        <v>122100</v>
      </c>
      <c r="T45" s="290"/>
      <c r="U45" s="289"/>
      <c r="V45" s="1843">
        <f>'NLOK ALL FORECASTS'!AX47</f>
        <v>114200</v>
      </c>
      <c r="W45" s="290"/>
      <c r="X45" s="289"/>
      <c r="Y45" s="1843">
        <f>'NLOK ALL FORECASTS'!AY47</f>
        <v>110100</v>
      </c>
      <c r="Z45" s="290"/>
      <c r="AA45" s="291"/>
      <c r="AB45" s="1843">
        <f>'NLOK ALL FORECASTS'!AZ47</f>
        <v>113900</v>
      </c>
      <c r="AC45" s="290"/>
      <c r="AD45" s="291"/>
      <c r="AE45" s="1843">
        <f>'NLOK ALL FORECASTS'!BA47</f>
        <v>115350</v>
      </c>
      <c r="AF45" s="290"/>
      <c r="AG45" s="289"/>
      <c r="AH45" s="1843">
        <f>'NLOK ALL FORECASTS'!BB47</f>
        <v>109500</v>
      </c>
      <c r="AI45" s="290"/>
      <c r="AJ45" s="289"/>
      <c r="AK45" s="1843">
        <f>'NLOK ALL FORECASTS'!BC47</f>
        <v>128300</v>
      </c>
      <c r="AL45" s="290"/>
      <c r="AM45" s="291"/>
      <c r="AN45" s="1843">
        <f>'NLOK ALL FORECASTS'!BD47</f>
        <v>119800</v>
      </c>
      <c r="AO45" s="290"/>
      <c r="AP45" s="289"/>
      <c r="AQ45" s="1843">
        <f>'NLOK ALL FORECASTS'!BE47</f>
        <v>125500</v>
      </c>
      <c r="AR45" s="290"/>
      <c r="AS45" s="289"/>
      <c r="AT45" s="1843">
        <f>SUM(J45,M45,P45,S45,V45,Y45,AB45,AE45,AH45,AK45,AN45,AQ45)</f>
        <v>1371600</v>
      </c>
      <c r="AU45" s="290"/>
      <c r="AV45" s="289">
        <f t="shared" ref="AV45:AV49" si="9">SUM(L45,O45,R45,U45,X45,AA45,AD45,AG45,AJ45,AM45,AP45,AS45)</f>
        <v>0</v>
      </c>
    </row>
    <row r="46" spans="4:51" ht="15.75" hidden="1" customHeight="1">
      <c r="D46" s="286" t="s">
        <v>100</v>
      </c>
      <c r="E46" s="155" t="s">
        <v>102</v>
      </c>
      <c r="F46" s="155"/>
      <c r="G46" s="155" t="s">
        <v>16</v>
      </c>
      <c r="H46" s="225"/>
      <c r="I46" s="208"/>
      <c r="J46" s="1109">
        <f>'NLOK ALL FORECASTS'!AT48</f>
        <v>55900</v>
      </c>
      <c r="K46" s="221"/>
      <c r="L46" s="222"/>
      <c r="M46" s="1109">
        <f>'NLOK ALL FORECASTS'!AU48</f>
        <v>58300</v>
      </c>
      <c r="N46" s="221"/>
      <c r="O46" s="222"/>
      <c r="P46" s="1109">
        <f>'NLOK ALL FORECASTS'!AV48</f>
        <v>60050</v>
      </c>
      <c r="Q46" s="221"/>
      <c r="R46" s="222"/>
      <c r="S46" s="1109">
        <f>'NLOK ALL FORECASTS'!AW48</f>
        <v>63100</v>
      </c>
      <c r="T46" s="221"/>
      <c r="U46" s="285"/>
      <c r="V46" s="1109">
        <f>'NLOK ALL FORECASTS'!AX48</f>
        <v>50700</v>
      </c>
      <c r="W46" s="221"/>
      <c r="X46" s="285"/>
      <c r="Y46" s="1109">
        <f>'NLOK ALL FORECASTS'!AY48</f>
        <v>48000</v>
      </c>
      <c r="Z46" s="221"/>
      <c r="AA46" s="222"/>
      <c r="AB46" s="1109">
        <f>'NLOK ALL FORECASTS'!AZ48</f>
        <v>45700</v>
      </c>
      <c r="AC46" s="221"/>
      <c r="AD46" s="222"/>
      <c r="AE46" s="1109">
        <f>'NLOK ALL FORECASTS'!BA48</f>
        <v>46100</v>
      </c>
      <c r="AF46" s="221"/>
      <c r="AG46" s="285"/>
      <c r="AH46" s="1109">
        <f>'NLOK ALL FORECASTS'!BB48</f>
        <v>43300</v>
      </c>
      <c r="AI46" s="221"/>
      <c r="AJ46" s="285"/>
      <c r="AK46" s="1109">
        <f>'NLOK ALL FORECASTS'!BC48</f>
        <v>50800</v>
      </c>
      <c r="AL46" s="221"/>
      <c r="AM46" s="222"/>
      <c r="AN46" s="1109">
        <f>'NLOK ALL FORECASTS'!BD48</f>
        <v>47400</v>
      </c>
      <c r="AO46" s="221"/>
      <c r="AP46" s="285"/>
      <c r="AQ46" s="1109">
        <f>'NLOK ALL FORECASTS'!BE48</f>
        <v>49700</v>
      </c>
      <c r="AR46" s="221"/>
      <c r="AS46" s="285"/>
      <c r="AT46" s="1109">
        <f>SUM(J46,M46,P46,S46,V46,Y46,AB46,AE46,AH46,AK46,AN46,AQ46)</f>
        <v>619050</v>
      </c>
      <c r="AU46" s="221"/>
      <c r="AV46" s="285">
        <f t="shared" si="9"/>
        <v>0</v>
      </c>
    </row>
    <row r="47" spans="4:51" ht="15.75" hidden="1" customHeight="1">
      <c r="D47" s="286" t="s">
        <v>103</v>
      </c>
      <c r="E47" s="155" t="s">
        <v>104</v>
      </c>
      <c r="F47" s="155"/>
      <c r="G47" s="155" t="s">
        <v>16</v>
      </c>
      <c r="H47" s="225"/>
      <c r="I47" s="208"/>
      <c r="J47" s="1109">
        <f>'NLOK ALL FORECASTS'!AT49</f>
        <v>36550</v>
      </c>
      <c r="K47" s="221"/>
      <c r="L47" s="222"/>
      <c r="M47" s="1109">
        <f>'NLOK ALL FORECASTS'!AU49</f>
        <v>28250</v>
      </c>
      <c r="N47" s="221"/>
      <c r="O47" s="222"/>
      <c r="P47" s="1109">
        <f>'NLOK ALL FORECASTS'!AV49</f>
        <v>31100</v>
      </c>
      <c r="Q47" s="221"/>
      <c r="R47" s="222"/>
      <c r="S47" s="1109">
        <f>'NLOK ALL FORECASTS'!AW49</f>
        <v>33000</v>
      </c>
      <c r="T47" s="221"/>
      <c r="U47" s="285"/>
      <c r="V47" s="1109">
        <f>'NLOK ALL FORECASTS'!AX49</f>
        <v>32600</v>
      </c>
      <c r="W47" s="221"/>
      <c r="X47" s="285"/>
      <c r="Y47" s="1109">
        <f>'NLOK ALL FORECASTS'!AY49</f>
        <v>32600</v>
      </c>
      <c r="Z47" s="221"/>
      <c r="AA47" s="222"/>
      <c r="AB47" s="1109">
        <f>'NLOK ALL FORECASTS'!AZ49</f>
        <v>31700</v>
      </c>
      <c r="AC47" s="221"/>
      <c r="AD47" s="222"/>
      <c r="AE47" s="1109">
        <f>'NLOK ALL FORECASTS'!BA49</f>
        <v>32000</v>
      </c>
      <c r="AF47" s="221"/>
      <c r="AG47" s="285"/>
      <c r="AH47" s="1109">
        <f>'NLOK ALL FORECASTS'!BB49</f>
        <v>30100</v>
      </c>
      <c r="AI47" s="221"/>
      <c r="AJ47" s="285"/>
      <c r="AK47" s="1109">
        <f>'NLOK ALL FORECASTS'!BC49</f>
        <v>35200</v>
      </c>
      <c r="AL47" s="221"/>
      <c r="AM47" s="222"/>
      <c r="AN47" s="1109">
        <f>'NLOK ALL FORECASTS'!BD49</f>
        <v>32900</v>
      </c>
      <c r="AO47" s="221"/>
      <c r="AP47" s="285"/>
      <c r="AQ47" s="1109">
        <f>'NLOK ALL FORECASTS'!BE49</f>
        <v>34500</v>
      </c>
      <c r="AR47" s="221"/>
      <c r="AS47" s="285"/>
      <c r="AT47" s="1109">
        <f>SUM(J47,M47,P47,S47,V47,Y47,AB47,AE47,AH47,AK47,AN47,AQ47)</f>
        <v>390500</v>
      </c>
      <c r="AU47" s="221"/>
      <c r="AV47" s="285">
        <f t="shared" si="9"/>
        <v>0</v>
      </c>
    </row>
    <row r="48" spans="4:51" ht="15.75" hidden="1" customHeight="1">
      <c r="D48" s="286" t="s">
        <v>103</v>
      </c>
      <c r="E48" s="155" t="s">
        <v>105</v>
      </c>
      <c r="F48" s="155"/>
      <c r="G48" s="155" t="s">
        <v>16</v>
      </c>
      <c r="H48" s="288"/>
      <c r="I48" s="287"/>
      <c r="J48" s="1109">
        <f>'NLOK ALL FORECASTS'!AT50</f>
        <v>11250</v>
      </c>
      <c r="K48" s="221"/>
      <c r="L48" s="222"/>
      <c r="M48" s="1109">
        <f>'NLOK ALL FORECASTS'!AU50</f>
        <v>11250</v>
      </c>
      <c r="N48" s="221"/>
      <c r="O48" s="222"/>
      <c r="P48" s="1109">
        <f>'NLOK ALL FORECASTS'!AV50</f>
        <v>12150</v>
      </c>
      <c r="Q48" s="221"/>
      <c r="R48" s="222"/>
      <c r="S48" s="1109">
        <f>'NLOK ALL FORECASTS'!AW50</f>
        <v>13400</v>
      </c>
      <c r="T48" s="221"/>
      <c r="U48" s="285"/>
      <c r="V48" s="1109">
        <f>'NLOK ALL FORECASTS'!AX50</f>
        <v>14100</v>
      </c>
      <c r="W48" s="221"/>
      <c r="X48" s="285"/>
      <c r="Y48" s="1109">
        <f>'NLOK ALL FORECASTS'!AY50</f>
        <v>14000</v>
      </c>
      <c r="Z48" s="221"/>
      <c r="AA48" s="222"/>
      <c r="AB48" s="1109">
        <f>'NLOK ALL FORECASTS'!AZ50</f>
        <v>13400</v>
      </c>
      <c r="AC48" s="221"/>
      <c r="AD48" s="222"/>
      <c r="AE48" s="1109">
        <f>'NLOK ALL FORECASTS'!BA50</f>
        <v>13500</v>
      </c>
      <c r="AF48" s="221"/>
      <c r="AG48" s="285"/>
      <c r="AH48" s="1109">
        <f>'NLOK ALL FORECASTS'!BB50</f>
        <v>12700</v>
      </c>
      <c r="AI48" s="221"/>
      <c r="AJ48" s="285"/>
      <c r="AK48" s="1109">
        <f>'NLOK ALL FORECASTS'!BC50</f>
        <v>14900</v>
      </c>
      <c r="AL48" s="221"/>
      <c r="AM48" s="222"/>
      <c r="AN48" s="1109">
        <f>'NLOK ALL FORECASTS'!BD50</f>
        <v>13900</v>
      </c>
      <c r="AO48" s="221"/>
      <c r="AP48" s="285"/>
      <c r="AQ48" s="1109">
        <f>'NLOK ALL FORECASTS'!BE50</f>
        <v>14600</v>
      </c>
      <c r="AR48" s="221"/>
      <c r="AS48" s="285"/>
      <c r="AT48" s="1109">
        <f>SUM(J48,M48,P48,S48,V48,Y48,AB48,AE48,AH48,AK48,AN48,AQ48)</f>
        <v>159150</v>
      </c>
      <c r="AU48" s="221"/>
      <c r="AV48" s="285">
        <f t="shared" si="9"/>
        <v>0</v>
      </c>
    </row>
    <row r="49" spans="4:48" ht="15.75" hidden="1" customHeight="1">
      <c r="D49" s="2938" t="s">
        <v>106</v>
      </c>
      <c r="E49" s="2939"/>
      <c r="F49" s="2939"/>
      <c r="G49" s="2940"/>
      <c r="H49" s="1891"/>
      <c r="I49" s="1892"/>
      <c r="J49" s="1893">
        <f>SUM(J45:J48)</f>
        <v>208200</v>
      </c>
      <c r="K49" s="1894"/>
      <c r="L49" s="1895"/>
      <c r="M49" s="1893">
        <f>SUM(M45:M48)</f>
        <v>200950</v>
      </c>
      <c r="N49" s="1894"/>
      <c r="O49" s="1895"/>
      <c r="P49" s="1893">
        <f>SUM(P45:P48)</f>
        <v>208500</v>
      </c>
      <c r="Q49" s="1894"/>
      <c r="R49" s="1895"/>
      <c r="S49" s="1893">
        <f>SUM(S45:S48)</f>
        <v>231600</v>
      </c>
      <c r="T49" s="1894"/>
      <c r="U49" s="1896"/>
      <c r="V49" s="1893">
        <f>SUM(V45:V48)</f>
        <v>211600</v>
      </c>
      <c r="W49" s="1894"/>
      <c r="X49" s="1896"/>
      <c r="Y49" s="1893">
        <f>SUM(Y45:Y48)</f>
        <v>204700</v>
      </c>
      <c r="Z49" s="1894"/>
      <c r="AA49" s="1895"/>
      <c r="AB49" s="1893">
        <f>SUM(AB45:AB48)</f>
        <v>204700</v>
      </c>
      <c r="AC49" s="1894"/>
      <c r="AD49" s="1895"/>
      <c r="AE49" s="1893">
        <f>SUM(AE45:AE48)</f>
        <v>206950</v>
      </c>
      <c r="AF49" s="1894"/>
      <c r="AG49" s="1896"/>
      <c r="AH49" s="1893">
        <f>SUM(AH45:AH48)</f>
        <v>195600</v>
      </c>
      <c r="AI49" s="1894"/>
      <c r="AJ49" s="1896"/>
      <c r="AK49" s="1893">
        <f>SUM(AK45:AK48)</f>
        <v>229200</v>
      </c>
      <c r="AL49" s="1894"/>
      <c r="AM49" s="1895"/>
      <c r="AN49" s="1893">
        <f>SUM(AN45:AN48)</f>
        <v>214000</v>
      </c>
      <c r="AO49" s="1894"/>
      <c r="AP49" s="1896"/>
      <c r="AQ49" s="1893">
        <f>SUM(AQ45:AQ48)</f>
        <v>224300</v>
      </c>
      <c r="AR49" s="1894"/>
      <c r="AS49" s="1896"/>
      <c r="AT49" s="1893">
        <f>SUM(J49,M49,P49,S49,V49,Y49,AB49,AE49,AH49,AK49,AN49,AQ49)</f>
        <v>2540300</v>
      </c>
      <c r="AU49" s="1894"/>
      <c r="AV49" s="1896">
        <f t="shared" si="9"/>
        <v>0</v>
      </c>
    </row>
    <row r="50" spans="4:48" ht="4.5" hidden="1" customHeight="1">
      <c r="H50" s="145"/>
      <c r="I50" s="145"/>
      <c r="J50" s="441"/>
      <c r="M50" s="441"/>
      <c r="P50" s="441"/>
      <c r="S50" s="441"/>
      <c r="V50" s="441"/>
      <c r="Y50" s="441"/>
      <c r="AB50" s="441"/>
      <c r="AE50" s="441"/>
      <c r="AH50" s="441"/>
      <c r="AK50" s="1897"/>
      <c r="AN50" s="441"/>
      <c r="AQ50" s="441"/>
      <c r="AT50" s="441"/>
    </row>
    <row r="51" spans="4:48" ht="15.75" hidden="1" customHeight="1">
      <c r="D51" s="359" t="s">
        <v>100</v>
      </c>
      <c r="E51" s="360" t="s">
        <v>101</v>
      </c>
      <c r="F51" s="360"/>
      <c r="G51" s="360" t="s">
        <v>22</v>
      </c>
      <c r="H51" s="361"/>
      <c r="I51" s="362"/>
      <c r="J51" s="1898">
        <f>'NLOK ALL FORECASTS'!AT51</f>
        <v>3100</v>
      </c>
      <c r="K51" s="363"/>
      <c r="L51" s="364"/>
      <c r="M51" s="1898">
        <f>'NLOK ALL FORECASTS'!AU51</f>
        <v>3000</v>
      </c>
      <c r="N51" s="363"/>
      <c r="O51" s="364"/>
      <c r="P51" s="1898">
        <f>'NLOK ALL FORECASTS'!AV51</f>
        <v>2850</v>
      </c>
      <c r="Q51" s="363"/>
      <c r="R51" s="364"/>
      <c r="S51" s="1898">
        <f>'NLOK ALL FORECASTS'!AW51</f>
        <v>3100</v>
      </c>
      <c r="T51" s="363"/>
      <c r="U51" s="365"/>
      <c r="V51" s="1898">
        <f>'NLOK ALL FORECASTS'!AX51</f>
        <v>3400</v>
      </c>
      <c r="W51" s="363"/>
      <c r="X51" s="365"/>
      <c r="Y51" s="1898">
        <f>'NLOK ALL FORECASTS'!AY51</f>
        <v>3200</v>
      </c>
      <c r="Z51" s="363"/>
      <c r="AA51" s="364"/>
      <c r="AB51" s="1898">
        <f>'NLOK ALL FORECASTS'!AZ51</f>
        <v>3400</v>
      </c>
      <c r="AC51" s="363"/>
      <c r="AD51" s="364"/>
      <c r="AE51" s="1898">
        <f>'NLOK ALL FORECASTS'!BA51</f>
        <v>3400</v>
      </c>
      <c r="AF51" s="363"/>
      <c r="AG51" s="365"/>
      <c r="AH51" s="1898">
        <f>'NLOK ALL FORECASTS'!BB51</f>
        <v>3200</v>
      </c>
      <c r="AI51" s="363"/>
      <c r="AJ51" s="365"/>
      <c r="AK51" s="1898">
        <f>'NLOK ALL FORECASTS'!BC51</f>
        <v>4200</v>
      </c>
      <c r="AL51" s="363"/>
      <c r="AM51" s="364"/>
      <c r="AN51" s="1898">
        <f>'NLOK ALL FORECASTS'!BD51</f>
        <v>3700</v>
      </c>
      <c r="AO51" s="363"/>
      <c r="AP51" s="365"/>
      <c r="AQ51" s="1898">
        <f>'NLOK ALL FORECASTS'!BE51</f>
        <v>3900</v>
      </c>
      <c r="AR51" s="363"/>
      <c r="AS51" s="365"/>
      <c r="AT51" s="1898">
        <f>SUM(J51,M51,P51,S51,V51,Y51,AB51,AE51,AH51,AK51,AN51,AQ51)</f>
        <v>40450</v>
      </c>
      <c r="AU51" s="363"/>
      <c r="AV51" s="365">
        <f t="shared" ref="AV51:AV54" si="10">SUM(L51,O51,R51,U51,X51,AA51,AD51,AG51,AJ51,AM51,AP51,AS51)</f>
        <v>0</v>
      </c>
    </row>
    <row r="52" spans="4:48" ht="15.75" hidden="1" customHeight="1">
      <c r="D52" s="286" t="s">
        <v>100</v>
      </c>
      <c r="E52" s="155" t="s">
        <v>102</v>
      </c>
      <c r="F52" s="155"/>
      <c r="G52" s="155" t="s">
        <v>22</v>
      </c>
      <c r="H52" s="225"/>
      <c r="I52" s="208"/>
      <c r="J52" s="1109">
        <f>'NLOK ALL FORECASTS'!AT52</f>
        <v>36900</v>
      </c>
      <c r="K52" s="221"/>
      <c r="L52" s="222"/>
      <c r="M52" s="1109">
        <f>'NLOK ALL FORECASTS'!AU52</f>
        <v>32450</v>
      </c>
      <c r="N52" s="221"/>
      <c r="O52" s="222"/>
      <c r="P52" s="1109">
        <f>'NLOK ALL FORECASTS'!AV52</f>
        <v>39900</v>
      </c>
      <c r="Q52" s="221"/>
      <c r="R52" s="222"/>
      <c r="S52" s="1109">
        <f>'NLOK ALL FORECASTS'!AW52</f>
        <v>41700</v>
      </c>
      <c r="T52" s="221"/>
      <c r="U52" s="285"/>
      <c r="V52" s="1109">
        <f>'NLOK ALL FORECASTS'!AX52</f>
        <v>43100</v>
      </c>
      <c r="W52" s="221"/>
      <c r="X52" s="285"/>
      <c r="Y52" s="1109">
        <f>'NLOK ALL FORECASTS'!AY52</f>
        <v>41300</v>
      </c>
      <c r="Z52" s="221"/>
      <c r="AA52" s="222"/>
      <c r="AB52" s="1109">
        <f>'NLOK ALL FORECASTS'!AZ52</f>
        <v>42300</v>
      </c>
      <c r="AC52" s="221"/>
      <c r="AD52" s="222"/>
      <c r="AE52" s="1109">
        <f>'NLOK ALL FORECASTS'!BA52</f>
        <v>42800</v>
      </c>
      <c r="AF52" s="221"/>
      <c r="AG52" s="285"/>
      <c r="AH52" s="1109">
        <f>'NLOK ALL FORECASTS'!BB52</f>
        <v>39900</v>
      </c>
      <c r="AI52" s="221"/>
      <c r="AJ52" s="285"/>
      <c r="AK52" s="1109">
        <f>'NLOK ALL FORECASTS'!BC52</f>
        <v>52850</v>
      </c>
      <c r="AL52" s="221"/>
      <c r="AM52" s="222"/>
      <c r="AN52" s="1109">
        <f>'NLOK ALL FORECASTS'!BD52</f>
        <v>49500</v>
      </c>
      <c r="AO52" s="221"/>
      <c r="AP52" s="285"/>
      <c r="AQ52" s="1109">
        <f>'NLOK ALL FORECASTS'!BE52</f>
        <v>51900</v>
      </c>
      <c r="AR52" s="221"/>
      <c r="AS52" s="285"/>
      <c r="AT52" s="1109">
        <f>SUM(J52,M52,P52,S52,V52,Y52,AB52,AE52,AH52,AK52,AN52,AQ52)</f>
        <v>514600</v>
      </c>
      <c r="AU52" s="221"/>
      <c r="AV52" s="285">
        <f t="shared" si="10"/>
        <v>0</v>
      </c>
    </row>
    <row r="53" spans="4:48" ht="15.75" hidden="1" customHeight="1">
      <c r="D53" s="286" t="s">
        <v>103</v>
      </c>
      <c r="E53" s="155" t="s">
        <v>104</v>
      </c>
      <c r="F53" s="155"/>
      <c r="G53" s="155" t="s">
        <v>22</v>
      </c>
      <c r="H53" s="225"/>
      <c r="I53" s="208"/>
      <c r="J53" s="1109">
        <f>'NLOK ALL FORECASTS'!AT53</f>
        <v>15900</v>
      </c>
      <c r="K53" s="221"/>
      <c r="L53" s="222"/>
      <c r="M53" s="1109">
        <f>'NLOK ALL FORECASTS'!AU53</f>
        <v>18500</v>
      </c>
      <c r="N53" s="221"/>
      <c r="O53" s="222"/>
      <c r="P53" s="1109">
        <f>'NLOK ALL FORECASTS'!AV53</f>
        <v>13700</v>
      </c>
      <c r="Q53" s="221"/>
      <c r="R53" s="222"/>
      <c r="S53" s="1109">
        <f>'NLOK ALL FORECASTS'!AW53</f>
        <v>14600</v>
      </c>
      <c r="T53" s="221"/>
      <c r="U53" s="285"/>
      <c r="V53" s="1109">
        <f>'NLOK ALL FORECASTS'!AX53</f>
        <v>8100</v>
      </c>
      <c r="W53" s="221"/>
      <c r="X53" s="285"/>
      <c r="Y53" s="1109">
        <f>'NLOK ALL FORECASTS'!AY53</f>
        <v>7800</v>
      </c>
      <c r="Z53" s="221"/>
      <c r="AA53" s="222"/>
      <c r="AB53" s="1109">
        <f>'NLOK ALL FORECASTS'!AZ53</f>
        <v>8100</v>
      </c>
      <c r="AC53" s="221"/>
      <c r="AD53" s="222"/>
      <c r="AE53" s="1109">
        <f>'NLOK ALL FORECASTS'!BA53</f>
        <v>8100</v>
      </c>
      <c r="AF53" s="221"/>
      <c r="AG53" s="285"/>
      <c r="AH53" s="1109">
        <f>'NLOK ALL FORECASTS'!BB53</f>
        <v>7600</v>
      </c>
      <c r="AI53" s="221"/>
      <c r="AJ53" s="285"/>
      <c r="AK53" s="1109">
        <f>'NLOK ALL FORECASTS'!BC53</f>
        <v>10100</v>
      </c>
      <c r="AL53" s="221"/>
      <c r="AM53" s="222"/>
      <c r="AN53" s="1109">
        <f>'NLOK ALL FORECASTS'!BD53</f>
        <v>8900</v>
      </c>
      <c r="AO53" s="221"/>
      <c r="AP53" s="285"/>
      <c r="AQ53" s="1109">
        <f>'NLOK ALL FORECASTS'!BE53</f>
        <v>9300</v>
      </c>
      <c r="AR53" s="221"/>
      <c r="AS53" s="285"/>
      <c r="AT53" s="1109">
        <f>SUM(J53,M53,P53,S53,V53,Y53,AB53,AE53,AH53,AK53,AN53,AQ53)</f>
        <v>130700</v>
      </c>
      <c r="AU53" s="221"/>
      <c r="AV53" s="285">
        <f t="shared" si="10"/>
        <v>0</v>
      </c>
    </row>
    <row r="54" spans="4:48" ht="15.75" hidden="1" customHeight="1">
      <c r="D54" s="286" t="s">
        <v>103</v>
      </c>
      <c r="E54" s="155" t="s">
        <v>105</v>
      </c>
      <c r="F54" s="155"/>
      <c r="G54" s="155" t="s">
        <v>22</v>
      </c>
      <c r="H54" s="225"/>
      <c r="I54" s="208"/>
      <c r="J54" s="1109">
        <f>'NLOK ALL FORECASTS'!AT54</f>
        <v>6050</v>
      </c>
      <c r="K54" s="221"/>
      <c r="L54" s="222"/>
      <c r="M54" s="1109">
        <f>'NLOK ALL FORECASTS'!AU54</f>
        <v>5700</v>
      </c>
      <c r="N54" s="221"/>
      <c r="O54" s="222"/>
      <c r="P54" s="1109">
        <f>'NLOK ALL FORECASTS'!AV54</f>
        <v>4400</v>
      </c>
      <c r="Q54" s="221"/>
      <c r="R54" s="222"/>
      <c r="S54" s="1109">
        <f>'NLOK ALL FORECASTS'!AW54</f>
        <v>5000</v>
      </c>
      <c r="T54" s="221"/>
      <c r="U54" s="285"/>
      <c r="V54" s="1109">
        <f>'NLOK ALL FORECASTS'!AX54</f>
        <v>4200</v>
      </c>
      <c r="W54" s="221"/>
      <c r="X54" s="285"/>
      <c r="Y54" s="1109">
        <f>'NLOK ALL FORECASTS'!AY54</f>
        <v>4000</v>
      </c>
      <c r="Z54" s="221"/>
      <c r="AA54" s="222"/>
      <c r="AB54" s="1109">
        <f>'NLOK ALL FORECASTS'!AZ54</f>
        <v>4200</v>
      </c>
      <c r="AC54" s="221"/>
      <c r="AD54" s="222"/>
      <c r="AE54" s="1109">
        <f>'NLOK ALL FORECASTS'!BA54</f>
        <v>4200</v>
      </c>
      <c r="AF54" s="221"/>
      <c r="AG54" s="285"/>
      <c r="AH54" s="1109">
        <f>'NLOK ALL FORECASTS'!BB54</f>
        <v>3900</v>
      </c>
      <c r="AI54" s="221"/>
      <c r="AJ54" s="285"/>
      <c r="AK54" s="1109">
        <f>'NLOK ALL FORECASTS'!BC54</f>
        <v>5300</v>
      </c>
      <c r="AL54" s="221"/>
      <c r="AM54" s="222"/>
      <c r="AN54" s="1109">
        <f>'NLOK ALL FORECASTS'!BD54</f>
        <v>4600</v>
      </c>
      <c r="AO54" s="221"/>
      <c r="AP54" s="285"/>
      <c r="AQ54" s="1109">
        <f>'NLOK ALL FORECASTS'!BE54</f>
        <v>4800</v>
      </c>
      <c r="AR54" s="221"/>
      <c r="AS54" s="285"/>
      <c r="AT54" s="1109">
        <f>SUM(J54,M54,P54,S54,V54,Y54,AB54,AE54,AH54,AK54,AN54,AQ54)</f>
        <v>56350</v>
      </c>
      <c r="AU54" s="221"/>
      <c r="AV54" s="285">
        <f t="shared" si="10"/>
        <v>0</v>
      </c>
    </row>
    <row r="55" spans="4:48" ht="15.75" hidden="1" customHeight="1">
      <c r="D55" s="2938" t="s">
        <v>107</v>
      </c>
      <c r="E55" s="2939"/>
      <c r="F55" s="2939"/>
      <c r="G55" s="2940"/>
      <c r="H55" s="1891"/>
      <c r="I55" s="1892"/>
      <c r="J55" s="1893">
        <f>SUM(J51:J54)</f>
        <v>61950</v>
      </c>
      <c r="K55" s="1894"/>
      <c r="L55" s="1895"/>
      <c r="M55" s="1893">
        <f>SUM(M51:M54)</f>
        <v>59650</v>
      </c>
      <c r="N55" s="1894"/>
      <c r="O55" s="1895"/>
      <c r="P55" s="1893">
        <f>SUM(P51:P54)</f>
        <v>60850</v>
      </c>
      <c r="Q55" s="1894"/>
      <c r="R55" s="1895"/>
      <c r="S55" s="1893">
        <f>SUM(S51:S54)</f>
        <v>64400</v>
      </c>
      <c r="T55" s="1894"/>
      <c r="U55" s="1896"/>
      <c r="V55" s="1893">
        <f>SUM(V51:V54)</f>
        <v>58800</v>
      </c>
      <c r="W55" s="1894"/>
      <c r="X55" s="1896"/>
      <c r="Y55" s="1893">
        <f>SUM(Y51:Y54)</f>
        <v>56300</v>
      </c>
      <c r="Z55" s="1894"/>
      <c r="AA55" s="1895"/>
      <c r="AB55" s="1893">
        <f>SUM(AB51:AB54)</f>
        <v>58000</v>
      </c>
      <c r="AC55" s="1894"/>
      <c r="AD55" s="1895"/>
      <c r="AE55" s="1893">
        <f>SUM(AE51:AE54)</f>
        <v>58500</v>
      </c>
      <c r="AF55" s="1894"/>
      <c r="AG55" s="1896"/>
      <c r="AH55" s="1893">
        <f>SUM(AH51:AH54)</f>
        <v>54600</v>
      </c>
      <c r="AI55" s="1894"/>
      <c r="AJ55" s="1896"/>
      <c r="AK55" s="1893">
        <f>SUM(AK51:AK54)</f>
        <v>72450</v>
      </c>
      <c r="AL55" s="1894"/>
      <c r="AM55" s="1895"/>
      <c r="AN55" s="1893">
        <f>SUM(AN51:AN54)</f>
        <v>66700</v>
      </c>
      <c r="AO55" s="1894"/>
      <c r="AP55" s="1896"/>
      <c r="AQ55" s="1893">
        <f>SUM(AQ51:AQ54)</f>
        <v>69900</v>
      </c>
      <c r="AR55" s="1894"/>
      <c r="AS55" s="1896"/>
      <c r="AT55" s="1893">
        <f>SUM(J55,M55,P55,S55,V55,Y55,AB55,AE55,AH55,AK55,AN55,AQ55)</f>
        <v>742100</v>
      </c>
      <c r="AU55" s="1894"/>
      <c r="AV55" s="1896">
        <f>SUM(L55,O55,R55,U55,X55,AA55,AD55,AG55,AJ55,AM55,AP55,AS55)</f>
        <v>0</v>
      </c>
    </row>
    <row r="56" spans="4:48" ht="14.25" hidden="1" customHeight="1">
      <c r="H56" s="145"/>
      <c r="I56" s="145"/>
      <c r="J56" s="441"/>
      <c r="M56" s="441"/>
      <c r="P56" s="441"/>
      <c r="S56" s="441"/>
      <c r="V56" s="441"/>
      <c r="Y56" s="441"/>
      <c r="AB56" s="441"/>
      <c r="AE56" s="441"/>
      <c r="AH56" s="441"/>
      <c r="AK56" s="441"/>
      <c r="AN56" s="441"/>
      <c r="AQ56" s="441"/>
      <c r="AT56" s="441"/>
    </row>
    <row r="57" spans="4:48" ht="14.25" hidden="1" customHeight="1">
      <c r="D57" s="2941" t="s">
        <v>108</v>
      </c>
      <c r="E57" s="2942"/>
      <c r="F57" s="2942"/>
      <c r="G57" s="2942"/>
      <c r="H57" s="2942"/>
      <c r="I57" s="2943"/>
      <c r="J57" s="1899" t="s">
        <v>55</v>
      </c>
      <c r="K57" s="1900">
        <v>45039</v>
      </c>
      <c r="L57" s="1901" t="s">
        <v>55</v>
      </c>
      <c r="M57" s="1902" t="s">
        <v>55</v>
      </c>
      <c r="N57" s="1900">
        <v>45069</v>
      </c>
      <c r="O57" s="1901" t="s">
        <v>55</v>
      </c>
      <c r="P57" s="1902" t="s">
        <v>55</v>
      </c>
      <c r="Q57" s="1900">
        <v>45100</v>
      </c>
      <c r="R57" s="1901" t="s">
        <v>55</v>
      </c>
      <c r="S57" s="1902" t="s">
        <v>55</v>
      </c>
      <c r="T57" s="1900">
        <v>45130</v>
      </c>
      <c r="U57" s="1901" t="s">
        <v>55</v>
      </c>
      <c r="V57" s="1902" t="s">
        <v>55</v>
      </c>
      <c r="W57" s="1900">
        <v>45161</v>
      </c>
      <c r="X57" s="1901" t="s">
        <v>55</v>
      </c>
      <c r="Y57" s="1902" t="s">
        <v>55</v>
      </c>
      <c r="Z57" s="1900">
        <v>45192</v>
      </c>
      <c r="AA57" s="1901" t="s">
        <v>55</v>
      </c>
      <c r="AB57" s="1902" t="s">
        <v>55</v>
      </c>
      <c r="AC57" s="1900">
        <v>45222</v>
      </c>
      <c r="AD57" s="1901" t="s">
        <v>55</v>
      </c>
      <c r="AE57" s="1902" t="s">
        <v>55</v>
      </c>
      <c r="AF57" s="1900">
        <v>45253</v>
      </c>
      <c r="AG57" s="1901" t="s">
        <v>55</v>
      </c>
      <c r="AH57" s="1902" t="s">
        <v>55</v>
      </c>
      <c r="AI57" s="1900">
        <v>45283</v>
      </c>
      <c r="AJ57" s="1901" t="s">
        <v>55</v>
      </c>
      <c r="AK57" s="1902" t="s">
        <v>55</v>
      </c>
      <c r="AL57" s="1900">
        <v>44950</v>
      </c>
      <c r="AM57" s="1901" t="s">
        <v>55</v>
      </c>
      <c r="AN57" s="1902" t="s">
        <v>55</v>
      </c>
      <c r="AO57" s="1900">
        <v>44981</v>
      </c>
      <c r="AP57" s="1901" t="s">
        <v>55</v>
      </c>
      <c r="AQ57" s="1902" t="s">
        <v>55</v>
      </c>
      <c r="AR57" s="1900">
        <v>45009</v>
      </c>
      <c r="AS57" s="1901" t="s">
        <v>55</v>
      </c>
      <c r="AT57" s="1902" t="s">
        <v>55</v>
      </c>
      <c r="AU57" s="1902" t="s">
        <v>2</v>
      </c>
      <c r="AV57" s="1901" t="s">
        <v>55</v>
      </c>
    </row>
    <row r="58" spans="4:48" ht="15.75" hidden="1" customHeight="1">
      <c r="D58" s="286" t="s">
        <v>109</v>
      </c>
      <c r="E58" s="155" t="s">
        <v>110</v>
      </c>
      <c r="F58" s="155"/>
      <c r="G58" s="155" t="s">
        <v>111</v>
      </c>
      <c r="H58" s="225"/>
      <c r="I58" s="208"/>
      <c r="J58" s="1109">
        <f>'NLOK ALL FORECASTS'!AT76</f>
        <v>21050</v>
      </c>
      <c r="K58" s="221"/>
      <c r="L58" s="222"/>
      <c r="M58" s="1109">
        <f>'NLOK ALL FORECASTS'!AU76</f>
        <v>21300</v>
      </c>
      <c r="N58" s="221"/>
      <c r="O58" s="222"/>
      <c r="P58" s="1109">
        <f>'NLOK ALL FORECASTS'!AV76</f>
        <v>17200</v>
      </c>
      <c r="Q58" s="221"/>
      <c r="R58" s="222"/>
      <c r="S58" s="1109">
        <f>'NLOK ALL FORECASTS'!AW76</f>
        <v>18550</v>
      </c>
      <c r="T58" s="221"/>
      <c r="U58" s="285"/>
      <c r="V58" s="1109">
        <f>'NLOK ALL FORECASTS'!AX76</f>
        <v>18500</v>
      </c>
      <c r="W58" s="221"/>
      <c r="X58" s="285"/>
      <c r="Y58" s="1109">
        <f>'NLOK ALL FORECASTS'!AY76</f>
        <v>16900</v>
      </c>
      <c r="Z58" s="221"/>
      <c r="AA58" s="285"/>
      <c r="AB58" s="1109">
        <f>'NLOK ALL FORECASTS'!AZ76</f>
        <v>18700</v>
      </c>
      <c r="AC58" s="221"/>
      <c r="AD58" s="285"/>
      <c r="AE58" s="1109">
        <f>'NLOK ALL FORECASTS'!BA76</f>
        <v>19500</v>
      </c>
      <c r="AF58" s="221"/>
      <c r="AG58" s="285"/>
      <c r="AH58" s="1109">
        <f>'NLOK ALL FORECASTS'!BB76</f>
        <v>19500</v>
      </c>
      <c r="AI58" s="221"/>
      <c r="AJ58" s="285"/>
      <c r="AK58" s="1109">
        <f>'NLOK ALL FORECASTS'!BC76</f>
        <v>24000</v>
      </c>
      <c r="AL58" s="221"/>
      <c r="AM58" s="285"/>
      <c r="AN58" s="1109">
        <f>'NLOK ALL FORECASTS'!BD76</f>
        <v>22000</v>
      </c>
      <c r="AO58" s="221"/>
      <c r="AP58" s="285"/>
      <c r="AQ58" s="1109">
        <f>'NLOK ALL FORECASTS'!BE76</f>
        <v>26000</v>
      </c>
      <c r="AR58" s="221"/>
      <c r="AS58" s="285"/>
      <c r="AT58" s="1109">
        <f>SUM(J58,M58,P58,S58,V58,Y58,AB58,AE58,AH58,AK58,AN58,AQ58)</f>
        <v>243200</v>
      </c>
      <c r="AU58" s="221"/>
      <c r="AV58" s="285">
        <f t="shared" ref="AV58:AV64" si="11">SUM(L58,O58,R58,U58,X58,AA58,AD58,AG58,AJ58,AM58,AP58,AS58)</f>
        <v>0</v>
      </c>
    </row>
    <row r="59" spans="4:48" ht="15.75" hidden="1" customHeight="1">
      <c r="D59" s="286" t="s">
        <v>109</v>
      </c>
      <c r="E59" s="155" t="s">
        <v>112</v>
      </c>
      <c r="F59" s="155"/>
      <c r="G59" s="155" t="s">
        <v>111</v>
      </c>
      <c r="H59" s="225"/>
      <c r="I59" s="208"/>
      <c r="J59" s="1109">
        <f>'NLOK ALL FORECASTS'!AT77</f>
        <v>14000</v>
      </c>
      <c r="K59" s="221"/>
      <c r="L59" s="222"/>
      <c r="M59" s="1109">
        <f>'NLOK ALL FORECASTS'!AU77</f>
        <v>15500</v>
      </c>
      <c r="N59" s="221"/>
      <c r="O59" s="222"/>
      <c r="P59" s="1109">
        <f>'NLOK ALL FORECASTS'!AV77</f>
        <v>12000</v>
      </c>
      <c r="Q59" s="221"/>
      <c r="R59" s="222"/>
      <c r="S59" s="1109">
        <f>'NLOK ALL FORECASTS'!AW77</f>
        <v>12000</v>
      </c>
      <c r="T59" s="221"/>
      <c r="U59" s="285"/>
      <c r="V59" s="1109">
        <f>'NLOK ALL FORECASTS'!AX77</f>
        <v>12000</v>
      </c>
      <c r="W59" s="221"/>
      <c r="X59" s="285"/>
      <c r="Y59" s="1109">
        <f>'NLOK ALL FORECASTS'!AY77</f>
        <v>12600</v>
      </c>
      <c r="Z59" s="221"/>
      <c r="AA59" s="285"/>
      <c r="AB59" s="1109">
        <f>'NLOK ALL FORECASTS'!AZ77</f>
        <v>13200</v>
      </c>
      <c r="AC59" s="221"/>
      <c r="AD59" s="285"/>
      <c r="AE59" s="1109">
        <f>'NLOK ALL FORECASTS'!BA77</f>
        <v>13800</v>
      </c>
      <c r="AF59" s="221"/>
      <c r="AG59" s="285"/>
      <c r="AH59" s="1109">
        <f>'NLOK ALL FORECASTS'!BB77</f>
        <v>13200</v>
      </c>
      <c r="AI59" s="221"/>
      <c r="AJ59" s="285"/>
      <c r="AK59" s="1109">
        <f>'NLOK ALL FORECASTS'!BC77</f>
        <v>13050</v>
      </c>
      <c r="AL59" s="221"/>
      <c r="AM59" s="285"/>
      <c r="AN59" s="1109">
        <f>'NLOK ALL FORECASTS'!BD77</f>
        <v>13000</v>
      </c>
      <c r="AO59" s="221"/>
      <c r="AP59" s="285"/>
      <c r="AQ59" s="1109">
        <f>'NLOK ALL FORECASTS'!BE77</f>
        <v>13100</v>
      </c>
      <c r="AR59" s="221"/>
      <c r="AS59" s="285"/>
      <c r="AT59" s="1109">
        <f>SUM(J59,M59,P59,S59,V59,Y59,AB59,AE59,AH59,AK59,AN59,AQ59)</f>
        <v>157450</v>
      </c>
      <c r="AU59" s="221"/>
      <c r="AV59" s="285">
        <f t="shared" si="11"/>
        <v>0</v>
      </c>
    </row>
    <row r="60" spans="4:48" ht="15.75" hidden="1" customHeight="1">
      <c r="D60" s="286" t="s">
        <v>109</v>
      </c>
      <c r="E60" s="155" t="s">
        <v>113</v>
      </c>
      <c r="F60" s="155"/>
      <c r="G60" s="155" t="s">
        <v>111</v>
      </c>
      <c r="H60" s="225"/>
      <c r="I60" s="208"/>
      <c r="J60" s="1109">
        <f>'NLOK ALL FORECASTS'!AT177</f>
        <v>0</v>
      </c>
      <c r="K60" s="221"/>
      <c r="L60" s="222"/>
      <c r="M60" s="1109">
        <f>'NLOK ALL FORECASTS'!AU177</f>
        <v>0</v>
      </c>
      <c r="N60" s="221"/>
      <c r="O60" s="222"/>
      <c r="P60" s="1109">
        <f>'NLOK ALL FORECASTS'!AV177</f>
        <v>0</v>
      </c>
      <c r="Q60" s="221"/>
      <c r="R60" s="222"/>
      <c r="S60" s="1109">
        <f>'NLOK ALL FORECASTS'!AW177</f>
        <v>0</v>
      </c>
      <c r="T60" s="221"/>
      <c r="U60" s="285"/>
      <c r="V60" s="1109">
        <f>'NLOK ALL FORECASTS'!AX177</f>
        <v>0</v>
      </c>
      <c r="W60" s="221"/>
      <c r="X60" s="285"/>
      <c r="Y60" s="1109">
        <f>'NLOK ALL FORECASTS'!AY177</f>
        <v>0</v>
      </c>
      <c r="Z60" s="221"/>
      <c r="AA60" s="285"/>
      <c r="AB60" s="1109">
        <f>'NLOK ALL FORECASTS'!AZ177</f>
        <v>0</v>
      </c>
      <c r="AC60" s="221"/>
      <c r="AD60" s="285"/>
      <c r="AE60" s="1109">
        <f>'NLOK ALL FORECASTS'!BA177</f>
        <v>0</v>
      </c>
      <c r="AF60" s="221"/>
      <c r="AG60" s="285"/>
      <c r="AH60" s="1109">
        <f>'NLOK ALL FORECASTS'!BB177</f>
        <v>0</v>
      </c>
      <c r="AI60" s="221"/>
      <c r="AJ60" s="285"/>
      <c r="AK60" s="1109">
        <f>'NLOK ALL FORECASTS'!BC177</f>
        <v>0</v>
      </c>
      <c r="AL60" s="221"/>
      <c r="AM60" s="285"/>
      <c r="AN60" s="1109">
        <f>'NLOK ALL FORECASTS'!BD177</f>
        <v>0</v>
      </c>
      <c r="AO60" s="221"/>
      <c r="AP60" s="285"/>
      <c r="AQ60" s="1109">
        <f>'NLOK ALL FORECASTS'!BE177</f>
        <v>0</v>
      </c>
      <c r="AR60" s="221"/>
      <c r="AS60" s="285"/>
      <c r="AT60" s="1109">
        <f>SUM(J60,M60,P60,S60,V60,Y60,AB60,AE60,AH60,AK60,AN60,AQ60)</f>
        <v>0</v>
      </c>
      <c r="AU60" s="221"/>
      <c r="AV60" s="285">
        <f t="shared" si="11"/>
        <v>0</v>
      </c>
    </row>
    <row r="61" spans="4:48" ht="15.75" hidden="1" customHeight="1">
      <c r="D61" s="286"/>
      <c r="E61" s="1218"/>
      <c r="F61" s="1218"/>
      <c r="G61" s="1218"/>
      <c r="H61" s="1219"/>
      <c r="I61" s="1220"/>
      <c r="J61" s="1879"/>
      <c r="K61" s="284"/>
      <c r="L61" s="1221"/>
      <c r="M61" s="1879"/>
      <c r="N61" s="284"/>
      <c r="O61" s="1221"/>
      <c r="P61" s="1879"/>
      <c r="Q61" s="284"/>
      <c r="R61" s="1221"/>
      <c r="S61" s="1879"/>
      <c r="T61" s="284"/>
      <c r="U61" s="1221"/>
      <c r="V61" s="1879"/>
      <c r="W61" s="284"/>
      <c r="X61" s="1221"/>
      <c r="Y61" s="1879"/>
      <c r="Z61" s="284"/>
      <c r="AA61" s="1221"/>
      <c r="AB61" s="1879"/>
      <c r="AC61" s="284"/>
      <c r="AD61" s="1221"/>
      <c r="AE61" s="1879"/>
      <c r="AF61" s="284"/>
      <c r="AG61" s="1221"/>
      <c r="AH61" s="1879"/>
      <c r="AI61" s="284"/>
      <c r="AJ61" s="1221"/>
      <c r="AK61" s="1879"/>
      <c r="AL61" s="284"/>
      <c r="AM61" s="1221"/>
      <c r="AN61" s="1879"/>
      <c r="AO61" s="284"/>
      <c r="AP61" s="1221"/>
      <c r="AQ61" s="1879"/>
      <c r="AR61" s="284"/>
      <c r="AS61" s="1221"/>
      <c r="AT61" s="1879"/>
      <c r="AU61" s="284"/>
      <c r="AV61" s="1222"/>
    </row>
    <row r="62" spans="4:48" ht="15.75" hidden="1" customHeight="1">
      <c r="D62" s="286"/>
      <c r="E62" s="1218"/>
      <c r="F62" s="1218"/>
      <c r="G62" s="1218"/>
      <c r="H62" s="1219"/>
      <c r="I62" s="1220"/>
      <c r="J62" s="1879"/>
      <c r="K62" s="284"/>
      <c r="L62" s="1221"/>
      <c r="M62" s="1879"/>
      <c r="N62" s="284"/>
      <c r="O62" s="1221"/>
      <c r="P62" s="1879"/>
      <c r="Q62" s="284"/>
      <c r="R62" s="1221"/>
      <c r="S62" s="1879"/>
      <c r="T62" s="284"/>
      <c r="U62" s="1221"/>
      <c r="V62" s="1879"/>
      <c r="W62" s="284"/>
      <c r="X62" s="1221"/>
      <c r="Y62" s="1879"/>
      <c r="Z62" s="284"/>
      <c r="AA62" s="1221"/>
      <c r="AB62" s="1879"/>
      <c r="AC62" s="284"/>
      <c r="AD62" s="1221"/>
      <c r="AE62" s="1879"/>
      <c r="AF62" s="284"/>
      <c r="AG62" s="1221"/>
      <c r="AH62" s="1879"/>
      <c r="AI62" s="284"/>
      <c r="AJ62" s="1221"/>
      <c r="AK62" s="1879"/>
      <c r="AL62" s="284"/>
      <c r="AM62" s="1221"/>
      <c r="AN62" s="1879"/>
      <c r="AO62" s="284"/>
      <c r="AP62" s="1221"/>
      <c r="AQ62" s="1879"/>
      <c r="AR62" s="284"/>
      <c r="AS62" s="1221"/>
      <c r="AT62" s="1879"/>
      <c r="AU62" s="284"/>
      <c r="AV62" s="1222"/>
    </row>
    <row r="63" spans="4:48" ht="15.75" hidden="1" customHeight="1">
      <c r="D63" s="286"/>
      <c r="E63" s="1218"/>
      <c r="F63" s="1218"/>
      <c r="G63" s="1218"/>
      <c r="H63" s="1219"/>
      <c r="I63" s="1220"/>
      <c r="J63" s="1879"/>
      <c r="K63" s="284"/>
      <c r="L63" s="1221"/>
      <c r="M63" s="1879"/>
      <c r="N63" s="284"/>
      <c r="O63" s="1221"/>
      <c r="P63" s="1879"/>
      <c r="Q63" s="284"/>
      <c r="R63" s="1221"/>
      <c r="S63" s="1879"/>
      <c r="T63" s="284"/>
      <c r="U63" s="1221"/>
      <c r="V63" s="1879"/>
      <c r="W63" s="284"/>
      <c r="X63" s="1221"/>
      <c r="Y63" s="1879"/>
      <c r="Z63" s="284"/>
      <c r="AA63" s="1221"/>
      <c r="AB63" s="1879"/>
      <c r="AC63" s="284"/>
      <c r="AD63" s="1221"/>
      <c r="AE63" s="1879"/>
      <c r="AF63" s="284"/>
      <c r="AG63" s="1221"/>
      <c r="AH63" s="1879"/>
      <c r="AI63" s="284"/>
      <c r="AJ63" s="1221"/>
      <c r="AK63" s="1879"/>
      <c r="AL63" s="284"/>
      <c r="AM63" s="1221"/>
      <c r="AN63" s="1879"/>
      <c r="AO63" s="284"/>
      <c r="AP63" s="1221"/>
      <c r="AQ63" s="1879"/>
      <c r="AR63" s="284"/>
      <c r="AS63" s="1221"/>
      <c r="AT63" s="1879"/>
      <c r="AU63" s="284"/>
      <c r="AV63" s="1222"/>
    </row>
    <row r="64" spans="4:48" ht="15.75" hidden="1" customHeight="1" thickBot="1">
      <c r="D64" s="1903" t="s">
        <v>109</v>
      </c>
      <c r="E64" s="1904" t="s">
        <v>114</v>
      </c>
      <c r="F64" s="1904"/>
      <c r="G64" s="1904" t="s">
        <v>22</v>
      </c>
      <c r="H64" s="1905"/>
      <c r="I64" s="1906"/>
      <c r="J64" s="1907">
        <f>SUM(J58:J60)</f>
        <v>35050</v>
      </c>
      <c r="K64" s="1908"/>
      <c r="L64" s="1909"/>
      <c r="M64" s="1907">
        <f>SUM(M58:M60)</f>
        <v>36800</v>
      </c>
      <c r="N64" s="1908"/>
      <c r="O64" s="1909"/>
      <c r="P64" s="1907">
        <f>SUM(P58:P60)</f>
        <v>29200</v>
      </c>
      <c r="Q64" s="1908"/>
      <c r="R64" s="1910"/>
      <c r="S64" s="1907">
        <f>SUM(S58:S60)</f>
        <v>30550</v>
      </c>
      <c r="T64" s="1908"/>
      <c r="U64" s="1909"/>
      <c r="V64" s="1907">
        <f>SUM(V58:V60)</f>
        <v>30500</v>
      </c>
      <c r="W64" s="1908"/>
      <c r="X64" s="1909"/>
      <c r="Y64" s="1907">
        <f>SUM(Y58:Y60)</f>
        <v>29500</v>
      </c>
      <c r="Z64" s="1908"/>
      <c r="AA64" s="1909"/>
      <c r="AB64" s="1907">
        <f>SUM(AB58:AB60)</f>
        <v>31900</v>
      </c>
      <c r="AC64" s="1908"/>
      <c r="AD64" s="1909"/>
      <c r="AE64" s="1907">
        <f>SUM(AE58:AE60)</f>
        <v>33300</v>
      </c>
      <c r="AF64" s="1908"/>
      <c r="AG64" s="1909"/>
      <c r="AH64" s="1907">
        <f>SUM(AH58:AH60)</f>
        <v>32700</v>
      </c>
      <c r="AI64" s="1908"/>
      <c r="AJ64" s="1909"/>
      <c r="AK64" s="1907">
        <f>SUM(AK58:AK60)</f>
        <v>37050</v>
      </c>
      <c r="AL64" s="1908"/>
      <c r="AM64" s="1909"/>
      <c r="AN64" s="1907">
        <f>SUM(AN58:AN60)</f>
        <v>35000</v>
      </c>
      <c r="AO64" s="1908"/>
      <c r="AP64" s="1909"/>
      <c r="AQ64" s="1907">
        <f>SUM(AQ58:AQ60)</f>
        <v>39100</v>
      </c>
      <c r="AR64" s="1908"/>
      <c r="AS64" s="1909"/>
      <c r="AT64" s="1907">
        <f t="shared" ref="AT64" si="12">SUM(J64,M64,P64,S64,V64,Y64,AB64,AE64,AH64,AK64,AN64,AQ64)</f>
        <v>400650</v>
      </c>
      <c r="AU64" s="1908"/>
      <c r="AV64" s="1910">
        <f t="shared" si="11"/>
        <v>0</v>
      </c>
    </row>
    <row r="65" spans="4:48" ht="15" hidden="1" customHeight="1">
      <c r="D65" s="1911" t="s">
        <v>115</v>
      </c>
      <c r="E65" s="1912" t="s">
        <v>116</v>
      </c>
      <c r="F65" s="1912"/>
      <c r="G65" s="1912" t="s">
        <v>117</v>
      </c>
      <c r="H65" s="1224"/>
      <c r="I65" s="1913"/>
      <c r="J65" s="1914"/>
      <c r="K65" s="1915"/>
      <c r="L65" s="1228"/>
      <c r="M65" s="1916"/>
      <c r="N65" s="1230"/>
      <c r="O65" s="1231"/>
      <c r="P65" s="1916"/>
      <c r="Q65" s="1230"/>
      <c r="R65" s="1228"/>
      <c r="S65" s="1914"/>
      <c r="T65" s="1227"/>
      <c r="U65" s="1233"/>
      <c r="V65" s="1914"/>
      <c r="W65" s="1227"/>
      <c r="X65" s="1233"/>
      <c r="Y65" s="1914"/>
      <c r="Z65" s="1227"/>
      <c r="AA65" s="1233"/>
      <c r="AB65" s="1914"/>
      <c r="AC65" s="1227"/>
      <c r="AD65" s="1233"/>
      <c r="AE65" s="1914"/>
      <c r="AF65" s="1227"/>
      <c r="AG65" s="1233"/>
      <c r="AH65" s="1914"/>
      <c r="AI65" s="1227"/>
      <c r="AJ65" s="1233"/>
      <c r="AK65" s="1914">
        <v>8000</v>
      </c>
      <c r="AL65" s="1227">
        <v>3</v>
      </c>
      <c r="AM65" s="1233"/>
      <c r="AN65" s="1914">
        <v>6900</v>
      </c>
      <c r="AO65" s="1227">
        <v>3</v>
      </c>
      <c r="AP65" s="1233"/>
      <c r="AQ65" s="1914">
        <v>6800</v>
      </c>
      <c r="AR65" s="1227">
        <v>3</v>
      </c>
      <c r="AS65" s="1233"/>
      <c r="AT65" s="1914">
        <f>SUM(J65,M65,P65,S65,V65,Y65,AB65,AE65,AH65,AK65,AN65,AQ65)</f>
        <v>21700</v>
      </c>
      <c r="AU65" s="1227"/>
      <c r="AV65" s="1235"/>
    </row>
    <row r="66" spans="4:48" ht="15" hidden="1" customHeight="1">
      <c r="D66" s="1917"/>
      <c r="E66" s="1218"/>
      <c r="F66" s="1218"/>
      <c r="G66" s="1218"/>
      <c r="H66" s="1219"/>
      <c r="I66" s="1220"/>
      <c r="J66" s="1879"/>
      <c r="K66" s="284"/>
      <c r="L66" s="1221"/>
      <c r="M66" s="1879"/>
      <c r="N66" s="284"/>
      <c r="O66" s="1221"/>
      <c r="P66" s="1879"/>
      <c r="Q66" s="284"/>
      <c r="R66" s="1221"/>
      <c r="S66" s="1879"/>
      <c r="T66" s="284"/>
      <c r="U66" s="1221"/>
      <c r="V66" s="1879"/>
      <c r="W66" s="284"/>
      <c r="X66" s="1221"/>
      <c r="Y66" s="1879"/>
      <c r="Z66" s="284"/>
      <c r="AA66" s="1221"/>
      <c r="AB66" s="1879"/>
      <c r="AC66" s="284"/>
      <c r="AD66" s="1221"/>
      <c r="AE66" s="1879"/>
      <c r="AF66" s="284"/>
      <c r="AG66" s="1221"/>
      <c r="AH66" s="1879"/>
      <c r="AI66" s="284"/>
      <c r="AJ66" s="1221"/>
      <c r="AK66" s="1879"/>
      <c r="AL66" s="284"/>
      <c r="AM66" s="1221"/>
      <c r="AN66" s="1879"/>
      <c r="AO66" s="284"/>
      <c r="AP66" s="1221"/>
      <c r="AQ66" s="1879"/>
      <c r="AR66" s="284"/>
      <c r="AS66" s="1221"/>
      <c r="AT66" s="1879"/>
      <c r="AU66" s="284"/>
      <c r="AV66" s="1918"/>
    </row>
    <row r="67" spans="4:48" ht="15" hidden="1" customHeight="1">
      <c r="D67" s="1917"/>
      <c r="E67" s="1218"/>
      <c r="F67" s="1218"/>
      <c r="G67" s="1218"/>
      <c r="H67" s="1219"/>
      <c r="I67" s="1220"/>
      <c r="J67" s="1879"/>
      <c r="K67" s="284"/>
      <c r="L67" s="1221"/>
      <c r="M67" s="1879"/>
      <c r="N67" s="284"/>
      <c r="O67" s="1221"/>
      <c r="P67" s="1879"/>
      <c r="Q67" s="284"/>
      <c r="R67" s="1221"/>
      <c r="S67" s="1879"/>
      <c r="T67" s="284"/>
      <c r="U67" s="1221"/>
      <c r="V67" s="1879"/>
      <c r="W67" s="284"/>
      <c r="X67" s="1221"/>
      <c r="Y67" s="1879"/>
      <c r="Z67" s="284"/>
      <c r="AA67" s="1221"/>
      <c r="AB67" s="1879"/>
      <c r="AC67" s="284"/>
      <c r="AD67" s="1221"/>
      <c r="AE67" s="1879"/>
      <c r="AF67" s="284"/>
      <c r="AG67" s="1221"/>
      <c r="AH67" s="1879"/>
      <c r="AI67" s="284"/>
      <c r="AJ67" s="1221"/>
      <c r="AK67" s="1879"/>
      <c r="AL67" s="284"/>
      <c r="AM67" s="1221"/>
      <c r="AN67" s="1879"/>
      <c r="AO67" s="284"/>
      <c r="AP67" s="1221"/>
      <c r="AQ67" s="1879"/>
      <c r="AR67" s="284"/>
      <c r="AS67" s="1221"/>
      <c r="AT67" s="1879"/>
      <c r="AU67" s="284"/>
      <c r="AV67" s="1918"/>
    </row>
    <row r="68" spans="4:48" ht="15" hidden="1" customHeight="1">
      <c r="D68" s="1917"/>
      <c r="E68" s="1218"/>
      <c r="F68" s="1218"/>
      <c r="G68" s="1218"/>
      <c r="H68" s="1219"/>
      <c r="I68" s="1220"/>
      <c r="J68" s="1879"/>
      <c r="K68" s="284"/>
      <c r="L68" s="1221"/>
      <c r="M68" s="1879"/>
      <c r="N68" s="284"/>
      <c r="O68" s="1221"/>
      <c r="P68" s="1879"/>
      <c r="Q68" s="284"/>
      <c r="R68" s="1221"/>
      <c r="S68" s="1879"/>
      <c r="T68" s="284"/>
      <c r="U68" s="1221"/>
      <c r="V68" s="1879"/>
      <c r="W68" s="284"/>
      <c r="X68" s="1221"/>
      <c r="Y68" s="1879"/>
      <c r="Z68" s="284"/>
      <c r="AA68" s="1221"/>
      <c r="AB68" s="1879"/>
      <c r="AC68" s="284"/>
      <c r="AD68" s="1221"/>
      <c r="AE68" s="1879"/>
      <c r="AF68" s="284"/>
      <c r="AG68" s="1221"/>
      <c r="AH68" s="1879"/>
      <c r="AI68" s="284"/>
      <c r="AJ68" s="1221"/>
      <c r="AK68" s="1879"/>
      <c r="AL68" s="284"/>
      <c r="AM68" s="1221"/>
      <c r="AN68" s="1879"/>
      <c r="AO68" s="284"/>
      <c r="AP68" s="1221"/>
      <c r="AQ68" s="1879"/>
      <c r="AR68" s="284"/>
      <c r="AS68" s="1221"/>
      <c r="AT68" s="1879"/>
      <c r="AU68" s="284"/>
      <c r="AV68" s="1918"/>
    </row>
    <row r="69" spans="4:48" ht="15" hidden="1" customHeight="1">
      <c r="D69" s="1917"/>
      <c r="E69" s="1218"/>
      <c r="F69" s="1218"/>
      <c r="G69" s="1218"/>
      <c r="H69" s="1219"/>
      <c r="I69" s="1220"/>
      <c r="J69" s="1879"/>
      <c r="K69" s="284"/>
      <c r="L69" s="1221"/>
      <c r="M69" s="1879"/>
      <c r="N69" s="284"/>
      <c r="O69" s="1221"/>
      <c r="P69" s="1879"/>
      <c r="Q69" s="284"/>
      <c r="R69" s="1221"/>
      <c r="S69" s="1879"/>
      <c r="T69" s="284"/>
      <c r="U69" s="1221"/>
      <c r="V69" s="1879"/>
      <c r="W69" s="284"/>
      <c r="X69" s="1221"/>
      <c r="Y69" s="1879"/>
      <c r="Z69" s="284"/>
      <c r="AA69" s="1221"/>
      <c r="AB69" s="1879"/>
      <c r="AC69" s="284"/>
      <c r="AD69" s="1221"/>
      <c r="AE69" s="1879"/>
      <c r="AF69" s="284"/>
      <c r="AG69" s="1221"/>
      <c r="AH69" s="1879"/>
      <c r="AI69" s="284"/>
      <c r="AJ69" s="1221"/>
      <c r="AK69" s="1879"/>
      <c r="AL69" s="284"/>
      <c r="AM69" s="1221"/>
      <c r="AN69" s="1879"/>
      <c r="AO69" s="284"/>
      <c r="AP69" s="1221"/>
      <c r="AQ69" s="1879"/>
      <c r="AR69" s="284"/>
      <c r="AS69" s="1221"/>
      <c r="AT69" s="1879"/>
      <c r="AU69" s="284"/>
      <c r="AV69" s="1918"/>
    </row>
    <row r="70" spans="4:48" ht="15" hidden="1" customHeight="1">
      <c r="D70" s="1917"/>
      <c r="E70" s="1218"/>
      <c r="F70" s="1218"/>
      <c r="G70" s="1218"/>
      <c r="H70" s="1219"/>
      <c r="I70" s="1220"/>
      <c r="J70" s="1879"/>
      <c r="K70" s="284"/>
      <c r="L70" s="1221"/>
      <c r="M70" s="1879"/>
      <c r="N70" s="284"/>
      <c r="O70" s="1221"/>
      <c r="P70" s="1879"/>
      <c r="Q70" s="284"/>
      <c r="R70" s="1221"/>
      <c r="S70" s="1879"/>
      <c r="T70" s="284"/>
      <c r="U70" s="1221"/>
      <c r="V70" s="1879"/>
      <c r="W70" s="284"/>
      <c r="X70" s="1221"/>
      <c r="Y70" s="1879"/>
      <c r="Z70" s="284"/>
      <c r="AA70" s="1221"/>
      <c r="AB70" s="1879"/>
      <c r="AC70" s="284"/>
      <c r="AD70" s="1221"/>
      <c r="AE70" s="1879"/>
      <c r="AF70" s="284"/>
      <c r="AG70" s="1221"/>
      <c r="AH70" s="1879"/>
      <c r="AI70" s="284"/>
      <c r="AJ70" s="1221"/>
      <c r="AK70" s="1879"/>
      <c r="AL70" s="284"/>
      <c r="AM70" s="1221"/>
      <c r="AN70" s="1879"/>
      <c r="AO70" s="284"/>
      <c r="AP70" s="1221"/>
      <c r="AQ70" s="1879"/>
      <c r="AR70" s="284"/>
      <c r="AS70" s="1221"/>
      <c r="AT70" s="1879"/>
      <c r="AU70" s="284"/>
      <c r="AV70" s="1918"/>
    </row>
    <row r="71" spans="4:48" ht="15" hidden="1" customHeight="1" thickBot="1">
      <c r="D71" s="1919" t="s">
        <v>119</v>
      </c>
      <c r="E71" s="1920" t="s">
        <v>120</v>
      </c>
      <c r="F71" s="1920"/>
      <c r="G71" s="1920"/>
      <c r="H71" s="1236"/>
      <c r="I71" s="1921"/>
      <c r="J71" s="1922"/>
      <c r="K71" s="1923"/>
      <c r="L71" s="1240"/>
      <c r="M71" s="1922"/>
      <c r="N71" s="1239"/>
      <c r="O71" s="1240"/>
      <c r="P71" s="1922"/>
      <c r="Q71" s="1239"/>
      <c r="R71" s="1240"/>
      <c r="S71" s="1922"/>
      <c r="T71" s="1239"/>
      <c r="U71" s="1241"/>
      <c r="V71" s="1922"/>
      <c r="W71" s="1239"/>
      <c r="X71" s="1241"/>
      <c r="Y71" s="1922"/>
      <c r="Z71" s="1241"/>
      <c r="AA71" s="1241"/>
      <c r="AB71" s="1922"/>
      <c r="AC71" s="1239"/>
      <c r="AD71" s="1241"/>
      <c r="AE71" s="1922"/>
      <c r="AF71" s="1239"/>
      <c r="AG71" s="1241"/>
      <c r="AH71" s="1922"/>
      <c r="AI71" s="1239"/>
      <c r="AJ71" s="1241"/>
      <c r="AK71" s="1922">
        <v>1400</v>
      </c>
      <c r="AL71" s="1239">
        <v>2</v>
      </c>
      <c r="AM71" s="1241"/>
      <c r="AN71" s="1922">
        <v>1150</v>
      </c>
      <c r="AO71" s="1239">
        <v>2</v>
      </c>
      <c r="AP71" s="1241"/>
      <c r="AQ71" s="1922">
        <v>1300</v>
      </c>
      <c r="AR71" s="1239">
        <v>2</v>
      </c>
      <c r="AS71" s="1241"/>
      <c r="AT71" s="1922">
        <f>SUM(J71,M71,P71,S71,V71,Y71,AB71,AE71,AH71,AK71,AN71,AQ71)</f>
        <v>3850</v>
      </c>
      <c r="AU71" s="1239"/>
      <c r="AV71" s="1243"/>
    </row>
    <row r="72" spans="4:48" ht="15" hidden="1" customHeight="1">
      <c r="J72" s="441"/>
      <c r="M72" s="452"/>
      <c r="P72" s="419"/>
      <c r="Q72" s="146"/>
      <c r="R72" s="146"/>
      <c r="S72" s="419"/>
      <c r="V72" s="441"/>
      <c r="Y72" s="441"/>
      <c r="Z72" s="147"/>
      <c r="AB72" s="441"/>
      <c r="AE72" s="441"/>
      <c r="AH72" s="441"/>
      <c r="AK72" s="441"/>
      <c r="AN72" s="441"/>
      <c r="AQ72" s="441"/>
      <c r="AT72" s="441"/>
    </row>
    <row r="73" spans="4:48" ht="15" hidden="1" customHeight="1">
      <c r="J73" s="441"/>
      <c r="M73" s="452"/>
      <c r="P73" s="419"/>
      <c r="Q73" s="146"/>
      <c r="R73" s="146"/>
      <c r="S73" s="419"/>
      <c r="V73" s="441"/>
      <c r="Y73" s="441"/>
      <c r="Z73" s="147"/>
      <c r="AB73" s="441"/>
      <c r="AE73" s="441"/>
      <c r="AH73" s="441"/>
      <c r="AK73" s="441"/>
      <c r="AN73" s="441"/>
      <c r="AQ73" s="441"/>
      <c r="AT73" s="441"/>
    </row>
    <row r="74" spans="4:48" ht="18" hidden="1" customHeight="1">
      <c r="D74" s="2935" t="s">
        <v>121</v>
      </c>
      <c r="E74" s="2936"/>
      <c r="F74" s="2936"/>
      <c r="G74" s="2936"/>
      <c r="H74" s="2936"/>
      <c r="I74" s="2937"/>
      <c r="J74" s="1145"/>
      <c r="K74" s="1146">
        <v>45383</v>
      </c>
      <c r="L74" s="1148"/>
      <c r="M74" s="1145"/>
      <c r="N74" s="1146">
        <v>45413</v>
      </c>
      <c r="O74" s="1148"/>
      <c r="P74" s="1145"/>
      <c r="Q74" s="1146">
        <v>45444</v>
      </c>
      <c r="R74" s="1148"/>
      <c r="S74" s="1145"/>
      <c r="T74" s="1146">
        <v>45474</v>
      </c>
      <c r="U74" s="1148"/>
      <c r="V74" s="1145"/>
      <c r="W74" s="1146">
        <v>45505</v>
      </c>
      <c r="X74" s="1148"/>
      <c r="Y74" s="1145"/>
      <c r="Z74" s="1146">
        <v>45536</v>
      </c>
      <c r="AA74" s="1148"/>
      <c r="AB74" s="1145"/>
      <c r="AC74" s="1146">
        <v>45566</v>
      </c>
      <c r="AD74" s="1148"/>
      <c r="AE74" s="1145"/>
      <c r="AF74" s="1146">
        <v>45597</v>
      </c>
      <c r="AG74" s="1148"/>
      <c r="AH74" s="1145"/>
      <c r="AI74" s="1146">
        <v>45627</v>
      </c>
      <c r="AJ74" s="1148"/>
      <c r="AK74" s="1145"/>
      <c r="AL74" s="1146">
        <v>45658</v>
      </c>
      <c r="AM74" s="1148"/>
      <c r="AN74" s="1145"/>
      <c r="AO74" s="1146">
        <v>45689</v>
      </c>
      <c r="AP74" s="1148"/>
      <c r="AQ74" s="1145"/>
      <c r="AR74" s="1146">
        <v>45717</v>
      </c>
      <c r="AS74" s="1148"/>
      <c r="AT74" s="1145"/>
      <c r="AU74" s="1146" t="s">
        <v>2</v>
      </c>
      <c r="AV74" s="1148"/>
    </row>
    <row r="75" spans="4:48" ht="18" hidden="1" customHeight="1">
      <c r="D75" s="1888" t="s">
        <v>4</v>
      </c>
      <c r="E75" s="1125" t="s">
        <v>5</v>
      </c>
      <c r="F75" s="1125"/>
      <c r="G75" s="1125" t="s">
        <v>6</v>
      </c>
      <c r="H75" s="1126" t="s">
        <v>7</v>
      </c>
      <c r="I75" s="1127"/>
      <c r="J75" s="1128" t="s">
        <v>9</v>
      </c>
      <c r="K75" s="1129" t="s">
        <v>10</v>
      </c>
      <c r="L75" s="1889" t="s">
        <v>11</v>
      </c>
      <c r="M75" s="1128" t="s">
        <v>9</v>
      </c>
      <c r="N75" s="1129" t="s">
        <v>10</v>
      </c>
      <c r="O75" s="1889" t="s">
        <v>11</v>
      </c>
      <c r="P75" s="1128" t="s">
        <v>9</v>
      </c>
      <c r="Q75" s="1129" t="s">
        <v>10</v>
      </c>
      <c r="R75" s="1890" t="s">
        <v>11</v>
      </c>
      <c r="S75" s="1128" t="s">
        <v>9</v>
      </c>
      <c r="T75" s="1129" t="s">
        <v>10</v>
      </c>
      <c r="U75" s="1889" t="s">
        <v>11</v>
      </c>
      <c r="V75" s="1128" t="s">
        <v>9</v>
      </c>
      <c r="W75" s="1129" t="s">
        <v>10</v>
      </c>
      <c r="X75" s="1889" t="s">
        <v>11</v>
      </c>
      <c r="Y75" s="1128" t="s">
        <v>9</v>
      </c>
      <c r="Z75" s="1129" t="s">
        <v>10</v>
      </c>
      <c r="AA75" s="1889" t="s">
        <v>11</v>
      </c>
      <c r="AB75" s="1128" t="s">
        <v>9</v>
      </c>
      <c r="AC75" s="1129" t="s">
        <v>10</v>
      </c>
      <c r="AD75" s="1889" t="s">
        <v>11</v>
      </c>
      <c r="AE75" s="1128" t="s">
        <v>9</v>
      </c>
      <c r="AF75" s="1129" t="s">
        <v>10</v>
      </c>
      <c r="AG75" s="1889" t="s">
        <v>11</v>
      </c>
      <c r="AH75" s="1128" t="s">
        <v>9</v>
      </c>
      <c r="AI75" s="1129" t="s">
        <v>10</v>
      </c>
      <c r="AJ75" s="1889" t="s">
        <v>11</v>
      </c>
      <c r="AK75" s="1128" t="s">
        <v>9</v>
      </c>
      <c r="AL75" s="1129" t="s">
        <v>10</v>
      </c>
      <c r="AM75" s="1889" t="s">
        <v>11</v>
      </c>
      <c r="AN75" s="1128" t="s">
        <v>9</v>
      </c>
      <c r="AO75" s="1129" t="s">
        <v>10</v>
      </c>
      <c r="AP75" s="1889" t="s">
        <v>11</v>
      </c>
      <c r="AQ75" s="1128" t="s">
        <v>9</v>
      </c>
      <c r="AR75" s="1129" t="s">
        <v>10</v>
      </c>
      <c r="AS75" s="1889" t="s">
        <v>11</v>
      </c>
      <c r="AT75" s="1128" t="s">
        <v>9</v>
      </c>
      <c r="AU75" s="1129" t="s">
        <v>10</v>
      </c>
      <c r="AV75" s="1890" t="s">
        <v>11</v>
      </c>
    </row>
    <row r="76" spans="4:48" ht="15.75" hidden="1" customHeight="1">
      <c r="D76" s="277" t="s">
        <v>122</v>
      </c>
      <c r="E76" s="174" t="s">
        <v>123</v>
      </c>
      <c r="F76" s="174"/>
      <c r="G76" s="209" t="s">
        <v>16</v>
      </c>
      <c r="H76" s="209"/>
      <c r="I76" s="276"/>
      <c r="J76" s="1121">
        <f>'NLOK ALL FORECASTS'!AT55</f>
        <v>2500</v>
      </c>
      <c r="K76" s="172"/>
      <c r="L76" s="171"/>
      <c r="M76" s="1121">
        <f>'NLOK ALL FORECASTS'!AU55</f>
        <v>2500</v>
      </c>
      <c r="N76" s="172"/>
      <c r="O76" s="171"/>
      <c r="P76" s="1121">
        <f>'NLOK ALL FORECASTS'!AV55</f>
        <v>2500</v>
      </c>
      <c r="Q76" s="172"/>
      <c r="R76" s="275"/>
      <c r="S76" s="1121">
        <f>'NLOK ALL FORECASTS'!AW55</f>
        <v>2500</v>
      </c>
      <c r="T76" s="172"/>
      <c r="U76" s="171"/>
      <c r="V76" s="1121">
        <f>'NLOK ALL FORECASTS'!AX55</f>
        <v>2500</v>
      </c>
      <c r="W76" s="172"/>
      <c r="X76" s="171"/>
      <c r="Y76" s="1121">
        <f>'NLOK ALL FORECASTS'!AY55</f>
        <v>2600</v>
      </c>
      <c r="Z76" s="172"/>
      <c r="AA76" s="171"/>
      <c r="AB76" s="1121">
        <f>'NLOK ALL FORECASTS'!AZ55</f>
        <v>2600</v>
      </c>
      <c r="AC76" s="172"/>
      <c r="AD76" s="171"/>
      <c r="AE76" s="1121">
        <f>'NLOK ALL FORECASTS'!BA55</f>
        <v>2800</v>
      </c>
      <c r="AF76" s="172"/>
      <c r="AG76" s="171"/>
      <c r="AH76" s="1121">
        <f>'NLOK ALL FORECASTS'!BB55</f>
        <v>2600</v>
      </c>
      <c r="AI76" s="172"/>
      <c r="AJ76" s="171"/>
      <c r="AK76" s="1121">
        <f>'NLOK ALL FORECASTS'!BC55</f>
        <v>2800</v>
      </c>
      <c r="AL76" s="172"/>
      <c r="AM76" s="171"/>
      <c r="AN76" s="1121">
        <f>'NLOK ALL FORECASTS'!BD55</f>
        <v>2500</v>
      </c>
      <c r="AO76" s="172"/>
      <c r="AP76" s="171"/>
      <c r="AQ76" s="1121">
        <f>'NLOK ALL FORECASTS'!BE55</f>
        <v>2700</v>
      </c>
      <c r="AR76" s="172"/>
      <c r="AS76" s="171"/>
      <c r="AT76" s="1121">
        <f>SUM(J76,M76,P76,S76,V76,Y76,AB76,AE76,AH76,AK76,AN76,AQ76)</f>
        <v>31100</v>
      </c>
      <c r="AU76" s="172"/>
      <c r="AV76" s="275">
        <f t="shared" ref="AV76:AV80" si="13">SUM(L76,O76,R76,U76,X76,AA76,AD76,AG76,AJ76,AM76,AP76,AS76)</f>
        <v>0</v>
      </c>
    </row>
    <row r="77" spans="4:48" ht="15.75" hidden="1" customHeight="1">
      <c r="D77" s="248" t="s">
        <v>122</v>
      </c>
      <c r="E77" s="169" t="s">
        <v>124</v>
      </c>
      <c r="F77" s="169"/>
      <c r="G77" s="169" t="s">
        <v>16</v>
      </c>
      <c r="H77" s="168"/>
      <c r="I77" s="167"/>
      <c r="J77" s="1849">
        <f>'NLOK ALL FORECASTS'!AT56</f>
        <v>10550</v>
      </c>
      <c r="K77" s="165"/>
      <c r="L77" s="166"/>
      <c r="M77" s="1849">
        <f>'NLOK ALL FORECASTS'!AU56</f>
        <v>12250</v>
      </c>
      <c r="N77" s="165"/>
      <c r="O77" s="166"/>
      <c r="P77" s="1849">
        <f>'NLOK ALL FORECASTS'!AV56</f>
        <v>12000</v>
      </c>
      <c r="Q77" s="165"/>
      <c r="R77" s="249"/>
      <c r="S77" s="1849">
        <f>'NLOK ALL FORECASTS'!AW56</f>
        <v>11500</v>
      </c>
      <c r="T77" s="165"/>
      <c r="U77" s="166"/>
      <c r="V77" s="1849">
        <f>'NLOK ALL FORECASTS'!AX56</f>
        <v>11000</v>
      </c>
      <c r="W77" s="165"/>
      <c r="X77" s="166"/>
      <c r="Y77" s="1849">
        <f>'NLOK ALL FORECASTS'!AY56</f>
        <v>10800</v>
      </c>
      <c r="Z77" s="165"/>
      <c r="AA77" s="166"/>
      <c r="AB77" s="1849">
        <f>'NLOK ALL FORECASTS'!AZ56</f>
        <v>10300</v>
      </c>
      <c r="AC77" s="165"/>
      <c r="AD77" s="166"/>
      <c r="AE77" s="1849">
        <f>'NLOK ALL FORECASTS'!BA56</f>
        <v>11150</v>
      </c>
      <c r="AF77" s="165"/>
      <c r="AG77" s="166"/>
      <c r="AH77" s="1849">
        <f>'NLOK ALL FORECASTS'!BB56</f>
        <v>10700</v>
      </c>
      <c r="AI77" s="165"/>
      <c r="AJ77" s="166"/>
      <c r="AK77" s="1849">
        <f>'NLOK ALL FORECASTS'!BC56</f>
        <v>12000</v>
      </c>
      <c r="AL77" s="165"/>
      <c r="AM77" s="166"/>
      <c r="AN77" s="1849">
        <f>'NLOK ALL FORECASTS'!BD56</f>
        <v>11050</v>
      </c>
      <c r="AO77" s="165"/>
      <c r="AP77" s="166"/>
      <c r="AQ77" s="1849">
        <f>'NLOK ALL FORECASTS'!BE56</f>
        <v>12350</v>
      </c>
      <c r="AR77" s="165"/>
      <c r="AS77" s="166"/>
      <c r="AT77" s="1849">
        <f>SUM(J77,M77,P77,S77,V77,Y77,AB77,AE77,AH77,AK77,AN77,AQ77)</f>
        <v>135650</v>
      </c>
      <c r="AU77" s="165"/>
      <c r="AV77" s="249">
        <f t="shared" si="13"/>
        <v>0</v>
      </c>
    </row>
    <row r="78" spans="4:48" ht="15.75" hidden="1" customHeight="1">
      <c r="D78" s="248" t="s">
        <v>122</v>
      </c>
      <c r="E78" s="169" t="s">
        <v>288</v>
      </c>
      <c r="F78" s="169"/>
      <c r="G78" s="169" t="s">
        <v>22</v>
      </c>
      <c r="H78" s="168"/>
      <c r="I78" s="167"/>
      <c r="J78" s="1849">
        <f>'NLOK ALL FORECASTS'!AT57</f>
        <v>1450</v>
      </c>
      <c r="K78" s="165"/>
      <c r="L78" s="166"/>
      <c r="M78" s="1849">
        <f>'NLOK ALL FORECASTS'!AU57</f>
        <v>1450</v>
      </c>
      <c r="N78" s="165"/>
      <c r="O78" s="166"/>
      <c r="P78" s="1849">
        <f>'NLOK ALL FORECASTS'!AV57</f>
        <v>1600</v>
      </c>
      <c r="Q78" s="165"/>
      <c r="R78" s="249"/>
      <c r="S78" s="1849">
        <f>'NLOK ALL FORECASTS'!AW57</f>
        <v>1400</v>
      </c>
      <c r="T78" s="165"/>
      <c r="U78" s="166"/>
      <c r="V78" s="1849">
        <f>'NLOK ALL FORECASTS'!AX57</f>
        <v>1250</v>
      </c>
      <c r="W78" s="165"/>
      <c r="X78" s="166"/>
      <c r="Y78" s="1849">
        <f>'NLOK ALL FORECASTS'!AY57</f>
        <v>1250</v>
      </c>
      <c r="Z78" s="165"/>
      <c r="AA78" s="166"/>
      <c r="AB78" s="1849">
        <f>'NLOK ALL FORECASTS'!AZ57</f>
        <v>1400</v>
      </c>
      <c r="AC78" s="165"/>
      <c r="AD78" s="166"/>
      <c r="AE78" s="1849">
        <f>'NLOK ALL FORECASTS'!BA57</f>
        <v>1400</v>
      </c>
      <c r="AF78" s="165"/>
      <c r="AG78" s="166"/>
      <c r="AH78" s="1849">
        <f>'NLOK ALL FORECASTS'!BB57</f>
        <v>1400</v>
      </c>
      <c r="AI78" s="165"/>
      <c r="AJ78" s="166"/>
      <c r="AK78" s="1849">
        <f>'NLOK ALL FORECASTS'!BC57</f>
        <v>1550</v>
      </c>
      <c r="AL78" s="165"/>
      <c r="AM78" s="166"/>
      <c r="AN78" s="1849">
        <f>'NLOK ALL FORECASTS'!BD57</f>
        <v>1300</v>
      </c>
      <c r="AO78" s="165"/>
      <c r="AP78" s="166"/>
      <c r="AQ78" s="1849">
        <f>'NLOK ALL FORECASTS'!BE57</f>
        <v>1450</v>
      </c>
      <c r="AR78" s="165"/>
      <c r="AS78" s="166"/>
      <c r="AT78" s="1849">
        <f>SUM(J78,M78,P78,S78,V78,Y78,AB78,AE78,AH78,AK78,AN78,AQ78)</f>
        <v>16900</v>
      </c>
      <c r="AU78" s="165"/>
      <c r="AV78" s="249">
        <f t="shared" si="13"/>
        <v>0</v>
      </c>
    </row>
    <row r="79" spans="4:48" ht="15.75" hidden="1" customHeight="1">
      <c r="D79" s="248" t="s">
        <v>122</v>
      </c>
      <c r="E79" s="169" t="s">
        <v>126</v>
      </c>
      <c r="F79" s="169"/>
      <c r="G79" s="169" t="s">
        <v>84</v>
      </c>
      <c r="H79" s="168"/>
      <c r="I79" s="167"/>
      <c r="J79" s="1849">
        <f>'NLOK ALL FORECASTS'!AT58</f>
        <v>400</v>
      </c>
      <c r="K79" s="165"/>
      <c r="L79" s="166"/>
      <c r="M79" s="1849">
        <f>'NLOK ALL FORECASTS'!AU58</f>
        <v>400</v>
      </c>
      <c r="N79" s="165"/>
      <c r="O79" s="166"/>
      <c r="P79" s="1849">
        <f>'NLOK ALL FORECASTS'!AV58</f>
        <v>400</v>
      </c>
      <c r="Q79" s="165"/>
      <c r="R79" s="249"/>
      <c r="S79" s="1849">
        <f>'NLOK ALL FORECASTS'!AW58</f>
        <v>400</v>
      </c>
      <c r="T79" s="165"/>
      <c r="U79" s="166"/>
      <c r="V79" s="1849">
        <f>'NLOK ALL FORECASTS'!AX58</f>
        <v>400</v>
      </c>
      <c r="W79" s="165"/>
      <c r="X79" s="166"/>
      <c r="Y79" s="1849">
        <f>'NLOK ALL FORECASTS'!AY58</f>
        <v>400</v>
      </c>
      <c r="Z79" s="165"/>
      <c r="AA79" s="166"/>
      <c r="AB79" s="1849">
        <f>'NLOK ALL FORECASTS'!AZ58</f>
        <v>400</v>
      </c>
      <c r="AC79" s="165"/>
      <c r="AD79" s="166"/>
      <c r="AE79" s="1849">
        <f>'NLOK ALL FORECASTS'!BA58</f>
        <v>400</v>
      </c>
      <c r="AF79" s="165"/>
      <c r="AG79" s="166"/>
      <c r="AH79" s="1849">
        <f>'NLOK ALL FORECASTS'!BB58</f>
        <v>400</v>
      </c>
      <c r="AI79" s="165"/>
      <c r="AJ79" s="166"/>
      <c r="AK79" s="1849">
        <f>'NLOK ALL FORECASTS'!BC58</f>
        <v>400</v>
      </c>
      <c r="AL79" s="165"/>
      <c r="AM79" s="166"/>
      <c r="AN79" s="1849">
        <f>'NLOK ALL FORECASTS'!BD58</f>
        <v>400</v>
      </c>
      <c r="AO79" s="165"/>
      <c r="AP79" s="166"/>
      <c r="AQ79" s="1849">
        <f>'NLOK ALL FORECASTS'!BE58</f>
        <v>400</v>
      </c>
      <c r="AR79" s="165"/>
      <c r="AS79" s="166"/>
      <c r="AT79" s="1849">
        <f>SUM(J79,M79,P79,S79,V79,Y79,AB79,AE79,AH79,AK79,AN79,AQ79)</f>
        <v>4800</v>
      </c>
      <c r="AU79" s="165"/>
      <c r="AV79" s="249">
        <f t="shared" si="13"/>
        <v>0</v>
      </c>
    </row>
    <row r="80" spans="4:48" ht="15.75" hidden="1" customHeight="1">
      <c r="D80" s="1924" t="s">
        <v>122</v>
      </c>
      <c r="E80" s="1925" t="s">
        <v>127</v>
      </c>
      <c r="F80" s="1925"/>
      <c r="G80" s="1925"/>
      <c r="H80" s="1926"/>
      <c r="I80" s="1927"/>
      <c r="J80" s="1928">
        <f>SUM(J76:J79)</f>
        <v>14900</v>
      </c>
      <c r="K80" s="1929"/>
      <c r="L80" s="1930"/>
      <c r="M80" s="1928">
        <f>SUM(M76:M79)</f>
        <v>16600</v>
      </c>
      <c r="N80" s="1929"/>
      <c r="O80" s="1930"/>
      <c r="P80" s="1928">
        <f>SUM(P76:P79)</f>
        <v>16500</v>
      </c>
      <c r="Q80" s="1929"/>
      <c r="R80" s="1931"/>
      <c r="S80" s="1928">
        <f>SUM(S76:S79)</f>
        <v>15800</v>
      </c>
      <c r="T80" s="1929"/>
      <c r="U80" s="1930"/>
      <c r="V80" s="1928">
        <f>SUM(V76:V79)</f>
        <v>15150</v>
      </c>
      <c r="W80" s="1929"/>
      <c r="X80" s="1930"/>
      <c r="Y80" s="1928">
        <f>SUM(Y76:Y79)</f>
        <v>15050</v>
      </c>
      <c r="Z80" s="1929"/>
      <c r="AA80" s="1930"/>
      <c r="AB80" s="1928">
        <f>SUM(AB76:AB79)</f>
        <v>14700</v>
      </c>
      <c r="AC80" s="1929"/>
      <c r="AD80" s="1930"/>
      <c r="AE80" s="1928">
        <f>SUM(AE76:AE79)</f>
        <v>15750</v>
      </c>
      <c r="AF80" s="1929"/>
      <c r="AG80" s="1930"/>
      <c r="AH80" s="1928">
        <f>SUM(AH76:AH79)</f>
        <v>15100</v>
      </c>
      <c r="AI80" s="1929"/>
      <c r="AJ80" s="1930"/>
      <c r="AK80" s="1928">
        <f>SUM(AK76:AK79)</f>
        <v>16750</v>
      </c>
      <c r="AL80" s="1929"/>
      <c r="AM80" s="1930"/>
      <c r="AN80" s="1928">
        <f>SUM(AN76:AN79)</f>
        <v>15250</v>
      </c>
      <c r="AO80" s="1929"/>
      <c r="AP80" s="1930"/>
      <c r="AQ80" s="1928">
        <f>SUM(AQ76:AQ79)</f>
        <v>16900</v>
      </c>
      <c r="AR80" s="1929"/>
      <c r="AS80" s="1930"/>
      <c r="AT80" s="1928">
        <f>SUM(J80,M80,P80,S80,V80,Y80,AB80,AE80,AH80,AK80,AN80,AQ80)</f>
        <v>188450</v>
      </c>
      <c r="AU80" s="1929"/>
      <c r="AV80" s="1931">
        <f t="shared" si="13"/>
        <v>0</v>
      </c>
    </row>
    <row r="81" spans="4:48" ht="15.75" hidden="1" customHeight="1">
      <c r="H81" s="145"/>
      <c r="I81" s="145"/>
      <c r="X81" s="318"/>
    </row>
    <row r="82" spans="4:48" ht="13.5" hidden="1" customHeight="1">
      <c r="D82" s="2932" t="s">
        <v>128</v>
      </c>
      <c r="E82" s="2933"/>
      <c r="F82" s="2933"/>
      <c r="G82" s="2933"/>
      <c r="H82" s="2933"/>
      <c r="I82" s="2934"/>
      <c r="J82" s="1145"/>
      <c r="K82" s="1146">
        <v>45383</v>
      </c>
      <c r="L82" s="1148"/>
      <c r="M82" s="1145"/>
      <c r="N82" s="1146">
        <v>45413</v>
      </c>
      <c r="O82" s="1148"/>
      <c r="P82" s="1145"/>
      <c r="Q82" s="1146">
        <v>45444</v>
      </c>
      <c r="R82" s="1148"/>
      <c r="S82" s="1145"/>
      <c r="T82" s="1146">
        <v>45474</v>
      </c>
      <c r="U82" s="1148"/>
      <c r="V82" s="1145"/>
      <c r="W82" s="1146">
        <v>45505</v>
      </c>
      <c r="X82" s="1148"/>
      <c r="Y82" s="1145"/>
      <c r="Z82" s="1146">
        <v>45536</v>
      </c>
      <c r="AA82" s="1148"/>
      <c r="AB82" s="1145"/>
      <c r="AC82" s="1146">
        <v>45566</v>
      </c>
      <c r="AD82" s="1148"/>
      <c r="AE82" s="1145"/>
      <c r="AF82" s="1146">
        <v>45597</v>
      </c>
      <c r="AG82" s="1148"/>
      <c r="AH82" s="1145"/>
      <c r="AI82" s="1146">
        <v>45627</v>
      </c>
      <c r="AJ82" s="1148"/>
      <c r="AK82" s="1145"/>
      <c r="AL82" s="1146">
        <v>45658</v>
      </c>
      <c r="AM82" s="1148"/>
      <c r="AN82" s="1145"/>
      <c r="AO82" s="1146">
        <v>45689</v>
      </c>
      <c r="AP82" s="1148"/>
      <c r="AQ82" s="1145"/>
      <c r="AR82" s="1146">
        <v>45717</v>
      </c>
      <c r="AS82" s="1148"/>
      <c r="AT82" s="1145"/>
      <c r="AU82" s="1146" t="s">
        <v>2</v>
      </c>
      <c r="AV82" s="1148"/>
    </row>
    <row r="83" spans="4:48" ht="15.75" hidden="1" customHeight="1">
      <c r="D83" s="324" t="s">
        <v>129</v>
      </c>
      <c r="E83" s="323" t="s">
        <v>130</v>
      </c>
      <c r="F83" s="323"/>
      <c r="G83" s="323" t="s">
        <v>131</v>
      </c>
      <c r="H83" s="322"/>
      <c r="I83" s="366"/>
      <c r="J83" s="1864">
        <f>'NLOK ALL FORECASTS'!AT78</f>
        <v>26650</v>
      </c>
      <c r="K83" s="252"/>
      <c r="L83" s="251"/>
      <c r="M83" s="1864">
        <f>'NLOK ALL FORECASTS'!AU78</f>
        <v>25720</v>
      </c>
      <c r="N83" s="252"/>
      <c r="O83" s="251"/>
      <c r="P83" s="1864">
        <f>'NLOK ALL FORECASTS'!AV78</f>
        <v>26500</v>
      </c>
      <c r="Q83" s="252"/>
      <c r="R83" s="331"/>
      <c r="S83" s="1864">
        <f>'NLOK ALL FORECASTS'!AW78</f>
        <v>24550</v>
      </c>
      <c r="T83" s="252"/>
      <c r="U83" s="251"/>
      <c r="V83" s="1864">
        <f>'NLOK ALL FORECASTS'!AX78</f>
        <v>27360</v>
      </c>
      <c r="W83" s="252"/>
      <c r="X83" s="251"/>
      <c r="Y83" s="1864">
        <f>'NLOK ALL FORECASTS'!AY78</f>
        <v>25160</v>
      </c>
      <c r="Z83" s="252"/>
      <c r="AA83" s="251"/>
      <c r="AB83" s="1864">
        <f>'NLOK ALL FORECASTS'!AZ78</f>
        <v>27300</v>
      </c>
      <c r="AC83" s="252"/>
      <c r="AD83" s="251"/>
      <c r="AE83" s="1864">
        <f>'NLOK ALL FORECASTS'!BA78</f>
        <v>26170</v>
      </c>
      <c r="AF83" s="252"/>
      <c r="AG83" s="251"/>
      <c r="AH83" s="1864">
        <f>'NLOK ALL FORECASTS'!BB78</f>
        <v>26960</v>
      </c>
      <c r="AI83" s="252"/>
      <c r="AJ83" s="251"/>
      <c r="AK83" s="1864">
        <f>'NLOK ALL FORECASTS'!BC78</f>
        <v>27790</v>
      </c>
      <c r="AL83" s="252"/>
      <c r="AM83" s="251"/>
      <c r="AN83" s="1864">
        <f>'NLOK ALL FORECASTS'!BD78</f>
        <v>26800</v>
      </c>
      <c r="AO83" s="252"/>
      <c r="AP83" s="251"/>
      <c r="AQ83" s="1864">
        <f>'NLOK ALL FORECASTS'!BE78</f>
        <v>28550</v>
      </c>
      <c r="AR83" s="252"/>
      <c r="AS83" s="251"/>
      <c r="AT83" s="1864">
        <f>SUM(J83,M83,P83,S83,V83,Y83,AB83,AE83,AH83,AK83,AN83,AQ83)</f>
        <v>319510</v>
      </c>
      <c r="AU83" s="252"/>
      <c r="AV83" s="331">
        <f t="shared" ref="AV83" si="14">SUM(L83,O83,R83,U83,X83,AA83,AD83,AG83,AJ83,AM83,AP83,AS83)</f>
        <v>0</v>
      </c>
    </row>
    <row r="84" spans="4:48" ht="15.75" hidden="1" customHeight="1">
      <c r="D84" s="274" t="s">
        <v>129</v>
      </c>
      <c r="E84" s="273" t="s">
        <v>132</v>
      </c>
      <c r="F84" s="273"/>
      <c r="G84" s="273" t="s">
        <v>133</v>
      </c>
      <c r="H84" s="272"/>
      <c r="I84" s="271"/>
      <c r="J84" s="1932"/>
      <c r="K84" s="234"/>
      <c r="L84" s="233"/>
      <c r="M84" s="1932"/>
      <c r="N84" s="234"/>
      <c r="O84" s="233"/>
      <c r="P84" s="1932"/>
      <c r="Q84" s="234"/>
      <c r="R84" s="232"/>
      <c r="S84" s="1932"/>
      <c r="T84" s="234"/>
      <c r="U84" s="233"/>
      <c r="V84" s="1932"/>
      <c r="W84" s="234"/>
      <c r="X84" s="233"/>
      <c r="Y84" s="1932"/>
      <c r="Z84" s="234"/>
      <c r="AA84" s="233"/>
      <c r="AB84" s="1932"/>
      <c r="AC84" s="234"/>
      <c r="AD84" s="233"/>
      <c r="AE84" s="1932"/>
      <c r="AF84" s="234"/>
      <c r="AG84" s="233"/>
      <c r="AH84" s="1932"/>
      <c r="AI84" s="234"/>
      <c r="AJ84" s="233"/>
      <c r="AK84" s="1932"/>
      <c r="AL84" s="234"/>
      <c r="AM84" s="233"/>
      <c r="AN84" s="1932"/>
      <c r="AO84" s="234"/>
      <c r="AP84" s="233"/>
      <c r="AQ84" s="1932"/>
      <c r="AR84" s="234"/>
      <c r="AS84" s="233"/>
      <c r="AT84" s="1932"/>
      <c r="AU84" s="234"/>
      <c r="AV84" s="232"/>
    </row>
    <row r="85" spans="4:48" ht="15.75" hidden="1" customHeight="1">
      <c r="H85" s="145"/>
      <c r="I85" s="145"/>
      <c r="J85" s="441"/>
      <c r="M85" s="441"/>
      <c r="P85" s="441"/>
      <c r="S85" s="441"/>
      <c r="V85" s="441"/>
      <c r="Y85" s="441"/>
      <c r="AB85" s="441"/>
      <c r="AE85" s="441"/>
      <c r="AH85" s="441"/>
      <c r="AK85" s="441"/>
      <c r="AN85" s="441"/>
      <c r="AQ85" s="441"/>
      <c r="AT85" s="441"/>
    </row>
    <row r="86" spans="4:48" ht="15.75" hidden="1" customHeight="1">
      <c r="D86" s="2935" t="s">
        <v>134</v>
      </c>
      <c r="E86" s="2936"/>
      <c r="F86" s="2936"/>
      <c r="G86" s="2936"/>
      <c r="H86" s="2936"/>
      <c r="I86" s="2937"/>
      <c r="J86" s="1145"/>
      <c r="K86" s="1146">
        <v>45383</v>
      </c>
      <c r="L86" s="1148"/>
      <c r="M86" s="1145"/>
      <c r="N86" s="1146">
        <v>45413</v>
      </c>
      <c r="O86" s="1148"/>
      <c r="P86" s="1145"/>
      <c r="Q86" s="1146">
        <v>45444</v>
      </c>
      <c r="R86" s="1148"/>
      <c r="S86" s="1145"/>
      <c r="T86" s="1146">
        <v>45474</v>
      </c>
      <c r="U86" s="1148"/>
      <c r="V86" s="1145"/>
      <c r="W86" s="1146">
        <v>45505</v>
      </c>
      <c r="X86" s="1148"/>
      <c r="Y86" s="1145"/>
      <c r="Z86" s="1146">
        <v>45536</v>
      </c>
      <c r="AA86" s="1148"/>
      <c r="AB86" s="1145"/>
      <c r="AC86" s="1146">
        <v>45566</v>
      </c>
      <c r="AD86" s="1148"/>
      <c r="AE86" s="1145"/>
      <c r="AF86" s="1146">
        <v>45597</v>
      </c>
      <c r="AG86" s="1148"/>
      <c r="AH86" s="1145"/>
      <c r="AI86" s="1146">
        <v>45627</v>
      </c>
      <c r="AJ86" s="1148"/>
      <c r="AK86" s="1145"/>
      <c r="AL86" s="1146">
        <v>45658</v>
      </c>
      <c r="AM86" s="1148"/>
      <c r="AN86" s="1145"/>
      <c r="AO86" s="1146">
        <v>45689</v>
      </c>
      <c r="AP86" s="1148"/>
      <c r="AQ86" s="1145"/>
      <c r="AR86" s="1146">
        <v>45717</v>
      </c>
      <c r="AS86" s="1148"/>
      <c r="AT86" s="1145"/>
      <c r="AU86" s="1146" t="s">
        <v>2</v>
      </c>
      <c r="AV86" s="1148"/>
    </row>
    <row r="87" spans="4:48" ht="15.75" hidden="1" customHeight="1">
      <c r="D87" s="1857" t="s">
        <v>4</v>
      </c>
      <c r="E87" s="1858" t="s">
        <v>5</v>
      </c>
      <c r="F87" s="1858"/>
      <c r="G87" s="1858" t="s">
        <v>6</v>
      </c>
      <c r="H87" s="1859" t="s">
        <v>7</v>
      </c>
      <c r="I87" s="1860"/>
      <c r="J87" s="1861" t="s">
        <v>9</v>
      </c>
      <c r="K87" s="1862" t="s">
        <v>10</v>
      </c>
      <c r="L87" s="1863" t="s">
        <v>11</v>
      </c>
      <c r="M87" s="1861" t="s">
        <v>9</v>
      </c>
      <c r="N87" s="1862" t="s">
        <v>10</v>
      </c>
      <c r="O87" s="1863" t="s">
        <v>11</v>
      </c>
      <c r="P87" s="1861" t="s">
        <v>9</v>
      </c>
      <c r="Q87" s="1862" t="s">
        <v>10</v>
      </c>
      <c r="R87" s="1933" t="s">
        <v>11</v>
      </c>
      <c r="S87" s="1861" t="s">
        <v>9</v>
      </c>
      <c r="T87" s="1862" t="s">
        <v>10</v>
      </c>
      <c r="U87" s="1889" t="s">
        <v>11</v>
      </c>
      <c r="V87" s="1861" t="s">
        <v>9</v>
      </c>
      <c r="W87" s="1129" t="s">
        <v>10</v>
      </c>
      <c r="X87" s="1889" t="s">
        <v>11</v>
      </c>
      <c r="Y87" s="1861" t="s">
        <v>9</v>
      </c>
      <c r="Z87" s="1862" t="s">
        <v>10</v>
      </c>
      <c r="AA87" s="1933" t="s">
        <v>11</v>
      </c>
      <c r="AB87" s="1861" t="s">
        <v>9</v>
      </c>
      <c r="AC87" s="1862" t="s">
        <v>10</v>
      </c>
      <c r="AD87" s="1889" t="s">
        <v>11</v>
      </c>
      <c r="AE87" s="1861" t="s">
        <v>9</v>
      </c>
      <c r="AF87" s="1129" t="s">
        <v>10</v>
      </c>
      <c r="AG87" s="1889" t="s">
        <v>11</v>
      </c>
      <c r="AH87" s="1861" t="s">
        <v>9</v>
      </c>
      <c r="AI87" s="1129" t="s">
        <v>10</v>
      </c>
      <c r="AJ87" s="1889" t="s">
        <v>11</v>
      </c>
      <c r="AK87" s="1861" t="s">
        <v>9</v>
      </c>
      <c r="AL87" s="1862" t="s">
        <v>10</v>
      </c>
      <c r="AM87" s="1933" t="s">
        <v>11</v>
      </c>
      <c r="AN87" s="1861" t="s">
        <v>9</v>
      </c>
      <c r="AO87" s="1862" t="s">
        <v>10</v>
      </c>
      <c r="AP87" s="1889" t="s">
        <v>11</v>
      </c>
      <c r="AQ87" s="1861" t="s">
        <v>9</v>
      </c>
      <c r="AR87" s="1129" t="s">
        <v>10</v>
      </c>
      <c r="AS87" s="1889" t="s">
        <v>11</v>
      </c>
      <c r="AT87" s="1861" t="s">
        <v>9</v>
      </c>
      <c r="AU87" s="1129" t="s">
        <v>10</v>
      </c>
      <c r="AV87" s="1890" t="s">
        <v>11</v>
      </c>
    </row>
    <row r="88" spans="4:48" ht="15.75" hidden="1" customHeight="1">
      <c r="D88" s="259" t="s">
        <v>134</v>
      </c>
      <c r="E88" s="258" t="s">
        <v>135</v>
      </c>
      <c r="F88" s="258"/>
      <c r="G88" s="257" t="s">
        <v>136</v>
      </c>
      <c r="H88" s="256"/>
      <c r="I88" s="255"/>
      <c r="J88" s="1934">
        <f>'NLOK ALL FORECASTS'!AT59</f>
        <v>4950</v>
      </c>
      <c r="K88" s="253">
        <v>12</v>
      </c>
      <c r="L88" s="254"/>
      <c r="M88" s="1934">
        <f>'NLOK ALL FORECASTS'!AU59</f>
        <v>5100</v>
      </c>
      <c r="N88" s="253">
        <v>12</v>
      </c>
      <c r="O88" s="254"/>
      <c r="P88" s="1934">
        <f>'NLOK ALL FORECASTS'!AV59</f>
        <v>5100</v>
      </c>
      <c r="Q88" s="253">
        <v>12</v>
      </c>
      <c r="R88" s="254"/>
      <c r="S88" s="1934">
        <f>'NLOK ALL FORECASTS'!AW59</f>
        <v>5050</v>
      </c>
      <c r="T88" s="253">
        <v>12</v>
      </c>
      <c r="U88" s="251"/>
      <c r="V88" s="1934">
        <f>'NLOK ALL FORECASTS'!AX59</f>
        <v>5300</v>
      </c>
      <c r="W88" s="252">
        <v>12</v>
      </c>
      <c r="X88" s="251"/>
      <c r="Y88" s="1934">
        <f>'NLOK ALL FORECASTS'!AY59</f>
        <v>4500</v>
      </c>
      <c r="Z88" s="253">
        <v>12</v>
      </c>
      <c r="AA88" s="254"/>
      <c r="AB88" s="1934">
        <f>'NLOK ALL FORECASTS'!AZ59</f>
        <v>4700</v>
      </c>
      <c r="AC88" s="253">
        <v>12</v>
      </c>
      <c r="AD88" s="251"/>
      <c r="AE88" s="1934">
        <f>'NLOK ALL FORECASTS'!BA59</f>
        <v>5200</v>
      </c>
      <c r="AF88" s="252">
        <v>13</v>
      </c>
      <c r="AG88" s="251"/>
      <c r="AH88" s="1934">
        <f>'NLOK ALL FORECASTS'!BB59</f>
        <v>4900</v>
      </c>
      <c r="AI88" s="252">
        <v>13</v>
      </c>
      <c r="AJ88" s="251"/>
      <c r="AK88" s="1934">
        <f>'NLOK ALL FORECASTS'!BC59</f>
        <v>5200</v>
      </c>
      <c r="AL88" s="253">
        <v>13</v>
      </c>
      <c r="AM88" s="254"/>
      <c r="AN88" s="1934">
        <f>'NLOK ALL FORECASTS'!BD59</f>
        <v>5100</v>
      </c>
      <c r="AO88" s="253">
        <v>13</v>
      </c>
      <c r="AP88" s="251"/>
      <c r="AQ88" s="1934">
        <f>'NLOK ALL FORECASTS'!BE59</f>
        <v>5000</v>
      </c>
      <c r="AR88" s="252">
        <v>13</v>
      </c>
      <c r="AS88" s="251"/>
      <c r="AT88" s="1934">
        <f t="shared" ref="AT88:AT102" si="15">SUM(J88,M88,P88,S88,V88,Y88,AB88,AE88,AH88,AK88,AN88,AQ88)</f>
        <v>60100</v>
      </c>
      <c r="AU88" s="250">
        <f t="shared" ref="AU88:AU101" si="16">SUM(K88,N88,Q88,T88,W88,Z88,AC88,AF88,AI88,AL88,AO88,AR88)</f>
        <v>149</v>
      </c>
      <c r="AV88" s="249">
        <f t="shared" ref="AV88:AV102" si="17">SUM(L88,O88,R88,U88,X88,AA88,AD88,AG88,AJ88,AM88,AP88,AS88)</f>
        <v>0</v>
      </c>
    </row>
    <row r="89" spans="4:48" ht="15.75" hidden="1" customHeight="1">
      <c r="D89" s="248" t="s">
        <v>134</v>
      </c>
      <c r="E89" s="247" t="s">
        <v>137</v>
      </c>
      <c r="F89" s="247"/>
      <c r="G89" s="169" t="s">
        <v>136</v>
      </c>
      <c r="H89" s="246"/>
      <c r="I89" s="245"/>
      <c r="J89" s="1063">
        <f>'NLOK ALL FORECASTS'!AT60</f>
        <v>4750</v>
      </c>
      <c r="K89" s="244">
        <v>12</v>
      </c>
      <c r="L89" s="243"/>
      <c r="M89" s="1063">
        <f>'NLOK ALL FORECASTS'!AU60</f>
        <v>5050</v>
      </c>
      <c r="N89" s="244">
        <v>12</v>
      </c>
      <c r="O89" s="243"/>
      <c r="P89" s="1063">
        <f>'NLOK ALL FORECASTS'!AV60</f>
        <v>4650</v>
      </c>
      <c r="Q89" s="244">
        <v>12</v>
      </c>
      <c r="R89" s="243"/>
      <c r="S89" s="1063">
        <f>'NLOK ALL FORECASTS'!AW60</f>
        <v>5050</v>
      </c>
      <c r="T89" s="244">
        <v>12</v>
      </c>
      <c r="U89" s="243"/>
      <c r="V89" s="1063">
        <f>'NLOK ALL FORECASTS'!AX60</f>
        <v>5200</v>
      </c>
      <c r="W89" s="244">
        <v>12</v>
      </c>
      <c r="X89" s="243"/>
      <c r="Y89" s="1063">
        <f>'NLOK ALL FORECASTS'!AY60</f>
        <v>4400</v>
      </c>
      <c r="Z89" s="244">
        <v>12</v>
      </c>
      <c r="AA89" s="243"/>
      <c r="AB89" s="1063">
        <f>'NLOK ALL FORECASTS'!AZ60</f>
        <v>4500</v>
      </c>
      <c r="AC89" s="244">
        <v>12</v>
      </c>
      <c r="AD89" s="243"/>
      <c r="AE89" s="1063">
        <f>'NLOK ALL FORECASTS'!BA60</f>
        <v>5100</v>
      </c>
      <c r="AF89" s="244">
        <v>13</v>
      </c>
      <c r="AG89" s="243"/>
      <c r="AH89" s="1063">
        <f>'NLOK ALL FORECASTS'!BB60</f>
        <v>4800</v>
      </c>
      <c r="AI89" s="244">
        <v>13</v>
      </c>
      <c r="AJ89" s="243"/>
      <c r="AK89" s="1063">
        <f>'NLOK ALL FORECASTS'!BC60</f>
        <v>5100</v>
      </c>
      <c r="AL89" s="244">
        <v>13</v>
      </c>
      <c r="AM89" s="243"/>
      <c r="AN89" s="1063">
        <f>'NLOK ALL FORECASTS'!BD60</f>
        <v>5100</v>
      </c>
      <c r="AO89" s="244">
        <v>13</v>
      </c>
      <c r="AP89" s="243"/>
      <c r="AQ89" s="1063">
        <f>'NLOK ALL FORECASTS'!BE60</f>
        <v>4800</v>
      </c>
      <c r="AR89" s="244">
        <v>13</v>
      </c>
      <c r="AS89" s="243"/>
      <c r="AT89" s="1063">
        <f t="shared" si="15"/>
        <v>58500</v>
      </c>
      <c r="AU89" s="250">
        <f t="shared" si="16"/>
        <v>149</v>
      </c>
      <c r="AV89" s="241">
        <f t="shared" si="17"/>
        <v>0</v>
      </c>
    </row>
    <row r="90" spans="4:48" ht="15.75" hidden="1" customHeight="1">
      <c r="D90" s="248" t="s">
        <v>134</v>
      </c>
      <c r="E90" s="247" t="s">
        <v>138</v>
      </c>
      <c r="F90" s="247"/>
      <c r="G90" s="169" t="s">
        <v>136</v>
      </c>
      <c r="H90" s="246"/>
      <c r="I90" s="245"/>
      <c r="J90" s="1063">
        <f>'NLOK ALL FORECASTS'!AT61</f>
        <v>3300</v>
      </c>
      <c r="K90" s="244">
        <v>7</v>
      </c>
      <c r="L90" s="243"/>
      <c r="M90" s="1063">
        <f>'NLOK ALL FORECASTS'!AU61</f>
        <v>2900</v>
      </c>
      <c r="N90" s="244">
        <v>7</v>
      </c>
      <c r="O90" s="243"/>
      <c r="P90" s="1063">
        <f>'NLOK ALL FORECASTS'!AV61</f>
        <v>2900</v>
      </c>
      <c r="Q90" s="244">
        <v>7</v>
      </c>
      <c r="R90" s="243"/>
      <c r="S90" s="1063">
        <f>'NLOK ALL FORECASTS'!AW61</f>
        <v>3100</v>
      </c>
      <c r="T90" s="244">
        <v>7</v>
      </c>
      <c r="U90" s="243"/>
      <c r="V90" s="1063">
        <f>'NLOK ALL FORECASTS'!AX61</f>
        <v>3100</v>
      </c>
      <c r="W90" s="244">
        <v>8</v>
      </c>
      <c r="X90" s="243"/>
      <c r="Y90" s="1063">
        <f>'NLOK ALL FORECASTS'!AY61</f>
        <v>2400</v>
      </c>
      <c r="Z90" s="244">
        <v>8</v>
      </c>
      <c r="AA90" s="243"/>
      <c r="AB90" s="1063">
        <f>'NLOK ALL FORECASTS'!AZ61</f>
        <v>2600</v>
      </c>
      <c r="AC90" s="244">
        <v>8</v>
      </c>
      <c r="AD90" s="243"/>
      <c r="AE90" s="1063">
        <f>'NLOK ALL FORECASTS'!BA61</f>
        <v>3000</v>
      </c>
      <c r="AF90" s="244">
        <v>8</v>
      </c>
      <c r="AG90" s="243"/>
      <c r="AH90" s="1063">
        <f>'NLOK ALL FORECASTS'!BB61</f>
        <v>2800</v>
      </c>
      <c r="AI90" s="244">
        <v>8</v>
      </c>
      <c r="AJ90" s="243"/>
      <c r="AK90" s="1063">
        <f>'NLOK ALL FORECASTS'!BC61</f>
        <v>3000</v>
      </c>
      <c r="AL90" s="244">
        <v>8</v>
      </c>
      <c r="AM90" s="243"/>
      <c r="AN90" s="1063">
        <f>'NLOK ALL FORECASTS'!BD61</f>
        <v>2900</v>
      </c>
      <c r="AO90" s="244">
        <v>8</v>
      </c>
      <c r="AP90" s="243"/>
      <c r="AQ90" s="1063">
        <f>'NLOK ALL FORECASTS'!BE61</f>
        <v>2800</v>
      </c>
      <c r="AR90" s="244">
        <v>8</v>
      </c>
      <c r="AS90" s="243"/>
      <c r="AT90" s="1063">
        <f t="shared" si="15"/>
        <v>34800</v>
      </c>
      <c r="AU90" s="250">
        <f t="shared" si="16"/>
        <v>92</v>
      </c>
      <c r="AV90" s="241">
        <f t="shared" si="17"/>
        <v>0</v>
      </c>
    </row>
    <row r="91" spans="4:48" ht="15.75" hidden="1" customHeight="1">
      <c r="D91" s="248" t="s">
        <v>134</v>
      </c>
      <c r="E91" s="247" t="s">
        <v>139</v>
      </c>
      <c r="F91" s="247"/>
      <c r="G91" s="169" t="s">
        <v>136</v>
      </c>
      <c r="H91" s="246"/>
      <c r="I91" s="245"/>
      <c r="J91" s="1063">
        <f>'NLOK ALL FORECASTS'!AT62</f>
        <v>1400</v>
      </c>
      <c r="K91" s="244">
        <v>4</v>
      </c>
      <c r="L91" s="243"/>
      <c r="M91" s="1063">
        <f>'NLOK ALL FORECASTS'!AU62</f>
        <v>1650</v>
      </c>
      <c r="N91" s="244">
        <v>4</v>
      </c>
      <c r="O91" s="243"/>
      <c r="P91" s="1063">
        <f>'NLOK ALL FORECASTS'!AV62</f>
        <v>1300</v>
      </c>
      <c r="Q91" s="244">
        <v>4</v>
      </c>
      <c r="R91" s="243"/>
      <c r="S91" s="1063">
        <f>'NLOK ALL FORECASTS'!AW62</f>
        <v>1300</v>
      </c>
      <c r="T91" s="244">
        <v>4</v>
      </c>
      <c r="U91" s="243"/>
      <c r="V91" s="1063">
        <f>'NLOK ALL FORECASTS'!AX62</f>
        <v>1400</v>
      </c>
      <c r="W91" s="244">
        <v>4</v>
      </c>
      <c r="X91" s="243"/>
      <c r="Y91" s="1063">
        <f>'NLOK ALL FORECASTS'!AY62</f>
        <v>1600</v>
      </c>
      <c r="Z91" s="244">
        <v>4</v>
      </c>
      <c r="AA91" s="243"/>
      <c r="AB91" s="1063">
        <f>'NLOK ALL FORECASTS'!AZ62</f>
        <v>1700</v>
      </c>
      <c r="AC91" s="244">
        <v>4</v>
      </c>
      <c r="AD91" s="243"/>
      <c r="AE91" s="1063">
        <f>'NLOK ALL FORECASTS'!BA62</f>
        <v>1800</v>
      </c>
      <c r="AF91" s="244">
        <v>4</v>
      </c>
      <c r="AG91" s="243"/>
      <c r="AH91" s="1063">
        <f>'NLOK ALL FORECASTS'!BB62</f>
        <v>1600</v>
      </c>
      <c r="AI91" s="244">
        <v>4</v>
      </c>
      <c r="AJ91" s="243"/>
      <c r="AK91" s="1063">
        <f>'NLOK ALL FORECASTS'!BC62</f>
        <v>1800</v>
      </c>
      <c r="AL91" s="244">
        <v>4</v>
      </c>
      <c r="AM91" s="243"/>
      <c r="AN91" s="1063">
        <f>'NLOK ALL FORECASTS'!BD62</f>
        <v>1800</v>
      </c>
      <c r="AO91" s="244">
        <v>4</v>
      </c>
      <c r="AP91" s="243"/>
      <c r="AQ91" s="1063">
        <f>'NLOK ALL FORECASTS'!BE62</f>
        <v>1700</v>
      </c>
      <c r="AR91" s="244">
        <v>4</v>
      </c>
      <c r="AS91" s="243"/>
      <c r="AT91" s="1063">
        <f t="shared" si="15"/>
        <v>19050</v>
      </c>
      <c r="AU91" s="250">
        <f t="shared" si="16"/>
        <v>48</v>
      </c>
      <c r="AV91" s="241">
        <f t="shared" si="17"/>
        <v>0</v>
      </c>
    </row>
    <row r="92" spans="4:48" ht="15.75" hidden="1" customHeight="1">
      <c r="D92" s="248" t="s">
        <v>134</v>
      </c>
      <c r="E92" s="247" t="s">
        <v>140</v>
      </c>
      <c r="F92" s="247"/>
      <c r="G92" s="169" t="s">
        <v>136</v>
      </c>
      <c r="H92" s="246"/>
      <c r="I92" s="245"/>
      <c r="J92" s="1063">
        <f>'NLOK ALL FORECASTS'!AT63</f>
        <v>1250</v>
      </c>
      <c r="K92" s="244">
        <v>4</v>
      </c>
      <c r="L92" s="243"/>
      <c r="M92" s="1063">
        <f>'NLOK ALL FORECASTS'!AU63</f>
        <v>1250</v>
      </c>
      <c r="N92" s="244">
        <v>4</v>
      </c>
      <c r="O92" s="243"/>
      <c r="P92" s="1063">
        <f>'NLOK ALL FORECASTS'!AV63</f>
        <v>1050</v>
      </c>
      <c r="Q92" s="244">
        <v>4</v>
      </c>
      <c r="R92" s="243"/>
      <c r="S92" s="1063">
        <f>'NLOK ALL FORECASTS'!AW63</f>
        <v>1200</v>
      </c>
      <c r="T92" s="244">
        <v>4</v>
      </c>
      <c r="U92" s="243"/>
      <c r="V92" s="1063">
        <f>'NLOK ALL FORECASTS'!AX63</f>
        <v>1400</v>
      </c>
      <c r="W92" s="244">
        <v>4</v>
      </c>
      <c r="X92" s="243"/>
      <c r="Y92" s="1063">
        <f>'NLOK ALL FORECASTS'!AY63</f>
        <v>1300</v>
      </c>
      <c r="Z92" s="244">
        <v>4</v>
      </c>
      <c r="AA92" s="243"/>
      <c r="AB92" s="1063">
        <f>'NLOK ALL FORECASTS'!AZ63</f>
        <v>1400</v>
      </c>
      <c r="AC92" s="244">
        <v>4</v>
      </c>
      <c r="AD92" s="243"/>
      <c r="AE92" s="1063">
        <f>'NLOK ALL FORECASTS'!BA63</f>
        <v>1700</v>
      </c>
      <c r="AF92" s="244">
        <v>4</v>
      </c>
      <c r="AG92" s="243"/>
      <c r="AH92" s="1063">
        <f>'NLOK ALL FORECASTS'!BB63</f>
        <v>1300</v>
      </c>
      <c r="AI92" s="244">
        <v>4</v>
      </c>
      <c r="AJ92" s="243"/>
      <c r="AK92" s="1063">
        <f>'NLOK ALL FORECASTS'!BC63</f>
        <v>1700</v>
      </c>
      <c r="AL92" s="244">
        <v>4</v>
      </c>
      <c r="AM92" s="243"/>
      <c r="AN92" s="1063">
        <f>'NLOK ALL FORECASTS'!BD63</f>
        <v>1700</v>
      </c>
      <c r="AO92" s="244">
        <v>4</v>
      </c>
      <c r="AP92" s="243"/>
      <c r="AQ92" s="1063">
        <f>'NLOK ALL FORECASTS'!BE63</f>
        <v>1400</v>
      </c>
      <c r="AR92" s="244">
        <v>4</v>
      </c>
      <c r="AS92" s="243"/>
      <c r="AT92" s="1063">
        <f t="shared" si="15"/>
        <v>16650</v>
      </c>
      <c r="AU92" s="250">
        <f t="shared" si="16"/>
        <v>48</v>
      </c>
      <c r="AV92" s="241">
        <f t="shared" si="17"/>
        <v>0</v>
      </c>
    </row>
    <row r="93" spans="4:48" ht="15.75" hidden="1" customHeight="1">
      <c r="D93" s="248" t="s">
        <v>134</v>
      </c>
      <c r="E93" s="247" t="s">
        <v>141</v>
      </c>
      <c r="F93" s="247"/>
      <c r="G93" s="169" t="s">
        <v>136</v>
      </c>
      <c r="H93" s="246"/>
      <c r="I93" s="245"/>
      <c r="J93" s="1063">
        <f>'NLOK ALL FORECASTS'!AT64</f>
        <v>800</v>
      </c>
      <c r="K93" s="244">
        <v>3</v>
      </c>
      <c r="L93" s="243"/>
      <c r="M93" s="1063">
        <f>'NLOK ALL FORECASTS'!AU64</f>
        <v>800</v>
      </c>
      <c r="N93" s="244">
        <v>3</v>
      </c>
      <c r="O93" s="243"/>
      <c r="P93" s="1063">
        <f>'NLOK ALL FORECASTS'!AV64</f>
        <v>800</v>
      </c>
      <c r="Q93" s="244">
        <v>3</v>
      </c>
      <c r="R93" s="243"/>
      <c r="S93" s="1063">
        <f>'NLOK ALL FORECASTS'!AW64</f>
        <v>800</v>
      </c>
      <c r="T93" s="244">
        <v>3</v>
      </c>
      <c r="U93" s="243"/>
      <c r="V93" s="1063">
        <f>'NLOK ALL FORECASTS'!AX64</f>
        <v>800</v>
      </c>
      <c r="W93" s="244">
        <v>3</v>
      </c>
      <c r="X93" s="243"/>
      <c r="Y93" s="1063">
        <f>'NLOK ALL FORECASTS'!AY64</f>
        <v>800</v>
      </c>
      <c r="Z93" s="244">
        <v>3</v>
      </c>
      <c r="AA93" s="243"/>
      <c r="AB93" s="1063">
        <f>'NLOK ALL FORECASTS'!AZ64</f>
        <v>800</v>
      </c>
      <c r="AC93" s="244">
        <v>3</v>
      </c>
      <c r="AD93" s="243"/>
      <c r="AE93" s="1063">
        <f>'NLOK ALL FORECASTS'!BA64</f>
        <v>900</v>
      </c>
      <c r="AF93" s="244">
        <v>3</v>
      </c>
      <c r="AG93" s="243"/>
      <c r="AH93" s="1063">
        <f>'NLOK ALL FORECASTS'!BB64</f>
        <v>800</v>
      </c>
      <c r="AI93" s="244">
        <v>3</v>
      </c>
      <c r="AJ93" s="243"/>
      <c r="AK93" s="1063">
        <f>'NLOK ALL FORECASTS'!BC64</f>
        <v>900</v>
      </c>
      <c r="AL93" s="244">
        <v>3</v>
      </c>
      <c r="AM93" s="243"/>
      <c r="AN93" s="1063">
        <f>'NLOK ALL FORECASTS'!BD64</f>
        <v>800</v>
      </c>
      <c r="AO93" s="244">
        <v>3</v>
      </c>
      <c r="AP93" s="243"/>
      <c r="AQ93" s="1063">
        <f>'NLOK ALL FORECASTS'!BE64</f>
        <v>800</v>
      </c>
      <c r="AR93" s="244">
        <v>3</v>
      </c>
      <c r="AS93" s="243"/>
      <c r="AT93" s="1063">
        <f t="shared" si="15"/>
        <v>9800</v>
      </c>
      <c r="AU93" s="250">
        <f t="shared" si="16"/>
        <v>36</v>
      </c>
      <c r="AV93" s="241">
        <f t="shared" si="17"/>
        <v>0</v>
      </c>
    </row>
    <row r="94" spans="4:48" ht="15.75" hidden="1" customHeight="1">
      <c r="D94" s="248" t="s">
        <v>134</v>
      </c>
      <c r="E94" s="247" t="s">
        <v>142</v>
      </c>
      <c r="F94" s="247"/>
      <c r="G94" s="169" t="s">
        <v>136</v>
      </c>
      <c r="H94" s="246"/>
      <c r="I94" s="245"/>
      <c r="J94" s="1063">
        <f>'NLOK ALL FORECASTS'!AT65</f>
        <v>250</v>
      </c>
      <c r="K94" s="244">
        <v>3</v>
      </c>
      <c r="L94" s="243"/>
      <c r="M94" s="1063">
        <f>'NLOK ALL FORECASTS'!AU65</f>
        <v>300</v>
      </c>
      <c r="N94" s="244">
        <v>3</v>
      </c>
      <c r="O94" s="243"/>
      <c r="P94" s="1063">
        <f>'NLOK ALL FORECASTS'!AV65</f>
        <v>250</v>
      </c>
      <c r="Q94" s="244">
        <v>3</v>
      </c>
      <c r="R94" s="243"/>
      <c r="S94" s="1063">
        <f>'NLOK ALL FORECASTS'!AW65</f>
        <v>350</v>
      </c>
      <c r="T94" s="244">
        <v>3</v>
      </c>
      <c r="U94" s="243"/>
      <c r="V94" s="1063">
        <f>'NLOK ALL FORECASTS'!AX65</f>
        <v>350</v>
      </c>
      <c r="W94" s="244">
        <v>3</v>
      </c>
      <c r="X94" s="243"/>
      <c r="Y94" s="1063">
        <f>'NLOK ALL FORECASTS'!AY65</f>
        <v>300</v>
      </c>
      <c r="Z94" s="244">
        <v>3</v>
      </c>
      <c r="AA94" s="243"/>
      <c r="AB94" s="1063">
        <f>'NLOK ALL FORECASTS'!AZ65</f>
        <v>300</v>
      </c>
      <c r="AC94" s="244">
        <v>3</v>
      </c>
      <c r="AD94" s="243"/>
      <c r="AE94" s="1063">
        <f>'NLOK ALL FORECASTS'!BA65</f>
        <v>350</v>
      </c>
      <c r="AF94" s="244">
        <v>3</v>
      </c>
      <c r="AG94" s="243"/>
      <c r="AH94" s="1063">
        <f>'NLOK ALL FORECASTS'!BB65</f>
        <v>300</v>
      </c>
      <c r="AI94" s="244">
        <v>3</v>
      </c>
      <c r="AJ94" s="243"/>
      <c r="AK94" s="1063">
        <f>'NLOK ALL FORECASTS'!BC65</f>
        <v>350</v>
      </c>
      <c r="AL94" s="244">
        <v>3</v>
      </c>
      <c r="AM94" s="243"/>
      <c r="AN94" s="1063">
        <f>'NLOK ALL FORECASTS'!BD65</f>
        <v>300</v>
      </c>
      <c r="AO94" s="244">
        <v>3</v>
      </c>
      <c r="AP94" s="243"/>
      <c r="AQ94" s="1063">
        <f>'NLOK ALL FORECASTS'!BE65</f>
        <v>300</v>
      </c>
      <c r="AR94" s="244">
        <v>3</v>
      </c>
      <c r="AS94" s="243"/>
      <c r="AT94" s="1063">
        <f t="shared" si="15"/>
        <v>3700</v>
      </c>
      <c r="AU94" s="250">
        <f t="shared" si="16"/>
        <v>36</v>
      </c>
      <c r="AV94" s="241">
        <f t="shared" si="17"/>
        <v>0</v>
      </c>
    </row>
    <row r="95" spans="4:48" ht="15.75" hidden="1" customHeight="1">
      <c r="D95" s="248" t="s">
        <v>134</v>
      </c>
      <c r="E95" s="247" t="s">
        <v>143</v>
      </c>
      <c r="F95" s="247"/>
      <c r="G95" s="169" t="s">
        <v>136</v>
      </c>
      <c r="H95" s="246"/>
      <c r="I95" s="245"/>
      <c r="J95" s="1063">
        <f>'NLOK ALL FORECASTS'!AT66</f>
        <v>200</v>
      </c>
      <c r="K95" s="244">
        <v>3</v>
      </c>
      <c r="L95" s="243"/>
      <c r="M95" s="1063">
        <f>'NLOK ALL FORECASTS'!AU66</f>
        <v>200</v>
      </c>
      <c r="N95" s="244">
        <v>3</v>
      </c>
      <c r="O95" s="243"/>
      <c r="P95" s="1063">
        <f>'NLOK ALL FORECASTS'!AV66</f>
        <v>200</v>
      </c>
      <c r="Q95" s="244">
        <v>3</v>
      </c>
      <c r="R95" s="243"/>
      <c r="S95" s="1063">
        <f>'NLOK ALL FORECASTS'!AW66</f>
        <v>150</v>
      </c>
      <c r="T95" s="244">
        <v>3</v>
      </c>
      <c r="U95" s="243"/>
      <c r="V95" s="1063">
        <f>'NLOK ALL FORECASTS'!AX66</f>
        <v>250</v>
      </c>
      <c r="W95" s="244">
        <v>3</v>
      </c>
      <c r="X95" s="243"/>
      <c r="Y95" s="1063">
        <f>'NLOK ALL FORECASTS'!AY66</f>
        <v>300</v>
      </c>
      <c r="Z95" s="244">
        <v>3</v>
      </c>
      <c r="AA95" s="243"/>
      <c r="AB95" s="1063">
        <f>'NLOK ALL FORECASTS'!AZ66</f>
        <v>300</v>
      </c>
      <c r="AC95" s="244">
        <v>3</v>
      </c>
      <c r="AD95" s="243"/>
      <c r="AE95" s="1063">
        <f>'NLOK ALL FORECASTS'!BA66</f>
        <v>300</v>
      </c>
      <c r="AF95" s="244">
        <v>3</v>
      </c>
      <c r="AG95" s="243"/>
      <c r="AH95" s="1063">
        <f>'NLOK ALL FORECASTS'!BB66</f>
        <v>300</v>
      </c>
      <c r="AI95" s="244">
        <v>3</v>
      </c>
      <c r="AJ95" s="243"/>
      <c r="AK95" s="1063">
        <f>'NLOK ALL FORECASTS'!BC66</f>
        <v>300</v>
      </c>
      <c r="AL95" s="244">
        <v>3</v>
      </c>
      <c r="AM95" s="243"/>
      <c r="AN95" s="1063">
        <f>'NLOK ALL FORECASTS'!BD66</f>
        <v>300</v>
      </c>
      <c r="AO95" s="244">
        <v>3</v>
      </c>
      <c r="AP95" s="243"/>
      <c r="AQ95" s="1063">
        <f>'NLOK ALL FORECASTS'!BE66</f>
        <v>300</v>
      </c>
      <c r="AR95" s="244">
        <v>3</v>
      </c>
      <c r="AS95" s="243"/>
      <c r="AT95" s="1063">
        <f t="shared" si="15"/>
        <v>3100</v>
      </c>
      <c r="AU95" s="250">
        <f t="shared" si="16"/>
        <v>36</v>
      </c>
      <c r="AV95" s="241">
        <f t="shared" si="17"/>
        <v>0</v>
      </c>
    </row>
    <row r="96" spans="4:48" ht="15.75" hidden="1" customHeight="1">
      <c r="D96" s="248" t="s">
        <v>134</v>
      </c>
      <c r="E96" s="247" t="s">
        <v>144</v>
      </c>
      <c r="F96" s="247"/>
      <c r="G96" s="169" t="s">
        <v>136</v>
      </c>
      <c r="H96" s="246"/>
      <c r="I96" s="245"/>
      <c r="J96" s="1063">
        <f>'NLOK ALL FORECASTS'!AT67</f>
        <v>900</v>
      </c>
      <c r="K96" s="244">
        <v>3</v>
      </c>
      <c r="L96" s="243"/>
      <c r="M96" s="1063">
        <f>'NLOK ALL FORECASTS'!AU67</f>
        <v>900</v>
      </c>
      <c r="N96" s="244">
        <v>3</v>
      </c>
      <c r="O96" s="243"/>
      <c r="P96" s="1063">
        <f>'NLOK ALL FORECASTS'!AV67</f>
        <v>800</v>
      </c>
      <c r="Q96" s="244">
        <v>3</v>
      </c>
      <c r="R96" s="243"/>
      <c r="S96" s="1063">
        <f>'NLOK ALL FORECASTS'!AW67</f>
        <v>700</v>
      </c>
      <c r="T96" s="244">
        <v>3</v>
      </c>
      <c r="U96" s="243"/>
      <c r="V96" s="1063">
        <f>'NLOK ALL FORECASTS'!AX67</f>
        <v>1000</v>
      </c>
      <c r="W96" s="244">
        <v>3</v>
      </c>
      <c r="X96" s="243"/>
      <c r="Y96" s="1063">
        <f>'NLOK ALL FORECASTS'!AY67</f>
        <v>800</v>
      </c>
      <c r="Z96" s="244">
        <v>3</v>
      </c>
      <c r="AA96" s="243"/>
      <c r="AB96" s="1063">
        <f>'NLOK ALL FORECASTS'!AZ67</f>
        <v>900</v>
      </c>
      <c r="AC96" s="244">
        <v>3</v>
      </c>
      <c r="AD96" s="243"/>
      <c r="AE96" s="1063">
        <f>'NLOK ALL FORECASTS'!BA67</f>
        <v>1100</v>
      </c>
      <c r="AF96" s="244">
        <v>3</v>
      </c>
      <c r="AG96" s="243"/>
      <c r="AH96" s="1063">
        <f>'NLOK ALL FORECASTS'!BB67</f>
        <v>1100</v>
      </c>
      <c r="AI96" s="244">
        <v>3</v>
      </c>
      <c r="AJ96" s="243"/>
      <c r="AK96" s="1063">
        <f>'NLOK ALL FORECASTS'!BC67</f>
        <v>1100</v>
      </c>
      <c r="AL96" s="244">
        <v>3</v>
      </c>
      <c r="AM96" s="243"/>
      <c r="AN96" s="1063">
        <f>'NLOK ALL FORECASTS'!BD67</f>
        <v>1100</v>
      </c>
      <c r="AO96" s="244">
        <v>3</v>
      </c>
      <c r="AP96" s="243"/>
      <c r="AQ96" s="1063">
        <f>'NLOK ALL FORECASTS'!BE67</f>
        <v>1000</v>
      </c>
      <c r="AR96" s="244">
        <v>3</v>
      </c>
      <c r="AS96" s="243"/>
      <c r="AT96" s="1063">
        <f t="shared" si="15"/>
        <v>11400</v>
      </c>
      <c r="AU96" s="250">
        <f t="shared" si="16"/>
        <v>36</v>
      </c>
      <c r="AV96" s="241">
        <f t="shared" si="17"/>
        <v>0</v>
      </c>
    </row>
    <row r="97" spans="4:48" ht="15.75" hidden="1" customHeight="1">
      <c r="D97" s="248" t="s">
        <v>134</v>
      </c>
      <c r="E97" s="247" t="s">
        <v>145</v>
      </c>
      <c r="F97" s="247"/>
      <c r="G97" s="169" t="s">
        <v>136</v>
      </c>
      <c r="H97" s="246"/>
      <c r="I97" s="245"/>
      <c r="J97" s="1063">
        <f>'NLOK ALL FORECASTS'!AT68</f>
        <v>1050</v>
      </c>
      <c r="K97" s="244">
        <v>4</v>
      </c>
      <c r="L97" s="243"/>
      <c r="M97" s="1063">
        <f>'NLOK ALL FORECASTS'!AU68</f>
        <v>1100</v>
      </c>
      <c r="N97" s="244">
        <v>4</v>
      </c>
      <c r="O97" s="243"/>
      <c r="P97" s="1063">
        <f>'NLOK ALL FORECASTS'!AV68</f>
        <v>1100</v>
      </c>
      <c r="Q97" s="244">
        <v>4</v>
      </c>
      <c r="R97" s="243"/>
      <c r="S97" s="1063">
        <f>'NLOK ALL FORECASTS'!AW68</f>
        <v>1050</v>
      </c>
      <c r="T97" s="244">
        <v>4</v>
      </c>
      <c r="U97" s="243"/>
      <c r="V97" s="1063">
        <f>'NLOK ALL FORECASTS'!AX68</f>
        <v>1300</v>
      </c>
      <c r="W97" s="244">
        <v>4</v>
      </c>
      <c r="X97" s="243"/>
      <c r="Y97" s="1063">
        <f>'NLOK ALL FORECASTS'!AY68</f>
        <v>1100</v>
      </c>
      <c r="Z97" s="244">
        <v>4</v>
      </c>
      <c r="AA97" s="243"/>
      <c r="AB97" s="1063">
        <f>'NLOK ALL FORECASTS'!AZ68</f>
        <v>1100</v>
      </c>
      <c r="AC97" s="244">
        <v>4</v>
      </c>
      <c r="AD97" s="243"/>
      <c r="AE97" s="1063">
        <f>'NLOK ALL FORECASTS'!BA68</f>
        <v>1000</v>
      </c>
      <c r="AF97" s="244">
        <v>4</v>
      </c>
      <c r="AG97" s="243"/>
      <c r="AH97" s="1063">
        <f>'NLOK ALL FORECASTS'!BB68</f>
        <v>1100</v>
      </c>
      <c r="AI97" s="244">
        <v>4</v>
      </c>
      <c r="AJ97" s="243"/>
      <c r="AK97" s="1063">
        <f>'NLOK ALL FORECASTS'!BC68</f>
        <v>1000</v>
      </c>
      <c r="AL97" s="244">
        <v>4</v>
      </c>
      <c r="AM97" s="243"/>
      <c r="AN97" s="1063">
        <f>'NLOK ALL FORECASTS'!BD68</f>
        <v>1000</v>
      </c>
      <c r="AO97" s="244">
        <v>4</v>
      </c>
      <c r="AP97" s="243"/>
      <c r="AQ97" s="1063">
        <f>'NLOK ALL FORECASTS'!BE68</f>
        <v>1100</v>
      </c>
      <c r="AR97" s="244">
        <v>4</v>
      </c>
      <c r="AS97" s="243"/>
      <c r="AT97" s="1063">
        <f t="shared" si="15"/>
        <v>13000</v>
      </c>
      <c r="AU97" s="250">
        <f t="shared" si="16"/>
        <v>48</v>
      </c>
      <c r="AV97" s="241">
        <f t="shared" si="17"/>
        <v>0</v>
      </c>
    </row>
    <row r="98" spans="4:48" ht="15.75" hidden="1" customHeight="1">
      <c r="D98" s="248" t="s">
        <v>134</v>
      </c>
      <c r="E98" s="247" t="s">
        <v>146</v>
      </c>
      <c r="F98" s="247"/>
      <c r="G98" s="169" t="s">
        <v>136</v>
      </c>
      <c r="H98" s="246"/>
      <c r="I98" s="245"/>
      <c r="J98" s="1063">
        <f>'NLOK ALL FORECASTS'!AT69</f>
        <v>1450</v>
      </c>
      <c r="K98" s="244">
        <v>4</v>
      </c>
      <c r="L98" s="243"/>
      <c r="M98" s="1063">
        <f>'NLOK ALL FORECASTS'!AU69</f>
        <v>1500</v>
      </c>
      <c r="N98" s="244">
        <v>4</v>
      </c>
      <c r="O98" s="243"/>
      <c r="P98" s="1063">
        <f>'NLOK ALL FORECASTS'!AV69</f>
        <v>1500</v>
      </c>
      <c r="Q98" s="244">
        <v>4</v>
      </c>
      <c r="R98" s="243"/>
      <c r="S98" s="1063">
        <f>'NLOK ALL FORECASTS'!AW69</f>
        <v>1400</v>
      </c>
      <c r="T98" s="244">
        <v>4</v>
      </c>
      <c r="U98" s="243"/>
      <c r="V98" s="1063">
        <f>'NLOK ALL FORECASTS'!AX69</f>
        <v>1650</v>
      </c>
      <c r="W98" s="244">
        <v>4</v>
      </c>
      <c r="X98" s="243"/>
      <c r="Y98" s="1063">
        <f>'NLOK ALL FORECASTS'!AY69</f>
        <v>1500</v>
      </c>
      <c r="Z98" s="244">
        <v>4</v>
      </c>
      <c r="AA98" s="243"/>
      <c r="AB98" s="1063">
        <f>'NLOK ALL FORECASTS'!AZ69</f>
        <v>1500</v>
      </c>
      <c r="AC98" s="244">
        <v>4</v>
      </c>
      <c r="AD98" s="243"/>
      <c r="AE98" s="1063">
        <f>'NLOK ALL FORECASTS'!BA69</f>
        <v>1600</v>
      </c>
      <c r="AF98" s="244">
        <v>4</v>
      </c>
      <c r="AG98" s="243"/>
      <c r="AH98" s="1063">
        <f>'NLOK ALL FORECASTS'!BB69</f>
        <v>1400</v>
      </c>
      <c r="AI98" s="244">
        <v>4</v>
      </c>
      <c r="AJ98" s="243"/>
      <c r="AK98" s="1063">
        <f>'NLOK ALL FORECASTS'!BC69</f>
        <v>1600</v>
      </c>
      <c r="AL98" s="244">
        <v>5</v>
      </c>
      <c r="AM98" s="243"/>
      <c r="AN98" s="1063">
        <f>'NLOK ALL FORECASTS'!BD69</f>
        <v>1500</v>
      </c>
      <c r="AO98" s="244">
        <v>5</v>
      </c>
      <c r="AP98" s="243"/>
      <c r="AQ98" s="1063">
        <f>'NLOK ALL FORECASTS'!BE69</f>
        <v>1600</v>
      </c>
      <c r="AR98" s="244">
        <v>5</v>
      </c>
      <c r="AS98" s="243"/>
      <c r="AT98" s="1063">
        <f t="shared" si="15"/>
        <v>18200</v>
      </c>
      <c r="AU98" s="250">
        <f t="shared" si="16"/>
        <v>51</v>
      </c>
      <c r="AV98" s="241">
        <f t="shared" si="17"/>
        <v>0</v>
      </c>
    </row>
    <row r="99" spans="4:48" ht="15.75" hidden="1" customHeight="1">
      <c r="D99" s="598" t="s">
        <v>147</v>
      </c>
      <c r="E99" s="600" t="s">
        <v>148</v>
      </c>
      <c r="F99" s="600"/>
      <c r="G99" s="600" t="s">
        <v>52</v>
      </c>
      <c r="H99" s="246"/>
      <c r="I99" s="245"/>
      <c r="J99" s="1063">
        <v>150</v>
      </c>
      <c r="K99" s="244">
        <v>2</v>
      </c>
      <c r="L99" s="243"/>
      <c r="M99" s="1063">
        <v>150</v>
      </c>
      <c r="N99" s="244">
        <v>2</v>
      </c>
      <c r="O99" s="243"/>
      <c r="P99" s="1063">
        <v>150</v>
      </c>
      <c r="Q99" s="244">
        <v>2</v>
      </c>
      <c r="R99" s="243"/>
      <c r="S99" s="1063">
        <v>150</v>
      </c>
      <c r="T99" s="244">
        <v>2</v>
      </c>
      <c r="U99" s="243"/>
      <c r="V99" s="1063">
        <v>150</v>
      </c>
      <c r="W99" s="244">
        <v>2</v>
      </c>
      <c r="X99" s="243"/>
      <c r="Y99" s="1063">
        <v>150</v>
      </c>
      <c r="Z99" s="244">
        <v>2</v>
      </c>
      <c r="AA99" s="243"/>
      <c r="AB99" s="1063">
        <v>150</v>
      </c>
      <c r="AC99" s="244">
        <v>2</v>
      </c>
      <c r="AD99" s="243"/>
      <c r="AE99" s="1063">
        <v>150</v>
      </c>
      <c r="AF99" s="244">
        <v>2</v>
      </c>
      <c r="AG99" s="243"/>
      <c r="AH99" s="1063">
        <v>150</v>
      </c>
      <c r="AI99" s="244">
        <v>2</v>
      </c>
      <c r="AJ99" s="243"/>
      <c r="AK99" s="1063">
        <v>150</v>
      </c>
      <c r="AL99" s="244">
        <v>2</v>
      </c>
      <c r="AM99" s="243"/>
      <c r="AN99" s="1063">
        <v>150</v>
      </c>
      <c r="AO99" s="244">
        <v>2</v>
      </c>
      <c r="AP99" s="243"/>
      <c r="AQ99" s="1063">
        <v>150</v>
      </c>
      <c r="AR99" s="244">
        <v>2</v>
      </c>
      <c r="AS99" s="243"/>
      <c r="AT99" s="1063">
        <f t="shared" si="15"/>
        <v>1800</v>
      </c>
      <c r="AU99" s="250">
        <f t="shared" si="16"/>
        <v>24</v>
      </c>
      <c r="AV99" s="241">
        <f t="shared" si="17"/>
        <v>0</v>
      </c>
    </row>
    <row r="100" spans="4:48" ht="15.75" hidden="1" customHeight="1">
      <c r="D100" s="599" t="s">
        <v>147</v>
      </c>
      <c r="E100" s="600" t="s">
        <v>149</v>
      </c>
      <c r="F100" s="600"/>
      <c r="G100" s="600" t="s">
        <v>52</v>
      </c>
      <c r="H100" s="246"/>
      <c r="I100" s="245"/>
      <c r="J100" s="1063">
        <v>400</v>
      </c>
      <c r="K100" s="244">
        <v>2</v>
      </c>
      <c r="L100" s="243"/>
      <c r="M100" s="1063">
        <v>400</v>
      </c>
      <c r="N100" s="244">
        <v>2</v>
      </c>
      <c r="O100" s="243"/>
      <c r="P100" s="1063">
        <v>400</v>
      </c>
      <c r="Q100" s="244">
        <v>2</v>
      </c>
      <c r="R100" s="243"/>
      <c r="S100" s="1063">
        <v>400</v>
      </c>
      <c r="T100" s="244">
        <v>2</v>
      </c>
      <c r="U100" s="243"/>
      <c r="V100" s="1063">
        <v>400</v>
      </c>
      <c r="W100" s="244">
        <v>2</v>
      </c>
      <c r="X100" s="243"/>
      <c r="Y100" s="1063">
        <v>400</v>
      </c>
      <c r="Z100" s="244">
        <v>2</v>
      </c>
      <c r="AA100" s="243"/>
      <c r="AB100" s="1063">
        <v>400</v>
      </c>
      <c r="AC100" s="244">
        <v>2</v>
      </c>
      <c r="AD100" s="243"/>
      <c r="AE100" s="1063">
        <v>400</v>
      </c>
      <c r="AF100" s="244">
        <v>2</v>
      </c>
      <c r="AG100" s="243"/>
      <c r="AH100" s="1063">
        <v>400</v>
      </c>
      <c r="AI100" s="244">
        <v>2</v>
      </c>
      <c r="AJ100" s="243"/>
      <c r="AK100" s="1063">
        <v>400</v>
      </c>
      <c r="AL100" s="244">
        <v>2</v>
      </c>
      <c r="AM100" s="243"/>
      <c r="AN100" s="1063">
        <v>400</v>
      </c>
      <c r="AO100" s="244">
        <v>2</v>
      </c>
      <c r="AP100" s="243"/>
      <c r="AQ100" s="1063">
        <v>400</v>
      </c>
      <c r="AR100" s="244">
        <v>2</v>
      </c>
      <c r="AS100" s="243"/>
      <c r="AT100" s="1063">
        <f t="shared" si="15"/>
        <v>4800</v>
      </c>
      <c r="AU100" s="250">
        <f t="shared" si="16"/>
        <v>24</v>
      </c>
      <c r="AV100" s="241">
        <f t="shared" si="17"/>
        <v>0</v>
      </c>
    </row>
    <row r="101" spans="4:48" ht="15.75" hidden="1" customHeight="1">
      <c r="D101" s="599" t="s">
        <v>147</v>
      </c>
      <c r="E101" s="600" t="s">
        <v>150</v>
      </c>
      <c r="F101" s="600"/>
      <c r="G101" s="600" t="s">
        <v>52</v>
      </c>
      <c r="H101" s="246"/>
      <c r="I101" s="245"/>
      <c r="J101" s="1063">
        <v>350</v>
      </c>
      <c r="K101" s="244">
        <v>2</v>
      </c>
      <c r="L101" s="243"/>
      <c r="M101" s="1063">
        <v>350</v>
      </c>
      <c r="N101" s="244">
        <v>2</v>
      </c>
      <c r="O101" s="243"/>
      <c r="P101" s="1063">
        <v>350</v>
      </c>
      <c r="Q101" s="244">
        <v>2</v>
      </c>
      <c r="R101" s="243"/>
      <c r="S101" s="1063">
        <v>350</v>
      </c>
      <c r="T101" s="244">
        <v>2</v>
      </c>
      <c r="U101" s="243"/>
      <c r="V101" s="1063">
        <v>350</v>
      </c>
      <c r="W101" s="244">
        <v>2</v>
      </c>
      <c r="X101" s="243"/>
      <c r="Y101" s="1063">
        <v>350</v>
      </c>
      <c r="Z101" s="244">
        <v>2</v>
      </c>
      <c r="AA101" s="243"/>
      <c r="AB101" s="1063">
        <v>350</v>
      </c>
      <c r="AC101" s="244">
        <v>2</v>
      </c>
      <c r="AD101" s="243"/>
      <c r="AE101" s="1063">
        <v>350</v>
      </c>
      <c r="AF101" s="244">
        <v>2</v>
      </c>
      <c r="AG101" s="243"/>
      <c r="AH101" s="1063">
        <v>350</v>
      </c>
      <c r="AI101" s="244">
        <v>2</v>
      </c>
      <c r="AJ101" s="243"/>
      <c r="AK101" s="1063">
        <v>350</v>
      </c>
      <c r="AL101" s="244">
        <v>2</v>
      </c>
      <c r="AM101" s="243"/>
      <c r="AN101" s="1063">
        <v>350</v>
      </c>
      <c r="AO101" s="244">
        <v>2</v>
      </c>
      <c r="AP101" s="243"/>
      <c r="AQ101" s="1063">
        <v>350</v>
      </c>
      <c r="AR101" s="244">
        <v>2</v>
      </c>
      <c r="AS101" s="243"/>
      <c r="AT101" s="1063">
        <f t="shared" si="15"/>
        <v>4200</v>
      </c>
      <c r="AU101" s="250">
        <f t="shared" si="16"/>
        <v>24</v>
      </c>
      <c r="AV101" s="241">
        <f t="shared" si="17"/>
        <v>0</v>
      </c>
    </row>
    <row r="102" spans="4:48" ht="15.75" hidden="1" customHeight="1">
      <c r="D102" s="1924" t="s">
        <v>134</v>
      </c>
      <c r="E102" s="1925" t="s">
        <v>151</v>
      </c>
      <c r="F102" s="1925"/>
      <c r="G102" s="1925" t="s">
        <v>151</v>
      </c>
      <c r="H102" s="1926"/>
      <c r="I102" s="1927"/>
      <c r="J102" s="1928">
        <f>SUM(J88:J101)</f>
        <v>21200</v>
      </c>
      <c r="K102" s="1929"/>
      <c r="L102" s="1930"/>
      <c r="M102" s="1928">
        <f>SUM(M88:M101)</f>
        <v>21650</v>
      </c>
      <c r="N102" s="1929"/>
      <c r="O102" s="1930"/>
      <c r="P102" s="1928">
        <f>SUM(P88:P101)</f>
        <v>20550</v>
      </c>
      <c r="Q102" s="1929"/>
      <c r="R102" s="1930"/>
      <c r="S102" s="1928">
        <f>SUM(S88:S101)</f>
        <v>21050</v>
      </c>
      <c r="T102" s="1929"/>
      <c r="U102" s="1930"/>
      <c r="V102" s="1928">
        <f>SUM(V88:V101)</f>
        <v>22650</v>
      </c>
      <c r="W102" s="1929"/>
      <c r="X102" s="1930"/>
      <c r="Y102" s="1928">
        <f>SUM(Y88:Y101)</f>
        <v>19900</v>
      </c>
      <c r="Z102" s="1929"/>
      <c r="AA102" s="1930"/>
      <c r="AB102" s="1928">
        <f>SUM(AB88:AB101)</f>
        <v>20700</v>
      </c>
      <c r="AC102" s="1929"/>
      <c r="AD102" s="1930"/>
      <c r="AE102" s="1928">
        <f>SUM(AE88:AE101)</f>
        <v>22950</v>
      </c>
      <c r="AF102" s="1929"/>
      <c r="AG102" s="1930"/>
      <c r="AH102" s="1928">
        <f>SUM(AH88:AH101)</f>
        <v>21300</v>
      </c>
      <c r="AI102" s="1929"/>
      <c r="AJ102" s="1930"/>
      <c r="AK102" s="1928">
        <f>SUM(AK88:AK101)</f>
        <v>22950</v>
      </c>
      <c r="AL102" s="1929"/>
      <c r="AM102" s="1930"/>
      <c r="AN102" s="1928">
        <f>SUM(AN88:AN101)</f>
        <v>22500</v>
      </c>
      <c r="AO102" s="1929"/>
      <c r="AP102" s="1930"/>
      <c r="AQ102" s="1928">
        <f>SUM(AQ88:AQ101)</f>
        <v>21700</v>
      </c>
      <c r="AR102" s="1929"/>
      <c r="AS102" s="1930"/>
      <c r="AT102" s="1928">
        <f t="shared" si="15"/>
        <v>259100</v>
      </c>
      <c r="AU102" s="1935">
        <f>SUM(AU88:AU101)</f>
        <v>801</v>
      </c>
      <c r="AV102" s="1931">
        <f t="shared" si="17"/>
        <v>0</v>
      </c>
    </row>
    <row r="103" spans="4:48" ht="15" hidden="1" customHeight="1">
      <c r="M103" s="147"/>
      <c r="P103" s="147"/>
    </row>
    <row r="104" spans="4:48" ht="15" hidden="1" customHeight="1">
      <c r="M104" s="147"/>
      <c r="P104" s="147"/>
    </row>
    <row r="105" spans="4:48" ht="15" hidden="1" customHeight="1">
      <c r="D105" s="2935" t="s">
        <v>152</v>
      </c>
      <c r="E105" s="2936"/>
      <c r="F105" s="2936"/>
      <c r="G105" s="2936"/>
      <c r="H105" s="2936"/>
      <c r="I105" s="2937"/>
      <c r="J105" s="1936"/>
      <c r="K105" s="1937">
        <v>45383</v>
      </c>
      <c r="L105" s="1938"/>
      <c r="M105" s="1936"/>
      <c r="N105" s="1937">
        <v>45413</v>
      </c>
      <c r="O105" s="1938"/>
      <c r="P105" s="1936"/>
      <c r="Q105" s="1937">
        <v>45444</v>
      </c>
      <c r="R105" s="1938"/>
      <c r="S105" s="1936"/>
      <c r="T105" s="1937">
        <v>45474</v>
      </c>
      <c r="U105" s="1938"/>
      <c r="V105" s="1936"/>
      <c r="W105" s="1937">
        <v>45505</v>
      </c>
      <c r="X105" s="1938"/>
      <c r="Y105" s="1936"/>
      <c r="Z105" s="1937">
        <v>45536</v>
      </c>
      <c r="AA105" s="1938"/>
      <c r="AB105" s="1936"/>
      <c r="AC105" s="1937">
        <v>45566</v>
      </c>
      <c r="AD105" s="1938"/>
      <c r="AE105" s="1936"/>
      <c r="AF105" s="1937">
        <v>45597</v>
      </c>
      <c r="AG105" s="1938"/>
      <c r="AH105" s="1936"/>
      <c r="AI105" s="1937">
        <v>45627</v>
      </c>
      <c r="AJ105" s="1938"/>
      <c r="AK105" s="1936"/>
      <c r="AL105" s="1937">
        <v>45658</v>
      </c>
      <c r="AM105" s="1938"/>
      <c r="AN105" s="1936"/>
      <c r="AO105" s="1937">
        <v>45689</v>
      </c>
      <c r="AP105" s="1938"/>
      <c r="AQ105" s="1936"/>
      <c r="AR105" s="1937">
        <v>45717</v>
      </c>
      <c r="AS105" s="1938"/>
      <c r="AT105" s="1936"/>
      <c r="AU105" s="1937" t="s">
        <v>2</v>
      </c>
      <c r="AV105" s="1939"/>
    </row>
    <row r="106" spans="4:48" ht="15" hidden="1" customHeight="1">
      <c r="D106" s="1888" t="s">
        <v>4</v>
      </c>
      <c r="E106" s="1858" t="s">
        <v>5</v>
      </c>
      <c r="F106" s="1125"/>
      <c r="G106" s="1125" t="s">
        <v>6</v>
      </c>
      <c r="H106" s="1126" t="s">
        <v>7</v>
      </c>
      <c r="I106" s="1127"/>
      <c r="J106" s="1128" t="s">
        <v>9</v>
      </c>
      <c r="K106" s="1129" t="s">
        <v>10</v>
      </c>
      <c r="L106" s="1889" t="s">
        <v>11</v>
      </c>
      <c r="M106" s="1128" t="s">
        <v>9</v>
      </c>
      <c r="N106" s="1129" t="s">
        <v>10</v>
      </c>
      <c r="O106" s="1889" t="s">
        <v>11</v>
      </c>
      <c r="P106" s="1128" t="s">
        <v>9</v>
      </c>
      <c r="Q106" s="1129" t="s">
        <v>10</v>
      </c>
      <c r="R106" s="1890" t="s">
        <v>11</v>
      </c>
      <c r="S106" s="1128" t="s">
        <v>9</v>
      </c>
      <c r="T106" s="1129" t="s">
        <v>10</v>
      </c>
      <c r="U106" s="1889" t="s">
        <v>11</v>
      </c>
      <c r="V106" s="1128" t="s">
        <v>9</v>
      </c>
      <c r="W106" s="1129" t="s">
        <v>10</v>
      </c>
      <c r="X106" s="1889" t="s">
        <v>11</v>
      </c>
      <c r="Y106" s="1128" t="s">
        <v>9</v>
      </c>
      <c r="Z106" s="1129" t="s">
        <v>10</v>
      </c>
      <c r="AA106" s="1889" t="s">
        <v>11</v>
      </c>
      <c r="AB106" s="1128" t="s">
        <v>9</v>
      </c>
      <c r="AC106" s="1129" t="s">
        <v>10</v>
      </c>
      <c r="AD106" s="1889" t="s">
        <v>11</v>
      </c>
      <c r="AE106" s="1128" t="s">
        <v>9</v>
      </c>
      <c r="AF106" s="1129" t="s">
        <v>10</v>
      </c>
      <c r="AG106" s="1889" t="s">
        <v>11</v>
      </c>
      <c r="AH106" s="1128" t="s">
        <v>9</v>
      </c>
      <c r="AI106" s="1129" t="s">
        <v>10</v>
      </c>
      <c r="AJ106" s="1889" t="s">
        <v>11</v>
      </c>
      <c r="AK106" s="1128" t="s">
        <v>9</v>
      </c>
      <c r="AL106" s="1129" t="s">
        <v>10</v>
      </c>
      <c r="AM106" s="1889" t="s">
        <v>11</v>
      </c>
      <c r="AN106" s="1128" t="s">
        <v>9</v>
      </c>
      <c r="AO106" s="1129" t="s">
        <v>10</v>
      </c>
      <c r="AP106" s="1889" t="s">
        <v>11</v>
      </c>
      <c r="AQ106" s="1128" t="s">
        <v>9</v>
      </c>
      <c r="AR106" s="1129" t="s">
        <v>10</v>
      </c>
      <c r="AS106" s="1889" t="s">
        <v>11</v>
      </c>
      <c r="AT106" s="1128" t="s">
        <v>9</v>
      </c>
      <c r="AU106" s="1129" t="s">
        <v>10</v>
      </c>
      <c r="AV106" s="1890" t="s">
        <v>11</v>
      </c>
    </row>
    <row r="107" spans="4:48" ht="15" hidden="1" customHeight="1">
      <c r="D107" s="277" t="s">
        <v>153</v>
      </c>
      <c r="E107" s="174" t="s">
        <v>153</v>
      </c>
      <c r="F107" s="174"/>
      <c r="G107" s="209" t="s">
        <v>16</v>
      </c>
      <c r="H107" s="209"/>
      <c r="I107" s="276"/>
      <c r="J107" s="1121">
        <f>'AVAST ALL FORECASTS'!AT124</f>
        <v>750</v>
      </c>
      <c r="K107" s="172"/>
      <c r="L107" s="171"/>
      <c r="M107" s="1121">
        <f>'AVAST ALL FORECASTS'!AU124</f>
        <v>750</v>
      </c>
      <c r="N107" s="172"/>
      <c r="O107" s="171"/>
      <c r="P107" s="1121">
        <f>'AVAST ALL FORECASTS'!AV124</f>
        <v>700</v>
      </c>
      <c r="Q107" s="172"/>
      <c r="R107" s="275"/>
      <c r="S107" s="1121">
        <f>'AVAST ALL FORECASTS'!AW124</f>
        <v>700</v>
      </c>
      <c r="T107" s="172"/>
      <c r="U107" s="171"/>
      <c r="V107" s="1121">
        <f>'AVAST ALL FORECASTS'!AX124</f>
        <v>750</v>
      </c>
      <c r="W107" s="172"/>
      <c r="X107" s="171"/>
      <c r="Y107" s="1121">
        <f>'AVAST ALL FORECASTS'!AY124</f>
        <v>800</v>
      </c>
      <c r="Z107" s="172"/>
      <c r="AA107" s="171"/>
      <c r="AB107" s="1121">
        <f>'AVAST ALL FORECASTS'!AZ124</f>
        <v>850</v>
      </c>
      <c r="AC107" s="172"/>
      <c r="AD107" s="171"/>
      <c r="AE107" s="1121">
        <f>'AVAST ALL FORECASTS'!BA124</f>
        <v>900</v>
      </c>
      <c r="AF107" s="172"/>
      <c r="AG107" s="171"/>
      <c r="AH107" s="1121">
        <f>'AVAST ALL FORECASTS'!BB124</f>
        <v>850</v>
      </c>
      <c r="AI107" s="172"/>
      <c r="AJ107" s="171"/>
      <c r="AK107" s="1121">
        <f>'AVAST ALL FORECASTS'!BC124</f>
        <v>900</v>
      </c>
      <c r="AL107" s="172"/>
      <c r="AM107" s="171"/>
      <c r="AN107" s="1121">
        <f>'AVAST ALL FORECASTS'!BD124</f>
        <v>800</v>
      </c>
      <c r="AO107" s="172"/>
      <c r="AP107" s="171"/>
      <c r="AQ107" s="1121">
        <f>'AVAST ALL FORECASTS'!BE124</f>
        <v>800</v>
      </c>
      <c r="AR107" s="172"/>
      <c r="AS107" s="171"/>
      <c r="AT107" s="1121">
        <f t="shared" ref="AT107:AT113" si="18">SUM(J107,M107,P107,S107,V107,Y107,AB107,AE107,AH107,AK107,AN107,AQ107)</f>
        <v>9550</v>
      </c>
      <c r="AU107" s="172"/>
      <c r="AV107" s="275">
        <f t="shared" ref="AV107:AV113" si="19">SUM(L107,O107,R107,U107,X107,AA107,AD107,AG107,AJ107,AM107,AP107,AS107)</f>
        <v>0</v>
      </c>
    </row>
    <row r="108" spans="4:48" ht="15" hidden="1" customHeight="1">
      <c r="D108" s="248" t="s">
        <v>153</v>
      </c>
      <c r="E108" s="169" t="s">
        <v>153</v>
      </c>
      <c r="F108" s="169"/>
      <c r="G108" s="169" t="s">
        <v>22</v>
      </c>
      <c r="H108" s="168"/>
      <c r="I108" s="167"/>
      <c r="J108" s="1849">
        <f>'AVAST ALL FORECASTS'!AT125</f>
        <v>645.04999999999995</v>
      </c>
      <c r="K108" s="165"/>
      <c r="L108" s="166"/>
      <c r="M108" s="1849">
        <f>'AVAST ALL FORECASTS'!AU125</f>
        <v>632.69999999999993</v>
      </c>
      <c r="N108" s="165"/>
      <c r="O108" s="166"/>
      <c r="P108" s="1849">
        <f>'AVAST ALL FORECASTS'!AV125</f>
        <v>741.94999999999993</v>
      </c>
      <c r="Q108" s="165"/>
      <c r="R108" s="249"/>
      <c r="S108" s="1849">
        <f>'AVAST ALL FORECASTS'!AW125</f>
        <v>610.85</v>
      </c>
      <c r="T108" s="165"/>
      <c r="U108" s="166"/>
      <c r="V108" s="1849">
        <f>'AVAST ALL FORECASTS'!AX125</f>
        <v>644.1</v>
      </c>
      <c r="W108" s="165"/>
      <c r="X108" s="166"/>
      <c r="Y108" s="1849">
        <f>'AVAST ALL FORECASTS'!AY125</f>
        <v>694.44999999999993</v>
      </c>
      <c r="Z108" s="165"/>
      <c r="AA108" s="166"/>
      <c r="AB108" s="1849">
        <f>'AVAST ALL FORECASTS'!AZ125</f>
        <v>712.5</v>
      </c>
      <c r="AC108" s="165"/>
      <c r="AD108" s="166"/>
      <c r="AE108" s="1849">
        <f>'AVAST ALL FORECASTS'!BA125</f>
        <v>760</v>
      </c>
      <c r="AF108" s="165"/>
      <c r="AG108" s="166"/>
      <c r="AH108" s="1849">
        <f>'AVAST ALL FORECASTS'!BB125</f>
        <v>712.5</v>
      </c>
      <c r="AI108" s="165"/>
      <c r="AJ108" s="166"/>
      <c r="AK108" s="1849">
        <f>'AVAST ALL FORECASTS'!BC125</f>
        <v>712.5</v>
      </c>
      <c r="AL108" s="165"/>
      <c r="AM108" s="166"/>
      <c r="AN108" s="1849">
        <f>'AVAST ALL FORECASTS'!BD125</f>
        <v>712.5</v>
      </c>
      <c r="AO108" s="165"/>
      <c r="AP108" s="166"/>
      <c r="AQ108" s="1849">
        <f>'AVAST ALL FORECASTS'!BE125</f>
        <v>760</v>
      </c>
      <c r="AR108" s="165"/>
      <c r="AS108" s="166"/>
      <c r="AT108" s="1849">
        <f t="shared" si="18"/>
        <v>8339.0999999999985</v>
      </c>
      <c r="AU108" s="165"/>
      <c r="AV108" s="249">
        <f t="shared" si="19"/>
        <v>0</v>
      </c>
    </row>
    <row r="109" spans="4:48" ht="15" hidden="1" customHeight="1">
      <c r="D109" s="248" t="s">
        <v>153</v>
      </c>
      <c r="E109" s="169" t="s">
        <v>153</v>
      </c>
      <c r="F109" s="169"/>
      <c r="G109" s="169" t="s">
        <v>52</v>
      </c>
      <c r="H109" s="168"/>
      <c r="I109" s="167"/>
      <c r="J109" s="1849">
        <f>'AVAST ALL FORECASTS'!AT126</f>
        <v>4714.8499999999995</v>
      </c>
      <c r="K109" s="165"/>
      <c r="L109" s="166"/>
      <c r="M109" s="1849">
        <f>'AVAST ALL FORECASTS'!AU126</f>
        <v>4782.3</v>
      </c>
      <c r="N109" s="165"/>
      <c r="O109" s="166"/>
      <c r="P109" s="1849">
        <f>'AVAST ALL FORECASTS'!AV126</f>
        <v>4651.2</v>
      </c>
      <c r="Q109" s="165"/>
      <c r="R109" s="249"/>
      <c r="S109" s="1849">
        <f>'AVAST ALL FORECASTS'!AW126</f>
        <v>4178.0999999999995</v>
      </c>
      <c r="T109" s="165"/>
      <c r="U109" s="166"/>
      <c r="V109" s="1849">
        <f>'AVAST ALL FORECASTS'!AX126</f>
        <v>4846.8999999999996</v>
      </c>
      <c r="W109" s="165"/>
      <c r="X109" s="166"/>
      <c r="Y109" s="1849">
        <f>'AVAST ALL FORECASTS'!AY126</f>
        <v>5649.65</v>
      </c>
      <c r="Z109" s="165"/>
      <c r="AA109" s="166"/>
      <c r="AB109" s="1849">
        <f>'AVAST ALL FORECASTS'!AZ126</f>
        <v>4892.5</v>
      </c>
      <c r="AC109" s="165"/>
      <c r="AD109" s="166"/>
      <c r="AE109" s="1849">
        <f>'AVAST ALL FORECASTS'!BA126</f>
        <v>5367.5</v>
      </c>
      <c r="AF109" s="165"/>
      <c r="AG109" s="166"/>
      <c r="AH109" s="1849">
        <f>'AVAST ALL FORECASTS'!BB126</f>
        <v>4512.5</v>
      </c>
      <c r="AI109" s="165"/>
      <c r="AJ109" s="166"/>
      <c r="AK109" s="1849">
        <f>'AVAST ALL FORECASTS'!BC126</f>
        <v>5225</v>
      </c>
      <c r="AL109" s="165"/>
      <c r="AM109" s="166"/>
      <c r="AN109" s="1849">
        <f>'AVAST ALL FORECASTS'!BD126</f>
        <v>4987.5</v>
      </c>
      <c r="AO109" s="165"/>
      <c r="AP109" s="166"/>
      <c r="AQ109" s="1849">
        <f>'AVAST ALL FORECASTS'!BE126</f>
        <v>5652.5</v>
      </c>
      <c r="AR109" s="165"/>
      <c r="AS109" s="166"/>
      <c r="AT109" s="1849">
        <f t="shared" si="18"/>
        <v>59460.5</v>
      </c>
      <c r="AU109" s="165"/>
      <c r="AV109" s="249">
        <f t="shared" si="19"/>
        <v>0</v>
      </c>
    </row>
    <row r="110" spans="4:48" ht="15" hidden="1" customHeight="1">
      <c r="D110" s="1940" t="s">
        <v>153</v>
      </c>
      <c r="E110" s="1941" t="s">
        <v>153</v>
      </c>
      <c r="F110" s="1941"/>
      <c r="G110" s="1941" t="s">
        <v>84</v>
      </c>
      <c r="H110" s="1942"/>
      <c r="I110" s="1943"/>
      <c r="J110" s="1944">
        <f>'AVAST ALL FORECASTS'!AT127</f>
        <v>248.89999999999998</v>
      </c>
      <c r="K110" s="1945"/>
      <c r="L110" s="1946"/>
      <c r="M110" s="1944">
        <f>'AVAST ALL FORECASTS'!AU127</f>
        <v>178.6</v>
      </c>
      <c r="N110" s="1945"/>
      <c r="O110" s="1946"/>
      <c r="P110" s="1944">
        <f>'AVAST ALL FORECASTS'!AV127</f>
        <v>277.39999999999998</v>
      </c>
      <c r="Q110" s="1945"/>
      <c r="R110" s="1947"/>
      <c r="S110" s="1944">
        <f>'AVAST ALL FORECASTS'!AW127</f>
        <v>222.29999999999998</v>
      </c>
      <c r="T110" s="1945"/>
      <c r="U110" s="1946"/>
      <c r="V110" s="1944">
        <f>'AVAST ALL FORECASTS'!AX127</f>
        <v>226.1</v>
      </c>
      <c r="W110" s="1945"/>
      <c r="X110" s="1946"/>
      <c r="Y110" s="1944">
        <f>'AVAST ALL FORECASTS'!AY127</f>
        <v>213.75</v>
      </c>
      <c r="Z110" s="1945"/>
      <c r="AA110" s="1946"/>
      <c r="AB110" s="1944">
        <f>'AVAST ALL FORECASTS'!AZ127</f>
        <v>266</v>
      </c>
      <c r="AC110" s="1945"/>
      <c r="AD110" s="1946"/>
      <c r="AE110" s="1944">
        <f>'AVAST ALL FORECASTS'!BA127</f>
        <v>266</v>
      </c>
      <c r="AF110" s="1945"/>
      <c r="AG110" s="1946"/>
      <c r="AH110" s="1944">
        <f>'AVAST ALL FORECASTS'!BB127</f>
        <v>250</v>
      </c>
      <c r="AI110" s="1945"/>
      <c r="AJ110" s="1946"/>
      <c r="AK110" s="1944">
        <f>'AVAST ALL FORECASTS'!BC127</f>
        <v>300</v>
      </c>
      <c r="AL110" s="1945"/>
      <c r="AM110" s="1946"/>
      <c r="AN110" s="1944">
        <f>'AVAST ALL FORECASTS'!BD127</f>
        <v>250</v>
      </c>
      <c r="AO110" s="1945"/>
      <c r="AP110" s="1946"/>
      <c r="AQ110" s="1944">
        <f>'AVAST ALL FORECASTS'!BE127</f>
        <v>275</v>
      </c>
      <c r="AR110" s="1945"/>
      <c r="AS110" s="1946"/>
      <c r="AT110" s="1944">
        <f t="shared" si="18"/>
        <v>2974.05</v>
      </c>
      <c r="AU110" s="1945"/>
      <c r="AV110" s="1947">
        <f t="shared" si="19"/>
        <v>0</v>
      </c>
    </row>
    <row r="111" spans="4:48" ht="15" hidden="1" customHeight="1">
      <c r="D111" s="1948" t="s">
        <v>154</v>
      </c>
      <c r="E111" s="1949" t="s">
        <v>154</v>
      </c>
      <c r="F111" s="1949"/>
      <c r="G111" s="1949" t="s">
        <v>52</v>
      </c>
      <c r="H111" s="1950"/>
      <c r="I111" s="1951"/>
      <c r="J111" s="1952">
        <f>'AVAST ALL FORECASTS'!AT128</f>
        <v>6436.25</v>
      </c>
      <c r="K111" s="1953"/>
      <c r="L111" s="1954"/>
      <c r="M111" s="1952">
        <f>'AVAST ALL FORECASTS'!AU128</f>
        <v>6160.75</v>
      </c>
      <c r="N111" s="1953"/>
      <c r="O111" s="1954"/>
      <c r="P111" s="1952">
        <f>'AVAST ALL FORECASTS'!AV128</f>
        <v>5757.95</v>
      </c>
      <c r="Q111" s="1953"/>
      <c r="R111" s="1955"/>
      <c r="S111" s="1952">
        <f>'AVAST ALL FORECASTS'!AW128</f>
        <v>5659.15</v>
      </c>
      <c r="T111" s="1953"/>
      <c r="U111" s="1954"/>
      <c r="V111" s="1952">
        <f>'AVAST ALL FORECASTS'!AX128</f>
        <v>6265.25</v>
      </c>
      <c r="W111" s="1953"/>
      <c r="X111" s="1954"/>
      <c r="Y111" s="1952">
        <f>'AVAST ALL FORECASTS'!AY128</f>
        <v>5206</v>
      </c>
      <c r="Z111" s="1953"/>
      <c r="AA111" s="1954"/>
      <c r="AB111" s="1952">
        <f>'AVAST ALL FORECASTS'!AZ128</f>
        <v>5225</v>
      </c>
      <c r="AC111" s="1953"/>
      <c r="AD111" s="1954"/>
      <c r="AE111" s="1952">
        <f>'AVAST ALL FORECASTS'!BA128</f>
        <v>5225</v>
      </c>
      <c r="AF111" s="1953"/>
      <c r="AG111" s="1954"/>
      <c r="AH111" s="1952">
        <f>'AVAST ALL FORECASTS'!BB128</f>
        <v>5000</v>
      </c>
      <c r="AI111" s="1953"/>
      <c r="AJ111" s="1954"/>
      <c r="AK111" s="1952">
        <f>'AVAST ALL FORECASTS'!BC128</f>
        <v>6000</v>
      </c>
      <c r="AL111" s="1953"/>
      <c r="AM111" s="1954"/>
      <c r="AN111" s="1952">
        <f>'AVAST ALL FORECASTS'!BD128</f>
        <v>5500</v>
      </c>
      <c r="AO111" s="1953"/>
      <c r="AP111" s="1954"/>
      <c r="AQ111" s="1952">
        <f>'AVAST ALL FORECASTS'!BE128</f>
        <v>6000</v>
      </c>
      <c r="AR111" s="1953"/>
      <c r="AS111" s="1954"/>
      <c r="AT111" s="1952">
        <f t="shared" si="18"/>
        <v>68435.350000000006</v>
      </c>
      <c r="AU111" s="1953"/>
      <c r="AV111" s="1955">
        <f t="shared" si="19"/>
        <v>0</v>
      </c>
    </row>
    <row r="112" spans="4:48" ht="15.75" hidden="1" customHeight="1">
      <c r="D112" s="1872" t="s">
        <v>155</v>
      </c>
      <c r="E112" s="1873" t="s">
        <v>155</v>
      </c>
      <c r="F112" s="1873"/>
      <c r="G112" s="1873" t="s">
        <v>52</v>
      </c>
      <c r="H112" s="1874"/>
      <c r="I112" s="1956"/>
      <c r="J112" s="1957">
        <f>'AVAST ALL FORECASTS'!AT129</f>
        <v>16020.40639913232</v>
      </c>
      <c r="K112" s="1958">
        <v>24</v>
      </c>
      <c r="L112" s="1959">
        <v>3776</v>
      </c>
      <c r="M112" s="1957">
        <f>'AVAST ALL FORECASTS'!AU129</f>
        <v>15765.948461055988</v>
      </c>
      <c r="N112" s="1958">
        <v>24</v>
      </c>
      <c r="O112" s="1960">
        <v>3716</v>
      </c>
      <c r="P112" s="1957">
        <f>'AVAST ALL FORECASTS'!AV129</f>
        <v>20834.600379774354</v>
      </c>
      <c r="Q112" s="1958">
        <v>31</v>
      </c>
      <c r="R112" s="1961">
        <v>4911</v>
      </c>
      <c r="S112" s="1957">
        <f>'AVAST ALL FORECASTS'!AW129</f>
        <v>17604.192292841126</v>
      </c>
      <c r="T112" s="1958">
        <v>26</v>
      </c>
      <c r="U112" s="1960">
        <v>4149</v>
      </c>
      <c r="V112" s="1957">
        <f>'AVAST ALL FORECASTS'!AX129</f>
        <v>17758.885294737087</v>
      </c>
      <c r="W112" s="1958">
        <v>26</v>
      </c>
      <c r="X112" s="1960">
        <v>4186</v>
      </c>
      <c r="Y112" s="1957">
        <f>'AVAST ALL FORECASTS'!AY129</f>
        <v>18325.574262966071</v>
      </c>
      <c r="Z112" s="1958">
        <v>27</v>
      </c>
      <c r="AA112" s="1960">
        <v>4319</v>
      </c>
      <c r="AB112" s="1957">
        <f>'AVAST ALL FORECASTS'!AZ129</f>
        <v>18409.391858347622</v>
      </c>
      <c r="AC112" s="1958">
        <v>27</v>
      </c>
      <c r="AD112" s="1960">
        <v>4339</v>
      </c>
      <c r="AE112" s="1957">
        <f>'AVAST ALL FORECASTS'!BA129</f>
        <v>19410.348839815175</v>
      </c>
      <c r="AF112" s="1958">
        <v>29</v>
      </c>
      <c r="AG112" s="1960">
        <v>4575</v>
      </c>
      <c r="AH112" s="1957">
        <f>'AVAST ALL FORECASTS'!BB129</f>
        <v>18245.390321593568</v>
      </c>
      <c r="AI112" s="1958">
        <v>27</v>
      </c>
      <c r="AJ112" s="1960">
        <v>4300</v>
      </c>
      <c r="AK112" s="1957">
        <f>'AVAST ALL FORECASTS'!BC129</f>
        <v>18076.877023041237</v>
      </c>
      <c r="AL112" s="1958">
        <v>27</v>
      </c>
      <c r="AM112" s="1960">
        <v>4261</v>
      </c>
      <c r="AN112" s="1957">
        <f>'AVAST ALL FORECASTS'!BD129</f>
        <v>23500</v>
      </c>
      <c r="AO112" s="1958">
        <v>26</v>
      </c>
      <c r="AP112" s="1960">
        <v>4034</v>
      </c>
      <c r="AQ112" s="1957">
        <f>'AVAST ALL FORECASTS'!BE129</f>
        <v>23000</v>
      </c>
      <c r="AR112" s="1958">
        <v>26</v>
      </c>
      <c r="AS112" s="1960">
        <v>4178</v>
      </c>
      <c r="AT112" s="1957">
        <f t="shared" si="18"/>
        <v>226951.61513330456</v>
      </c>
      <c r="AU112" s="1958">
        <f>SUM(K112,N112,Q112,T112,W112,Z112,AC112,AF112,AI112,AL112,AO112,AR112)</f>
        <v>320</v>
      </c>
      <c r="AV112" s="1961">
        <f t="shared" si="19"/>
        <v>50744</v>
      </c>
    </row>
    <row r="113" spans="1:48" ht="15.75" hidden="1" customHeight="1">
      <c r="A113" s="145" t="s">
        <v>156</v>
      </c>
      <c r="D113" s="274" t="s">
        <v>155</v>
      </c>
      <c r="E113" s="273" t="s">
        <v>155</v>
      </c>
      <c r="F113" s="273"/>
      <c r="G113" s="273" t="s">
        <v>22</v>
      </c>
      <c r="H113" s="272"/>
      <c r="I113" s="271"/>
      <c r="J113" s="1932">
        <f>'AVAST ALL FORECASTS'!AT130</f>
        <v>490.51666666666665</v>
      </c>
      <c r="K113" s="234">
        <v>2</v>
      </c>
      <c r="L113" s="1962">
        <v>164</v>
      </c>
      <c r="M113" s="1932">
        <f>'AVAST ALL FORECASTS'!AU130</f>
        <v>524.08333333333326</v>
      </c>
      <c r="N113" s="234">
        <v>2</v>
      </c>
      <c r="O113" s="233">
        <v>175</v>
      </c>
      <c r="P113" s="1932">
        <f>'AVAST ALL FORECASTS'!AV130</f>
        <v>517.96111111111099</v>
      </c>
      <c r="Q113" s="234">
        <v>2</v>
      </c>
      <c r="R113" s="232">
        <v>173</v>
      </c>
      <c r="S113" s="1932">
        <f>'AVAST ALL FORECASTS'!AW130</f>
        <v>528.48148148148141</v>
      </c>
      <c r="T113" s="234">
        <v>2</v>
      </c>
      <c r="U113" s="233">
        <v>177</v>
      </c>
      <c r="V113" s="1932">
        <f>'AVAST ALL FORECASTS'!AX130</f>
        <v>523.50864197530848</v>
      </c>
      <c r="W113" s="234">
        <v>2</v>
      </c>
      <c r="X113" s="233">
        <v>175</v>
      </c>
      <c r="Y113" s="1932">
        <f>'AVAST ALL FORECASTS'!AY130</f>
        <v>549.68407407407392</v>
      </c>
      <c r="Z113" s="234">
        <v>2</v>
      </c>
      <c r="AA113" s="233">
        <v>184</v>
      </c>
      <c r="AB113" s="1932">
        <f>'AVAST ALL FORECASTS'!AZ130</f>
        <v>577.16827777777758</v>
      </c>
      <c r="AC113" s="234">
        <v>2</v>
      </c>
      <c r="AD113" s="233">
        <v>193</v>
      </c>
      <c r="AE113" s="1932">
        <f>'AVAST ALL FORECASTS'!BA130</f>
        <v>606.02669166666635</v>
      </c>
      <c r="AF113" s="234">
        <v>2</v>
      </c>
      <c r="AG113" s="233">
        <v>203</v>
      </c>
      <c r="AH113" s="1932">
        <f>'AVAST ALL FORECASTS'!BB130</f>
        <v>350</v>
      </c>
      <c r="AI113" s="234">
        <v>2</v>
      </c>
      <c r="AJ113" s="233">
        <v>213</v>
      </c>
      <c r="AK113" s="1932">
        <f>'AVAST ALL FORECASTS'!BC130</f>
        <v>400</v>
      </c>
      <c r="AL113" s="234">
        <v>2</v>
      </c>
      <c r="AM113" s="233">
        <v>223</v>
      </c>
      <c r="AN113" s="1932">
        <f>'AVAST ALL FORECASTS'!BD130</f>
        <v>550</v>
      </c>
      <c r="AO113" s="234">
        <v>2</v>
      </c>
      <c r="AP113" s="233">
        <v>234</v>
      </c>
      <c r="AQ113" s="1932">
        <f>'AVAST ALL FORECASTS'!BE130</f>
        <v>500</v>
      </c>
      <c r="AR113" s="234">
        <v>2</v>
      </c>
      <c r="AS113" s="233">
        <v>246</v>
      </c>
      <c r="AT113" s="1932">
        <f t="shared" si="18"/>
        <v>6117.4302780864182</v>
      </c>
      <c r="AU113" s="234">
        <f>SUM(K113,N113,Q113,T113,W113,Z113,AC113,AF113,AI113,AL113,AO113,AR113)</f>
        <v>24</v>
      </c>
      <c r="AV113" s="232">
        <f t="shared" si="19"/>
        <v>2360</v>
      </c>
    </row>
    <row r="114" spans="1:48" ht="15.75" hidden="1" customHeight="1"/>
    <row r="115" spans="1:48" ht="15.75" hidden="1" customHeight="1"/>
    <row r="116" spans="1:48" ht="15" hidden="1" customHeight="1">
      <c r="D116" s="2935" t="s">
        <v>157</v>
      </c>
      <c r="E116" s="2936"/>
      <c r="F116" s="2936"/>
      <c r="G116" s="2936"/>
      <c r="H116" s="2936"/>
      <c r="I116" s="2937"/>
      <c r="J116" s="1145"/>
      <c r="K116" s="1146">
        <v>45383</v>
      </c>
      <c r="L116" s="1148"/>
      <c r="M116" s="1145"/>
      <c r="N116" s="1146">
        <v>45413</v>
      </c>
      <c r="O116" s="1148"/>
      <c r="P116" s="1145"/>
      <c r="Q116" s="1146">
        <v>45444</v>
      </c>
      <c r="R116" s="1148"/>
      <c r="S116" s="1145"/>
      <c r="T116" s="1146">
        <v>45474</v>
      </c>
      <c r="U116" s="1148"/>
      <c r="V116" s="1145"/>
      <c r="W116" s="1146">
        <v>45505</v>
      </c>
      <c r="X116" s="1148"/>
      <c r="Y116" s="1145"/>
      <c r="Z116" s="1146">
        <v>45536</v>
      </c>
      <c r="AA116" s="1148"/>
      <c r="AB116" s="1145"/>
      <c r="AC116" s="1146">
        <v>45566</v>
      </c>
      <c r="AD116" s="1148"/>
      <c r="AE116" s="1145"/>
      <c r="AF116" s="1146">
        <v>45597</v>
      </c>
      <c r="AG116" s="1148"/>
      <c r="AH116" s="1145"/>
      <c r="AI116" s="1146">
        <v>45627</v>
      </c>
      <c r="AJ116" s="1148"/>
      <c r="AK116" s="1145"/>
      <c r="AL116" s="1146">
        <v>45658</v>
      </c>
      <c r="AM116" s="1148"/>
      <c r="AN116" s="1145"/>
      <c r="AO116" s="1146">
        <v>45689</v>
      </c>
      <c r="AP116" s="1148"/>
      <c r="AQ116" s="1145"/>
      <c r="AR116" s="1146">
        <v>45717</v>
      </c>
      <c r="AS116" s="1148"/>
      <c r="AT116" s="1145"/>
      <c r="AU116" s="1146" t="s">
        <v>2</v>
      </c>
      <c r="AV116" s="1148"/>
    </row>
    <row r="117" spans="1:48" ht="15.75" hidden="1" customHeight="1">
      <c r="D117" s="1888" t="s">
        <v>4</v>
      </c>
      <c r="E117" s="1125" t="s">
        <v>158</v>
      </c>
      <c r="F117" s="1125"/>
      <c r="G117" s="1125" t="s">
        <v>6</v>
      </c>
      <c r="H117" s="1126" t="s">
        <v>7</v>
      </c>
      <c r="I117" s="1127"/>
      <c r="J117" s="1128" t="s">
        <v>9</v>
      </c>
      <c r="K117" s="1129" t="s">
        <v>10</v>
      </c>
      <c r="L117" s="1889" t="s">
        <v>11</v>
      </c>
      <c r="M117" s="1128" t="s">
        <v>9</v>
      </c>
      <c r="N117" s="1129" t="s">
        <v>10</v>
      </c>
      <c r="O117" s="1889" t="s">
        <v>11</v>
      </c>
      <c r="P117" s="1128" t="s">
        <v>9</v>
      </c>
      <c r="Q117" s="1129" t="s">
        <v>10</v>
      </c>
      <c r="R117" s="1890" t="s">
        <v>11</v>
      </c>
      <c r="S117" s="1128" t="s">
        <v>9</v>
      </c>
      <c r="T117" s="1129" t="s">
        <v>10</v>
      </c>
      <c r="U117" s="1889" t="s">
        <v>11</v>
      </c>
      <c r="V117" s="1128" t="s">
        <v>9</v>
      </c>
      <c r="W117" s="1129" t="s">
        <v>10</v>
      </c>
      <c r="X117" s="1889" t="s">
        <v>11</v>
      </c>
      <c r="Y117" s="1128" t="s">
        <v>9</v>
      </c>
      <c r="Z117" s="1129" t="s">
        <v>10</v>
      </c>
      <c r="AA117" s="1889" t="s">
        <v>11</v>
      </c>
      <c r="AB117" s="1128" t="s">
        <v>9</v>
      </c>
      <c r="AC117" s="1129" t="s">
        <v>10</v>
      </c>
      <c r="AD117" s="1889" t="s">
        <v>11</v>
      </c>
      <c r="AE117" s="1128" t="s">
        <v>9</v>
      </c>
      <c r="AF117" s="1129" t="s">
        <v>10</v>
      </c>
      <c r="AG117" s="1889" t="s">
        <v>11</v>
      </c>
      <c r="AH117" s="1128" t="s">
        <v>9</v>
      </c>
      <c r="AI117" s="1129" t="s">
        <v>10</v>
      </c>
      <c r="AJ117" s="1889" t="s">
        <v>11</v>
      </c>
      <c r="AK117" s="1128" t="s">
        <v>9</v>
      </c>
      <c r="AL117" s="1129" t="s">
        <v>10</v>
      </c>
      <c r="AM117" s="1889" t="s">
        <v>11</v>
      </c>
      <c r="AN117" s="1128" t="s">
        <v>9</v>
      </c>
      <c r="AO117" s="1129" t="s">
        <v>10</v>
      </c>
      <c r="AP117" s="1889" t="s">
        <v>11</v>
      </c>
      <c r="AQ117" s="1128" t="s">
        <v>9</v>
      </c>
      <c r="AR117" s="1129" t="s">
        <v>10</v>
      </c>
      <c r="AS117" s="1889" t="s">
        <v>11</v>
      </c>
      <c r="AT117" s="1128" t="s">
        <v>9</v>
      </c>
      <c r="AU117" s="1129" t="s">
        <v>10</v>
      </c>
      <c r="AV117" s="1890" t="s">
        <v>11</v>
      </c>
    </row>
    <row r="118" spans="1:48" ht="15.75" hidden="1" customHeight="1">
      <c r="D118" s="277" t="s">
        <v>158</v>
      </c>
      <c r="E118" s="174" t="s">
        <v>157</v>
      </c>
      <c r="F118" s="174"/>
      <c r="G118" s="209" t="s">
        <v>16</v>
      </c>
      <c r="H118" s="209"/>
      <c r="I118" s="276"/>
      <c r="J118" s="1963">
        <f>'NLOK ALL FORECASTS'!AT88</f>
        <v>200</v>
      </c>
      <c r="K118" s="172">
        <v>2</v>
      </c>
      <c r="L118" s="171"/>
      <c r="M118" s="1963">
        <f>'NLOK ALL FORECASTS'!AU88</f>
        <v>700</v>
      </c>
      <c r="N118" s="172">
        <v>2</v>
      </c>
      <c r="O118" s="171"/>
      <c r="P118" s="1963">
        <f>'NLOK ALL FORECASTS'!AV88</f>
        <v>700</v>
      </c>
      <c r="Q118" s="172">
        <v>2</v>
      </c>
      <c r="R118" s="275"/>
      <c r="S118" s="1963">
        <f>'NLOK ALL FORECASTS'!AW88</f>
        <v>700</v>
      </c>
      <c r="T118" s="172">
        <v>2</v>
      </c>
      <c r="U118" s="171"/>
      <c r="V118" s="1963">
        <f>'NLOK ALL FORECASTS'!AX88</f>
        <v>700</v>
      </c>
      <c r="W118" s="172">
        <v>2</v>
      </c>
      <c r="X118" s="171"/>
      <c r="Y118" s="1963">
        <f>'NLOK ALL FORECASTS'!AY88</f>
        <v>800</v>
      </c>
      <c r="Z118" s="172">
        <v>2</v>
      </c>
      <c r="AA118" s="171"/>
      <c r="AB118" s="1963">
        <f>'NLOK ALL FORECASTS'!AZ88</f>
        <v>800</v>
      </c>
      <c r="AC118" s="172">
        <v>2</v>
      </c>
      <c r="AD118" s="171"/>
      <c r="AE118" s="1963">
        <f>'NLOK ALL FORECASTS'!BA88</f>
        <v>900</v>
      </c>
      <c r="AF118" s="172">
        <v>2</v>
      </c>
      <c r="AG118" s="171"/>
      <c r="AH118" s="1963">
        <f>'NLOK ALL FORECASTS'!BB88</f>
        <v>850</v>
      </c>
      <c r="AI118" s="172">
        <v>2</v>
      </c>
      <c r="AJ118" s="171"/>
      <c r="AK118" s="1963">
        <f>'NLOK ALL FORECASTS'!BC88</f>
        <v>950</v>
      </c>
      <c r="AL118" s="172">
        <v>2</v>
      </c>
      <c r="AM118" s="171"/>
      <c r="AN118" s="1963">
        <f>'NLOK ALL FORECASTS'!BD88</f>
        <v>800</v>
      </c>
      <c r="AO118" s="172">
        <v>2</v>
      </c>
      <c r="AP118" s="171"/>
      <c r="AQ118" s="1963">
        <f>'NLOK ALL FORECASTS'!BE88</f>
        <v>850</v>
      </c>
      <c r="AR118" s="172">
        <v>2</v>
      </c>
      <c r="AS118" s="171"/>
      <c r="AT118" s="1849">
        <f t="shared" ref="AT118:AT122" si="20">SUM(J118,M118,P118,S118,V118,Y118,AB118,AE118,AH118,AK118,AN118,AQ118)</f>
        <v>8950</v>
      </c>
      <c r="AU118" s="172">
        <f>SUM(K118,N118,Q118,T118,W118,Z118,AC118,AF118,AI118,AL118,AO118,AR118)</f>
        <v>24</v>
      </c>
      <c r="AV118" s="275">
        <f t="shared" ref="AV118:AV122" si="21">SUM(L118,O118,R118,U118,X118,AA118,AD118,AG118,AJ118,AM118,AP118,AS118)</f>
        <v>0</v>
      </c>
    </row>
    <row r="119" spans="1:48" ht="15.75" hidden="1" customHeight="1">
      <c r="D119" s="248" t="s">
        <v>158</v>
      </c>
      <c r="E119" s="246" t="s">
        <v>157</v>
      </c>
      <c r="F119" s="246"/>
      <c r="G119" s="169" t="s">
        <v>22</v>
      </c>
      <c r="H119" s="168"/>
      <c r="I119" s="167"/>
      <c r="J119" s="1964">
        <f>'NLOK ALL FORECASTS'!AT89</f>
        <v>200</v>
      </c>
      <c r="K119" s="165">
        <v>2</v>
      </c>
      <c r="L119" s="166"/>
      <c r="M119" s="1964">
        <f>'NLOK ALL FORECASTS'!AU89</f>
        <v>200</v>
      </c>
      <c r="N119" s="165">
        <v>2</v>
      </c>
      <c r="O119" s="166"/>
      <c r="P119" s="1964">
        <f>'NLOK ALL FORECASTS'!AV89</f>
        <v>200</v>
      </c>
      <c r="Q119" s="165">
        <v>2</v>
      </c>
      <c r="R119" s="249"/>
      <c r="S119" s="1964">
        <f>'NLOK ALL FORECASTS'!AW89</f>
        <v>300</v>
      </c>
      <c r="T119" s="165">
        <v>2</v>
      </c>
      <c r="U119" s="166"/>
      <c r="V119" s="1964">
        <f>'NLOK ALL FORECASTS'!AX89</f>
        <v>400</v>
      </c>
      <c r="W119" s="165">
        <v>2</v>
      </c>
      <c r="X119" s="166"/>
      <c r="Y119" s="1964">
        <f>'NLOK ALL FORECASTS'!AY89</f>
        <v>300</v>
      </c>
      <c r="Z119" s="165">
        <v>2</v>
      </c>
      <c r="AA119" s="166"/>
      <c r="AB119" s="1964">
        <f>'NLOK ALL FORECASTS'!AZ89</f>
        <v>300</v>
      </c>
      <c r="AC119" s="165">
        <v>2</v>
      </c>
      <c r="AD119" s="166"/>
      <c r="AE119" s="1964">
        <f>'NLOK ALL FORECASTS'!BA89</f>
        <v>300</v>
      </c>
      <c r="AF119" s="165">
        <v>2</v>
      </c>
      <c r="AG119" s="166"/>
      <c r="AH119" s="1964">
        <f>'NLOK ALL FORECASTS'!BB89</f>
        <v>1021.28</v>
      </c>
      <c r="AI119" s="165">
        <v>2</v>
      </c>
      <c r="AJ119" s="166"/>
      <c r="AK119" s="1964">
        <f>'NLOK ALL FORECASTS'!BC89</f>
        <v>1021.28</v>
      </c>
      <c r="AL119" s="165">
        <v>2</v>
      </c>
      <c r="AM119" s="166"/>
      <c r="AN119" s="1964">
        <f>'NLOK ALL FORECASTS'!BD89</f>
        <v>600</v>
      </c>
      <c r="AO119" s="165">
        <v>2</v>
      </c>
      <c r="AP119" s="166"/>
      <c r="AQ119" s="1964">
        <f>'NLOK ALL FORECASTS'!BE89</f>
        <v>650</v>
      </c>
      <c r="AR119" s="165">
        <v>2</v>
      </c>
      <c r="AS119" s="166"/>
      <c r="AT119" s="1849">
        <f t="shared" si="20"/>
        <v>5492.5599999999995</v>
      </c>
      <c r="AU119" s="165">
        <f>SUM(K119,N119,Q119,T119,W119,Z119,AC119,AF119,AI119,AL119,AO119,AR119)</f>
        <v>24</v>
      </c>
      <c r="AV119" s="249">
        <f t="shared" si="21"/>
        <v>0</v>
      </c>
    </row>
    <row r="120" spans="1:48" ht="15.75" hidden="1" customHeight="1">
      <c r="D120" s="248" t="s">
        <v>134</v>
      </c>
      <c r="E120" s="246" t="s">
        <v>159</v>
      </c>
      <c r="F120" s="246"/>
      <c r="G120" s="246" t="s">
        <v>136</v>
      </c>
      <c r="H120" s="246"/>
      <c r="I120" s="245"/>
      <c r="J120" s="1965">
        <f>'NLOK ALL FORECASTS'!AT90</f>
        <v>850</v>
      </c>
      <c r="K120" s="244">
        <v>3</v>
      </c>
      <c r="L120" s="243"/>
      <c r="M120" s="1965">
        <f>'NLOK ALL FORECASTS'!AU90</f>
        <v>1700</v>
      </c>
      <c r="N120" s="244">
        <v>3</v>
      </c>
      <c r="O120" s="243"/>
      <c r="P120" s="1965">
        <f>'NLOK ALL FORECASTS'!AV90</f>
        <v>1700</v>
      </c>
      <c r="Q120" s="244">
        <v>3</v>
      </c>
      <c r="R120" s="243"/>
      <c r="S120" s="1965">
        <f>'NLOK ALL FORECASTS'!AW90</f>
        <v>1700</v>
      </c>
      <c r="T120" s="244">
        <v>3</v>
      </c>
      <c r="U120" s="243"/>
      <c r="V120" s="1965">
        <f>'NLOK ALL FORECASTS'!AX90</f>
        <v>1700</v>
      </c>
      <c r="W120" s="244">
        <v>4</v>
      </c>
      <c r="X120" s="243"/>
      <c r="Y120" s="1965">
        <f>'NLOK ALL FORECASTS'!AY90</f>
        <v>1400</v>
      </c>
      <c r="Z120" s="244">
        <v>4</v>
      </c>
      <c r="AA120" s="243"/>
      <c r="AB120" s="1965">
        <f>'NLOK ALL FORECASTS'!AZ90</f>
        <v>1100</v>
      </c>
      <c r="AC120" s="244">
        <v>4</v>
      </c>
      <c r="AD120" s="243"/>
      <c r="AE120" s="1965">
        <f>'NLOK ALL FORECASTS'!BA90</f>
        <v>1700</v>
      </c>
      <c r="AF120" s="244">
        <v>4</v>
      </c>
      <c r="AG120" s="243"/>
      <c r="AH120" s="1965">
        <f>'NLOK ALL FORECASTS'!BB90</f>
        <v>1600</v>
      </c>
      <c r="AI120" s="244">
        <v>4</v>
      </c>
      <c r="AJ120" s="243"/>
      <c r="AK120" s="1965">
        <f>'NLOK ALL FORECASTS'!BC90</f>
        <v>1700</v>
      </c>
      <c r="AL120" s="244">
        <v>4</v>
      </c>
      <c r="AM120" s="243"/>
      <c r="AN120" s="1965">
        <f>'NLOK ALL FORECASTS'!BD90</f>
        <v>1200</v>
      </c>
      <c r="AO120" s="244">
        <v>3</v>
      </c>
      <c r="AP120" s="243"/>
      <c r="AQ120" s="1965">
        <f>'NLOK ALL FORECASTS'!BE90</f>
        <v>1250</v>
      </c>
      <c r="AR120" s="244">
        <v>4</v>
      </c>
      <c r="AS120" s="243"/>
      <c r="AT120" s="1849">
        <f t="shared" si="20"/>
        <v>17600</v>
      </c>
      <c r="AU120" s="244">
        <f>SUM(K120,N120,Q120,T120,W120,Z120,AC120,AF120,AI120,AL120,AO120,AR120)</f>
        <v>43</v>
      </c>
      <c r="AV120" s="241">
        <f t="shared" si="21"/>
        <v>0</v>
      </c>
    </row>
    <row r="121" spans="1:48" ht="15.75" hidden="1" customHeight="1">
      <c r="D121" s="286" t="s">
        <v>109</v>
      </c>
      <c r="E121" s="155" t="s">
        <v>160</v>
      </c>
      <c r="F121" s="155"/>
      <c r="G121" s="155" t="s">
        <v>289</v>
      </c>
      <c r="H121" s="225"/>
      <c r="I121" s="208"/>
      <c r="J121" s="1966">
        <f>'NLOK ALL FORECASTS'!AT91</f>
        <v>500</v>
      </c>
      <c r="K121" s="221">
        <v>2</v>
      </c>
      <c r="L121" s="222"/>
      <c r="M121" s="1966">
        <f>'NLOK ALL FORECASTS'!AU91</f>
        <v>300</v>
      </c>
      <c r="N121" s="221">
        <v>2</v>
      </c>
      <c r="O121" s="222"/>
      <c r="P121" s="1966">
        <f>'NLOK ALL FORECASTS'!AV91</f>
        <v>300</v>
      </c>
      <c r="Q121" s="221">
        <v>2</v>
      </c>
      <c r="R121" s="222"/>
      <c r="S121" s="1966">
        <f>'NLOK ALL FORECASTS'!AW91</f>
        <v>300</v>
      </c>
      <c r="T121" s="221">
        <v>2</v>
      </c>
      <c r="U121" s="285"/>
      <c r="V121" s="1966">
        <f>'NLOK ALL FORECASTS'!AX91</f>
        <v>450</v>
      </c>
      <c r="W121" s="221">
        <v>2</v>
      </c>
      <c r="X121" s="285"/>
      <c r="Y121" s="1966">
        <f>'NLOK ALL FORECASTS'!AY91</f>
        <v>450</v>
      </c>
      <c r="Z121" s="221">
        <v>2</v>
      </c>
      <c r="AA121" s="285"/>
      <c r="AB121" s="1966">
        <f>'NLOK ALL FORECASTS'!AZ91</f>
        <v>400</v>
      </c>
      <c r="AC121" s="221">
        <v>2</v>
      </c>
      <c r="AD121" s="285"/>
      <c r="AE121" s="1966">
        <f>'NLOK ALL FORECASTS'!BA91</f>
        <v>400</v>
      </c>
      <c r="AF121" s="221">
        <v>2</v>
      </c>
      <c r="AG121" s="285"/>
      <c r="AH121" s="1966">
        <f>'NLOK ALL FORECASTS'!BB91</f>
        <v>973</v>
      </c>
      <c r="AI121" s="221">
        <v>2</v>
      </c>
      <c r="AJ121" s="285"/>
      <c r="AK121" s="1966">
        <f>'NLOK ALL FORECASTS'!BC91</f>
        <v>1072.72</v>
      </c>
      <c r="AL121" s="221">
        <v>3</v>
      </c>
      <c r="AM121" s="285"/>
      <c r="AN121" s="1966">
        <f>'NLOK ALL FORECASTS'!BD91</f>
        <v>600</v>
      </c>
      <c r="AO121" s="221">
        <v>3</v>
      </c>
      <c r="AP121" s="285"/>
      <c r="AQ121" s="1966">
        <f>'NLOK ALL FORECASTS'!BE91</f>
        <v>650</v>
      </c>
      <c r="AR121" s="221">
        <v>3</v>
      </c>
      <c r="AS121" s="285"/>
      <c r="AT121" s="1109">
        <f t="shared" si="20"/>
        <v>6395.72</v>
      </c>
      <c r="AU121" s="221">
        <f>SUM(K121,N121,Q121,T121,W121,Z121,AC121,AF121,AI121,AL121,AO121,AR121)</f>
        <v>27</v>
      </c>
      <c r="AV121" s="285">
        <f t="shared" si="21"/>
        <v>0</v>
      </c>
    </row>
    <row r="122" spans="1:48" ht="15.75" hidden="1" customHeight="1">
      <c r="D122" s="608" t="s">
        <v>109</v>
      </c>
      <c r="E122" s="282" t="s">
        <v>161</v>
      </c>
      <c r="F122" s="282"/>
      <c r="G122" s="282" t="s">
        <v>162</v>
      </c>
      <c r="H122" s="281"/>
      <c r="I122" s="203"/>
      <c r="J122" s="1967">
        <f>'NLOK ALL FORECASTS'!AT92</f>
        <v>12600</v>
      </c>
      <c r="K122" s="610">
        <v>11</v>
      </c>
      <c r="L122" s="611"/>
      <c r="M122" s="1967">
        <f>'NLOK ALL FORECASTS'!AU92</f>
        <v>17650</v>
      </c>
      <c r="N122" s="610">
        <v>15</v>
      </c>
      <c r="O122" s="611"/>
      <c r="P122" s="1967">
        <f>'NLOK ALL FORECASTS'!AV92</f>
        <v>17300</v>
      </c>
      <c r="Q122" s="610">
        <v>15</v>
      </c>
      <c r="R122" s="611"/>
      <c r="S122" s="1967">
        <f>'NLOK ALL FORECASTS'!AW92</f>
        <v>13500</v>
      </c>
      <c r="T122" s="610">
        <v>12</v>
      </c>
      <c r="U122" s="612"/>
      <c r="V122" s="1967">
        <f>'NLOK ALL FORECASTS'!AX92</f>
        <v>13250</v>
      </c>
      <c r="W122" s="610">
        <v>15</v>
      </c>
      <c r="X122" s="612"/>
      <c r="Y122" s="1967">
        <f>'NLOK ALL FORECASTS'!AY92</f>
        <v>13500</v>
      </c>
      <c r="Z122" s="610">
        <v>14</v>
      </c>
      <c r="AA122" s="612"/>
      <c r="AB122" s="1967">
        <f>'NLOK ALL FORECASTS'!AZ92</f>
        <v>14000</v>
      </c>
      <c r="AC122" s="610">
        <v>15</v>
      </c>
      <c r="AD122" s="612"/>
      <c r="AE122" s="1967">
        <f>'NLOK ALL FORECASTS'!BA92</f>
        <v>18200</v>
      </c>
      <c r="AF122" s="610">
        <v>18</v>
      </c>
      <c r="AG122" s="612"/>
      <c r="AH122" s="1967">
        <f>'NLOK ALL FORECASTS'!BB92</f>
        <v>17440</v>
      </c>
      <c r="AI122" s="610">
        <v>14</v>
      </c>
      <c r="AJ122" s="612"/>
      <c r="AK122" s="1967">
        <f>'NLOK ALL FORECASTS'!BC92</f>
        <v>18490</v>
      </c>
      <c r="AL122" s="610">
        <v>15</v>
      </c>
      <c r="AM122" s="612"/>
      <c r="AN122" s="1967">
        <f>'NLOK ALL FORECASTS'!BD92</f>
        <v>13640</v>
      </c>
      <c r="AO122" s="610">
        <v>11</v>
      </c>
      <c r="AP122" s="612"/>
      <c r="AQ122" s="1967">
        <f>'NLOK ALL FORECASTS'!BE92</f>
        <v>15340</v>
      </c>
      <c r="AR122" s="610">
        <v>13</v>
      </c>
      <c r="AS122" s="612"/>
      <c r="AT122" s="1968">
        <f t="shared" si="20"/>
        <v>184910</v>
      </c>
      <c r="AU122" s="610">
        <f>SUM(K122,N122,Q122,T122,W122,Z122,AC122,AF122,AI122,AL122,AO122,AR122)</f>
        <v>168</v>
      </c>
      <c r="AV122" s="612">
        <f t="shared" si="21"/>
        <v>0</v>
      </c>
    </row>
    <row r="123" spans="1:48" ht="15.75" hidden="1" customHeight="1">
      <c r="J123" s="961" t="s">
        <v>290</v>
      </c>
      <c r="K123" s="961"/>
      <c r="L123" s="961"/>
      <c r="M123" s="961" t="s">
        <v>291</v>
      </c>
      <c r="N123" s="961"/>
      <c r="O123" s="961"/>
      <c r="P123" s="961" t="s">
        <v>292</v>
      </c>
      <c r="Q123" s="961"/>
      <c r="R123" s="961"/>
      <c r="S123" s="961" t="s">
        <v>293</v>
      </c>
      <c r="T123" s="961"/>
      <c r="U123" s="961"/>
      <c r="V123" s="961" t="s">
        <v>294</v>
      </c>
      <c r="W123" s="961"/>
      <c r="X123" s="961"/>
      <c r="Y123" s="961" t="s">
        <v>295</v>
      </c>
      <c r="Z123" s="961"/>
      <c r="AA123" s="961"/>
      <c r="AB123" s="961" t="s">
        <v>296</v>
      </c>
      <c r="AC123" s="961"/>
      <c r="AD123" s="961"/>
      <c r="AE123" s="961" t="s">
        <v>297</v>
      </c>
      <c r="AF123" s="961"/>
      <c r="AG123" s="961"/>
      <c r="AH123" s="961" t="s">
        <v>298</v>
      </c>
      <c r="AI123" s="961"/>
      <c r="AJ123" s="961"/>
      <c r="AK123" s="961" t="s">
        <v>299</v>
      </c>
      <c r="AL123" s="961"/>
      <c r="AM123" s="961"/>
      <c r="AN123" s="961" t="s">
        <v>300</v>
      </c>
      <c r="AO123" s="961"/>
      <c r="AP123" s="961"/>
      <c r="AQ123" s="961" t="s">
        <v>301</v>
      </c>
    </row>
    <row r="124" spans="1:48" ht="15.75" hidden="1" customHeight="1">
      <c r="Y124" s="635"/>
    </row>
    <row r="125" spans="1:48" ht="15.75" hidden="1" customHeight="1">
      <c r="Y125" s="635"/>
    </row>
    <row r="126" spans="1:48" ht="15.75" hidden="1" customHeight="1">
      <c r="Y126" s="635"/>
    </row>
    <row r="127" spans="1:48" ht="15.75" hidden="1" customHeight="1">
      <c r="D127" s="1969"/>
      <c r="Y127" s="635"/>
    </row>
    <row r="128" spans="1:48" ht="15.75" hidden="1" customHeight="1">
      <c r="D128" s="2929" t="s">
        <v>302</v>
      </c>
      <c r="E128" s="2930" t="s">
        <v>225</v>
      </c>
      <c r="F128" s="2930"/>
      <c r="G128" s="2930" t="s">
        <v>225</v>
      </c>
      <c r="H128" s="2930" t="s">
        <v>225</v>
      </c>
      <c r="I128" s="2931"/>
      <c r="J128" s="1097"/>
      <c r="K128" s="1098">
        <v>45383</v>
      </c>
      <c r="L128" s="1100"/>
      <c r="M128" s="1097"/>
      <c r="N128" s="1098">
        <v>45413</v>
      </c>
      <c r="O128" s="1100"/>
      <c r="P128" s="1097"/>
      <c r="Q128" s="1098">
        <v>45444</v>
      </c>
      <c r="R128" s="1100"/>
      <c r="S128" s="1097"/>
      <c r="T128" s="1098">
        <v>45474</v>
      </c>
      <c r="U128" s="1100"/>
      <c r="V128" s="1097"/>
      <c r="W128" s="1098">
        <v>45505</v>
      </c>
      <c r="X128" s="1100"/>
      <c r="Y128" s="1097"/>
      <c r="Z128" s="1098">
        <v>45536</v>
      </c>
      <c r="AA128" s="1100"/>
      <c r="AB128" s="1097"/>
      <c r="AC128" s="1098">
        <v>45566</v>
      </c>
      <c r="AD128" s="1100"/>
      <c r="AE128" s="1097"/>
      <c r="AF128" s="1098">
        <v>45597</v>
      </c>
      <c r="AG128" s="1970"/>
      <c r="AH128" s="1097"/>
      <c r="AI128" s="1098">
        <v>45627</v>
      </c>
      <c r="AJ128" s="1100"/>
      <c r="AK128" s="1097"/>
      <c r="AL128" s="1098">
        <v>45658</v>
      </c>
      <c r="AM128" s="1100"/>
      <c r="AN128" s="1097"/>
      <c r="AO128" s="1098">
        <v>45689</v>
      </c>
      <c r="AP128" s="1970"/>
      <c r="AQ128" s="1971"/>
      <c r="AR128" s="1098">
        <v>45717</v>
      </c>
      <c r="AS128" s="1970"/>
      <c r="AT128" s="1971"/>
      <c r="AU128" s="1098" t="s">
        <v>2</v>
      </c>
      <c r="AV128" s="1970"/>
    </row>
    <row r="129" spans="4:48" ht="15.75" customHeight="1">
      <c r="D129" s="1888" t="s">
        <v>206</v>
      </c>
      <c r="E129" s="1125" t="s">
        <v>5</v>
      </c>
      <c r="F129" s="2015" t="s">
        <v>207</v>
      </c>
      <c r="G129" s="1125" t="s">
        <v>6</v>
      </c>
      <c r="H129" s="1126" t="s">
        <v>7</v>
      </c>
      <c r="I129" s="1127" t="s">
        <v>8</v>
      </c>
      <c r="J129" s="1128" t="s">
        <v>9</v>
      </c>
      <c r="K129" s="1129" t="s">
        <v>10</v>
      </c>
      <c r="L129" s="1890" t="s">
        <v>11</v>
      </c>
      <c r="M129" s="1128" t="s">
        <v>9</v>
      </c>
      <c r="N129" s="1129" t="s">
        <v>10</v>
      </c>
      <c r="O129" s="1890" t="s">
        <v>11</v>
      </c>
      <c r="P129" s="1128" t="s">
        <v>9</v>
      </c>
      <c r="Q129" s="1129" t="s">
        <v>10</v>
      </c>
      <c r="R129" s="1890" t="s">
        <v>11</v>
      </c>
      <c r="S129" s="1128" t="s">
        <v>9</v>
      </c>
      <c r="T129" s="1129" t="s">
        <v>10</v>
      </c>
      <c r="U129" s="1890" t="s">
        <v>11</v>
      </c>
      <c r="V129" s="1128" t="s">
        <v>9</v>
      </c>
      <c r="W129" s="1129" t="s">
        <v>10</v>
      </c>
      <c r="X129" s="1890" t="s">
        <v>11</v>
      </c>
      <c r="Y129" s="1128" t="s">
        <v>9</v>
      </c>
      <c r="Z129" s="1129" t="s">
        <v>10</v>
      </c>
      <c r="AA129" s="1890" t="s">
        <v>11</v>
      </c>
      <c r="AB129" s="1128" t="s">
        <v>9</v>
      </c>
      <c r="AC129" s="1129" t="s">
        <v>10</v>
      </c>
      <c r="AD129" s="1890" t="s">
        <v>11</v>
      </c>
      <c r="AE129" s="1128" t="s">
        <v>9</v>
      </c>
      <c r="AF129" s="1129" t="s">
        <v>10</v>
      </c>
      <c r="AG129" s="1890" t="s">
        <v>11</v>
      </c>
      <c r="AH129" s="1128" t="s">
        <v>9</v>
      </c>
      <c r="AI129" s="1129" t="s">
        <v>10</v>
      </c>
      <c r="AJ129" s="1890" t="s">
        <v>11</v>
      </c>
      <c r="AK129" s="1128" t="s">
        <v>9</v>
      </c>
      <c r="AL129" s="1129" t="s">
        <v>10</v>
      </c>
      <c r="AM129" s="1890" t="s">
        <v>11</v>
      </c>
      <c r="AN129" s="1128" t="s">
        <v>9</v>
      </c>
      <c r="AO129" s="1129" t="s">
        <v>10</v>
      </c>
      <c r="AP129" s="1890" t="s">
        <v>11</v>
      </c>
      <c r="AQ129" s="1128" t="s">
        <v>9</v>
      </c>
      <c r="AR129" s="1129" t="s">
        <v>10</v>
      </c>
      <c r="AS129" s="1890" t="s">
        <v>11</v>
      </c>
      <c r="AT129" s="1128" t="s">
        <v>9</v>
      </c>
      <c r="AU129" s="1129" t="s">
        <v>10</v>
      </c>
      <c r="AV129" s="1890" t="s">
        <v>11</v>
      </c>
    </row>
    <row r="130" spans="4:48" ht="15.75" customHeight="1">
      <c r="D130" s="1972" t="s">
        <v>208</v>
      </c>
      <c r="E130" s="174" t="s">
        <v>209</v>
      </c>
      <c r="F130" s="174" t="s">
        <v>210</v>
      </c>
      <c r="G130" s="209" t="s">
        <v>171</v>
      </c>
      <c r="H130" s="209">
        <v>11</v>
      </c>
      <c r="I130" s="276">
        <f>IFERROR(H130*60,"-")</f>
        <v>660</v>
      </c>
      <c r="J130" s="1996">
        <f t="shared" ref="J130:AQ130" si="22">SUM(J3,J5,J12)</f>
        <v>11500</v>
      </c>
      <c r="K130" s="1999">
        <f t="shared" si="22"/>
        <v>0</v>
      </c>
      <c r="L130" s="2000">
        <v>2819</v>
      </c>
      <c r="M130" s="1996">
        <f t="shared" si="22"/>
        <v>11500</v>
      </c>
      <c r="N130" s="1999"/>
      <c r="O130" s="2000">
        <v>2819</v>
      </c>
      <c r="P130" s="1996">
        <f t="shared" si="22"/>
        <v>10300</v>
      </c>
      <c r="Q130" s="1999"/>
      <c r="R130" s="2000">
        <v>2525</v>
      </c>
      <c r="S130" s="1996">
        <f t="shared" si="22"/>
        <v>10100</v>
      </c>
      <c r="T130" s="1999"/>
      <c r="U130" s="2000">
        <v>2475</v>
      </c>
      <c r="V130" s="1996">
        <f t="shared" si="22"/>
        <v>9000</v>
      </c>
      <c r="W130" s="1999"/>
      <c r="X130" s="2000">
        <v>2206</v>
      </c>
      <c r="Y130" s="1996">
        <f t="shared" si="22"/>
        <v>8500</v>
      </c>
      <c r="Z130" s="1999"/>
      <c r="AA130" s="2000">
        <v>2083</v>
      </c>
      <c r="AB130" s="1996">
        <f t="shared" si="22"/>
        <v>7700</v>
      </c>
      <c r="AC130" s="1999"/>
      <c r="AD130" s="2000">
        <v>1887</v>
      </c>
      <c r="AE130" s="1996">
        <f t="shared" si="22"/>
        <v>7800</v>
      </c>
      <c r="AF130" s="1999"/>
      <c r="AG130" s="2000">
        <v>1912</v>
      </c>
      <c r="AH130" s="1996">
        <f t="shared" si="22"/>
        <v>7500</v>
      </c>
      <c r="AI130" s="1999"/>
      <c r="AJ130" s="2000">
        <v>1838</v>
      </c>
      <c r="AK130" s="1996">
        <f t="shared" si="22"/>
        <v>8700</v>
      </c>
      <c r="AL130" s="1999"/>
      <c r="AM130" s="2000">
        <v>2132</v>
      </c>
      <c r="AN130" s="1996">
        <f t="shared" si="22"/>
        <v>8500</v>
      </c>
      <c r="AO130" s="1999"/>
      <c r="AP130" s="2000">
        <v>2083</v>
      </c>
      <c r="AQ130" s="1996">
        <f t="shared" si="22"/>
        <v>8900</v>
      </c>
      <c r="AR130" s="1999"/>
      <c r="AS130" s="2000">
        <v>2181</v>
      </c>
      <c r="AT130" s="1996">
        <f>SUM(J130,M130,P130,S130,V130,Y130,AB130,AE130,AH130,AK130,AN130,AQ130)</f>
        <v>110000</v>
      </c>
      <c r="AU130" s="1999">
        <f t="shared" ref="AU130:AU156" si="23">SUM(K130,N130,Q130,T130,W130,Z130,AC130,AF130,AI130,AL130,AO130,AR130)</f>
        <v>0</v>
      </c>
      <c r="AV130" s="2000">
        <f t="shared" ref="AV130:AV156" si="24">SUM(L130,O130,R130,U130,X130,AA130,AD130,AG130,AJ130,AM130,AP130,AS130)</f>
        <v>26960</v>
      </c>
    </row>
    <row r="131" spans="4:48" ht="15.75" customHeight="1">
      <c r="D131" s="1973" t="s">
        <v>208</v>
      </c>
      <c r="E131" s="246" t="s">
        <v>211</v>
      </c>
      <c r="F131" s="2404" t="s">
        <v>212</v>
      </c>
      <c r="G131" s="246" t="s">
        <v>171</v>
      </c>
      <c r="H131" s="168">
        <v>30</v>
      </c>
      <c r="I131" s="167">
        <f t="shared" ref="I131:I156" si="25">IFERROR(H131*60,"-")</f>
        <v>1800</v>
      </c>
      <c r="J131" s="1997">
        <f t="shared" ref="J131:AQ131" si="26">SUM(J8,J10)</f>
        <v>16500</v>
      </c>
      <c r="K131" s="2001">
        <f t="shared" si="26"/>
        <v>0</v>
      </c>
      <c r="L131" s="2002">
        <v>11029</v>
      </c>
      <c r="M131" s="1997">
        <f t="shared" si="26"/>
        <v>16000</v>
      </c>
      <c r="N131" s="2001"/>
      <c r="O131" s="2002">
        <v>10695</v>
      </c>
      <c r="P131" s="1997">
        <f t="shared" si="26"/>
        <v>15800</v>
      </c>
      <c r="Q131" s="2001"/>
      <c r="R131" s="2002">
        <v>10561</v>
      </c>
      <c r="S131" s="1997">
        <f t="shared" si="26"/>
        <v>16000</v>
      </c>
      <c r="T131" s="2001"/>
      <c r="U131" s="2002">
        <v>10695</v>
      </c>
      <c r="V131" s="1997">
        <f t="shared" si="26"/>
        <v>15500</v>
      </c>
      <c r="W131" s="2001"/>
      <c r="X131" s="2002">
        <v>10361</v>
      </c>
      <c r="Y131" s="1997">
        <f t="shared" si="26"/>
        <v>15000</v>
      </c>
      <c r="Z131" s="2001"/>
      <c r="AA131" s="2002">
        <v>10027</v>
      </c>
      <c r="AB131" s="1997">
        <f t="shared" si="26"/>
        <v>14500</v>
      </c>
      <c r="AC131" s="2001"/>
      <c r="AD131" s="2002">
        <v>9693</v>
      </c>
      <c r="AE131" s="1997">
        <f t="shared" si="26"/>
        <v>13100</v>
      </c>
      <c r="AF131" s="2001"/>
      <c r="AG131" s="2002">
        <v>8757</v>
      </c>
      <c r="AH131" s="1997">
        <f t="shared" si="26"/>
        <v>11500</v>
      </c>
      <c r="AI131" s="2001"/>
      <c r="AJ131" s="2002">
        <v>7687</v>
      </c>
      <c r="AK131" s="1997">
        <f t="shared" si="26"/>
        <v>12500</v>
      </c>
      <c r="AL131" s="2001"/>
      <c r="AM131" s="2002">
        <v>8356</v>
      </c>
      <c r="AN131" s="1997">
        <f t="shared" si="26"/>
        <v>12200</v>
      </c>
      <c r="AO131" s="2001"/>
      <c r="AP131" s="2002">
        <v>8155</v>
      </c>
      <c r="AQ131" s="1997">
        <f t="shared" si="26"/>
        <v>12000</v>
      </c>
      <c r="AR131" s="2001"/>
      <c r="AS131" s="2002">
        <v>8021</v>
      </c>
      <c r="AT131" s="1997">
        <f t="shared" ref="AT131:AT156" si="27">SUM(J131,M131,P131,S131,V131,Y131,AB131,AE131,AH131,AK131,AN131,AQ131)</f>
        <v>170600</v>
      </c>
      <c r="AU131" s="2001">
        <f t="shared" si="23"/>
        <v>0</v>
      </c>
      <c r="AV131" s="2002">
        <f t="shared" si="24"/>
        <v>114037</v>
      </c>
    </row>
    <row r="132" spans="4:48" ht="15.75" customHeight="1">
      <c r="D132" s="1973" t="s">
        <v>208</v>
      </c>
      <c r="E132" s="246" t="s">
        <v>213</v>
      </c>
      <c r="F132" s="246" t="s">
        <v>210</v>
      </c>
      <c r="G132" s="246" t="s">
        <v>171</v>
      </c>
      <c r="H132" s="246">
        <v>16</v>
      </c>
      <c r="I132" s="245">
        <f t="shared" si="25"/>
        <v>960</v>
      </c>
      <c r="J132" s="1997">
        <f t="shared" ref="J132:AQ132" si="28">SUM(J13,J23)</f>
        <v>9800</v>
      </c>
      <c r="K132" s="2001">
        <f t="shared" si="28"/>
        <v>0</v>
      </c>
      <c r="L132" s="2002">
        <v>3494</v>
      </c>
      <c r="M132" s="1997">
        <f t="shared" si="28"/>
        <v>9200</v>
      </c>
      <c r="N132" s="2001"/>
      <c r="O132" s="2002">
        <v>3280</v>
      </c>
      <c r="P132" s="1997">
        <f t="shared" si="28"/>
        <v>9200</v>
      </c>
      <c r="Q132" s="2001"/>
      <c r="R132" s="2002">
        <v>3280</v>
      </c>
      <c r="S132" s="1997">
        <f t="shared" si="28"/>
        <v>7600</v>
      </c>
      <c r="T132" s="2001"/>
      <c r="U132" s="2002">
        <v>2709</v>
      </c>
      <c r="V132" s="1997">
        <f t="shared" si="28"/>
        <v>7800</v>
      </c>
      <c r="W132" s="2001"/>
      <c r="X132" s="2002">
        <v>2781</v>
      </c>
      <c r="Y132" s="1997">
        <f t="shared" si="28"/>
        <v>7000</v>
      </c>
      <c r="Z132" s="2001"/>
      <c r="AA132" s="2002">
        <v>2496</v>
      </c>
      <c r="AB132" s="1997">
        <f t="shared" si="28"/>
        <v>6800</v>
      </c>
      <c r="AC132" s="2001"/>
      <c r="AD132" s="2002">
        <v>2424</v>
      </c>
      <c r="AE132" s="1997">
        <f t="shared" si="28"/>
        <v>7400</v>
      </c>
      <c r="AF132" s="2001"/>
      <c r="AG132" s="2002">
        <v>2638</v>
      </c>
      <c r="AH132" s="1997">
        <f t="shared" si="28"/>
        <v>8000</v>
      </c>
      <c r="AI132" s="2001"/>
      <c r="AJ132" s="2002">
        <v>2852</v>
      </c>
      <c r="AK132" s="1997">
        <f t="shared" si="28"/>
        <v>7800</v>
      </c>
      <c r="AL132" s="2001"/>
      <c r="AM132" s="2002">
        <v>2781</v>
      </c>
      <c r="AN132" s="1997">
        <f t="shared" si="28"/>
        <v>7600</v>
      </c>
      <c r="AO132" s="2001"/>
      <c r="AP132" s="2002">
        <v>2709</v>
      </c>
      <c r="AQ132" s="1997">
        <f t="shared" si="28"/>
        <v>8200</v>
      </c>
      <c r="AR132" s="2001"/>
      <c r="AS132" s="2002">
        <v>2923</v>
      </c>
      <c r="AT132" s="1997">
        <f t="shared" si="27"/>
        <v>96400</v>
      </c>
      <c r="AU132" s="2001">
        <f t="shared" si="23"/>
        <v>0</v>
      </c>
      <c r="AV132" s="2002">
        <f t="shared" si="24"/>
        <v>34367</v>
      </c>
    </row>
    <row r="133" spans="4:48" ht="15.75" customHeight="1">
      <c r="D133" s="1974" t="s">
        <v>208</v>
      </c>
      <c r="E133" s="155" t="s">
        <v>209</v>
      </c>
      <c r="F133" s="155" t="s">
        <v>210</v>
      </c>
      <c r="G133" s="155" t="s">
        <v>22</v>
      </c>
      <c r="H133" s="225">
        <v>15</v>
      </c>
      <c r="I133" s="208">
        <f t="shared" si="25"/>
        <v>900</v>
      </c>
      <c r="J133" s="1997">
        <f t="shared" ref="J133:AQ133" si="29">SUM(J4)</f>
        <v>7700</v>
      </c>
      <c r="K133" s="2001">
        <f t="shared" si="29"/>
        <v>0</v>
      </c>
      <c r="L133" s="2002">
        <v>2574</v>
      </c>
      <c r="M133" s="1997">
        <f t="shared" si="29"/>
        <v>7500</v>
      </c>
      <c r="N133" s="2001"/>
      <c r="O133" s="2002">
        <v>2507</v>
      </c>
      <c r="P133" s="1997">
        <f t="shared" si="29"/>
        <v>8200</v>
      </c>
      <c r="Q133" s="2001"/>
      <c r="R133" s="2002">
        <v>2741</v>
      </c>
      <c r="S133" s="1997">
        <f t="shared" si="29"/>
        <v>7900</v>
      </c>
      <c r="T133" s="2001"/>
      <c r="U133" s="2002">
        <v>2640</v>
      </c>
      <c r="V133" s="1997">
        <f t="shared" si="29"/>
        <v>7700</v>
      </c>
      <c r="W133" s="2001"/>
      <c r="X133" s="2002">
        <v>2574</v>
      </c>
      <c r="Y133" s="1997">
        <f t="shared" si="29"/>
        <v>6700</v>
      </c>
      <c r="Z133" s="2001"/>
      <c r="AA133" s="2002">
        <v>2239</v>
      </c>
      <c r="AB133" s="1997">
        <f t="shared" si="29"/>
        <v>4900</v>
      </c>
      <c r="AC133" s="2001"/>
      <c r="AD133" s="2002">
        <v>1638</v>
      </c>
      <c r="AE133" s="1997">
        <f t="shared" si="29"/>
        <v>3500</v>
      </c>
      <c r="AF133" s="2001"/>
      <c r="AG133" s="2002">
        <v>1170</v>
      </c>
      <c r="AH133" s="1997">
        <f t="shared" si="29"/>
        <v>3250</v>
      </c>
      <c r="AI133" s="2001"/>
      <c r="AJ133" s="2002">
        <v>1086</v>
      </c>
      <c r="AK133" s="1997">
        <f t="shared" si="29"/>
        <v>3500</v>
      </c>
      <c r="AL133" s="2001"/>
      <c r="AM133" s="2002">
        <v>1170</v>
      </c>
      <c r="AN133" s="1997">
        <f t="shared" si="29"/>
        <v>800</v>
      </c>
      <c r="AO133" s="2001"/>
      <c r="AP133" s="2002">
        <v>267</v>
      </c>
      <c r="AQ133" s="1997">
        <f t="shared" si="29"/>
        <v>900</v>
      </c>
      <c r="AR133" s="2001"/>
      <c r="AS133" s="2002">
        <v>301</v>
      </c>
      <c r="AT133" s="1997">
        <f t="shared" si="27"/>
        <v>62550</v>
      </c>
      <c r="AU133" s="2001">
        <f t="shared" si="23"/>
        <v>0</v>
      </c>
      <c r="AV133" s="2002">
        <f t="shared" si="24"/>
        <v>20907</v>
      </c>
    </row>
    <row r="134" spans="4:48" ht="15.75" customHeight="1">
      <c r="D134" s="1974" t="s">
        <v>208</v>
      </c>
      <c r="E134" s="155" t="s">
        <v>213</v>
      </c>
      <c r="F134" s="155" t="s">
        <v>210</v>
      </c>
      <c r="G134" s="155" t="s">
        <v>22</v>
      </c>
      <c r="H134" s="225">
        <v>20</v>
      </c>
      <c r="I134" s="208">
        <f t="shared" si="25"/>
        <v>1200</v>
      </c>
      <c r="J134" s="1997">
        <f t="shared" ref="J134:AQ134" si="30">SUM(J14,J21)</f>
        <v>6450</v>
      </c>
      <c r="K134" s="2001">
        <f t="shared" si="30"/>
        <v>0</v>
      </c>
      <c r="L134" s="2002">
        <v>2874</v>
      </c>
      <c r="M134" s="1997">
        <f t="shared" si="30"/>
        <v>6600</v>
      </c>
      <c r="N134" s="2001"/>
      <c r="O134" s="2002">
        <v>2941</v>
      </c>
      <c r="P134" s="1997">
        <f t="shared" si="30"/>
        <v>5900</v>
      </c>
      <c r="Q134" s="2001"/>
      <c r="R134" s="2002">
        <v>2629</v>
      </c>
      <c r="S134" s="1997">
        <f t="shared" si="30"/>
        <v>5700</v>
      </c>
      <c r="T134" s="2001"/>
      <c r="U134" s="2002">
        <v>2540</v>
      </c>
      <c r="V134" s="1997">
        <f t="shared" si="30"/>
        <v>5500</v>
      </c>
      <c r="W134" s="2001"/>
      <c r="X134" s="2002">
        <v>2451</v>
      </c>
      <c r="Y134" s="1997">
        <f t="shared" si="30"/>
        <v>5700</v>
      </c>
      <c r="Z134" s="2001"/>
      <c r="AA134" s="2002">
        <v>2540</v>
      </c>
      <c r="AB134" s="1997">
        <f t="shared" si="30"/>
        <v>5700</v>
      </c>
      <c r="AC134" s="2001"/>
      <c r="AD134" s="2002">
        <v>2540</v>
      </c>
      <c r="AE134" s="1997">
        <f t="shared" si="30"/>
        <v>12500</v>
      </c>
      <c r="AF134" s="2001"/>
      <c r="AG134" s="2002">
        <v>5570</v>
      </c>
      <c r="AH134" s="1997">
        <f t="shared" si="30"/>
        <v>11500</v>
      </c>
      <c r="AI134" s="2001"/>
      <c r="AJ134" s="2002">
        <v>5125</v>
      </c>
      <c r="AK134" s="1997">
        <f t="shared" si="30"/>
        <v>8500</v>
      </c>
      <c r="AL134" s="2001"/>
      <c r="AM134" s="2002">
        <v>3788</v>
      </c>
      <c r="AN134" s="1997">
        <f t="shared" si="30"/>
        <v>7300</v>
      </c>
      <c r="AO134" s="2001"/>
      <c r="AP134" s="2002">
        <v>3253</v>
      </c>
      <c r="AQ134" s="1997">
        <f t="shared" si="30"/>
        <v>7900</v>
      </c>
      <c r="AR134" s="2001"/>
      <c r="AS134" s="2002">
        <v>3520</v>
      </c>
      <c r="AT134" s="1997">
        <f t="shared" si="27"/>
        <v>89250</v>
      </c>
      <c r="AU134" s="2001">
        <f t="shared" si="23"/>
        <v>0</v>
      </c>
      <c r="AV134" s="2002">
        <f t="shared" si="24"/>
        <v>39771</v>
      </c>
    </row>
    <row r="135" spans="4:48" ht="15.75" customHeight="1">
      <c r="D135" s="1974" t="s">
        <v>208</v>
      </c>
      <c r="E135" s="155" t="s">
        <v>211</v>
      </c>
      <c r="F135" s="2404" t="s">
        <v>212</v>
      </c>
      <c r="G135" s="1995" t="s">
        <v>214</v>
      </c>
      <c r="H135" s="225">
        <v>60</v>
      </c>
      <c r="I135" s="208">
        <f t="shared" si="25"/>
        <v>3600</v>
      </c>
      <c r="J135" s="1997">
        <f t="shared" ref="J135:AQ135" si="31">SUM(J9,J11)</f>
        <v>8400</v>
      </c>
      <c r="K135" s="2001">
        <f t="shared" si="31"/>
        <v>0</v>
      </c>
      <c r="L135" s="2002">
        <v>6330</v>
      </c>
      <c r="M135" s="1997">
        <f t="shared" si="31"/>
        <v>8000</v>
      </c>
      <c r="N135" s="2001"/>
      <c r="O135" s="2002">
        <v>6029</v>
      </c>
      <c r="P135" s="1997">
        <f t="shared" si="31"/>
        <v>7800</v>
      </c>
      <c r="Q135" s="2001"/>
      <c r="R135" s="2002">
        <v>5878</v>
      </c>
      <c r="S135" s="1997">
        <f t="shared" si="31"/>
        <v>7800</v>
      </c>
      <c r="T135" s="2001"/>
      <c r="U135" s="2002">
        <v>5878</v>
      </c>
      <c r="V135" s="1997">
        <f t="shared" si="31"/>
        <v>8000</v>
      </c>
      <c r="W135" s="2001"/>
      <c r="X135" s="2002">
        <v>6029</v>
      </c>
      <c r="Y135" s="1997">
        <f t="shared" si="31"/>
        <v>8000</v>
      </c>
      <c r="Z135" s="2001"/>
      <c r="AA135" s="2002">
        <v>6029</v>
      </c>
      <c r="AB135" s="1997">
        <f t="shared" si="31"/>
        <v>8200</v>
      </c>
      <c r="AC135" s="2001"/>
      <c r="AD135" s="2002">
        <v>6180</v>
      </c>
      <c r="AE135" s="1997">
        <f t="shared" si="31"/>
        <v>6100</v>
      </c>
      <c r="AF135" s="2001"/>
      <c r="AG135" s="2002">
        <v>4597</v>
      </c>
      <c r="AH135" s="1997">
        <f t="shared" si="31"/>
        <v>5800</v>
      </c>
      <c r="AI135" s="2001"/>
      <c r="AJ135" s="2002">
        <v>4371</v>
      </c>
      <c r="AK135" s="1997">
        <f t="shared" si="31"/>
        <v>6200</v>
      </c>
      <c r="AL135" s="2001"/>
      <c r="AM135" s="2002">
        <v>4672</v>
      </c>
      <c r="AN135" s="1997">
        <f t="shared" si="31"/>
        <v>6100</v>
      </c>
      <c r="AO135" s="2001"/>
      <c r="AP135" s="2002">
        <v>4597</v>
      </c>
      <c r="AQ135" s="1997">
        <f t="shared" si="31"/>
        <v>6700</v>
      </c>
      <c r="AR135" s="2001"/>
      <c r="AS135" s="2002">
        <v>5049</v>
      </c>
      <c r="AT135" s="1997">
        <f t="shared" si="27"/>
        <v>87100</v>
      </c>
      <c r="AU135" s="2001">
        <f t="shared" si="23"/>
        <v>0</v>
      </c>
      <c r="AV135" s="2002">
        <f t="shared" si="24"/>
        <v>65639</v>
      </c>
    </row>
    <row r="136" spans="4:48" ht="15.75" customHeight="1">
      <c r="D136" s="1974" t="s">
        <v>208</v>
      </c>
      <c r="E136" s="155" t="s">
        <v>213</v>
      </c>
      <c r="F136" s="155" t="s">
        <v>210</v>
      </c>
      <c r="G136" s="1995" t="s">
        <v>214</v>
      </c>
      <c r="H136" s="225">
        <v>30</v>
      </c>
      <c r="I136" s="208">
        <f t="shared" si="25"/>
        <v>1800</v>
      </c>
      <c r="J136" s="1997">
        <f t="shared" ref="J136:AQ136" si="32">SUM(J18)</f>
        <v>2400</v>
      </c>
      <c r="K136" s="2001">
        <f t="shared" si="32"/>
        <v>0</v>
      </c>
      <c r="L136" s="2002">
        <v>1604</v>
      </c>
      <c r="M136" s="1997">
        <f t="shared" si="32"/>
        <v>2300</v>
      </c>
      <c r="N136" s="2001"/>
      <c r="O136" s="2002">
        <v>1537</v>
      </c>
      <c r="P136" s="1997">
        <f t="shared" si="32"/>
        <v>2250</v>
      </c>
      <c r="Q136" s="2001"/>
      <c r="R136" s="2002">
        <v>1504</v>
      </c>
      <c r="S136" s="1997">
        <f t="shared" si="32"/>
        <v>2200</v>
      </c>
      <c r="T136" s="2001"/>
      <c r="U136" s="2002">
        <v>1471</v>
      </c>
      <c r="V136" s="1997">
        <f t="shared" si="32"/>
        <v>2200</v>
      </c>
      <c r="W136" s="2001"/>
      <c r="X136" s="2002">
        <v>1471</v>
      </c>
      <c r="Y136" s="1997">
        <f t="shared" si="32"/>
        <v>2300</v>
      </c>
      <c r="Z136" s="2001"/>
      <c r="AA136" s="2002">
        <v>1537</v>
      </c>
      <c r="AB136" s="1997">
        <f t="shared" si="32"/>
        <v>2300</v>
      </c>
      <c r="AC136" s="2001"/>
      <c r="AD136" s="2002">
        <v>1537</v>
      </c>
      <c r="AE136" s="1997">
        <f t="shared" si="32"/>
        <v>2500</v>
      </c>
      <c r="AF136" s="2001"/>
      <c r="AG136" s="2002">
        <v>1671</v>
      </c>
      <c r="AH136" s="1997">
        <f t="shared" si="32"/>
        <v>2400</v>
      </c>
      <c r="AI136" s="2001"/>
      <c r="AJ136" s="2002">
        <v>1604</v>
      </c>
      <c r="AK136" s="1997">
        <f t="shared" si="32"/>
        <v>2700</v>
      </c>
      <c r="AL136" s="2001"/>
      <c r="AM136" s="2002">
        <v>1805</v>
      </c>
      <c r="AN136" s="1997">
        <f t="shared" si="32"/>
        <v>2500</v>
      </c>
      <c r="AO136" s="2001"/>
      <c r="AP136" s="2002">
        <v>1671</v>
      </c>
      <c r="AQ136" s="1997">
        <f t="shared" si="32"/>
        <v>2600</v>
      </c>
      <c r="AR136" s="2001"/>
      <c r="AS136" s="2002">
        <v>1738</v>
      </c>
      <c r="AT136" s="1997">
        <f t="shared" si="27"/>
        <v>28650</v>
      </c>
      <c r="AU136" s="2001">
        <f t="shared" si="23"/>
        <v>0</v>
      </c>
      <c r="AV136" s="2002">
        <f t="shared" si="24"/>
        <v>19150</v>
      </c>
    </row>
    <row r="137" spans="4:48" ht="15.75" customHeight="1">
      <c r="D137" s="2388" t="s">
        <v>208</v>
      </c>
      <c r="E137" s="2389" t="s">
        <v>209</v>
      </c>
      <c r="F137" s="2389" t="s">
        <v>210</v>
      </c>
      <c r="G137" s="2389" t="s">
        <v>215</v>
      </c>
      <c r="H137" s="225">
        <v>7</v>
      </c>
      <c r="I137" s="208">
        <f t="shared" si="25"/>
        <v>420</v>
      </c>
      <c r="J137" s="2390">
        <f t="shared" ref="J137:K137" si="33">SUM(J6)</f>
        <v>14000</v>
      </c>
      <c r="K137" s="2001">
        <f t="shared" si="33"/>
        <v>0</v>
      </c>
      <c r="L137" s="2002">
        <v>4412</v>
      </c>
      <c r="M137" s="2390">
        <f>'AVAST ALL FORECASTS'!AU213</f>
        <v>11500</v>
      </c>
      <c r="N137" s="2001"/>
      <c r="O137" s="2002">
        <v>3322</v>
      </c>
      <c r="P137" s="2390">
        <f>'AVAST ALL FORECASTS'!AV213</f>
        <v>11250</v>
      </c>
      <c r="Q137" s="2001"/>
      <c r="R137" s="2002">
        <v>3250</v>
      </c>
      <c r="S137" s="2390">
        <f>'AVAST ALL FORECASTS'!AW213</f>
        <v>10500</v>
      </c>
      <c r="T137" s="2001"/>
      <c r="U137" s="2002">
        <v>3033</v>
      </c>
      <c r="V137" s="2390">
        <f>'AVAST ALL FORECASTS'!AX213</f>
        <v>10000</v>
      </c>
      <c r="W137" s="2001"/>
      <c r="X137" s="2002">
        <v>2889</v>
      </c>
      <c r="Y137" s="2390">
        <f>'AVAST ALL FORECASTS'!AY213</f>
        <v>10000</v>
      </c>
      <c r="Z137" s="2001"/>
      <c r="AA137" s="2002">
        <v>2889</v>
      </c>
      <c r="AB137" s="2390">
        <f>'AVAST ALL FORECASTS'!AZ213</f>
        <v>7000</v>
      </c>
      <c r="AC137" s="2001"/>
      <c r="AD137" s="2002">
        <v>2022</v>
      </c>
      <c r="AE137" s="2390">
        <f>'AVAST ALL FORECASTS'!BA213</f>
        <v>4500</v>
      </c>
      <c r="AF137" s="2001"/>
      <c r="AG137" s="2002">
        <v>1300</v>
      </c>
      <c r="AH137" s="2390">
        <f>'AVAST ALL FORECASTS'!BB213</f>
        <v>3000</v>
      </c>
      <c r="AI137" s="2001"/>
      <c r="AJ137" s="2002">
        <v>867</v>
      </c>
      <c r="AK137" s="2390">
        <f>'AVAST ALL FORECASTS'!BC213</f>
        <v>3500</v>
      </c>
      <c r="AL137" s="2001"/>
      <c r="AM137" s="2002">
        <v>1011</v>
      </c>
      <c r="AN137" s="2390">
        <f>'AVAST ALL FORECASTS'!BD213</f>
        <v>2300</v>
      </c>
      <c r="AO137" s="2001"/>
      <c r="AP137" s="2002">
        <v>664</v>
      </c>
      <c r="AQ137" s="2390">
        <f>'AVAST ALL FORECASTS'!BE213</f>
        <v>2500</v>
      </c>
      <c r="AR137" s="2001"/>
      <c r="AS137" s="2002">
        <v>722</v>
      </c>
      <c r="AT137" s="2390">
        <f t="shared" si="27"/>
        <v>90050</v>
      </c>
      <c r="AU137" s="2001">
        <f t="shared" si="23"/>
        <v>0</v>
      </c>
      <c r="AV137" s="2002">
        <f t="shared" si="24"/>
        <v>26381</v>
      </c>
    </row>
    <row r="138" spans="4:48" ht="15.75" hidden="1" customHeight="1">
      <c r="D138" s="2388"/>
      <c r="E138" s="2389"/>
      <c r="F138" s="2389"/>
      <c r="G138" s="2389"/>
      <c r="H138" s="225">
        <v>7</v>
      </c>
      <c r="I138" s="208">
        <f t="shared" si="25"/>
        <v>420</v>
      </c>
      <c r="J138" s="2390">
        <f t="shared" ref="J138:K138" si="34">SUM(J7)</f>
        <v>0</v>
      </c>
      <c r="K138" s="2001">
        <f t="shared" si="34"/>
        <v>0</v>
      </c>
      <c r="L138" s="2002"/>
      <c r="M138" s="2390"/>
      <c r="N138" s="2001"/>
      <c r="O138" s="2002"/>
      <c r="P138" s="2390"/>
      <c r="Q138" s="2001"/>
      <c r="R138" s="2002"/>
      <c r="S138" s="2390"/>
      <c r="T138" s="2001"/>
      <c r="U138" s="2002"/>
      <c r="V138" s="2390"/>
      <c r="W138" s="2001"/>
      <c r="X138" s="2002"/>
      <c r="Y138" s="2390"/>
      <c r="Z138" s="2001"/>
      <c r="AA138" s="2002"/>
      <c r="AB138" s="2390"/>
      <c r="AC138" s="2001"/>
      <c r="AD138" s="2002"/>
      <c r="AE138" s="2390"/>
      <c r="AF138" s="2001"/>
      <c r="AG138" s="2002"/>
      <c r="AH138" s="2390"/>
      <c r="AI138" s="2001"/>
      <c r="AJ138" s="2002"/>
      <c r="AK138" s="2390"/>
      <c r="AL138" s="2001"/>
      <c r="AM138" s="2002"/>
      <c r="AN138" s="2390"/>
      <c r="AO138" s="2001"/>
      <c r="AP138" s="2002"/>
      <c r="AQ138" s="2390"/>
      <c r="AR138" s="2001"/>
      <c r="AS138" s="2002"/>
      <c r="AT138" s="2390">
        <f t="shared" si="27"/>
        <v>0</v>
      </c>
      <c r="AU138" s="2001">
        <f t="shared" si="23"/>
        <v>0</v>
      </c>
      <c r="AV138" s="2002">
        <f t="shared" si="24"/>
        <v>0</v>
      </c>
    </row>
    <row r="139" spans="4:48" ht="15.75" customHeight="1">
      <c r="D139" s="2388" t="s">
        <v>208</v>
      </c>
      <c r="E139" s="2389" t="s">
        <v>216</v>
      </c>
      <c r="F139" s="2389" t="s">
        <v>210</v>
      </c>
      <c r="G139" s="2389" t="s">
        <v>215</v>
      </c>
      <c r="H139" s="225">
        <v>7</v>
      </c>
      <c r="I139" s="208">
        <f t="shared" si="25"/>
        <v>420</v>
      </c>
      <c r="J139" s="2390">
        <f t="shared" ref="J139:K139" si="35">SUM(J15,J22)</f>
        <v>4300</v>
      </c>
      <c r="K139" s="2001">
        <f t="shared" si="35"/>
        <v>0</v>
      </c>
      <c r="L139" s="2002">
        <v>745</v>
      </c>
      <c r="M139" s="2390">
        <f>'AVAST ALL FORECASTS'!AU230</f>
        <v>4000</v>
      </c>
      <c r="N139" s="2001"/>
      <c r="O139" s="2002">
        <v>693</v>
      </c>
      <c r="P139" s="2390">
        <f>'AVAST ALL FORECASTS'!AV230</f>
        <v>3750</v>
      </c>
      <c r="Q139" s="2001"/>
      <c r="R139" s="2002">
        <v>650</v>
      </c>
      <c r="S139" s="2390">
        <f>'AVAST ALL FORECASTS'!AW230</f>
        <v>3500</v>
      </c>
      <c r="T139" s="2001"/>
      <c r="U139" s="2002">
        <v>607</v>
      </c>
      <c r="V139" s="2390">
        <f>'AVAST ALL FORECASTS'!AX230</f>
        <v>3750</v>
      </c>
      <c r="W139" s="2001"/>
      <c r="X139" s="2002">
        <v>650</v>
      </c>
      <c r="Y139" s="2390">
        <f>'AVAST ALL FORECASTS'!AY230</f>
        <v>3800</v>
      </c>
      <c r="Z139" s="2001"/>
      <c r="AA139" s="2002">
        <v>659</v>
      </c>
      <c r="AB139" s="2390">
        <f>'AVAST ALL FORECASTS'!AZ230</f>
        <v>3900</v>
      </c>
      <c r="AC139" s="2001"/>
      <c r="AD139" s="2002">
        <v>676</v>
      </c>
      <c r="AE139" s="2390">
        <f>'AVAST ALL FORECASTS'!BA230</f>
        <v>4000</v>
      </c>
      <c r="AF139" s="2001"/>
      <c r="AG139" s="2002">
        <v>693</v>
      </c>
      <c r="AH139" s="2390">
        <f>'AVAST ALL FORECASTS'!BB230</f>
        <v>3000</v>
      </c>
      <c r="AI139" s="2001"/>
      <c r="AJ139" s="2002">
        <v>520</v>
      </c>
      <c r="AK139" s="2390">
        <f>'AVAST ALL FORECASTS'!BC230</f>
        <v>3200</v>
      </c>
      <c r="AL139" s="2001"/>
      <c r="AM139" s="2002">
        <v>555</v>
      </c>
      <c r="AN139" s="2390">
        <f>'AVAST ALL FORECASTS'!BD230</f>
        <v>2900</v>
      </c>
      <c r="AO139" s="2001"/>
      <c r="AP139" s="2002">
        <v>503</v>
      </c>
      <c r="AQ139" s="2390">
        <f>'AVAST ALL FORECASTS'!BE230</f>
        <v>3100</v>
      </c>
      <c r="AR139" s="2001"/>
      <c r="AS139" s="2002">
        <v>537</v>
      </c>
      <c r="AT139" s="2390">
        <f t="shared" si="27"/>
        <v>43200</v>
      </c>
      <c r="AU139" s="2001">
        <f t="shared" si="23"/>
        <v>0</v>
      </c>
      <c r="AV139" s="2002">
        <f t="shared" si="24"/>
        <v>7488</v>
      </c>
    </row>
    <row r="140" spans="4:48" ht="15.75" hidden="1" customHeight="1">
      <c r="D140" s="2388"/>
      <c r="E140" s="2389"/>
      <c r="F140" s="2389"/>
      <c r="G140" s="2389"/>
      <c r="H140" s="225">
        <v>7</v>
      </c>
      <c r="I140" s="208">
        <f t="shared" si="25"/>
        <v>420</v>
      </c>
      <c r="J140" s="2390">
        <f t="shared" ref="J140:K140" si="36">SUM(J16)</f>
        <v>2500</v>
      </c>
      <c r="K140" s="2001">
        <f t="shared" si="36"/>
        <v>0</v>
      </c>
      <c r="L140" s="2002">
        <v>333</v>
      </c>
      <c r="M140" s="2390"/>
      <c r="N140" s="2001"/>
      <c r="O140" s="2002">
        <v>0</v>
      </c>
      <c r="P140" s="2390"/>
      <c r="Q140" s="2001"/>
      <c r="R140" s="2002">
        <v>0</v>
      </c>
      <c r="S140" s="2390"/>
      <c r="T140" s="2001"/>
      <c r="U140" s="2002">
        <v>0</v>
      </c>
      <c r="V140" s="2390"/>
      <c r="W140" s="2001"/>
      <c r="X140" s="2002">
        <v>0</v>
      </c>
      <c r="Y140" s="2390"/>
      <c r="Z140" s="2001"/>
      <c r="AA140" s="2002">
        <v>0</v>
      </c>
      <c r="AB140" s="2390"/>
      <c r="AC140" s="2001"/>
      <c r="AD140" s="2002">
        <v>0</v>
      </c>
      <c r="AE140" s="2390"/>
      <c r="AF140" s="2001"/>
      <c r="AG140" s="2002">
        <v>0</v>
      </c>
      <c r="AH140" s="2390"/>
      <c r="AI140" s="2001"/>
      <c r="AJ140" s="2002">
        <v>0</v>
      </c>
      <c r="AK140" s="2390"/>
      <c r="AL140" s="2001"/>
      <c r="AM140" s="2002">
        <v>0</v>
      </c>
      <c r="AN140" s="2390"/>
      <c r="AO140" s="2001"/>
      <c r="AP140" s="2002">
        <v>0</v>
      </c>
      <c r="AQ140" s="2390"/>
      <c r="AR140" s="2001"/>
      <c r="AS140" s="2002">
        <v>0</v>
      </c>
      <c r="AT140" s="2390">
        <f t="shared" si="27"/>
        <v>2500</v>
      </c>
      <c r="AU140" s="2001">
        <f t="shared" si="23"/>
        <v>0</v>
      </c>
      <c r="AV140" s="2002">
        <f t="shared" si="24"/>
        <v>333</v>
      </c>
    </row>
    <row r="141" spans="4:48" ht="15.75" customHeight="1">
      <c r="D141" s="2388" t="s">
        <v>208</v>
      </c>
      <c r="E141" s="2389" t="s">
        <v>64</v>
      </c>
      <c r="F141" s="2389" t="s">
        <v>210</v>
      </c>
      <c r="G141" s="2389" t="s">
        <v>215</v>
      </c>
      <c r="H141" s="225">
        <v>10</v>
      </c>
      <c r="I141" s="208">
        <v>600</v>
      </c>
      <c r="J141" s="2390">
        <v>450</v>
      </c>
      <c r="K141" s="2001">
        <v>0</v>
      </c>
      <c r="L141" s="2002">
        <v>520</v>
      </c>
      <c r="M141" s="2390">
        <f>'AVAST ALL FORECASTS'!AU207</f>
        <v>400</v>
      </c>
      <c r="N141" s="2001"/>
      <c r="O141" s="2002">
        <v>520</v>
      </c>
      <c r="P141" s="2390">
        <f>'AVAST ALL FORECASTS'!AV207</f>
        <v>350</v>
      </c>
      <c r="Q141" s="2001"/>
      <c r="R141" s="2002">
        <v>520</v>
      </c>
      <c r="S141" s="2390">
        <f>'AVAST ALL FORECASTS'!AW207</f>
        <v>450</v>
      </c>
      <c r="T141" s="2001"/>
      <c r="U141" s="2002">
        <v>520</v>
      </c>
      <c r="V141" s="2390">
        <f>'AVAST ALL FORECASTS'!AX207</f>
        <v>500</v>
      </c>
      <c r="W141" s="2001"/>
      <c r="X141" s="2002">
        <v>520</v>
      </c>
      <c r="Y141" s="2390">
        <f>'AVAST ALL FORECASTS'!AY207</f>
        <v>450</v>
      </c>
      <c r="Z141" s="2001"/>
      <c r="AA141" s="2002">
        <v>520</v>
      </c>
      <c r="AB141" s="2390">
        <f>'AVAST ALL FORECASTS'!AZ207</f>
        <v>400</v>
      </c>
      <c r="AC141" s="2001"/>
      <c r="AD141" s="2002">
        <v>520</v>
      </c>
      <c r="AE141" s="2390">
        <f>'AVAST ALL FORECASTS'!BA207</f>
        <v>425</v>
      </c>
      <c r="AF141" s="2001"/>
      <c r="AG141" s="2002">
        <v>520</v>
      </c>
      <c r="AH141" s="2390">
        <f>'AVAST ALL FORECASTS'!BB207</f>
        <v>400</v>
      </c>
      <c r="AI141" s="2001"/>
      <c r="AJ141" s="2002">
        <v>520</v>
      </c>
      <c r="AK141" s="2390">
        <f>'AVAST ALL FORECASTS'!BC207</f>
        <v>550</v>
      </c>
      <c r="AL141" s="2001"/>
      <c r="AM141" s="2002">
        <v>520</v>
      </c>
      <c r="AN141" s="2390">
        <f>'AVAST ALL FORECASTS'!BD207</f>
        <v>475</v>
      </c>
      <c r="AO141" s="2001"/>
      <c r="AP141" s="2002">
        <v>520</v>
      </c>
      <c r="AQ141" s="2390">
        <f>'AVAST ALL FORECASTS'!BE207</f>
        <v>500</v>
      </c>
      <c r="AR141" s="2001"/>
      <c r="AS141" s="2002">
        <v>520</v>
      </c>
      <c r="AT141" s="2390">
        <v>5400</v>
      </c>
      <c r="AU141" s="2001">
        <v>0</v>
      </c>
      <c r="AV141" s="2002">
        <v>6240</v>
      </c>
    </row>
    <row r="142" spans="4:48" ht="15.75" hidden="1" customHeight="1">
      <c r="D142" s="2388"/>
      <c r="E142" s="2389"/>
      <c r="F142" s="2389"/>
      <c r="G142" s="2389"/>
      <c r="H142" s="225">
        <v>7</v>
      </c>
      <c r="I142" s="208">
        <f t="shared" si="25"/>
        <v>420</v>
      </c>
      <c r="J142" s="2390">
        <f t="shared" ref="J142" si="37">SUM(J20)</f>
        <v>3700</v>
      </c>
      <c r="K142" s="2001"/>
      <c r="L142" s="2002"/>
      <c r="M142" s="2390"/>
      <c r="N142" s="2001"/>
      <c r="O142" s="2002">
        <v>0</v>
      </c>
      <c r="P142" s="2390"/>
      <c r="Q142" s="2001"/>
      <c r="R142" s="2002">
        <v>0</v>
      </c>
      <c r="S142" s="2390"/>
      <c r="T142" s="2001"/>
      <c r="U142" s="2002">
        <v>0</v>
      </c>
      <c r="V142" s="2390"/>
      <c r="W142" s="2001"/>
      <c r="X142" s="2002">
        <v>0</v>
      </c>
      <c r="Y142" s="2390"/>
      <c r="Z142" s="2001"/>
      <c r="AA142" s="2002"/>
      <c r="AB142" s="2390"/>
      <c r="AC142" s="2001"/>
      <c r="AD142" s="2002"/>
      <c r="AE142" s="2390"/>
      <c r="AF142" s="2001"/>
      <c r="AG142" s="2002"/>
      <c r="AH142" s="2390"/>
      <c r="AI142" s="2001"/>
      <c r="AJ142" s="2002"/>
      <c r="AK142" s="2390"/>
      <c r="AL142" s="2001"/>
      <c r="AM142" s="2002"/>
      <c r="AN142" s="2390"/>
      <c r="AO142" s="2001"/>
      <c r="AP142" s="2002"/>
      <c r="AQ142" s="2390"/>
      <c r="AR142" s="2001"/>
      <c r="AS142" s="2002">
        <v>0</v>
      </c>
      <c r="AT142" s="2390">
        <f t="shared" si="27"/>
        <v>3700</v>
      </c>
      <c r="AU142" s="2001">
        <f t="shared" si="23"/>
        <v>0</v>
      </c>
      <c r="AV142" s="2002">
        <f t="shared" si="24"/>
        <v>0</v>
      </c>
    </row>
    <row r="143" spans="4:48" ht="15.75" customHeight="1">
      <c r="D143" s="2388" t="s">
        <v>208</v>
      </c>
      <c r="E143" s="2389" t="s">
        <v>217</v>
      </c>
      <c r="F143" s="2389" t="s">
        <v>210</v>
      </c>
      <c r="G143" s="2389" t="s">
        <v>215</v>
      </c>
      <c r="H143" s="225">
        <v>7</v>
      </c>
      <c r="I143" s="208">
        <f t="shared" si="25"/>
        <v>420</v>
      </c>
      <c r="J143" s="2390">
        <f t="shared" ref="J143:K143" si="38">SUM(J17)</f>
        <v>3000</v>
      </c>
      <c r="K143" s="2001">
        <f t="shared" si="38"/>
        <v>0</v>
      </c>
      <c r="L143" s="2002">
        <v>520</v>
      </c>
      <c r="M143" s="2390">
        <f>'AVAST ALL FORECASTS'!AU232</f>
        <v>8300</v>
      </c>
      <c r="N143" s="2001"/>
      <c r="O143" s="2002">
        <v>1439</v>
      </c>
      <c r="P143" s="2390">
        <f>'AVAST ALL FORECASTS'!AV232</f>
        <v>8600</v>
      </c>
      <c r="Q143" s="2001"/>
      <c r="R143" s="2002">
        <v>1491</v>
      </c>
      <c r="S143" s="2390">
        <f>'AVAST ALL FORECASTS'!AW232</f>
        <v>8600</v>
      </c>
      <c r="T143" s="2001"/>
      <c r="U143" s="2002">
        <v>1491</v>
      </c>
      <c r="V143" s="2390">
        <f>'AVAST ALL FORECASTS'!AX232</f>
        <v>8600</v>
      </c>
      <c r="W143" s="2001"/>
      <c r="X143" s="2002">
        <v>1491</v>
      </c>
      <c r="Y143" s="2390">
        <f>'AVAST ALL FORECASTS'!AY232</f>
        <v>8300</v>
      </c>
      <c r="Z143" s="2001"/>
      <c r="AA143" s="2002">
        <v>1439</v>
      </c>
      <c r="AB143" s="2390">
        <f>'AVAST ALL FORECASTS'!AZ232</f>
        <v>6700</v>
      </c>
      <c r="AC143" s="2001"/>
      <c r="AD143" s="2002">
        <v>1161</v>
      </c>
      <c r="AE143" s="2390">
        <f>'AVAST ALL FORECASTS'!BA232</f>
        <v>6700</v>
      </c>
      <c r="AF143" s="2001"/>
      <c r="AG143" s="2002">
        <v>1161</v>
      </c>
      <c r="AH143" s="2390">
        <f>'AVAST ALL FORECASTS'!BB232</f>
        <v>7000</v>
      </c>
      <c r="AI143" s="2001"/>
      <c r="AJ143" s="2002">
        <v>1213</v>
      </c>
      <c r="AK143" s="2390">
        <f>'AVAST ALL FORECASTS'!BC232</f>
        <v>7500</v>
      </c>
      <c r="AL143" s="2001"/>
      <c r="AM143" s="2002">
        <v>1300</v>
      </c>
      <c r="AN143" s="2390">
        <f>'AVAST ALL FORECASTS'!BD232</f>
        <v>7000</v>
      </c>
      <c r="AO143" s="2001"/>
      <c r="AP143" s="2002">
        <v>1213</v>
      </c>
      <c r="AQ143" s="2390">
        <f>'AVAST ALL FORECASTS'!BE232</f>
        <v>7200</v>
      </c>
      <c r="AR143" s="2001"/>
      <c r="AS143" s="2002">
        <v>1248</v>
      </c>
      <c r="AT143" s="2390">
        <f t="shared" si="27"/>
        <v>87500</v>
      </c>
      <c r="AU143" s="2001">
        <f t="shared" si="23"/>
        <v>0</v>
      </c>
      <c r="AV143" s="2002">
        <f t="shared" si="24"/>
        <v>15167</v>
      </c>
    </row>
    <row r="144" spans="4:48" ht="15.75" customHeight="1">
      <c r="D144" s="1974" t="s">
        <v>218</v>
      </c>
      <c r="E144" s="155" t="s">
        <v>74</v>
      </c>
      <c r="F144" s="155" t="s">
        <v>210</v>
      </c>
      <c r="G144" s="155" t="s">
        <v>171</v>
      </c>
      <c r="H144" s="225">
        <v>10</v>
      </c>
      <c r="I144" s="208">
        <f t="shared" si="25"/>
        <v>600</v>
      </c>
      <c r="J144" s="1997">
        <f t="shared" ref="J144:AQ144" si="39">SUM(J39)</f>
        <v>825</v>
      </c>
      <c r="K144" s="2001">
        <v>2</v>
      </c>
      <c r="L144" s="2002">
        <f t="shared" si="39"/>
        <v>0</v>
      </c>
      <c r="M144" s="1997">
        <f t="shared" si="39"/>
        <v>800</v>
      </c>
      <c r="N144" s="2001">
        <v>2</v>
      </c>
      <c r="O144" s="2002"/>
      <c r="P144" s="1997">
        <f t="shared" si="39"/>
        <v>700</v>
      </c>
      <c r="Q144" s="2001">
        <v>2</v>
      </c>
      <c r="R144" s="2002"/>
      <c r="S144" s="1997">
        <f t="shared" si="39"/>
        <v>675</v>
      </c>
      <c r="T144" s="2001">
        <v>2</v>
      </c>
      <c r="U144" s="2002"/>
      <c r="V144" s="1997">
        <f t="shared" si="39"/>
        <v>675</v>
      </c>
      <c r="W144" s="2001">
        <v>2</v>
      </c>
      <c r="X144" s="2002"/>
      <c r="Y144" s="1997">
        <f t="shared" si="39"/>
        <v>700</v>
      </c>
      <c r="Z144" s="2001">
        <v>2</v>
      </c>
      <c r="AA144" s="2002"/>
      <c r="AB144" s="1997">
        <f t="shared" si="39"/>
        <v>700</v>
      </c>
      <c r="AC144" s="2001">
        <v>2</v>
      </c>
      <c r="AD144" s="2002"/>
      <c r="AE144" s="1997">
        <f t="shared" si="39"/>
        <v>600</v>
      </c>
      <c r="AF144" s="2001">
        <v>2</v>
      </c>
      <c r="AG144" s="2002"/>
      <c r="AH144" s="1997">
        <f t="shared" si="39"/>
        <v>600</v>
      </c>
      <c r="AI144" s="2001">
        <v>2</v>
      </c>
      <c r="AJ144" s="2002"/>
      <c r="AK144" s="1997">
        <f t="shared" si="39"/>
        <v>650</v>
      </c>
      <c r="AL144" s="2001">
        <v>2</v>
      </c>
      <c r="AM144" s="2002"/>
      <c r="AN144" s="1997">
        <f t="shared" si="39"/>
        <v>600</v>
      </c>
      <c r="AO144" s="2001">
        <v>2</v>
      </c>
      <c r="AP144" s="2002"/>
      <c r="AQ144" s="1997">
        <f t="shared" si="39"/>
        <v>600</v>
      </c>
      <c r="AR144" s="2001">
        <v>2</v>
      </c>
      <c r="AS144" s="2002"/>
      <c r="AT144" s="1997">
        <f t="shared" si="27"/>
        <v>8125</v>
      </c>
      <c r="AU144" s="2001">
        <f t="shared" si="23"/>
        <v>24</v>
      </c>
      <c r="AV144" s="2002">
        <f t="shared" si="24"/>
        <v>0</v>
      </c>
    </row>
    <row r="145" spans="4:48" ht="15.75" customHeight="1">
      <c r="D145" s="1974" t="s">
        <v>218</v>
      </c>
      <c r="E145" s="155" t="s">
        <v>75</v>
      </c>
      <c r="F145" s="155" t="s">
        <v>210</v>
      </c>
      <c r="G145" s="155" t="s">
        <v>219</v>
      </c>
      <c r="H145" s="225">
        <v>10</v>
      </c>
      <c r="I145" s="208">
        <f t="shared" si="25"/>
        <v>600</v>
      </c>
      <c r="J145" s="1997">
        <f t="shared" ref="J145:AQ145" si="40">SUM(J40)</f>
        <v>850</v>
      </c>
      <c r="K145" s="2001">
        <v>2</v>
      </c>
      <c r="L145" s="2002">
        <f t="shared" si="40"/>
        <v>0</v>
      </c>
      <c r="M145" s="1997">
        <f t="shared" si="40"/>
        <v>750</v>
      </c>
      <c r="N145" s="2001">
        <v>2</v>
      </c>
      <c r="O145" s="2002"/>
      <c r="P145" s="1997">
        <f t="shared" si="40"/>
        <v>750</v>
      </c>
      <c r="Q145" s="2001">
        <v>2</v>
      </c>
      <c r="R145" s="2002"/>
      <c r="S145" s="1997">
        <f t="shared" si="40"/>
        <v>700</v>
      </c>
      <c r="T145" s="2001">
        <v>2</v>
      </c>
      <c r="U145" s="2002"/>
      <c r="V145" s="1997">
        <f t="shared" si="40"/>
        <v>650</v>
      </c>
      <c r="W145" s="2001">
        <v>2</v>
      </c>
      <c r="X145" s="2002"/>
      <c r="Y145" s="1997">
        <f t="shared" si="40"/>
        <v>550</v>
      </c>
      <c r="Z145" s="2001">
        <v>2</v>
      </c>
      <c r="AA145" s="2002"/>
      <c r="AB145" s="1997">
        <f t="shared" si="40"/>
        <v>400</v>
      </c>
      <c r="AC145" s="2001">
        <v>2</v>
      </c>
      <c r="AD145" s="2002"/>
      <c r="AE145" s="1997">
        <f t="shared" si="40"/>
        <v>400</v>
      </c>
      <c r="AF145" s="2001">
        <v>2</v>
      </c>
      <c r="AG145" s="2002"/>
      <c r="AH145" s="1997">
        <f t="shared" si="40"/>
        <v>425</v>
      </c>
      <c r="AI145" s="2001">
        <v>2</v>
      </c>
      <c r="AJ145" s="2002"/>
      <c r="AK145" s="1997">
        <f t="shared" si="40"/>
        <v>450</v>
      </c>
      <c r="AL145" s="2001">
        <v>2</v>
      </c>
      <c r="AM145" s="2002"/>
      <c r="AN145" s="1997">
        <f t="shared" si="40"/>
        <v>425</v>
      </c>
      <c r="AO145" s="2001">
        <v>2</v>
      </c>
      <c r="AP145" s="2002"/>
      <c r="AQ145" s="1997">
        <f t="shared" si="40"/>
        <v>450</v>
      </c>
      <c r="AR145" s="2001">
        <v>2</v>
      </c>
      <c r="AS145" s="2002"/>
      <c r="AT145" s="1997">
        <f t="shared" si="27"/>
        <v>6800</v>
      </c>
      <c r="AU145" s="2001">
        <f t="shared" si="23"/>
        <v>24</v>
      </c>
      <c r="AV145" s="2002">
        <f t="shared" si="24"/>
        <v>0</v>
      </c>
    </row>
    <row r="146" spans="4:48" ht="15.75" customHeight="1">
      <c r="D146" s="1974" t="s">
        <v>135</v>
      </c>
      <c r="E146" s="155" t="s">
        <v>220</v>
      </c>
      <c r="F146" s="155" t="s">
        <v>210</v>
      </c>
      <c r="G146" s="155" t="s">
        <v>171</v>
      </c>
      <c r="H146" s="225">
        <v>10</v>
      </c>
      <c r="I146" s="208">
        <f t="shared" si="25"/>
        <v>600</v>
      </c>
      <c r="J146" s="1997">
        <f t="shared" ref="J146:AQ146" si="41">SUM(J28)</f>
        <v>200</v>
      </c>
      <c r="K146" s="2001">
        <v>2</v>
      </c>
      <c r="L146" s="2002">
        <f t="shared" si="41"/>
        <v>0</v>
      </c>
      <c r="M146" s="1997">
        <f t="shared" si="41"/>
        <v>225</v>
      </c>
      <c r="N146" s="2001">
        <v>2</v>
      </c>
      <c r="O146" s="2002"/>
      <c r="P146" s="1997">
        <f t="shared" si="41"/>
        <v>200</v>
      </c>
      <c r="Q146" s="2001">
        <v>2</v>
      </c>
      <c r="R146" s="2002"/>
      <c r="S146" s="1997">
        <f t="shared" si="41"/>
        <v>175</v>
      </c>
      <c r="T146" s="2001">
        <v>2</v>
      </c>
      <c r="U146" s="2002"/>
      <c r="V146" s="1997">
        <f t="shared" si="41"/>
        <v>200</v>
      </c>
      <c r="W146" s="2001">
        <v>2</v>
      </c>
      <c r="X146" s="2002"/>
      <c r="Y146" s="1997">
        <f t="shared" si="41"/>
        <v>225</v>
      </c>
      <c r="Z146" s="2001">
        <v>2</v>
      </c>
      <c r="AA146" s="2002"/>
      <c r="AB146" s="1997">
        <f t="shared" si="41"/>
        <v>250</v>
      </c>
      <c r="AC146" s="2001">
        <v>2</v>
      </c>
      <c r="AD146" s="2002"/>
      <c r="AE146" s="1997">
        <f t="shared" si="41"/>
        <v>250</v>
      </c>
      <c r="AF146" s="2001">
        <v>2</v>
      </c>
      <c r="AG146" s="2002"/>
      <c r="AH146" s="1997">
        <f t="shared" si="41"/>
        <v>225</v>
      </c>
      <c r="AI146" s="2001">
        <v>2</v>
      </c>
      <c r="AJ146" s="2002"/>
      <c r="AK146" s="1997">
        <f t="shared" si="41"/>
        <v>250</v>
      </c>
      <c r="AL146" s="2001">
        <v>2</v>
      </c>
      <c r="AM146" s="2002"/>
      <c r="AN146" s="1997">
        <f t="shared" si="41"/>
        <v>225</v>
      </c>
      <c r="AO146" s="2001">
        <v>2</v>
      </c>
      <c r="AP146" s="2002"/>
      <c r="AQ146" s="1997">
        <f t="shared" si="41"/>
        <v>250</v>
      </c>
      <c r="AR146" s="2001">
        <v>2</v>
      </c>
      <c r="AS146" s="2002"/>
      <c r="AT146" s="1997">
        <f t="shared" si="27"/>
        <v>2675</v>
      </c>
      <c r="AU146" s="2001">
        <f t="shared" si="23"/>
        <v>24</v>
      </c>
      <c r="AV146" s="2002">
        <f t="shared" si="24"/>
        <v>0</v>
      </c>
    </row>
    <row r="147" spans="4:48" ht="15.75" customHeight="1">
      <c r="D147" s="1974" t="s">
        <v>137</v>
      </c>
      <c r="E147" s="155" t="s">
        <v>221</v>
      </c>
      <c r="F147" s="155" t="s">
        <v>210</v>
      </c>
      <c r="G147" s="155" t="s">
        <v>171</v>
      </c>
      <c r="H147" s="225">
        <v>10</v>
      </c>
      <c r="I147" s="208">
        <f t="shared" si="25"/>
        <v>600</v>
      </c>
      <c r="J147" s="1997">
        <f t="shared" ref="J147:AQ147" si="42">SUM(J29,J30)</f>
        <v>2150</v>
      </c>
      <c r="K147" s="2001">
        <v>5</v>
      </c>
      <c r="L147" s="2002">
        <f t="shared" si="42"/>
        <v>0</v>
      </c>
      <c r="M147" s="1997">
        <f t="shared" si="42"/>
        <v>2150</v>
      </c>
      <c r="N147" s="2001">
        <v>5</v>
      </c>
      <c r="O147" s="2002"/>
      <c r="P147" s="1997">
        <f t="shared" si="42"/>
        <v>2050</v>
      </c>
      <c r="Q147" s="2001">
        <v>5</v>
      </c>
      <c r="R147" s="2002"/>
      <c r="S147" s="1997">
        <f t="shared" si="42"/>
        <v>1925</v>
      </c>
      <c r="T147" s="2001">
        <v>5</v>
      </c>
      <c r="U147" s="2002"/>
      <c r="V147" s="1997">
        <f t="shared" si="42"/>
        <v>1925</v>
      </c>
      <c r="W147" s="2001">
        <v>5</v>
      </c>
      <c r="X147" s="2002"/>
      <c r="Y147" s="1997">
        <f t="shared" si="42"/>
        <v>2000</v>
      </c>
      <c r="Z147" s="2001">
        <v>5</v>
      </c>
      <c r="AA147" s="2002"/>
      <c r="AB147" s="1997">
        <f t="shared" si="42"/>
        <v>1600</v>
      </c>
      <c r="AC147" s="2001">
        <v>5</v>
      </c>
      <c r="AD147" s="2002"/>
      <c r="AE147" s="1997">
        <f t="shared" si="42"/>
        <v>1800</v>
      </c>
      <c r="AF147" s="2001">
        <v>5</v>
      </c>
      <c r="AG147" s="2002"/>
      <c r="AH147" s="1997">
        <f t="shared" si="42"/>
        <v>1700</v>
      </c>
      <c r="AI147" s="2001">
        <v>5</v>
      </c>
      <c r="AJ147" s="2002"/>
      <c r="AK147" s="1997">
        <f t="shared" si="42"/>
        <v>1800</v>
      </c>
      <c r="AL147" s="2001">
        <v>5</v>
      </c>
      <c r="AM147" s="2002"/>
      <c r="AN147" s="1997">
        <f t="shared" si="42"/>
        <v>1750</v>
      </c>
      <c r="AO147" s="2001">
        <v>5</v>
      </c>
      <c r="AP147" s="2002"/>
      <c r="AQ147" s="1997">
        <f t="shared" si="42"/>
        <v>1850</v>
      </c>
      <c r="AR147" s="2001">
        <v>5</v>
      </c>
      <c r="AS147" s="2002"/>
      <c r="AT147" s="1997">
        <f t="shared" si="27"/>
        <v>22700</v>
      </c>
      <c r="AU147" s="2001">
        <f t="shared" si="23"/>
        <v>60</v>
      </c>
      <c r="AV147" s="2002">
        <f t="shared" si="24"/>
        <v>0</v>
      </c>
    </row>
    <row r="148" spans="4:48" ht="15.75" customHeight="1">
      <c r="D148" s="1974" t="s">
        <v>145</v>
      </c>
      <c r="E148" s="155" t="s">
        <v>221</v>
      </c>
      <c r="F148" s="155" t="s">
        <v>210</v>
      </c>
      <c r="G148" s="155" t="s">
        <v>171</v>
      </c>
      <c r="H148" s="225">
        <v>16</v>
      </c>
      <c r="I148" s="208">
        <f t="shared" si="25"/>
        <v>960</v>
      </c>
      <c r="J148" s="1997">
        <f t="shared" ref="J148:AQ148" si="43">SUM(J31,J32)</f>
        <v>2900</v>
      </c>
      <c r="K148" s="2001">
        <v>8</v>
      </c>
      <c r="L148" s="2002">
        <f t="shared" si="43"/>
        <v>0</v>
      </c>
      <c r="M148" s="1997">
        <f t="shared" si="43"/>
        <v>3325</v>
      </c>
      <c r="N148" s="2001">
        <v>8</v>
      </c>
      <c r="O148" s="2002"/>
      <c r="P148" s="1997">
        <f t="shared" si="43"/>
        <v>2850</v>
      </c>
      <c r="Q148" s="2001">
        <v>8</v>
      </c>
      <c r="R148" s="2002"/>
      <c r="S148" s="1997">
        <f t="shared" si="43"/>
        <v>2750</v>
      </c>
      <c r="T148" s="2001">
        <v>7</v>
      </c>
      <c r="U148" s="2002"/>
      <c r="V148" s="1997">
        <f t="shared" si="43"/>
        <v>2875</v>
      </c>
      <c r="W148" s="2001">
        <v>7</v>
      </c>
      <c r="X148" s="2002"/>
      <c r="Y148" s="1997">
        <f t="shared" si="43"/>
        <v>2875</v>
      </c>
      <c r="Z148" s="2001">
        <v>7</v>
      </c>
      <c r="AA148" s="2002"/>
      <c r="AB148" s="1997">
        <f t="shared" si="43"/>
        <v>2700</v>
      </c>
      <c r="AC148" s="2001">
        <v>7</v>
      </c>
      <c r="AD148" s="2002"/>
      <c r="AE148" s="1997">
        <f t="shared" si="43"/>
        <v>2700</v>
      </c>
      <c r="AF148" s="2001">
        <v>7</v>
      </c>
      <c r="AG148" s="2002"/>
      <c r="AH148" s="1997">
        <f t="shared" si="43"/>
        <v>2600</v>
      </c>
      <c r="AI148" s="2001">
        <v>7</v>
      </c>
      <c r="AJ148" s="2002"/>
      <c r="AK148" s="1997">
        <f t="shared" si="43"/>
        <v>2300</v>
      </c>
      <c r="AL148" s="2001">
        <v>7</v>
      </c>
      <c r="AM148" s="2002"/>
      <c r="AN148" s="1997">
        <f t="shared" si="43"/>
        <v>2500</v>
      </c>
      <c r="AO148" s="2001">
        <v>7</v>
      </c>
      <c r="AP148" s="2002"/>
      <c r="AQ148" s="1997">
        <f t="shared" si="43"/>
        <v>2800</v>
      </c>
      <c r="AR148" s="2001">
        <v>7</v>
      </c>
      <c r="AS148" s="2002"/>
      <c r="AT148" s="1997">
        <f t="shared" si="27"/>
        <v>33175</v>
      </c>
      <c r="AU148" s="2001">
        <f t="shared" si="23"/>
        <v>87</v>
      </c>
      <c r="AV148" s="2002">
        <f t="shared" si="24"/>
        <v>0</v>
      </c>
    </row>
    <row r="149" spans="4:48" ht="15.75" customHeight="1">
      <c r="D149" s="2426" t="s">
        <v>145</v>
      </c>
      <c r="E149" s="2427" t="s">
        <v>221</v>
      </c>
      <c r="F149" s="2427" t="s">
        <v>210</v>
      </c>
      <c r="G149" s="2427" t="s">
        <v>222</v>
      </c>
      <c r="H149" s="225">
        <v>15</v>
      </c>
      <c r="I149" s="208">
        <f t="shared" si="25"/>
        <v>900</v>
      </c>
      <c r="J149" s="1997">
        <f t="shared" ref="J149:AQ149" si="44">SUM(J33)</f>
        <v>500</v>
      </c>
      <c r="K149" s="2001">
        <v>0</v>
      </c>
      <c r="L149" s="2002">
        <f t="shared" si="44"/>
        <v>0</v>
      </c>
      <c r="M149" s="1997">
        <f t="shared" si="44"/>
        <v>450</v>
      </c>
      <c r="N149" s="2001">
        <v>0</v>
      </c>
      <c r="O149" s="2002"/>
      <c r="P149" s="1997">
        <f t="shared" si="44"/>
        <v>450</v>
      </c>
      <c r="Q149" s="2001">
        <v>0</v>
      </c>
      <c r="R149" s="2002"/>
      <c r="S149" s="1997">
        <f t="shared" si="44"/>
        <v>450</v>
      </c>
      <c r="T149" s="2001">
        <v>0</v>
      </c>
      <c r="U149" s="2002"/>
      <c r="V149" s="1997">
        <f t="shared" si="44"/>
        <v>500</v>
      </c>
      <c r="W149" s="2001">
        <v>0</v>
      </c>
      <c r="X149" s="2002"/>
      <c r="Y149" s="1997">
        <f t="shared" si="44"/>
        <v>525</v>
      </c>
      <c r="Z149" s="2001">
        <v>0</v>
      </c>
      <c r="AA149" s="2002"/>
      <c r="AB149" s="1997">
        <f t="shared" si="44"/>
        <v>0</v>
      </c>
      <c r="AC149" s="2001">
        <v>0</v>
      </c>
      <c r="AD149" s="2002"/>
      <c r="AE149" s="1997">
        <f t="shared" si="44"/>
        <v>0</v>
      </c>
      <c r="AF149" s="2001">
        <v>0</v>
      </c>
      <c r="AG149" s="2002"/>
      <c r="AH149" s="1997">
        <f t="shared" si="44"/>
        <v>0</v>
      </c>
      <c r="AI149" s="2001">
        <v>0</v>
      </c>
      <c r="AJ149" s="2002"/>
      <c r="AK149" s="1997">
        <f t="shared" si="44"/>
        <v>0</v>
      </c>
      <c r="AL149" s="2001">
        <v>0</v>
      </c>
      <c r="AM149" s="2002"/>
      <c r="AN149" s="1997">
        <f t="shared" si="44"/>
        <v>0</v>
      </c>
      <c r="AO149" s="2001">
        <v>0</v>
      </c>
      <c r="AP149" s="2002"/>
      <c r="AQ149" s="1997">
        <f t="shared" si="44"/>
        <v>0</v>
      </c>
      <c r="AR149" s="2001">
        <v>0</v>
      </c>
      <c r="AS149" s="2002"/>
      <c r="AT149" s="1997">
        <f t="shared" si="27"/>
        <v>2875</v>
      </c>
      <c r="AU149" s="2001">
        <f t="shared" si="23"/>
        <v>0</v>
      </c>
      <c r="AV149" s="2002">
        <f t="shared" si="24"/>
        <v>0</v>
      </c>
    </row>
    <row r="150" spans="4:48" ht="15.75" customHeight="1">
      <c r="D150" s="2426" t="s">
        <v>146</v>
      </c>
      <c r="E150" s="2427" t="s">
        <v>221</v>
      </c>
      <c r="F150" s="2427" t="s">
        <v>210</v>
      </c>
      <c r="G150" s="2427" t="s">
        <v>222</v>
      </c>
      <c r="H150" s="225">
        <v>15</v>
      </c>
      <c r="I150" s="208">
        <f t="shared" si="25"/>
        <v>900</v>
      </c>
      <c r="J150" s="1997">
        <f t="shared" ref="J150:AQ150" si="45">SUM(J34)</f>
        <v>550</v>
      </c>
      <c r="K150" s="2001">
        <v>0</v>
      </c>
      <c r="L150" s="2002">
        <f t="shared" si="45"/>
        <v>0</v>
      </c>
      <c r="M150" s="1997">
        <f t="shared" si="45"/>
        <v>500</v>
      </c>
      <c r="N150" s="2001">
        <v>0</v>
      </c>
      <c r="O150" s="2002"/>
      <c r="P150" s="1997">
        <f t="shared" si="45"/>
        <v>600</v>
      </c>
      <c r="Q150" s="2001">
        <v>0</v>
      </c>
      <c r="R150" s="2002"/>
      <c r="S150" s="1997">
        <f t="shared" si="45"/>
        <v>600</v>
      </c>
      <c r="T150" s="2001">
        <v>0</v>
      </c>
      <c r="U150" s="2002"/>
      <c r="V150" s="1997">
        <f t="shared" si="45"/>
        <v>600</v>
      </c>
      <c r="W150" s="2001">
        <v>0</v>
      </c>
      <c r="X150" s="2002"/>
      <c r="Y150" s="1997">
        <f t="shared" si="45"/>
        <v>600</v>
      </c>
      <c r="Z150" s="2001">
        <v>0</v>
      </c>
      <c r="AA150" s="2002"/>
      <c r="AB150" s="1997">
        <f t="shared" si="45"/>
        <v>0</v>
      </c>
      <c r="AC150" s="2001">
        <v>0</v>
      </c>
      <c r="AD150" s="2002"/>
      <c r="AE150" s="1997">
        <f t="shared" si="45"/>
        <v>0</v>
      </c>
      <c r="AF150" s="2001">
        <v>0</v>
      </c>
      <c r="AG150" s="2002"/>
      <c r="AH150" s="1997">
        <f t="shared" si="45"/>
        <v>0</v>
      </c>
      <c r="AI150" s="2001">
        <v>0</v>
      </c>
      <c r="AJ150" s="2002"/>
      <c r="AK150" s="1997">
        <f t="shared" si="45"/>
        <v>0</v>
      </c>
      <c r="AL150" s="2001">
        <v>0</v>
      </c>
      <c r="AM150" s="2002"/>
      <c r="AN150" s="1997">
        <f t="shared" si="45"/>
        <v>0</v>
      </c>
      <c r="AO150" s="2001">
        <v>0</v>
      </c>
      <c r="AP150" s="2002"/>
      <c r="AQ150" s="1997">
        <f t="shared" si="45"/>
        <v>0</v>
      </c>
      <c r="AR150" s="2001">
        <v>0</v>
      </c>
      <c r="AS150" s="2002"/>
      <c r="AT150" s="1997">
        <f t="shared" si="27"/>
        <v>3450</v>
      </c>
      <c r="AU150" s="2001">
        <f t="shared" si="23"/>
        <v>0</v>
      </c>
      <c r="AV150" s="2002">
        <f t="shared" si="24"/>
        <v>0</v>
      </c>
    </row>
    <row r="151" spans="4:48" ht="15.75" customHeight="1">
      <c r="D151" s="1974" t="s">
        <v>135</v>
      </c>
      <c r="E151" s="155" t="s">
        <v>221</v>
      </c>
      <c r="F151" s="155" t="s">
        <v>210</v>
      </c>
      <c r="G151" s="155" t="s">
        <v>219</v>
      </c>
      <c r="H151" s="225">
        <v>10</v>
      </c>
      <c r="I151" s="208">
        <f t="shared" si="25"/>
        <v>600</v>
      </c>
      <c r="J151" s="1997">
        <f t="shared" ref="J151:L151" si="46">SUM(J35)</f>
        <v>3600</v>
      </c>
      <c r="K151" s="2001">
        <v>9</v>
      </c>
      <c r="L151" s="2002">
        <f t="shared" si="46"/>
        <v>0</v>
      </c>
      <c r="M151" s="1997">
        <f t="shared" ref="M151" si="47">SUM(M35)</f>
        <v>3500</v>
      </c>
      <c r="N151" s="2001">
        <v>8</v>
      </c>
      <c r="O151" s="2002"/>
      <c r="P151" s="1997">
        <f t="shared" ref="P151" si="48">SUM(P35)</f>
        <v>3600</v>
      </c>
      <c r="Q151" s="2001">
        <v>8</v>
      </c>
      <c r="R151" s="2002"/>
      <c r="S151" s="1997">
        <f t="shared" ref="S151" si="49">SUM(S35)</f>
        <v>3600</v>
      </c>
      <c r="T151" s="2001">
        <v>8</v>
      </c>
      <c r="U151" s="2002"/>
      <c r="V151" s="1997">
        <f t="shared" ref="V151" si="50">SUM(V35)</f>
        <v>922.41622116791314</v>
      </c>
      <c r="W151" s="2001">
        <v>2</v>
      </c>
      <c r="X151" s="2002"/>
      <c r="Y151" s="1997">
        <f t="shared" ref="Y151" si="51">SUM(Y35)</f>
        <v>922.41622116791314</v>
      </c>
      <c r="Z151" s="2001">
        <v>2</v>
      </c>
      <c r="AA151" s="2002"/>
      <c r="AB151" s="1997">
        <f t="shared" ref="AB151" si="52">SUM(AB35)</f>
        <v>2500</v>
      </c>
      <c r="AC151" s="2001">
        <v>5</v>
      </c>
      <c r="AD151" s="2002"/>
      <c r="AE151" s="1997">
        <f t="shared" ref="AE151" si="53">SUM(AE35)</f>
        <v>2500</v>
      </c>
      <c r="AF151" s="2001">
        <v>5</v>
      </c>
      <c r="AG151" s="2002"/>
      <c r="AH151" s="1997">
        <f t="shared" ref="AH151" si="54">SUM(AH35)</f>
        <v>1375</v>
      </c>
      <c r="AI151" s="2001">
        <v>3</v>
      </c>
      <c r="AJ151" s="2002"/>
      <c r="AK151" s="1997">
        <f t="shared" ref="AK151" si="55">SUM(AK35)</f>
        <v>1375</v>
      </c>
      <c r="AL151" s="2001">
        <v>3</v>
      </c>
      <c r="AM151" s="2002"/>
      <c r="AN151" s="1997">
        <f t="shared" ref="AN151" si="56">SUM(AN35)</f>
        <v>1375</v>
      </c>
      <c r="AO151" s="2001">
        <v>3</v>
      </c>
      <c r="AP151" s="2002"/>
      <c r="AQ151" s="1997">
        <f t="shared" ref="AQ151" si="57">SUM(AQ35)</f>
        <v>1375</v>
      </c>
      <c r="AR151" s="2001">
        <v>3</v>
      </c>
      <c r="AS151" s="2002"/>
      <c r="AT151" s="1997">
        <f t="shared" si="27"/>
        <v>26644.832442335828</v>
      </c>
      <c r="AU151" s="2001">
        <f t="shared" si="23"/>
        <v>59</v>
      </c>
      <c r="AV151" s="2002">
        <f t="shared" si="24"/>
        <v>0</v>
      </c>
    </row>
    <row r="152" spans="4:48" ht="15.75" customHeight="1">
      <c r="D152" s="1974" t="s">
        <v>137</v>
      </c>
      <c r="E152" s="155" t="s">
        <v>221</v>
      </c>
      <c r="F152" s="155" t="s">
        <v>210</v>
      </c>
      <c r="G152" s="155" t="s">
        <v>219</v>
      </c>
      <c r="H152" s="225">
        <v>10</v>
      </c>
      <c r="I152" s="208">
        <f t="shared" si="25"/>
        <v>600</v>
      </c>
      <c r="J152" s="1997">
        <f t="shared" ref="J152:L152" si="58">SUM(J36)</f>
        <v>3100</v>
      </c>
      <c r="K152" s="2001">
        <v>8</v>
      </c>
      <c r="L152" s="2002">
        <f t="shared" si="58"/>
        <v>0</v>
      </c>
      <c r="M152" s="1997">
        <f t="shared" ref="M152" si="59">SUM(M36)</f>
        <v>3600</v>
      </c>
      <c r="N152" s="2001">
        <v>8</v>
      </c>
      <c r="O152" s="2002"/>
      <c r="P152" s="1997">
        <f t="shared" ref="P152" si="60">SUM(P36)</f>
        <v>3800</v>
      </c>
      <c r="Q152" s="2001">
        <v>9</v>
      </c>
      <c r="R152" s="2002"/>
      <c r="S152" s="1997">
        <f t="shared" ref="S152" si="61">SUM(S36)</f>
        <v>4000</v>
      </c>
      <c r="T152" s="2001">
        <v>9</v>
      </c>
      <c r="U152" s="2002"/>
      <c r="V152" s="1997">
        <f t="shared" ref="V152" si="62">SUM(V36)</f>
        <v>1106.8994654014959</v>
      </c>
      <c r="W152" s="2001">
        <v>3</v>
      </c>
      <c r="X152" s="2002"/>
      <c r="Y152" s="1997">
        <f t="shared" ref="Y152" si="63">SUM(Y36)</f>
        <v>1106.8994654014959</v>
      </c>
      <c r="Z152" s="2001">
        <v>3</v>
      </c>
      <c r="AA152" s="2002"/>
      <c r="AB152" s="1997">
        <f t="shared" ref="AB152" si="64">SUM(AB36)</f>
        <v>1500</v>
      </c>
      <c r="AC152" s="2001">
        <v>3</v>
      </c>
      <c r="AD152" s="2002"/>
      <c r="AE152" s="1997">
        <f t="shared" ref="AE152" si="65">SUM(AE36)</f>
        <v>1600</v>
      </c>
      <c r="AF152" s="2001">
        <v>3</v>
      </c>
      <c r="AG152" s="2002"/>
      <c r="AH152" s="1997">
        <f t="shared" ref="AH152" si="66">SUM(AH36)</f>
        <v>1050</v>
      </c>
      <c r="AI152" s="2001">
        <v>3</v>
      </c>
      <c r="AJ152" s="2002"/>
      <c r="AK152" s="1997">
        <f t="shared" ref="AK152" si="67">SUM(AK36)</f>
        <v>1120</v>
      </c>
      <c r="AL152" s="2001">
        <v>3</v>
      </c>
      <c r="AM152" s="2002"/>
      <c r="AN152" s="1997">
        <f t="shared" ref="AN152" si="68">SUM(AN36)</f>
        <v>1050</v>
      </c>
      <c r="AO152" s="2001">
        <v>3</v>
      </c>
      <c r="AP152" s="2002"/>
      <c r="AQ152" s="1997">
        <f t="shared" ref="AQ152" si="69">SUM(AQ36)</f>
        <v>1120</v>
      </c>
      <c r="AR152" s="2001">
        <v>3</v>
      </c>
      <c r="AS152" s="2002"/>
      <c r="AT152" s="1997">
        <f t="shared" si="27"/>
        <v>24153.798930802994</v>
      </c>
      <c r="AU152" s="2001">
        <f t="shared" si="23"/>
        <v>58</v>
      </c>
      <c r="AV152" s="2002">
        <f t="shared" si="24"/>
        <v>0</v>
      </c>
    </row>
    <row r="153" spans="4:48" ht="15.75" customHeight="1">
      <c r="D153" s="1974" t="s">
        <v>145</v>
      </c>
      <c r="E153" s="155" t="s">
        <v>221</v>
      </c>
      <c r="F153" s="155" t="s">
        <v>210</v>
      </c>
      <c r="G153" s="155" t="s">
        <v>219</v>
      </c>
      <c r="H153" s="225">
        <v>10</v>
      </c>
      <c r="I153" s="208">
        <f t="shared" si="25"/>
        <v>600</v>
      </c>
      <c r="J153" s="1997">
        <f t="shared" ref="J153:AQ153" si="70">SUM(J37)</f>
        <v>2500</v>
      </c>
      <c r="K153" s="2001">
        <v>5</v>
      </c>
      <c r="L153" s="2002">
        <f t="shared" si="70"/>
        <v>0</v>
      </c>
      <c r="M153" s="1997">
        <f t="shared" si="70"/>
        <v>2200</v>
      </c>
      <c r="N153" s="2001">
        <v>5</v>
      </c>
      <c r="O153" s="2002"/>
      <c r="P153" s="1997">
        <f t="shared" si="70"/>
        <v>2100</v>
      </c>
      <c r="Q153" s="2001">
        <v>5</v>
      </c>
      <c r="R153" s="2002"/>
      <c r="S153" s="1997">
        <f t="shared" si="70"/>
        <v>2000</v>
      </c>
      <c r="T153" s="2001">
        <v>5</v>
      </c>
      <c r="U153" s="2002"/>
      <c r="V153" s="1997">
        <f t="shared" si="70"/>
        <v>527.09498352452169</v>
      </c>
      <c r="W153" s="2001">
        <v>2</v>
      </c>
      <c r="X153" s="2002"/>
      <c r="Y153" s="1997">
        <f t="shared" si="70"/>
        <v>487.56285976018262</v>
      </c>
      <c r="Z153" s="2001">
        <v>2</v>
      </c>
      <c r="AA153" s="2002"/>
      <c r="AB153" s="1997">
        <f t="shared" si="70"/>
        <v>1200</v>
      </c>
      <c r="AC153" s="2001">
        <v>3</v>
      </c>
      <c r="AD153" s="2002"/>
      <c r="AE153" s="1997">
        <f t="shared" si="70"/>
        <v>1300</v>
      </c>
      <c r="AF153" s="2001">
        <v>3</v>
      </c>
      <c r="AG153" s="2002"/>
      <c r="AH153" s="1997">
        <f t="shared" si="70"/>
        <v>1100</v>
      </c>
      <c r="AI153" s="2001">
        <v>3</v>
      </c>
      <c r="AJ153" s="2002"/>
      <c r="AK153" s="1997">
        <f t="shared" si="70"/>
        <v>900</v>
      </c>
      <c r="AL153" s="2001">
        <v>2</v>
      </c>
      <c r="AM153" s="2002"/>
      <c r="AN153" s="1997">
        <f t="shared" si="70"/>
        <v>800</v>
      </c>
      <c r="AO153" s="2001">
        <v>2</v>
      </c>
      <c r="AP153" s="2002"/>
      <c r="AQ153" s="1997">
        <f t="shared" si="70"/>
        <v>850</v>
      </c>
      <c r="AR153" s="2001">
        <v>2</v>
      </c>
      <c r="AS153" s="2002"/>
      <c r="AT153" s="1997">
        <f t="shared" si="27"/>
        <v>15964.657843284704</v>
      </c>
      <c r="AU153" s="2001">
        <f t="shared" si="23"/>
        <v>39</v>
      </c>
      <c r="AV153" s="2002">
        <f t="shared" si="24"/>
        <v>0</v>
      </c>
    </row>
    <row r="154" spans="4:48" ht="15.75" customHeight="1">
      <c r="D154" s="1974" t="s">
        <v>146</v>
      </c>
      <c r="E154" s="155" t="s">
        <v>221</v>
      </c>
      <c r="F154" s="155" t="s">
        <v>210</v>
      </c>
      <c r="G154" s="155" t="s">
        <v>219</v>
      </c>
      <c r="H154" s="225">
        <v>10</v>
      </c>
      <c r="I154" s="208">
        <f t="shared" si="25"/>
        <v>600</v>
      </c>
      <c r="J154" s="1997">
        <f t="shared" ref="J154:AQ154" si="71">SUM(J38)</f>
        <v>3600</v>
      </c>
      <c r="K154" s="2001">
        <v>9</v>
      </c>
      <c r="L154" s="2002">
        <f t="shared" si="71"/>
        <v>0</v>
      </c>
      <c r="M154" s="1997">
        <f t="shared" si="71"/>
        <v>3500</v>
      </c>
      <c r="N154" s="2001">
        <v>8</v>
      </c>
      <c r="O154" s="2002"/>
      <c r="P154" s="1997">
        <f t="shared" si="71"/>
        <v>3400</v>
      </c>
      <c r="Q154" s="2001">
        <v>8</v>
      </c>
      <c r="R154" s="2002"/>
      <c r="S154" s="1997">
        <f t="shared" si="71"/>
        <v>3300</v>
      </c>
      <c r="T154" s="2001">
        <v>8</v>
      </c>
      <c r="U154" s="2002"/>
      <c r="V154" s="1997">
        <f t="shared" si="71"/>
        <v>843.35197363923498</v>
      </c>
      <c r="W154" s="2001">
        <v>2</v>
      </c>
      <c r="X154" s="2002"/>
      <c r="Y154" s="1997">
        <f t="shared" si="71"/>
        <v>896.06147199168709</v>
      </c>
      <c r="Z154" s="2001">
        <v>2</v>
      </c>
      <c r="AA154" s="2002"/>
      <c r="AB154" s="1997">
        <f t="shared" si="71"/>
        <v>1500</v>
      </c>
      <c r="AC154" s="2001">
        <v>3</v>
      </c>
      <c r="AD154" s="2002"/>
      <c r="AE154" s="1997">
        <f t="shared" si="71"/>
        <v>1600</v>
      </c>
      <c r="AF154" s="2001">
        <v>3</v>
      </c>
      <c r="AG154" s="2002"/>
      <c r="AH154" s="1997">
        <f t="shared" si="71"/>
        <v>600</v>
      </c>
      <c r="AI154" s="2001">
        <v>2</v>
      </c>
      <c r="AJ154" s="2002"/>
      <c r="AK154" s="1997">
        <f t="shared" si="71"/>
        <v>1000</v>
      </c>
      <c r="AL154" s="2001">
        <v>3</v>
      </c>
      <c r="AM154" s="2002"/>
      <c r="AN154" s="1997">
        <f t="shared" si="71"/>
        <v>900</v>
      </c>
      <c r="AO154" s="2001">
        <v>2</v>
      </c>
      <c r="AP154" s="2002"/>
      <c r="AQ154" s="1997">
        <f t="shared" si="71"/>
        <v>950</v>
      </c>
      <c r="AR154" s="2001">
        <v>2</v>
      </c>
      <c r="AS154" s="2002"/>
      <c r="AT154" s="1997">
        <f t="shared" si="27"/>
        <v>22089.413445630922</v>
      </c>
      <c r="AU154" s="2001">
        <f t="shared" si="23"/>
        <v>52</v>
      </c>
      <c r="AV154" s="2002">
        <f t="shared" si="24"/>
        <v>0</v>
      </c>
    </row>
    <row r="155" spans="4:48" ht="15.75" customHeight="1">
      <c r="D155" s="1974" t="s">
        <v>208</v>
      </c>
      <c r="E155" s="155" t="s">
        <v>223</v>
      </c>
      <c r="F155" s="155" t="s">
        <v>210</v>
      </c>
      <c r="G155" s="155" t="s">
        <v>171</v>
      </c>
      <c r="H155" s="225">
        <v>12</v>
      </c>
      <c r="I155" s="208">
        <f t="shared" si="25"/>
        <v>720</v>
      </c>
      <c r="J155" s="1997">
        <f>SUM('VM RevGen FY25'!I3,'VM RevGen FY25'!I4,'VM RevGen FY25'!I8,'VM RevGen FY25'!I13)</f>
        <v>22000</v>
      </c>
      <c r="K155" s="2001">
        <v>0</v>
      </c>
      <c r="L155" s="2002">
        <v>5882</v>
      </c>
      <c r="M155" s="1997">
        <f>SUM('VM RevGen FY25'!L3,'VM RevGen FY25'!L4,'VM RevGen FY25'!L8,'VM RevGen FY25'!L13)</f>
        <v>25500</v>
      </c>
      <c r="N155" s="2001">
        <v>0</v>
      </c>
      <c r="O155" s="2002">
        <v>6818</v>
      </c>
      <c r="P155" s="1997">
        <f>SUM('VM RevGen FY25'!O3,'VM RevGen FY25'!O4,'VM RevGen FY25'!O8,'VM RevGen FY25'!O13)</f>
        <v>26700</v>
      </c>
      <c r="Q155" s="2001">
        <v>0</v>
      </c>
      <c r="R155" s="2002">
        <v>7139</v>
      </c>
      <c r="S155" s="1997">
        <f>SUM('VM RevGen FY25'!R3,'VM RevGen FY25'!R4,'VM RevGen FY25'!R8,'VM RevGen FY25'!R13)</f>
        <v>26700</v>
      </c>
      <c r="T155" s="2001">
        <v>0</v>
      </c>
      <c r="U155" s="2002">
        <v>7139</v>
      </c>
      <c r="V155" s="1997">
        <f>SUM('VM RevGen FY25'!U3,'VM RevGen FY25'!U4,'VM RevGen FY25'!U8,'VM RevGen FY25'!U13)</f>
        <v>26200</v>
      </c>
      <c r="W155" s="2001">
        <v>0</v>
      </c>
      <c r="X155" s="2002">
        <v>7005</v>
      </c>
      <c r="Y155" s="1997">
        <f>SUM('VM RevGen FY25'!X3,'VM RevGen FY25'!X4,'VM RevGen FY25'!X8,'VM RevGen FY25'!X13)</f>
        <v>25500</v>
      </c>
      <c r="Z155" s="2001">
        <v>0</v>
      </c>
      <c r="AA155" s="2002">
        <v>6818</v>
      </c>
      <c r="AB155" s="1997">
        <f>SUM('VM RevGen FY25'!AA3,'VM RevGen FY25'!AA4,'VM RevGen FY25'!AA8,'VM RevGen FY25'!AA13)</f>
        <v>24900</v>
      </c>
      <c r="AC155" s="2001"/>
      <c r="AD155" s="2002">
        <v>6658</v>
      </c>
      <c r="AE155" s="1997">
        <f>SUM('VM RevGen FY25'!AD3,'VM RevGen FY25'!AD4,'VM RevGen FY25'!AD8,'VM RevGen FY25'!AD13)</f>
        <v>25300</v>
      </c>
      <c r="AF155" s="2001"/>
      <c r="AG155" s="2002">
        <v>6765</v>
      </c>
      <c r="AH155" s="1997">
        <f>SUM('VM RevGen FY25'!AG3,'VM RevGen FY25'!AG4,'VM RevGen FY25'!AG8,'VM RevGen FY25'!AG13)</f>
        <v>25500</v>
      </c>
      <c r="AI155" s="2001"/>
      <c r="AJ155" s="2002">
        <v>6818</v>
      </c>
      <c r="AK155" s="1997">
        <f>SUM('VM RevGen FY25'!AJ3,'VM RevGen FY25'!AJ4,'VM RevGen FY25'!AJ8,'VM RevGen FY25'!AJ13)</f>
        <v>26500</v>
      </c>
      <c r="AL155" s="2001"/>
      <c r="AM155" s="2002">
        <v>7086</v>
      </c>
      <c r="AN155" s="1997">
        <f>SUM('VM RevGen FY25'!AM3,'VM RevGen FY25'!AM4,'VM RevGen FY25'!AM8,'VM RevGen FY25'!AM13)</f>
        <v>25200</v>
      </c>
      <c r="AO155" s="2001"/>
      <c r="AP155" s="2002">
        <v>6738</v>
      </c>
      <c r="AQ155" s="1997">
        <f>SUM('VM RevGen FY25'!AP3,'VM RevGen FY25'!AP4,'VM RevGen FY25'!AP8,'VM RevGen FY25'!AP13)</f>
        <v>20000</v>
      </c>
      <c r="AR155" s="2001"/>
      <c r="AS155" s="2002">
        <v>5348</v>
      </c>
      <c r="AT155" s="1997">
        <f t="shared" si="27"/>
        <v>300000</v>
      </c>
      <c r="AU155" s="2001">
        <f t="shared" si="23"/>
        <v>0</v>
      </c>
      <c r="AV155" s="2002">
        <f t="shared" si="24"/>
        <v>80214</v>
      </c>
    </row>
    <row r="156" spans="4:48" ht="15.75" customHeight="1">
      <c r="D156" s="1974" t="s">
        <v>208</v>
      </c>
      <c r="E156" s="155" t="s">
        <v>223</v>
      </c>
      <c r="F156" s="155" t="s">
        <v>210</v>
      </c>
      <c r="G156" s="155" t="s">
        <v>22</v>
      </c>
      <c r="H156" s="225">
        <v>16</v>
      </c>
      <c r="I156" s="208">
        <f t="shared" si="25"/>
        <v>960</v>
      </c>
      <c r="J156" s="1997">
        <f>SUM('VM RevGen FY25'!I5,'VM RevGen FY25'!I9)</f>
        <v>55000</v>
      </c>
      <c r="K156" s="2001">
        <v>0</v>
      </c>
      <c r="L156" s="2002">
        <v>13072</v>
      </c>
      <c r="M156" s="1997">
        <f>SUM('VM RevGen FY25'!L5,'VM RevGen FY25'!L9)</f>
        <v>53500</v>
      </c>
      <c r="N156" s="2001">
        <v>0</v>
      </c>
      <c r="O156" s="2002">
        <v>12715</v>
      </c>
      <c r="P156" s="1997">
        <f>SUM('VM RevGen FY25'!O5,'VM RevGen FY25'!O9)</f>
        <v>50500</v>
      </c>
      <c r="Q156" s="2001">
        <v>0</v>
      </c>
      <c r="R156" s="2002">
        <v>12002</v>
      </c>
      <c r="S156" s="1997">
        <f>SUM('VM RevGen FY25'!R5,'VM RevGen FY25'!R9)</f>
        <v>48000</v>
      </c>
      <c r="T156" s="2001">
        <v>0</v>
      </c>
      <c r="U156" s="2002">
        <v>11408</v>
      </c>
      <c r="V156" s="1997">
        <f>SUM('VM RevGen FY25'!U5,'VM RevGen FY25'!U9)</f>
        <v>42000</v>
      </c>
      <c r="W156" s="2001">
        <v>0</v>
      </c>
      <c r="X156" s="2002">
        <v>9982</v>
      </c>
      <c r="Y156" s="1997">
        <f>SUM('VM RevGen FY25'!X5,'VM RevGen FY25'!X9)</f>
        <v>41000</v>
      </c>
      <c r="Z156" s="2001">
        <v>0</v>
      </c>
      <c r="AA156" s="2002">
        <v>9745</v>
      </c>
      <c r="AB156" s="1997">
        <f>SUM('VM RevGen FY25'!AA5,'VM RevGen FY25'!AA9)</f>
        <v>37000</v>
      </c>
      <c r="AC156" s="2001"/>
      <c r="AD156" s="2002">
        <v>9097</v>
      </c>
      <c r="AE156" s="1997">
        <f>SUM('VM RevGen FY25'!AD5,'VM RevGen FY25'!AD9)</f>
        <v>38300</v>
      </c>
      <c r="AF156" s="2001"/>
      <c r="AG156" s="2002">
        <v>9417</v>
      </c>
      <c r="AH156" s="1997">
        <f>SUM('VM RevGen FY25'!AG5,'VM RevGen FY25'!AG9)</f>
        <v>38100</v>
      </c>
      <c r="AI156" s="2001"/>
      <c r="AJ156" s="2002">
        <v>9368</v>
      </c>
      <c r="AK156" s="1997">
        <f>SUM('VM RevGen FY25'!AJ5,'VM RevGen FY25'!AJ9)</f>
        <v>41800</v>
      </c>
      <c r="AL156" s="2001"/>
      <c r="AM156" s="2002">
        <v>9935</v>
      </c>
      <c r="AN156" s="1997">
        <f>SUM('VM RevGen FY25'!AM5,'VM RevGen FY25'!AM9)</f>
        <v>40300</v>
      </c>
      <c r="AO156" s="2001"/>
      <c r="AP156" s="2002">
        <v>9578</v>
      </c>
      <c r="AQ156" s="1997">
        <f>SUM('VM RevGen FY25'!AP5,'VM RevGen FY25'!AP9)</f>
        <v>47000</v>
      </c>
      <c r="AR156" s="2001"/>
      <c r="AS156" s="2002">
        <v>11171</v>
      </c>
      <c r="AT156" s="1997">
        <f t="shared" si="27"/>
        <v>532500</v>
      </c>
      <c r="AU156" s="2001">
        <f t="shared" si="23"/>
        <v>0</v>
      </c>
      <c r="AV156" s="2002">
        <f t="shared" si="24"/>
        <v>127490</v>
      </c>
    </row>
    <row r="157" spans="4:48" ht="15.75" hidden="1" customHeight="1">
      <c r="D157" s="2070" t="s">
        <v>224</v>
      </c>
      <c r="E157" s="1218" t="s">
        <v>221</v>
      </c>
      <c r="F157" s="1218" t="s">
        <v>210</v>
      </c>
      <c r="G157" s="1218" t="s">
        <v>219</v>
      </c>
      <c r="H157" s="1219" t="s">
        <v>225</v>
      </c>
      <c r="I157" s="1220"/>
      <c r="J157" s="1997"/>
      <c r="K157" s="2001">
        <v>15</v>
      </c>
      <c r="L157" s="2002"/>
      <c r="M157" s="1997">
        <v>2800</v>
      </c>
      <c r="N157" s="2001">
        <v>7</v>
      </c>
      <c r="O157" s="2002"/>
      <c r="P157" s="1997"/>
      <c r="Q157" s="2001"/>
      <c r="R157" s="2002"/>
      <c r="S157" s="1997"/>
      <c r="T157" s="2001"/>
      <c r="U157" s="2002"/>
      <c r="V157" s="1997"/>
      <c r="W157" s="2001"/>
      <c r="X157" s="2002"/>
      <c r="Y157" s="1997"/>
      <c r="Z157" s="2001"/>
      <c r="AA157" s="2002"/>
      <c r="AB157" s="1997"/>
      <c r="AC157" s="2001"/>
      <c r="AD157" s="2002"/>
      <c r="AE157" s="1997"/>
      <c r="AF157" s="2001"/>
      <c r="AG157" s="2002"/>
      <c r="AH157" s="1997"/>
      <c r="AI157" s="2001"/>
      <c r="AJ157" s="2002"/>
      <c r="AK157" s="1997"/>
      <c r="AL157" s="2001"/>
      <c r="AM157" s="2002"/>
      <c r="AN157" s="1997"/>
      <c r="AO157" s="2001"/>
      <c r="AP157" s="2002"/>
      <c r="AQ157" s="1997"/>
      <c r="AR157" s="2001"/>
      <c r="AS157" s="2002"/>
      <c r="AT157" s="1997"/>
      <c r="AU157" s="2001"/>
      <c r="AV157" s="2002"/>
    </row>
    <row r="158" spans="4:48" ht="15.75" customHeight="1">
      <c r="D158" s="2075" t="s">
        <v>226</v>
      </c>
      <c r="E158" s="2076" t="s">
        <v>221</v>
      </c>
      <c r="F158" s="2076"/>
      <c r="G158" s="2373" t="s">
        <v>219</v>
      </c>
      <c r="H158" s="1975">
        <v>7</v>
      </c>
      <c r="I158" s="1976">
        <f t="shared" ref="I158:I162" si="72">IFERROR(H158*60,"-")</f>
        <v>420</v>
      </c>
      <c r="J158" s="1997"/>
      <c r="K158" s="2001"/>
      <c r="L158" s="2002"/>
      <c r="M158" s="1997"/>
      <c r="N158" s="2001"/>
      <c r="O158" s="2002"/>
      <c r="P158" s="1997">
        <v>1850</v>
      </c>
      <c r="Q158" s="2001">
        <v>7</v>
      </c>
      <c r="R158" s="2002"/>
      <c r="S158" s="1997">
        <v>1750</v>
      </c>
      <c r="T158" s="2001">
        <v>6</v>
      </c>
      <c r="U158" s="2002"/>
      <c r="V158" s="1997">
        <f>'AVAST ALL FORECASTS'!AX258</f>
        <v>461.20811058395657</v>
      </c>
      <c r="W158" s="2001">
        <v>2</v>
      </c>
      <c r="X158" s="2002"/>
      <c r="Y158" s="1997">
        <f>'AVAST ALL FORECASTS'!AY258</f>
        <v>461.20811058395657</v>
      </c>
      <c r="Z158" s="2001">
        <v>3</v>
      </c>
      <c r="AA158" s="2002"/>
      <c r="AB158" s="1997">
        <f>'AVAST ALL FORECASTS'!AZ258</f>
        <v>461.20811058395657</v>
      </c>
      <c r="AC158" s="2001">
        <v>3</v>
      </c>
      <c r="AD158" s="2002"/>
      <c r="AE158" s="1997">
        <f>'AVAST ALL FORECASTS'!BA258</f>
        <v>487.56285976018262</v>
      </c>
      <c r="AF158" s="2001">
        <v>3</v>
      </c>
      <c r="AG158" s="2002"/>
      <c r="AH158" s="1997">
        <f>'AVAST ALL FORECASTS'!BB258</f>
        <v>487.56285976018262</v>
      </c>
      <c r="AI158" s="2001">
        <v>3</v>
      </c>
      <c r="AJ158" s="2002"/>
      <c r="AK158" s="1997">
        <f>'AVAST ALL FORECASTS'!BC258</f>
        <v>513.91760893640867</v>
      </c>
      <c r="AL158" s="2001">
        <v>3</v>
      </c>
      <c r="AM158" s="2002"/>
      <c r="AN158" s="1997">
        <f>'AVAST ALL FORECASTS'!BD258</f>
        <v>487.56285976018262</v>
      </c>
      <c r="AO158" s="2001">
        <v>3</v>
      </c>
      <c r="AP158" s="2002"/>
      <c r="AQ158" s="1997">
        <f>'AVAST ALL FORECASTS'!BE258</f>
        <v>487.56285976018262</v>
      </c>
      <c r="AR158" s="2001">
        <v>3</v>
      </c>
      <c r="AS158" s="2002"/>
      <c r="AT158" s="1997">
        <f t="shared" ref="AT158:AT160" si="73">SUM(J158,M158,P158,S158,V158,Y158,AB158,AE158,AH158,AK158,AN158,AQ158)</f>
        <v>7447.7933797290079</v>
      </c>
      <c r="AU158" s="2001">
        <f t="shared" ref="AU158:AU160" si="74">SUM(K158,N158,Q158,T158,W158,Z158,AC158,AF158,AI158,AL158,AO158,AR158)</f>
        <v>36</v>
      </c>
      <c r="AV158" s="2002">
        <f t="shared" ref="AV158:AV160" si="75">SUM(L158,O158,R158,U158,X158,AA158,AD158,AG158,AJ158,AM158,AP158,AS158)</f>
        <v>0</v>
      </c>
    </row>
    <row r="159" spans="4:48" ht="15.75" customHeight="1">
      <c r="D159" s="2077" t="s">
        <v>139</v>
      </c>
      <c r="E159" s="2078" t="s">
        <v>221</v>
      </c>
      <c r="F159" s="2078"/>
      <c r="G159" s="2078" t="s">
        <v>219</v>
      </c>
      <c r="H159" s="1977"/>
      <c r="I159" s="1978"/>
      <c r="J159" s="1997">
        <f>'AVAST ALL FORECASTS'!AT214</f>
        <v>0</v>
      </c>
      <c r="K159" s="2001"/>
      <c r="L159" s="2002"/>
      <c r="M159" s="1997"/>
      <c r="N159" s="2001"/>
      <c r="O159" s="2002"/>
      <c r="P159" s="1997">
        <v>400</v>
      </c>
      <c r="Q159" s="2001"/>
      <c r="R159" s="2002"/>
      <c r="S159" s="1997">
        <v>400</v>
      </c>
      <c r="T159" s="2001"/>
      <c r="U159" s="2002"/>
      <c r="V159" s="1997">
        <f>'AVAST ALL FORECASTS'!AX260</f>
        <v>400</v>
      </c>
      <c r="W159" s="2001"/>
      <c r="X159" s="2002"/>
      <c r="Y159" s="1997">
        <f>'AVAST ALL FORECASTS'!AY260</f>
        <v>400</v>
      </c>
      <c r="Z159" s="2001"/>
      <c r="AA159" s="2002"/>
      <c r="AB159" s="1997">
        <f>'AVAST ALL FORECASTS'!AZ260</f>
        <v>400</v>
      </c>
      <c r="AC159" s="2001"/>
      <c r="AD159" s="2002"/>
      <c r="AE159" s="1997">
        <f>'AVAST ALL FORECASTS'!BA260</f>
        <v>400</v>
      </c>
      <c r="AF159" s="2001"/>
      <c r="AG159" s="2002"/>
      <c r="AH159" s="1997">
        <f>'AVAST ALL FORECASTS'!BB260</f>
        <v>450</v>
      </c>
      <c r="AI159" s="2001"/>
      <c r="AJ159" s="2002"/>
      <c r="AK159" s="1997">
        <f>'AVAST ALL FORECASTS'!BC260</f>
        <v>450</v>
      </c>
      <c r="AL159" s="2001"/>
      <c r="AM159" s="2002"/>
      <c r="AN159" s="1997">
        <f>'AVAST ALL FORECASTS'!BD260</f>
        <v>400</v>
      </c>
      <c r="AO159" s="2001"/>
      <c r="AP159" s="2002"/>
      <c r="AQ159" s="1997">
        <f>'AVAST ALL FORECASTS'!BE260</f>
        <v>450</v>
      </c>
      <c r="AR159" s="2001"/>
      <c r="AS159" s="2002"/>
      <c r="AT159" s="1997">
        <f t="shared" ref="AT159" si="76">SUM(J159,M159,P159,S159,V159,Y159,AB159,AE159,AH159,AK159,AN159,AQ159)</f>
        <v>4150</v>
      </c>
      <c r="AU159" s="2001">
        <f t="shared" ref="AU159" si="77">SUM(K159,N159,Q159,T159,W159,Z159,AC159,AF159,AI159,AL159,AO159,AR159)</f>
        <v>0</v>
      </c>
      <c r="AV159" s="2002">
        <f t="shared" ref="AV159" si="78">SUM(L159,O159,R159,U159,X159,AA159,AD159,AG159,AJ159,AM159,AP159,AS159)</f>
        <v>0</v>
      </c>
    </row>
    <row r="160" spans="4:48" ht="15.75" customHeight="1">
      <c r="D160" s="2079" t="s">
        <v>227</v>
      </c>
      <c r="E160" s="2080" t="s">
        <v>221</v>
      </c>
      <c r="F160" s="2080"/>
      <c r="G160" s="2080" t="s">
        <v>219</v>
      </c>
      <c r="H160" s="281">
        <v>7</v>
      </c>
      <c r="I160" s="203">
        <f t="shared" si="72"/>
        <v>420</v>
      </c>
      <c r="J160" s="1997">
        <f>'AVAST ALL FORECASTS'!AT230</f>
        <v>0</v>
      </c>
      <c r="K160" s="2001"/>
      <c r="L160" s="2002"/>
      <c r="M160" s="1997"/>
      <c r="N160" s="2001"/>
      <c r="O160" s="2002"/>
      <c r="P160" s="1997">
        <v>450</v>
      </c>
      <c r="Q160" s="2001"/>
      <c r="R160" s="2002"/>
      <c r="S160" s="1997">
        <v>450</v>
      </c>
      <c r="T160" s="2001"/>
      <c r="U160" s="2002"/>
      <c r="V160" s="1997">
        <f>'AVAST ALL FORECASTS'!AX262</f>
        <v>450</v>
      </c>
      <c r="W160" s="2001"/>
      <c r="X160" s="2002"/>
      <c r="Y160" s="1997">
        <f>'AVAST ALL FORECASTS'!AY262</f>
        <v>450</v>
      </c>
      <c r="Z160" s="2001"/>
      <c r="AA160" s="2002"/>
      <c r="AB160" s="1997">
        <f>'AVAST ALL FORECASTS'!AZ262</f>
        <v>450</v>
      </c>
      <c r="AC160" s="2001"/>
      <c r="AD160" s="2002"/>
      <c r="AE160" s="1997">
        <f>'AVAST ALL FORECASTS'!BA262</f>
        <v>450</v>
      </c>
      <c r="AF160" s="2001"/>
      <c r="AG160" s="2002"/>
      <c r="AH160" s="1997">
        <f>'AVAST ALL FORECASTS'!BB262</f>
        <v>500</v>
      </c>
      <c r="AI160" s="2001"/>
      <c r="AJ160" s="2002"/>
      <c r="AK160" s="1997">
        <f>'AVAST ALL FORECASTS'!BC262</f>
        <v>500</v>
      </c>
      <c r="AL160" s="2001"/>
      <c r="AM160" s="2002"/>
      <c r="AN160" s="1997">
        <f>'AVAST ALL FORECASTS'!BD262</f>
        <v>450</v>
      </c>
      <c r="AO160" s="2001"/>
      <c r="AP160" s="2002"/>
      <c r="AQ160" s="1997">
        <f>'AVAST ALL FORECASTS'!BE262</f>
        <v>500</v>
      </c>
      <c r="AR160" s="2001"/>
      <c r="AS160" s="2002"/>
      <c r="AT160" s="1997">
        <f t="shared" si="73"/>
        <v>4650</v>
      </c>
      <c r="AU160" s="2001">
        <f t="shared" si="74"/>
        <v>0</v>
      </c>
      <c r="AV160" s="2002">
        <f t="shared" si="75"/>
        <v>0</v>
      </c>
    </row>
    <row r="161" spans="4:72" ht="15.75" customHeight="1">
      <c r="D161" s="2394" t="s">
        <v>208</v>
      </c>
      <c r="E161" s="2395" t="s">
        <v>229</v>
      </c>
      <c r="F161" s="2395"/>
      <c r="G161" s="2395" t="s">
        <v>222</v>
      </c>
      <c r="H161" s="334"/>
      <c r="I161" s="2074"/>
      <c r="J161" s="2390">
        <f>'AVAST ALL FORECASTS'!AT264</f>
        <v>0</v>
      </c>
      <c r="K161" s="2001"/>
      <c r="L161" s="2002"/>
      <c r="M161" s="2390">
        <f>'AVAST ALL FORECASTS'!AU264</f>
        <v>0</v>
      </c>
      <c r="N161" s="2001"/>
      <c r="O161" s="2002"/>
      <c r="P161" s="2390">
        <f>'AVAST ALL FORECASTS'!AV264</f>
        <v>0</v>
      </c>
      <c r="Q161" s="2001"/>
      <c r="R161" s="2002"/>
      <c r="S161" s="2390">
        <f>'AVAST ALL FORECASTS'!AW264</f>
        <v>0</v>
      </c>
      <c r="T161" s="2001"/>
      <c r="U161" s="2002"/>
      <c r="V161" s="2390">
        <f>'AVAST ALL FORECASTS'!AX264</f>
        <v>0</v>
      </c>
      <c r="W161" s="2001"/>
      <c r="X161" s="2002"/>
      <c r="Y161" s="2390">
        <f>'AVAST ALL FORECASTS'!AY264</f>
        <v>0</v>
      </c>
      <c r="Z161" s="2001"/>
      <c r="AA161" s="2002"/>
      <c r="AB161" s="2390">
        <f>'AVAST ALL FORECASTS'!AZ264</f>
        <v>0</v>
      </c>
      <c r="AC161" s="2001"/>
      <c r="AD161" s="2002"/>
      <c r="AE161" s="2390">
        <f>'AVAST ALL FORECASTS'!BA264</f>
        <v>0</v>
      </c>
      <c r="AF161" s="2001"/>
      <c r="AG161" s="2002"/>
      <c r="AH161" s="2390">
        <f>'AVAST ALL FORECASTS'!BB264</f>
        <v>0</v>
      </c>
      <c r="AI161" s="2001"/>
      <c r="AJ161" s="2002"/>
      <c r="AK161" s="2390">
        <f>'AVAST ALL FORECASTS'!BC264</f>
        <v>0</v>
      </c>
      <c r="AL161" s="2001"/>
      <c r="AM161" s="2002"/>
      <c r="AN161" s="2390">
        <f>'AVAST ALL FORECASTS'!BD264</f>
        <v>0</v>
      </c>
      <c r="AO161" s="2001"/>
      <c r="AP161" s="2002"/>
      <c r="AQ161" s="2390">
        <f>'AVAST ALL FORECASTS'!BE264</f>
        <v>0</v>
      </c>
      <c r="AR161" s="2001"/>
      <c r="AS161" s="2002"/>
      <c r="AT161" s="2390">
        <f t="shared" ref="AT161" si="79">SUM(J161,M161,P161,S161,V161,Y161,AB161,AE161,AH161,AK161,AN161,AQ161)</f>
        <v>0</v>
      </c>
      <c r="AU161" s="2001">
        <f t="shared" ref="AU161" si="80">SUM(K161,N161,Q161,T161,W161,Z161,AC161,AF161,AI161,AL161,AO161,AR161)</f>
        <v>0</v>
      </c>
      <c r="AV161" s="2002">
        <f t="shared" ref="AV161" si="81">SUM(L161,O161,R161,U161,X161,AA161,AD161,AG161,AJ161,AM161,AP161,AS161)</f>
        <v>0</v>
      </c>
    </row>
    <row r="162" spans="4:72" ht="15.75" customHeight="1">
      <c r="D162" s="2396" t="s">
        <v>137</v>
      </c>
      <c r="E162" s="2397" t="s">
        <v>229</v>
      </c>
      <c r="F162" s="2397"/>
      <c r="G162" s="2398" t="s">
        <v>222</v>
      </c>
      <c r="H162" s="446">
        <v>7</v>
      </c>
      <c r="I162" s="2073">
        <f t="shared" si="72"/>
        <v>420</v>
      </c>
      <c r="J162" s="2390">
        <f>'AVAST ALL FORECASTS'!AT265</f>
        <v>0</v>
      </c>
      <c r="K162" s="2001"/>
      <c r="L162" s="2002"/>
      <c r="M162" s="2390">
        <f>'AVAST ALL FORECASTS'!AU265</f>
        <v>0</v>
      </c>
      <c r="N162" s="2001"/>
      <c r="O162" s="2002"/>
      <c r="P162" s="2390">
        <f>'AVAST ALL FORECASTS'!AV265</f>
        <v>0</v>
      </c>
      <c r="Q162" s="2001"/>
      <c r="R162" s="2002"/>
      <c r="S162" s="2390">
        <f>'AVAST ALL FORECASTS'!AW265</f>
        <v>0</v>
      </c>
      <c r="T162" s="2001"/>
      <c r="U162" s="2002"/>
      <c r="V162" s="2390">
        <f>'AVAST ALL FORECASTS'!AX265</f>
        <v>3093.1005345985041</v>
      </c>
      <c r="W162" s="2001">
        <v>6</v>
      </c>
      <c r="X162" s="2002"/>
      <c r="Y162" s="2390">
        <f>'AVAST ALL FORECASTS'!AY265</f>
        <v>2896.638347516508</v>
      </c>
      <c r="Z162" s="2001"/>
      <c r="AA162" s="2002"/>
      <c r="AB162" s="2390">
        <f>'AVAST ALL FORECASTS'!AZ265</f>
        <v>1900</v>
      </c>
      <c r="AC162" s="2001"/>
      <c r="AD162" s="2002"/>
      <c r="AE162" s="2390">
        <f>'AVAST ALL FORECASTS'!BA265</f>
        <v>1900</v>
      </c>
      <c r="AF162" s="2001"/>
      <c r="AG162" s="2002"/>
      <c r="AH162" s="2390">
        <f>'AVAST ALL FORECASTS'!BB265</f>
        <v>2500</v>
      </c>
      <c r="AI162" s="2001"/>
      <c r="AJ162" s="2002"/>
      <c r="AK162" s="2390">
        <f>'AVAST ALL FORECASTS'!BC265</f>
        <v>2750</v>
      </c>
      <c r="AL162" s="2001"/>
      <c r="AM162" s="2002"/>
      <c r="AN162" s="2390">
        <f>'AVAST ALL FORECASTS'!BD265</f>
        <v>2500</v>
      </c>
      <c r="AO162" s="2001"/>
      <c r="AP162" s="2002"/>
      <c r="AQ162" s="2390">
        <f>'AVAST ALL FORECASTS'!BE265</f>
        <v>2600</v>
      </c>
      <c r="AR162" s="2001"/>
      <c r="AS162" s="2002"/>
      <c r="AT162" s="2390">
        <f t="shared" ref="AT162:AT168" si="82">SUM(J162,M162,P162,S162,V162,Y162,AB162,AE162,AH162,AK162,AN162,AQ162)</f>
        <v>20139.738882115013</v>
      </c>
      <c r="AU162" s="2001">
        <f t="shared" ref="AU162:AU168" si="83">SUM(K162,N162,Q162,T162,W162,Z162,AC162,AF162,AI162,AL162,AO162,AR162)</f>
        <v>6</v>
      </c>
      <c r="AV162" s="2002">
        <f t="shared" ref="AV162:AV168" si="84">SUM(L162,O162,R162,U162,X162,AA162,AD162,AG162,AJ162,AM162,AP162,AS162)</f>
        <v>0</v>
      </c>
    </row>
    <row r="163" spans="4:72" ht="15.75" customHeight="1">
      <c r="D163" s="2396" t="s">
        <v>135</v>
      </c>
      <c r="E163" s="2397" t="s">
        <v>229</v>
      </c>
      <c r="F163" s="2397"/>
      <c r="G163" s="2398" t="s">
        <v>222</v>
      </c>
      <c r="H163" s="446"/>
      <c r="I163" s="2073"/>
      <c r="J163" s="2390">
        <f>'AVAST ALL FORECASTS'!AT266</f>
        <v>0</v>
      </c>
      <c r="K163" s="2001"/>
      <c r="L163" s="2002"/>
      <c r="M163" s="2390">
        <f>'AVAST ALL FORECASTS'!AU266</f>
        <v>0</v>
      </c>
      <c r="N163" s="2001"/>
      <c r="O163" s="2002"/>
      <c r="P163" s="2390">
        <f>'AVAST ALL FORECASTS'!AV266</f>
        <v>0</v>
      </c>
      <c r="Q163" s="2001"/>
      <c r="R163" s="2002"/>
      <c r="S163" s="2390">
        <f>'AVAST ALL FORECASTS'!AW266</f>
        <v>0</v>
      </c>
      <c r="T163" s="2001"/>
      <c r="U163" s="2002"/>
      <c r="V163" s="2390">
        <f>'AVAST ALL FORECASTS'!AX266</f>
        <v>2577.5837788320869</v>
      </c>
      <c r="W163" s="2001">
        <v>6</v>
      </c>
      <c r="X163" s="2002"/>
      <c r="Y163" s="2390">
        <f>'AVAST ALL FORECASTS'!AY266</f>
        <v>1610.4824513132617</v>
      </c>
      <c r="Z163" s="2001"/>
      <c r="AA163" s="2002"/>
      <c r="AB163" s="2390">
        <f>'AVAST ALL FORECASTS'!AZ266</f>
        <v>1500</v>
      </c>
      <c r="AC163" s="2001"/>
      <c r="AD163" s="2002"/>
      <c r="AE163" s="2390">
        <f>'AVAST ALL FORECASTS'!BA266</f>
        <v>1700</v>
      </c>
      <c r="AF163" s="2001"/>
      <c r="AG163" s="2002"/>
      <c r="AH163" s="2390">
        <f>'AVAST ALL FORECASTS'!BB266</f>
        <v>2000</v>
      </c>
      <c r="AI163" s="2001"/>
      <c r="AJ163" s="2002"/>
      <c r="AK163" s="2390">
        <f>'AVAST ALL FORECASTS'!BC266</f>
        <v>2000</v>
      </c>
      <c r="AL163" s="2001"/>
      <c r="AM163" s="2002"/>
      <c r="AN163" s="2390">
        <f>'AVAST ALL FORECASTS'!BD266</f>
        <v>1900</v>
      </c>
      <c r="AO163" s="2001"/>
      <c r="AP163" s="2002"/>
      <c r="AQ163" s="2390">
        <f>'AVAST ALL FORECASTS'!BE266</f>
        <v>2200</v>
      </c>
      <c r="AR163" s="2001"/>
      <c r="AS163" s="2002"/>
      <c r="AT163" s="2390">
        <f t="shared" si="82"/>
        <v>15488.066230145349</v>
      </c>
      <c r="AU163" s="2001">
        <f t="shared" si="83"/>
        <v>6</v>
      </c>
      <c r="AV163" s="2002">
        <f t="shared" si="84"/>
        <v>0</v>
      </c>
    </row>
    <row r="164" spans="4:72" ht="15.75" customHeight="1">
      <c r="D164" s="2396" t="s">
        <v>145</v>
      </c>
      <c r="E164" s="2397" t="s">
        <v>229</v>
      </c>
      <c r="F164" s="2397"/>
      <c r="G164" s="2398" t="s">
        <v>222</v>
      </c>
      <c r="H164" s="446"/>
      <c r="I164" s="2073"/>
      <c r="J164" s="2390">
        <f>'AVAST ALL FORECASTS'!AT267</f>
        <v>0</v>
      </c>
      <c r="K164" s="2001"/>
      <c r="L164" s="2002"/>
      <c r="M164" s="2390">
        <f>'AVAST ALL FORECASTS'!AU267</f>
        <v>0</v>
      </c>
      <c r="N164" s="2001"/>
      <c r="O164" s="2002"/>
      <c r="P164" s="2390">
        <f>'AVAST ALL FORECASTS'!AV267</f>
        <v>0</v>
      </c>
      <c r="Q164" s="2001"/>
      <c r="R164" s="2002"/>
      <c r="S164" s="2390">
        <f>'AVAST ALL FORECASTS'!AW267</f>
        <v>0</v>
      </c>
      <c r="T164" s="2001"/>
      <c r="U164" s="2002"/>
      <c r="V164" s="2390">
        <f>'AVAST ALL FORECASTS'!AX267</f>
        <v>1472.9050164754783</v>
      </c>
      <c r="W164" s="2001">
        <v>3</v>
      </c>
      <c r="X164" s="2002"/>
      <c r="Y164" s="2390">
        <f>'AVAST ALL FORECASTS'!AY267</f>
        <v>948.75108074110187</v>
      </c>
      <c r="Z164" s="2001"/>
      <c r="AA164" s="2002"/>
      <c r="AB164" s="2390">
        <f>'AVAST ALL FORECASTS'!AZ267</f>
        <v>1700</v>
      </c>
      <c r="AC164" s="2001"/>
      <c r="AD164" s="2002"/>
      <c r="AE164" s="2390">
        <f>'AVAST ALL FORECASTS'!BA267</f>
        <v>1800</v>
      </c>
      <c r="AF164" s="2001"/>
      <c r="AG164" s="2002"/>
      <c r="AH164" s="2390">
        <f>'AVAST ALL FORECASTS'!BB267</f>
        <v>1150</v>
      </c>
      <c r="AI164" s="2001"/>
      <c r="AJ164" s="2002"/>
      <c r="AK164" s="2390">
        <f>'AVAST ALL FORECASTS'!BC267</f>
        <v>1300</v>
      </c>
      <c r="AL164" s="2001"/>
      <c r="AM164" s="2002"/>
      <c r="AN164" s="2390">
        <f>'AVAST ALL FORECASTS'!BD267</f>
        <v>1100</v>
      </c>
      <c r="AO164" s="2001"/>
      <c r="AP164" s="2002"/>
      <c r="AQ164" s="2390">
        <f>'AVAST ALL FORECASTS'!BE267</f>
        <v>1200</v>
      </c>
      <c r="AR164" s="2001"/>
      <c r="AS164" s="2002"/>
      <c r="AT164" s="2390">
        <f t="shared" si="82"/>
        <v>10671.656097216581</v>
      </c>
      <c r="AU164" s="2001">
        <f t="shared" si="83"/>
        <v>3</v>
      </c>
      <c r="AV164" s="2002">
        <f t="shared" si="84"/>
        <v>0</v>
      </c>
    </row>
    <row r="165" spans="4:72" ht="15.75" customHeight="1">
      <c r="D165" s="2396" t="s">
        <v>146</v>
      </c>
      <c r="E165" s="2397" t="s">
        <v>229</v>
      </c>
      <c r="F165" s="2397"/>
      <c r="G165" s="2398" t="s">
        <v>222</v>
      </c>
      <c r="H165" s="446"/>
      <c r="I165" s="2073"/>
      <c r="J165" s="2390">
        <f>'AVAST ALL FORECASTS'!AT268</f>
        <v>0</v>
      </c>
      <c r="K165" s="2001"/>
      <c r="L165" s="2002"/>
      <c r="M165" s="2390">
        <f>'AVAST ALL FORECASTS'!AU268</f>
        <v>0</v>
      </c>
      <c r="N165" s="2001"/>
      <c r="O165" s="2002"/>
      <c r="P165" s="2390">
        <f>'AVAST ALL FORECASTS'!AV268</f>
        <v>0</v>
      </c>
      <c r="Q165" s="2001"/>
      <c r="R165" s="2002"/>
      <c r="S165" s="2390">
        <f>'AVAST ALL FORECASTS'!AW268</f>
        <v>0</v>
      </c>
      <c r="T165" s="2001"/>
      <c r="U165" s="2002"/>
      <c r="V165" s="2390">
        <f>'AVAST ALL FORECASTS'!AX268</f>
        <v>2356.648026360765</v>
      </c>
      <c r="W165" s="2001">
        <v>5</v>
      </c>
      <c r="X165" s="2002"/>
      <c r="Y165" s="2390">
        <f>'AVAST ALL FORECASTS'!AY268</f>
        <v>1676.0905023246487</v>
      </c>
      <c r="Z165" s="2001"/>
      <c r="AA165" s="2002"/>
      <c r="AB165" s="2390">
        <f>'AVAST ALL FORECASTS'!AZ268</f>
        <v>1300</v>
      </c>
      <c r="AC165" s="2001"/>
      <c r="AD165" s="2002"/>
      <c r="AE165" s="2390">
        <f>'AVAST ALL FORECASTS'!BA268</f>
        <v>1400</v>
      </c>
      <c r="AF165" s="2001"/>
      <c r="AG165" s="2002"/>
      <c r="AH165" s="2390">
        <f>'AVAST ALL FORECASTS'!BB268</f>
        <v>1800</v>
      </c>
      <c r="AI165" s="2001"/>
      <c r="AJ165" s="2002"/>
      <c r="AK165" s="2390">
        <f>'AVAST ALL FORECASTS'!BC268</f>
        <v>1900</v>
      </c>
      <c r="AL165" s="2001"/>
      <c r="AM165" s="2002"/>
      <c r="AN165" s="2390">
        <f>'AVAST ALL FORECASTS'!BD268</f>
        <v>1800</v>
      </c>
      <c r="AO165" s="2001"/>
      <c r="AP165" s="2002"/>
      <c r="AQ165" s="2390">
        <f>'AVAST ALL FORECASTS'!BE268</f>
        <v>2000</v>
      </c>
      <c r="AR165" s="2001"/>
      <c r="AS165" s="2002"/>
      <c r="AT165" s="2390">
        <f t="shared" si="82"/>
        <v>14232.738528685413</v>
      </c>
      <c r="AU165" s="2001">
        <f t="shared" si="83"/>
        <v>5</v>
      </c>
      <c r="AV165" s="2002">
        <f t="shared" si="84"/>
        <v>0</v>
      </c>
    </row>
    <row r="166" spans="4:72" ht="15.75" customHeight="1">
      <c r="D166" s="2396" t="s">
        <v>226</v>
      </c>
      <c r="E166" s="2397" t="s">
        <v>229</v>
      </c>
      <c r="F166" s="2397"/>
      <c r="G166" s="2397" t="s">
        <v>222</v>
      </c>
      <c r="H166" s="446"/>
      <c r="I166" s="2073"/>
      <c r="J166" s="2390">
        <f>'AVAST ALL FORECASTS'!AT269</f>
        <v>0</v>
      </c>
      <c r="K166" s="2001"/>
      <c r="L166" s="2002"/>
      <c r="M166" s="2390">
        <f>'AVAST ALL FORECASTS'!AU269</f>
        <v>0</v>
      </c>
      <c r="N166" s="2001"/>
      <c r="O166" s="2002"/>
      <c r="P166" s="2390">
        <f>'AVAST ALL FORECASTS'!AV269</f>
        <v>0</v>
      </c>
      <c r="Q166" s="2001"/>
      <c r="R166" s="2002"/>
      <c r="S166" s="2390">
        <f>'AVAST ALL FORECASTS'!AW269</f>
        <v>0</v>
      </c>
      <c r="T166" s="2001"/>
      <c r="U166" s="2002"/>
      <c r="V166" s="2390">
        <f>'AVAST ALL FORECASTS'!AX269</f>
        <v>1288.7918894160434</v>
      </c>
      <c r="W166" s="2001">
        <v>4</v>
      </c>
      <c r="X166" s="2002"/>
      <c r="Y166" s="2390">
        <f>'AVAST ALL FORECASTS'!AY269</f>
        <v>788.70278127165204</v>
      </c>
      <c r="Z166" s="2001"/>
      <c r="AA166" s="2002"/>
      <c r="AB166" s="2390">
        <f>'AVAST ALL FORECASTS'!AZ269</f>
        <v>400</v>
      </c>
      <c r="AC166" s="2001"/>
      <c r="AD166" s="2002"/>
      <c r="AE166" s="2390">
        <f>'AVAST ALL FORECASTS'!BA269</f>
        <v>500</v>
      </c>
      <c r="AF166" s="2001"/>
      <c r="AG166" s="2002"/>
      <c r="AH166" s="2390">
        <f>'AVAST ALL FORECASTS'!BB269</f>
        <v>800</v>
      </c>
      <c r="AI166" s="2001"/>
      <c r="AJ166" s="2002"/>
      <c r="AK166" s="2390">
        <f>'AVAST ALL FORECASTS'!BC269</f>
        <v>900</v>
      </c>
      <c r="AL166" s="2001"/>
      <c r="AM166" s="2002"/>
      <c r="AN166" s="2390">
        <f>'AVAST ALL FORECASTS'!BD269</f>
        <v>800</v>
      </c>
      <c r="AO166" s="2001"/>
      <c r="AP166" s="2002"/>
      <c r="AQ166" s="2390">
        <f>'AVAST ALL FORECASTS'!BE269</f>
        <v>850</v>
      </c>
      <c r="AR166" s="2001"/>
      <c r="AS166" s="2002"/>
      <c r="AT166" s="2390">
        <f t="shared" si="82"/>
        <v>6327.4946706876954</v>
      </c>
      <c r="AU166" s="2001">
        <f t="shared" si="83"/>
        <v>4</v>
      </c>
      <c r="AV166" s="2002">
        <f t="shared" si="84"/>
        <v>0</v>
      </c>
    </row>
    <row r="167" spans="4:72" ht="15.75" customHeight="1">
      <c r="D167" s="2396" t="s">
        <v>139</v>
      </c>
      <c r="E167" s="2397" t="s">
        <v>229</v>
      </c>
      <c r="F167" s="2397"/>
      <c r="G167" s="2397" t="s">
        <v>222</v>
      </c>
      <c r="H167" s="446"/>
      <c r="I167" s="2073"/>
      <c r="J167" s="2390">
        <f>'AVAST ALL FORECASTS'!AT270</f>
        <v>0</v>
      </c>
      <c r="K167" s="2001"/>
      <c r="L167" s="2002"/>
      <c r="M167" s="2390">
        <f>'AVAST ALL FORECASTS'!AU270</f>
        <v>0</v>
      </c>
      <c r="N167" s="2001"/>
      <c r="O167" s="2002"/>
      <c r="P167" s="2390">
        <f>'AVAST ALL FORECASTS'!AV270</f>
        <v>0</v>
      </c>
      <c r="Q167" s="2001"/>
      <c r="R167" s="2002"/>
      <c r="S167" s="2390">
        <f>'AVAST ALL FORECASTS'!AW270</f>
        <v>0</v>
      </c>
      <c r="T167" s="2001"/>
      <c r="U167" s="2002"/>
      <c r="V167" s="2390">
        <f>'AVAST ALL FORECASTS'!AX270</f>
        <v>0</v>
      </c>
      <c r="W167" s="2001"/>
      <c r="X167" s="2002"/>
      <c r="Y167" s="2390">
        <f>'AVAST ALL FORECASTS'!AY270</f>
        <v>0</v>
      </c>
      <c r="Z167" s="2001"/>
      <c r="AA167" s="2002"/>
      <c r="AB167" s="2390">
        <f>'AVAST ALL FORECASTS'!AZ270</f>
        <v>0</v>
      </c>
      <c r="AC167" s="2001"/>
      <c r="AD167" s="2002"/>
      <c r="AE167" s="2390">
        <f>'AVAST ALL FORECASTS'!BA270</f>
        <v>0</v>
      </c>
      <c r="AF167" s="2001"/>
      <c r="AG167" s="2002"/>
      <c r="AH167" s="2390">
        <f>'AVAST ALL FORECASTS'!BB270</f>
        <v>0</v>
      </c>
      <c r="AI167" s="2001"/>
      <c r="AJ167" s="2002"/>
      <c r="AK167" s="2390">
        <f>'AVAST ALL FORECASTS'!BC270</f>
        <v>0</v>
      </c>
      <c r="AL167" s="2001"/>
      <c r="AM167" s="2002"/>
      <c r="AN167" s="2390">
        <f>'AVAST ALL FORECASTS'!BD270</f>
        <v>0</v>
      </c>
      <c r="AO167" s="2001"/>
      <c r="AP167" s="2002"/>
      <c r="AQ167" s="2390">
        <f>'AVAST ALL FORECASTS'!BE270</f>
        <v>0</v>
      </c>
      <c r="AR167" s="2001"/>
      <c r="AS167" s="2002"/>
      <c r="AT167" s="2390">
        <f t="shared" si="82"/>
        <v>0</v>
      </c>
      <c r="AU167" s="2001">
        <f t="shared" si="83"/>
        <v>0</v>
      </c>
      <c r="AV167" s="2002">
        <f t="shared" si="84"/>
        <v>0</v>
      </c>
    </row>
    <row r="168" spans="4:72" ht="15.75" customHeight="1">
      <c r="D168" s="2399" t="s">
        <v>227</v>
      </c>
      <c r="E168" s="2400" t="s">
        <v>229</v>
      </c>
      <c r="F168" s="2400"/>
      <c r="G168" s="2400" t="s">
        <v>222</v>
      </c>
      <c r="H168" s="334"/>
      <c r="I168" s="2074"/>
      <c r="J168" s="2413">
        <f>'AVAST ALL FORECASTS'!AT272</f>
        <v>0</v>
      </c>
      <c r="K168" s="2003"/>
      <c r="L168" s="2004"/>
      <c r="M168" s="2413">
        <f>'AVAST ALL FORECASTS'!AU272</f>
        <v>0</v>
      </c>
      <c r="N168" s="2003"/>
      <c r="O168" s="2004"/>
      <c r="P168" s="2413">
        <f>'AVAST ALL FORECASTS'!AV272</f>
        <v>0</v>
      </c>
      <c r="Q168" s="2003"/>
      <c r="R168" s="2004"/>
      <c r="S168" s="2413">
        <f>'AVAST ALL FORECASTS'!AW272</f>
        <v>0</v>
      </c>
      <c r="T168" s="2003"/>
      <c r="U168" s="2004"/>
      <c r="V168" s="2413">
        <f>'AVAST ALL FORECASTS'!AX272</f>
        <v>0</v>
      </c>
      <c r="W168" s="2003"/>
      <c r="X168" s="2004"/>
      <c r="Y168" s="2413">
        <f>'AVAST ALL FORECASTS'!AY272</f>
        <v>0</v>
      </c>
      <c r="Z168" s="2003"/>
      <c r="AA168" s="2004"/>
      <c r="AB168" s="2413">
        <f>'AVAST ALL FORECASTS'!AZ272</f>
        <v>0</v>
      </c>
      <c r="AC168" s="2003"/>
      <c r="AD168" s="2004"/>
      <c r="AE168" s="2413">
        <f>'AVAST ALL FORECASTS'!BA272</f>
        <v>0</v>
      </c>
      <c r="AF168" s="2003"/>
      <c r="AG168" s="2004"/>
      <c r="AH168" s="2413">
        <f>'AVAST ALL FORECASTS'!BB272</f>
        <v>0</v>
      </c>
      <c r="AI168" s="2003"/>
      <c r="AJ168" s="2004"/>
      <c r="AK168" s="2413">
        <f>'AVAST ALL FORECASTS'!BC272</f>
        <v>0</v>
      </c>
      <c r="AL168" s="2003"/>
      <c r="AM168" s="2004"/>
      <c r="AN168" s="2413">
        <f>'AVAST ALL FORECASTS'!BD272</f>
        <v>0</v>
      </c>
      <c r="AO168" s="2003"/>
      <c r="AP168" s="2004"/>
      <c r="AQ168" s="2413">
        <f>'AVAST ALL FORECASTS'!BE272</f>
        <v>0</v>
      </c>
      <c r="AR168" s="2003"/>
      <c r="AS168" s="2004"/>
      <c r="AT168" s="2413">
        <f t="shared" si="82"/>
        <v>0</v>
      </c>
      <c r="AU168" s="2003">
        <f t="shared" si="83"/>
        <v>0</v>
      </c>
      <c r="AV168" s="2004">
        <f t="shared" si="84"/>
        <v>0</v>
      </c>
    </row>
    <row r="169" spans="4:72" ht="15.75" customHeight="1">
      <c r="I169" s="1979"/>
      <c r="J169" s="440"/>
      <c r="M169" s="440"/>
      <c r="O169" s="2858"/>
      <c r="P169" s="440"/>
      <c r="S169" s="440"/>
      <c r="V169" s="440"/>
      <c r="W169" s="146"/>
      <c r="X169" s="146"/>
      <c r="Y169" s="440"/>
      <c r="Z169" s="146"/>
      <c r="AA169" s="146"/>
      <c r="AB169" s="440"/>
      <c r="AC169" s="146"/>
      <c r="AD169" s="146"/>
      <c r="AE169" s="440"/>
      <c r="AF169" s="146"/>
      <c r="AG169" s="146"/>
      <c r="AH169" s="440"/>
      <c r="AI169" s="146"/>
      <c r="AJ169" s="146"/>
      <c r="AK169" s="440"/>
      <c r="AL169" s="146"/>
      <c r="AM169" s="146"/>
      <c r="AN169" s="440"/>
      <c r="AO169" s="146"/>
      <c r="AP169" s="146"/>
      <c r="AQ169" s="440"/>
      <c r="AR169" s="146"/>
      <c r="AS169" s="146"/>
      <c r="AT169" s="440"/>
      <c r="AU169" s="146"/>
      <c r="AV169" s="146"/>
    </row>
    <row r="170" spans="4:72" ht="15.75" customHeight="1">
      <c r="D170" s="1969"/>
      <c r="AX170" s="145"/>
      <c r="BF170" s="146"/>
    </row>
    <row r="171" spans="4:72" ht="15.75" customHeight="1">
      <c r="D171" s="2926"/>
      <c r="E171" s="2927"/>
      <c r="F171" s="2927"/>
      <c r="G171" s="2927"/>
      <c r="H171" s="2927"/>
      <c r="I171" s="2928"/>
      <c r="J171" s="1097">
        <v>45383</v>
      </c>
      <c r="K171" s="1098"/>
      <c r="L171" s="1100"/>
      <c r="M171" s="1097">
        <v>45414</v>
      </c>
      <c r="N171" s="1098"/>
      <c r="O171" s="1100"/>
      <c r="P171" s="1097">
        <v>45445</v>
      </c>
      <c r="Q171" s="1098"/>
      <c r="R171" s="1100"/>
      <c r="S171" s="1097">
        <v>45476</v>
      </c>
      <c r="T171" s="1098"/>
      <c r="U171" s="1100"/>
      <c r="V171" s="1097">
        <v>45507</v>
      </c>
      <c r="W171" s="1098"/>
      <c r="X171" s="1100"/>
      <c r="Y171" s="1097">
        <v>45538</v>
      </c>
      <c r="Z171" s="1098"/>
      <c r="AA171" s="1100"/>
      <c r="AB171" s="1097">
        <v>45569</v>
      </c>
      <c r="AC171" s="1098"/>
      <c r="AD171" s="1100"/>
      <c r="AE171" s="1097">
        <v>45600</v>
      </c>
      <c r="AF171" s="1098"/>
      <c r="AG171" s="1100"/>
      <c r="AH171" s="1097">
        <v>45631</v>
      </c>
      <c r="AI171" s="1098"/>
      <c r="AJ171" s="1100"/>
      <c r="AK171" s="1097">
        <v>45662</v>
      </c>
      <c r="AL171" s="1098"/>
      <c r="AM171" s="1100"/>
      <c r="AN171" s="1097">
        <v>45693</v>
      </c>
      <c r="AO171" s="1098"/>
      <c r="AP171" s="1100"/>
      <c r="AQ171" s="1097">
        <v>45724</v>
      </c>
      <c r="AR171" s="1098"/>
      <c r="AS171" s="1100"/>
      <c r="AT171" s="1097"/>
      <c r="AU171" s="1098" t="s">
        <v>2</v>
      </c>
      <c r="AV171" s="1100"/>
      <c r="AX171" s="145"/>
      <c r="BT171" s="146"/>
    </row>
    <row r="172" spans="4:72" ht="15.75" customHeight="1">
      <c r="D172" s="1888" t="s">
        <v>206</v>
      </c>
      <c r="E172" s="1980" t="s">
        <v>230</v>
      </c>
      <c r="F172" s="2015" t="s">
        <v>207</v>
      </c>
      <c r="G172" s="1125" t="s">
        <v>6</v>
      </c>
      <c r="H172" s="1126" t="s">
        <v>231</v>
      </c>
      <c r="I172" s="1127"/>
      <c r="J172" s="1128" t="s">
        <v>9</v>
      </c>
      <c r="K172" s="1129"/>
      <c r="L172" s="1889"/>
      <c r="M172" s="1128" t="s">
        <v>9</v>
      </c>
      <c r="N172" s="1129"/>
      <c r="O172" s="1889"/>
      <c r="P172" s="1128" t="s">
        <v>9</v>
      </c>
      <c r="Q172" s="1129"/>
      <c r="R172" s="1890"/>
      <c r="S172" s="1128" t="s">
        <v>9</v>
      </c>
      <c r="T172" s="1129"/>
      <c r="U172" s="1889"/>
      <c r="V172" s="1128" t="s">
        <v>9</v>
      </c>
      <c r="W172" s="1129"/>
      <c r="X172" s="1889"/>
      <c r="Y172" s="1128" t="s">
        <v>9</v>
      </c>
      <c r="Z172" s="1129"/>
      <c r="AA172" s="1889"/>
      <c r="AB172" s="1128" t="s">
        <v>9</v>
      </c>
      <c r="AC172" s="1129"/>
      <c r="AD172" s="1889"/>
      <c r="AE172" s="1128" t="s">
        <v>9</v>
      </c>
      <c r="AF172" s="1129"/>
      <c r="AG172" s="1889"/>
      <c r="AH172" s="1128" t="s">
        <v>9</v>
      </c>
      <c r="AI172" s="1129"/>
      <c r="AJ172" s="1889"/>
      <c r="AK172" s="1128" t="s">
        <v>9</v>
      </c>
      <c r="AL172" s="1129"/>
      <c r="AM172" s="1889"/>
      <c r="AN172" s="1128" t="s">
        <v>9</v>
      </c>
      <c r="AO172" s="1129"/>
      <c r="AP172" s="1889"/>
      <c r="AQ172" s="1128" t="s">
        <v>9</v>
      </c>
      <c r="AR172" s="1129"/>
      <c r="AS172" s="1889"/>
      <c r="AT172" s="1840" t="s">
        <v>9</v>
      </c>
      <c r="AU172" s="1129" t="s">
        <v>12</v>
      </c>
      <c r="AV172" s="1842" t="s">
        <v>11</v>
      </c>
      <c r="AX172" s="145"/>
      <c r="BT172" s="146"/>
    </row>
    <row r="173" spans="4:72" ht="15.75" customHeight="1">
      <c r="D173" s="359" t="s">
        <v>208</v>
      </c>
      <c r="E173" s="360" t="s">
        <v>101</v>
      </c>
      <c r="F173" s="360" t="s">
        <v>210</v>
      </c>
      <c r="G173" s="360" t="s">
        <v>171</v>
      </c>
      <c r="H173" s="361">
        <v>3.3</v>
      </c>
      <c r="I173" s="362"/>
      <c r="J173" s="1996">
        <f>'NLOK ALL FORECASTS'!AT47</f>
        <v>104500</v>
      </c>
      <c r="K173" s="1999"/>
      <c r="L173" s="2000"/>
      <c r="M173" s="1996">
        <f>'NLOK ALL FORECASTS'!AU47</f>
        <v>103150</v>
      </c>
      <c r="N173" s="1999"/>
      <c r="O173" s="2000"/>
      <c r="P173" s="1996">
        <f>'NLOK ALL FORECASTS'!AV47</f>
        <v>105200</v>
      </c>
      <c r="Q173" s="1999"/>
      <c r="R173" s="2000"/>
      <c r="S173" s="1996">
        <f>'NLOK ALL FORECASTS'!AW47</f>
        <v>122100</v>
      </c>
      <c r="T173" s="1999"/>
      <c r="U173" s="2000"/>
      <c r="V173" s="1996">
        <f>'NLOK ALL FORECASTS'!AX47</f>
        <v>114200</v>
      </c>
      <c r="W173" s="1999"/>
      <c r="X173" s="2000"/>
      <c r="Y173" s="1996">
        <f>'NLOK ALL FORECASTS'!AY47</f>
        <v>110100</v>
      </c>
      <c r="Z173" s="1999"/>
      <c r="AA173" s="2000"/>
      <c r="AB173" s="1996">
        <f>'NLOK ALL FORECASTS'!AZ47</f>
        <v>113900</v>
      </c>
      <c r="AC173" s="1999"/>
      <c r="AD173" s="2000"/>
      <c r="AE173" s="1996">
        <f>'NLOK ALL FORECASTS'!BA47</f>
        <v>115350</v>
      </c>
      <c r="AF173" s="1999"/>
      <c r="AG173" s="2000"/>
      <c r="AH173" s="1996">
        <f>'NLOK ALL FORECASTS'!BB47</f>
        <v>109500</v>
      </c>
      <c r="AI173" s="1999"/>
      <c r="AJ173" s="2000"/>
      <c r="AK173" s="1996">
        <f>'NLOK ALL FORECASTS'!BC47</f>
        <v>128300</v>
      </c>
      <c r="AL173" s="1999"/>
      <c r="AM173" s="2000"/>
      <c r="AN173" s="1996">
        <f>'NLOK ALL FORECASTS'!BD47</f>
        <v>119800</v>
      </c>
      <c r="AO173" s="1999"/>
      <c r="AP173" s="2000"/>
      <c r="AQ173" s="1996">
        <f>'NLOK ALL FORECASTS'!BE47</f>
        <v>125500</v>
      </c>
      <c r="AR173" s="1999"/>
      <c r="AS173" s="2000"/>
      <c r="AT173" s="1996">
        <f t="shared" ref="AT173:AT180" si="85">SUM(J173,M173,P173,S173,V173,Y173,AB173,AE173,AH173,AK173,AN173,AQ173)</f>
        <v>1371600</v>
      </c>
      <c r="AU173" s="1999">
        <f t="shared" ref="AU173:AU180" si="86">SUM(K173,N173,Q173,T173,W173,Z173,AC173,AF173,AI173,AL173,AO173,AR173)</f>
        <v>0</v>
      </c>
      <c r="AV173" s="2000">
        <f t="shared" ref="AV173:AV180" si="87">SUM(L173,O173,R173,U173,X173,AA173,AD173,AG173,AJ173,AM173,AP173,AS173)</f>
        <v>0</v>
      </c>
      <c r="AX173" s="145"/>
    </row>
    <row r="174" spans="4:72" ht="15.75" customHeight="1">
      <c r="D174" s="286" t="s">
        <v>208</v>
      </c>
      <c r="E174" s="155" t="s">
        <v>102</v>
      </c>
      <c r="F174" s="155" t="s">
        <v>210</v>
      </c>
      <c r="G174" s="155" t="s">
        <v>171</v>
      </c>
      <c r="H174" s="225">
        <v>3.3</v>
      </c>
      <c r="I174" s="208"/>
      <c r="J174" s="1997">
        <f>'NLOK ALL FORECASTS'!AT48</f>
        <v>55900</v>
      </c>
      <c r="K174" s="2001"/>
      <c r="L174" s="2002"/>
      <c r="M174" s="1997">
        <f>'NLOK ALL FORECASTS'!AU48</f>
        <v>58300</v>
      </c>
      <c r="N174" s="2001"/>
      <c r="O174" s="2002"/>
      <c r="P174" s="1997">
        <f>'NLOK ALL FORECASTS'!AV48</f>
        <v>60050</v>
      </c>
      <c r="Q174" s="2001"/>
      <c r="R174" s="2002"/>
      <c r="S174" s="1997">
        <f>'NLOK ALL FORECASTS'!AW48</f>
        <v>63100</v>
      </c>
      <c r="T174" s="2001"/>
      <c r="U174" s="2002"/>
      <c r="V174" s="1997">
        <f>'NLOK ALL FORECASTS'!AX48</f>
        <v>50700</v>
      </c>
      <c r="W174" s="2001"/>
      <c r="X174" s="2002"/>
      <c r="Y174" s="1997">
        <f>'NLOK ALL FORECASTS'!AY48</f>
        <v>48000</v>
      </c>
      <c r="Z174" s="2001"/>
      <c r="AA174" s="2002"/>
      <c r="AB174" s="1997">
        <f>'NLOK ALL FORECASTS'!AZ48</f>
        <v>45700</v>
      </c>
      <c r="AC174" s="2001"/>
      <c r="AD174" s="2002"/>
      <c r="AE174" s="1997">
        <f>'NLOK ALL FORECASTS'!BA48</f>
        <v>46100</v>
      </c>
      <c r="AF174" s="2001"/>
      <c r="AG174" s="2002"/>
      <c r="AH174" s="1997">
        <f>'NLOK ALL FORECASTS'!BB48</f>
        <v>43300</v>
      </c>
      <c r="AI174" s="2001"/>
      <c r="AJ174" s="2002"/>
      <c r="AK174" s="1997">
        <f>'NLOK ALL FORECASTS'!BC48</f>
        <v>50800</v>
      </c>
      <c r="AL174" s="2001"/>
      <c r="AM174" s="2002"/>
      <c r="AN174" s="1997">
        <f>'NLOK ALL FORECASTS'!BD48</f>
        <v>47400</v>
      </c>
      <c r="AO174" s="2001"/>
      <c r="AP174" s="2002"/>
      <c r="AQ174" s="1997">
        <f>'NLOK ALL FORECASTS'!BE48</f>
        <v>49700</v>
      </c>
      <c r="AR174" s="2001"/>
      <c r="AS174" s="2002"/>
      <c r="AT174" s="1997">
        <f t="shared" si="85"/>
        <v>619050</v>
      </c>
      <c r="AU174" s="2001">
        <f t="shared" si="86"/>
        <v>0</v>
      </c>
      <c r="AV174" s="2002">
        <f t="shared" si="87"/>
        <v>0</v>
      </c>
      <c r="AX174" s="145"/>
    </row>
    <row r="175" spans="4:72" ht="15.75" customHeight="1">
      <c r="D175" s="286" t="s">
        <v>208</v>
      </c>
      <c r="E175" s="155" t="s">
        <v>104</v>
      </c>
      <c r="F175" s="155" t="s">
        <v>210</v>
      </c>
      <c r="G175" s="155" t="s">
        <v>171</v>
      </c>
      <c r="H175" s="225">
        <v>3.3</v>
      </c>
      <c r="I175" s="208"/>
      <c r="J175" s="1997">
        <f>'NLOK ALL FORECASTS'!AT49</f>
        <v>36550</v>
      </c>
      <c r="K175" s="2001"/>
      <c r="L175" s="2002"/>
      <c r="M175" s="1997">
        <f>'NLOK ALL FORECASTS'!AU49</f>
        <v>28250</v>
      </c>
      <c r="N175" s="2001"/>
      <c r="O175" s="2002"/>
      <c r="P175" s="1997">
        <f>'NLOK ALL FORECASTS'!AV49</f>
        <v>31100</v>
      </c>
      <c r="Q175" s="2001"/>
      <c r="R175" s="2002"/>
      <c r="S175" s="1997">
        <f>'NLOK ALL FORECASTS'!AW49</f>
        <v>33000</v>
      </c>
      <c r="T175" s="2001"/>
      <c r="U175" s="2002"/>
      <c r="V175" s="1997">
        <f>'NLOK ALL FORECASTS'!AX49</f>
        <v>32600</v>
      </c>
      <c r="W175" s="2001"/>
      <c r="X175" s="2002"/>
      <c r="Y175" s="1997">
        <f>'NLOK ALL FORECASTS'!AY49</f>
        <v>32600</v>
      </c>
      <c r="Z175" s="2001"/>
      <c r="AA175" s="2002"/>
      <c r="AB175" s="1997">
        <f>'NLOK ALL FORECASTS'!AZ49</f>
        <v>31700</v>
      </c>
      <c r="AC175" s="2001"/>
      <c r="AD175" s="2002"/>
      <c r="AE175" s="1997">
        <f>'NLOK ALL FORECASTS'!BA49</f>
        <v>32000</v>
      </c>
      <c r="AF175" s="2001"/>
      <c r="AG175" s="2002"/>
      <c r="AH175" s="1997">
        <f>'NLOK ALL FORECASTS'!BB49</f>
        <v>30100</v>
      </c>
      <c r="AI175" s="2001"/>
      <c r="AJ175" s="2002"/>
      <c r="AK175" s="1997">
        <f>'NLOK ALL FORECASTS'!BC49</f>
        <v>35200</v>
      </c>
      <c r="AL175" s="2001"/>
      <c r="AM175" s="2002"/>
      <c r="AN175" s="1997">
        <f>'NLOK ALL FORECASTS'!BD49</f>
        <v>32900</v>
      </c>
      <c r="AO175" s="2001"/>
      <c r="AP175" s="2002"/>
      <c r="AQ175" s="1997">
        <f>'NLOK ALL FORECASTS'!BE49</f>
        <v>34500</v>
      </c>
      <c r="AR175" s="2001"/>
      <c r="AS175" s="2002"/>
      <c r="AT175" s="1997">
        <f t="shared" si="85"/>
        <v>390500</v>
      </c>
      <c r="AU175" s="2001">
        <f t="shared" si="86"/>
        <v>0</v>
      </c>
      <c r="AV175" s="2002">
        <f t="shared" si="87"/>
        <v>0</v>
      </c>
      <c r="AX175" s="145"/>
    </row>
    <row r="176" spans="4:72" ht="15.75" customHeight="1">
      <c r="D176" s="608" t="s">
        <v>208</v>
      </c>
      <c r="E176" s="282" t="s">
        <v>105</v>
      </c>
      <c r="F176" s="282" t="s">
        <v>210</v>
      </c>
      <c r="G176" s="282" t="s">
        <v>171</v>
      </c>
      <c r="H176" s="281">
        <v>3.3</v>
      </c>
      <c r="I176" s="203"/>
      <c r="J176" s="1998">
        <f>'NLOK ALL FORECASTS'!AT50</f>
        <v>11250</v>
      </c>
      <c r="K176" s="2003"/>
      <c r="L176" s="2004"/>
      <c r="M176" s="1998">
        <f>'NLOK ALL FORECASTS'!AU50</f>
        <v>11250</v>
      </c>
      <c r="N176" s="2003"/>
      <c r="O176" s="2004"/>
      <c r="P176" s="1998">
        <f>'NLOK ALL FORECASTS'!AV50</f>
        <v>12150</v>
      </c>
      <c r="Q176" s="2003"/>
      <c r="R176" s="2004"/>
      <c r="S176" s="1998">
        <f>'NLOK ALL FORECASTS'!AW50</f>
        <v>13400</v>
      </c>
      <c r="T176" s="2003"/>
      <c r="U176" s="2004"/>
      <c r="V176" s="1998">
        <f>'NLOK ALL FORECASTS'!AX50</f>
        <v>14100</v>
      </c>
      <c r="W176" s="2003"/>
      <c r="X176" s="2004"/>
      <c r="Y176" s="1998">
        <f>'NLOK ALL FORECASTS'!AY50</f>
        <v>14000</v>
      </c>
      <c r="Z176" s="2003"/>
      <c r="AA176" s="2004"/>
      <c r="AB176" s="1998">
        <f>'NLOK ALL FORECASTS'!AZ50</f>
        <v>13400</v>
      </c>
      <c r="AC176" s="2003"/>
      <c r="AD176" s="2004"/>
      <c r="AE176" s="1998">
        <f>'NLOK ALL FORECASTS'!BA50</f>
        <v>13500</v>
      </c>
      <c r="AF176" s="2003"/>
      <c r="AG176" s="2004"/>
      <c r="AH176" s="1998">
        <f>'NLOK ALL FORECASTS'!BB50</f>
        <v>12700</v>
      </c>
      <c r="AI176" s="2003"/>
      <c r="AJ176" s="2004"/>
      <c r="AK176" s="1998">
        <f>'NLOK ALL FORECASTS'!BC50</f>
        <v>14900</v>
      </c>
      <c r="AL176" s="2003"/>
      <c r="AM176" s="2004"/>
      <c r="AN176" s="1998">
        <f>'NLOK ALL FORECASTS'!BD50</f>
        <v>13900</v>
      </c>
      <c r="AO176" s="2003"/>
      <c r="AP176" s="2004"/>
      <c r="AQ176" s="1998">
        <f>'NLOK ALL FORECASTS'!BE50</f>
        <v>14600</v>
      </c>
      <c r="AR176" s="2003"/>
      <c r="AS176" s="2004"/>
      <c r="AT176" s="1998">
        <f t="shared" si="85"/>
        <v>159150</v>
      </c>
      <c r="AU176" s="2003">
        <f t="shared" si="86"/>
        <v>0</v>
      </c>
      <c r="AV176" s="2004">
        <f t="shared" si="87"/>
        <v>0</v>
      </c>
      <c r="AX176" s="145"/>
    </row>
    <row r="177" spans="4:50" ht="15.75" customHeight="1">
      <c r="D177" s="359" t="s">
        <v>208</v>
      </c>
      <c r="E177" s="360" t="s">
        <v>101</v>
      </c>
      <c r="F177" s="360" t="s">
        <v>210</v>
      </c>
      <c r="G177" s="360" t="s">
        <v>22</v>
      </c>
      <c r="H177" s="361"/>
      <c r="I177" s="362"/>
      <c r="J177" s="1996">
        <f>'NLOK ALL FORECASTS'!AT51</f>
        <v>3100</v>
      </c>
      <c r="K177" s="1999"/>
      <c r="L177" s="2000"/>
      <c r="M177" s="1996">
        <f>'NLOK ALL FORECASTS'!AU51</f>
        <v>3000</v>
      </c>
      <c r="N177" s="1999"/>
      <c r="O177" s="2000"/>
      <c r="P177" s="1996">
        <f>'NLOK ALL FORECASTS'!AV51</f>
        <v>2850</v>
      </c>
      <c r="Q177" s="1999"/>
      <c r="R177" s="2000"/>
      <c r="S177" s="1996">
        <f>'NLOK ALL FORECASTS'!AW51</f>
        <v>3100</v>
      </c>
      <c r="T177" s="1999"/>
      <c r="U177" s="2000"/>
      <c r="V177" s="1996">
        <f>'NLOK ALL FORECASTS'!AX51</f>
        <v>3400</v>
      </c>
      <c r="W177" s="1999"/>
      <c r="X177" s="2000"/>
      <c r="Y177" s="1996">
        <f>'NLOK ALL FORECASTS'!AY51</f>
        <v>3200</v>
      </c>
      <c r="Z177" s="1999"/>
      <c r="AA177" s="2000"/>
      <c r="AB177" s="1996">
        <f>'NLOK ALL FORECASTS'!AZ51</f>
        <v>3400</v>
      </c>
      <c r="AC177" s="1999"/>
      <c r="AD177" s="2000"/>
      <c r="AE177" s="1996">
        <f>'NLOK ALL FORECASTS'!BA51</f>
        <v>3400</v>
      </c>
      <c r="AF177" s="1999"/>
      <c r="AG177" s="2000"/>
      <c r="AH177" s="1996">
        <f>'NLOK ALL FORECASTS'!BB51</f>
        <v>3200</v>
      </c>
      <c r="AI177" s="1999"/>
      <c r="AJ177" s="2000"/>
      <c r="AK177" s="1996">
        <f>'NLOK ALL FORECASTS'!BC51</f>
        <v>4200</v>
      </c>
      <c r="AL177" s="1999"/>
      <c r="AM177" s="2000"/>
      <c r="AN177" s="1996">
        <f>'NLOK ALL FORECASTS'!BD51</f>
        <v>3700</v>
      </c>
      <c r="AO177" s="1999"/>
      <c r="AP177" s="2000"/>
      <c r="AQ177" s="1996">
        <f>'NLOK ALL FORECASTS'!BE51</f>
        <v>3900</v>
      </c>
      <c r="AR177" s="1999"/>
      <c r="AS177" s="2000"/>
      <c r="AT177" s="1996">
        <f t="shared" si="85"/>
        <v>40450</v>
      </c>
      <c r="AU177" s="1999">
        <f t="shared" si="86"/>
        <v>0</v>
      </c>
      <c r="AV177" s="2000">
        <f t="shared" si="87"/>
        <v>0</v>
      </c>
      <c r="AX177" s="145"/>
    </row>
    <row r="178" spans="4:50" ht="15.75" customHeight="1">
      <c r="D178" s="286" t="s">
        <v>208</v>
      </c>
      <c r="E178" s="155" t="s">
        <v>102</v>
      </c>
      <c r="F178" s="155" t="s">
        <v>210</v>
      </c>
      <c r="G178" s="155" t="s">
        <v>22</v>
      </c>
      <c r="H178" s="225"/>
      <c r="I178" s="208"/>
      <c r="J178" s="1997">
        <f>'NLOK ALL FORECASTS'!AT52</f>
        <v>36900</v>
      </c>
      <c r="K178" s="2001"/>
      <c r="L178" s="2002"/>
      <c r="M178" s="1997">
        <f>'NLOK ALL FORECASTS'!AU52</f>
        <v>32450</v>
      </c>
      <c r="N178" s="2001"/>
      <c r="O178" s="2002"/>
      <c r="P178" s="1997">
        <f>'NLOK ALL FORECASTS'!AV52</f>
        <v>39900</v>
      </c>
      <c r="Q178" s="2001"/>
      <c r="R178" s="2002"/>
      <c r="S178" s="1997">
        <f>'NLOK ALL FORECASTS'!AW52</f>
        <v>41700</v>
      </c>
      <c r="T178" s="2001"/>
      <c r="U178" s="2002"/>
      <c r="V178" s="1997">
        <f>'NLOK ALL FORECASTS'!AX52</f>
        <v>43100</v>
      </c>
      <c r="W178" s="2001"/>
      <c r="X178" s="2002"/>
      <c r="Y178" s="1997">
        <f>'NLOK ALL FORECASTS'!AY52</f>
        <v>41300</v>
      </c>
      <c r="Z178" s="2001"/>
      <c r="AA178" s="2002"/>
      <c r="AB178" s="1997">
        <f>'NLOK ALL FORECASTS'!AZ52</f>
        <v>42300</v>
      </c>
      <c r="AC178" s="2001"/>
      <c r="AD178" s="2002"/>
      <c r="AE178" s="1997">
        <f>'NLOK ALL FORECASTS'!BA52</f>
        <v>42800</v>
      </c>
      <c r="AF178" s="2001"/>
      <c r="AG178" s="2002"/>
      <c r="AH178" s="1997">
        <f>'NLOK ALL FORECASTS'!BB52</f>
        <v>39900</v>
      </c>
      <c r="AI178" s="2001"/>
      <c r="AJ178" s="2002"/>
      <c r="AK178" s="1997">
        <f>'NLOK ALL FORECASTS'!BC52</f>
        <v>52850</v>
      </c>
      <c r="AL178" s="2001"/>
      <c r="AM178" s="2002"/>
      <c r="AN178" s="1997">
        <f>'NLOK ALL FORECASTS'!BD52</f>
        <v>49500</v>
      </c>
      <c r="AO178" s="2001"/>
      <c r="AP178" s="2002"/>
      <c r="AQ178" s="1997">
        <f>'NLOK ALL FORECASTS'!BE52</f>
        <v>51900</v>
      </c>
      <c r="AR178" s="2001"/>
      <c r="AS178" s="2002"/>
      <c r="AT178" s="1997">
        <f t="shared" si="85"/>
        <v>514600</v>
      </c>
      <c r="AU178" s="2001">
        <f t="shared" si="86"/>
        <v>0</v>
      </c>
      <c r="AV178" s="2002">
        <f t="shared" si="87"/>
        <v>0</v>
      </c>
      <c r="AX178" s="145"/>
    </row>
    <row r="179" spans="4:50" ht="15.75" customHeight="1">
      <c r="D179" s="286" t="s">
        <v>208</v>
      </c>
      <c r="E179" s="155" t="s">
        <v>104</v>
      </c>
      <c r="F179" s="155" t="s">
        <v>210</v>
      </c>
      <c r="G179" s="155" t="s">
        <v>22</v>
      </c>
      <c r="H179" s="225"/>
      <c r="I179" s="208"/>
      <c r="J179" s="1997">
        <f>'NLOK ALL FORECASTS'!AT53</f>
        <v>15900</v>
      </c>
      <c r="K179" s="2001"/>
      <c r="L179" s="2002"/>
      <c r="M179" s="1997">
        <f>'NLOK ALL FORECASTS'!AU53</f>
        <v>18500</v>
      </c>
      <c r="N179" s="2001"/>
      <c r="O179" s="2002"/>
      <c r="P179" s="1997">
        <f>'NLOK ALL FORECASTS'!AV53</f>
        <v>13700</v>
      </c>
      <c r="Q179" s="2001"/>
      <c r="R179" s="2002"/>
      <c r="S179" s="1997">
        <f>'NLOK ALL FORECASTS'!AW53</f>
        <v>14600</v>
      </c>
      <c r="T179" s="2001"/>
      <c r="U179" s="2002"/>
      <c r="V179" s="1997">
        <f>'NLOK ALL FORECASTS'!AX53</f>
        <v>8100</v>
      </c>
      <c r="W179" s="2001"/>
      <c r="X179" s="2002"/>
      <c r="Y179" s="1997">
        <f>'NLOK ALL FORECASTS'!AY53</f>
        <v>7800</v>
      </c>
      <c r="Z179" s="2001"/>
      <c r="AA179" s="2002"/>
      <c r="AB179" s="1997">
        <f>'NLOK ALL FORECASTS'!AZ53</f>
        <v>8100</v>
      </c>
      <c r="AC179" s="2001"/>
      <c r="AD179" s="2002"/>
      <c r="AE179" s="1997">
        <f>'NLOK ALL FORECASTS'!BA53</f>
        <v>8100</v>
      </c>
      <c r="AF179" s="2001"/>
      <c r="AG179" s="2002"/>
      <c r="AH179" s="1997">
        <f>'NLOK ALL FORECASTS'!BB53</f>
        <v>7600</v>
      </c>
      <c r="AI179" s="2001"/>
      <c r="AJ179" s="2002"/>
      <c r="AK179" s="1997">
        <f>'NLOK ALL FORECASTS'!BC53</f>
        <v>10100</v>
      </c>
      <c r="AL179" s="2001"/>
      <c r="AM179" s="2002"/>
      <c r="AN179" s="1997">
        <f>'NLOK ALL FORECASTS'!BD53</f>
        <v>8900</v>
      </c>
      <c r="AO179" s="2001"/>
      <c r="AP179" s="2002"/>
      <c r="AQ179" s="1997">
        <f>'NLOK ALL FORECASTS'!BE53</f>
        <v>9300</v>
      </c>
      <c r="AR179" s="2001"/>
      <c r="AS179" s="2002"/>
      <c r="AT179" s="1997">
        <f t="shared" si="85"/>
        <v>130700</v>
      </c>
      <c r="AU179" s="2001">
        <f t="shared" si="86"/>
        <v>0</v>
      </c>
      <c r="AV179" s="2002">
        <f t="shared" si="87"/>
        <v>0</v>
      </c>
      <c r="AX179" s="145"/>
    </row>
    <row r="180" spans="4:50" ht="15.75" customHeight="1">
      <c r="D180" s="608" t="s">
        <v>208</v>
      </c>
      <c r="E180" s="282" t="s">
        <v>105</v>
      </c>
      <c r="F180" s="282" t="s">
        <v>210</v>
      </c>
      <c r="G180" s="282" t="s">
        <v>22</v>
      </c>
      <c r="H180" s="281"/>
      <c r="I180" s="203"/>
      <c r="J180" s="1998">
        <f>'NLOK ALL FORECASTS'!AT54</f>
        <v>6050</v>
      </c>
      <c r="K180" s="2003"/>
      <c r="L180" s="2004"/>
      <c r="M180" s="1998">
        <f>'NLOK ALL FORECASTS'!AU54</f>
        <v>5700</v>
      </c>
      <c r="N180" s="2003"/>
      <c r="O180" s="2004"/>
      <c r="P180" s="1998">
        <f>'NLOK ALL FORECASTS'!AV54</f>
        <v>4400</v>
      </c>
      <c r="Q180" s="2003"/>
      <c r="R180" s="2004"/>
      <c r="S180" s="1998">
        <f>'NLOK ALL FORECASTS'!AW54</f>
        <v>5000</v>
      </c>
      <c r="T180" s="2003"/>
      <c r="U180" s="2004"/>
      <c r="V180" s="1998">
        <f>'NLOK ALL FORECASTS'!AX54</f>
        <v>4200</v>
      </c>
      <c r="W180" s="2003"/>
      <c r="X180" s="2004"/>
      <c r="Y180" s="1998">
        <f>'NLOK ALL FORECASTS'!AY54</f>
        <v>4000</v>
      </c>
      <c r="Z180" s="2003"/>
      <c r="AA180" s="2004"/>
      <c r="AB180" s="1998">
        <f>'NLOK ALL FORECASTS'!AZ54</f>
        <v>4200</v>
      </c>
      <c r="AC180" s="2003"/>
      <c r="AD180" s="2004"/>
      <c r="AE180" s="1998">
        <f>'NLOK ALL FORECASTS'!BA54</f>
        <v>4200</v>
      </c>
      <c r="AF180" s="2003"/>
      <c r="AG180" s="2004"/>
      <c r="AH180" s="1998">
        <f>'NLOK ALL FORECASTS'!BB54</f>
        <v>3900</v>
      </c>
      <c r="AI180" s="2003"/>
      <c r="AJ180" s="2004"/>
      <c r="AK180" s="1998">
        <f>'NLOK ALL FORECASTS'!BC54</f>
        <v>5300</v>
      </c>
      <c r="AL180" s="2003"/>
      <c r="AM180" s="2004"/>
      <c r="AN180" s="1998">
        <f>'NLOK ALL FORECASTS'!BD54</f>
        <v>4600</v>
      </c>
      <c r="AO180" s="2003"/>
      <c r="AP180" s="2004"/>
      <c r="AQ180" s="1998">
        <f>'NLOK ALL FORECASTS'!BE54</f>
        <v>4800</v>
      </c>
      <c r="AR180" s="2003"/>
      <c r="AS180" s="2004"/>
      <c r="AT180" s="1998">
        <f t="shared" si="85"/>
        <v>56350</v>
      </c>
      <c r="AU180" s="2003">
        <f t="shared" si="86"/>
        <v>0</v>
      </c>
      <c r="AV180" s="2004">
        <f t="shared" si="87"/>
        <v>0</v>
      </c>
      <c r="AX180" s="145"/>
    </row>
    <row r="181" spans="4:50" ht="15.75" customHeight="1">
      <c r="D181" s="1981"/>
      <c r="E181" s="1981"/>
      <c r="F181" s="1981"/>
      <c r="G181" s="1981"/>
      <c r="H181" s="1982"/>
      <c r="J181" s="1981"/>
      <c r="K181" s="1981"/>
      <c r="L181" s="1981"/>
      <c r="M181" s="1981"/>
      <c r="N181" s="1981"/>
      <c r="O181" s="1981"/>
      <c r="P181" s="1981"/>
      <c r="Q181" s="1981"/>
      <c r="R181" s="1981"/>
      <c r="S181" s="1981"/>
      <c r="T181" s="1981"/>
      <c r="U181" s="1981"/>
      <c r="V181" s="1981"/>
      <c r="W181" s="1981"/>
      <c r="X181" s="1981"/>
      <c r="Y181" s="1981"/>
      <c r="Z181" s="1981"/>
      <c r="AA181" s="1981"/>
      <c r="AB181" s="1981"/>
      <c r="AC181" s="1981"/>
      <c r="AD181" s="1981"/>
      <c r="AE181" s="1981"/>
      <c r="AF181" s="1981"/>
      <c r="AG181" s="1981"/>
      <c r="AH181" s="1981"/>
      <c r="AI181" s="1981"/>
      <c r="AJ181" s="1981"/>
      <c r="AK181" s="1981"/>
      <c r="AL181" s="1981"/>
      <c r="AM181" s="1981"/>
      <c r="AN181" s="1981"/>
      <c r="AO181" s="1981"/>
      <c r="AP181" s="1981"/>
      <c r="AQ181" s="1981"/>
      <c r="AX181" s="145"/>
    </row>
    <row r="182" spans="4:50" ht="15.75" customHeight="1">
      <c r="D182" s="1888"/>
      <c r="E182" s="1980" t="s">
        <v>232</v>
      </c>
      <c r="F182" s="1980"/>
      <c r="G182" s="1125"/>
      <c r="H182" s="1126"/>
      <c r="I182" s="1127"/>
      <c r="J182" s="1128"/>
      <c r="K182" s="1129"/>
      <c r="L182" s="1889"/>
      <c r="M182" s="1128"/>
      <c r="N182" s="1129"/>
      <c r="O182" s="1889"/>
      <c r="P182" s="1128"/>
      <c r="Q182" s="1129"/>
      <c r="R182" s="1890"/>
      <c r="S182" s="1128"/>
      <c r="T182" s="1129"/>
      <c r="U182" s="1889"/>
      <c r="V182" s="1128"/>
      <c r="W182" s="1129"/>
      <c r="X182" s="1889"/>
      <c r="Y182" s="1128"/>
      <c r="Z182" s="1129"/>
      <c r="AA182" s="1889"/>
      <c r="AB182" s="1128"/>
      <c r="AC182" s="1129"/>
      <c r="AD182" s="1889"/>
      <c r="AE182" s="1128"/>
      <c r="AF182" s="1129"/>
      <c r="AG182" s="1889"/>
      <c r="AH182" s="1128"/>
      <c r="AI182" s="1129"/>
      <c r="AJ182" s="1889"/>
      <c r="AK182" s="1128"/>
      <c r="AL182" s="1129"/>
      <c r="AM182" s="1889"/>
      <c r="AN182" s="1128"/>
      <c r="AO182" s="1129"/>
      <c r="AP182" s="1889"/>
      <c r="AQ182" s="1128"/>
      <c r="AR182" s="1129"/>
      <c r="AS182" s="1889"/>
      <c r="AT182" s="1128"/>
      <c r="AU182" s="1129"/>
      <c r="AV182" s="1890"/>
      <c r="AX182" s="145"/>
    </row>
    <row r="183" spans="4:50" ht="15.75" customHeight="1">
      <c r="D183" s="359" t="s">
        <v>134</v>
      </c>
      <c r="E183" s="360" t="s">
        <v>233</v>
      </c>
      <c r="F183" s="360" t="s">
        <v>210</v>
      </c>
      <c r="G183" s="360" t="s">
        <v>111</v>
      </c>
      <c r="H183" s="361"/>
      <c r="I183" s="2005"/>
      <c r="J183" s="1996">
        <f>SUM('NLOK ALL FORECASTS'!AT76)</f>
        <v>21050</v>
      </c>
      <c r="K183" s="1999"/>
      <c r="L183" s="2000"/>
      <c r="M183" s="1996">
        <f>SUM('NLOK ALL FORECASTS'!AU76)</f>
        <v>21300</v>
      </c>
      <c r="N183" s="1999"/>
      <c r="O183" s="2000"/>
      <c r="P183" s="1996">
        <f>SUM('NLOK ALL FORECASTS'!AV76)</f>
        <v>17200</v>
      </c>
      <c r="Q183" s="1999"/>
      <c r="R183" s="2000"/>
      <c r="S183" s="1996">
        <f>SUM('NLOK ALL FORECASTS'!AW76)</f>
        <v>18550</v>
      </c>
      <c r="T183" s="1999"/>
      <c r="U183" s="2000"/>
      <c r="V183" s="1996">
        <f>SUM('NLOK ALL FORECASTS'!AX76)</f>
        <v>18500</v>
      </c>
      <c r="W183" s="1999"/>
      <c r="X183" s="2000"/>
      <c r="Y183" s="1996">
        <f>SUM('NLOK ALL FORECASTS'!AY76)</f>
        <v>16900</v>
      </c>
      <c r="Z183" s="1999"/>
      <c r="AA183" s="2000"/>
      <c r="AB183" s="1996">
        <f>SUM('NLOK ALL FORECASTS'!AZ76)</f>
        <v>18700</v>
      </c>
      <c r="AC183" s="1999"/>
      <c r="AD183" s="2000"/>
      <c r="AE183" s="1996">
        <f>SUM('NLOK ALL FORECASTS'!BA76)</f>
        <v>19500</v>
      </c>
      <c r="AF183" s="1999"/>
      <c r="AG183" s="2000"/>
      <c r="AH183" s="1996">
        <f>SUM('NLOK ALL FORECASTS'!BB76)</f>
        <v>19500</v>
      </c>
      <c r="AI183" s="1999"/>
      <c r="AJ183" s="2000"/>
      <c r="AK183" s="1996">
        <f>SUM('NLOK ALL FORECASTS'!BC76)</f>
        <v>24000</v>
      </c>
      <c r="AL183" s="1999"/>
      <c r="AM183" s="2000"/>
      <c r="AN183" s="1996">
        <f>SUM('NLOK ALL FORECASTS'!BD76)</f>
        <v>22000</v>
      </c>
      <c r="AO183" s="1999"/>
      <c r="AP183" s="2000"/>
      <c r="AQ183" s="1996">
        <f>SUM('NLOK ALL FORECASTS'!BE76)</f>
        <v>26000</v>
      </c>
      <c r="AR183" s="1999"/>
      <c r="AS183" s="2000"/>
      <c r="AT183" s="1996">
        <f t="shared" ref="AT183:AT184" si="88">SUM(J183,M183,P183,S183,V183,Y183,AB183,AE183,AH183,AK183,AN183,AQ183)</f>
        <v>243200</v>
      </c>
      <c r="AU183" s="1999">
        <f t="shared" ref="AU183:AU184" si="89">SUM(K183,N183,Q183,T183,W183,Z183,AC183,AF183,AI183,AL183,AO183,AR183)</f>
        <v>0</v>
      </c>
      <c r="AV183" s="2000">
        <f t="shared" ref="AV183:AV184" si="90">SUM(L183,O183,R183,U183,X183,AA183,AD183,AG183,AJ183,AM183,AP183,AS183)</f>
        <v>0</v>
      </c>
      <c r="AX183" s="145"/>
    </row>
    <row r="184" spans="4:50" ht="15.75" customHeight="1">
      <c r="D184" s="608" t="s">
        <v>218</v>
      </c>
      <c r="E184" s="282" t="s">
        <v>233</v>
      </c>
      <c r="F184" s="282" t="s">
        <v>210</v>
      </c>
      <c r="G184" s="282" t="s">
        <v>111</v>
      </c>
      <c r="H184" s="281"/>
      <c r="I184" s="2006"/>
      <c r="J184" s="1998">
        <f>'NLOK ALL FORECASTS'!AT77</f>
        <v>14000</v>
      </c>
      <c r="K184" s="2003"/>
      <c r="L184" s="2004"/>
      <c r="M184" s="1998">
        <f>'NLOK ALL FORECASTS'!AU77</f>
        <v>15500</v>
      </c>
      <c r="N184" s="2003"/>
      <c r="O184" s="2004"/>
      <c r="P184" s="1998">
        <f>'NLOK ALL FORECASTS'!AV77</f>
        <v>12000</v>
      </c>
      <c r="Q184" s="2003"/>
      <c r="R184" s="2004"/>
      <c r="S184" s="1998">
        <f>'NLOK ALL FORECASTS'!AW77</f>
        <v>12000</v>
      </c>
      <c r="T184" s="2003"/>
      <c r="U184" s="2004"/>
      <c r="V184" s="1998">
        <f>'NLOK ALL FORECASTS'!AX77</f>
        <v>12000</v>
      </c>
      <c r="W184" s="2003"/>
      <c r="X184" s="2004"/>
      <c r="Y184" s="1998">
        <f>'NLOK ALL FORECASTS'!AY77</f>
        <v>12600</v>
      </c>
      <c r="Z184" s="2003"/>
      <c r="AA184" s="2004"/>
      <c r="AB184" s="1998">
        <f>'NLOK ALL FORECASTS'!AZ77</f>
        <v>13200</v>
      </c>
      <c r="AC184" s="2003"/>
      <c r="AD184" s="2004"/>
      <c r="AE184" s="1998">
        <f>'NLOK ALL FORECASTS'!BA77</f>
        <v>13800</v>
      </c>
      <c r="AF184" s="2003"/>
      <c r="AG184" s="2004"/>
      <c r="AH184" s="1998">
        <f>'NLOK ALL FORECASTS'!BB77</f>
        <v>13200</v>
      </c>
      <c r="AI184" s="2003"/>
      <c r="AJ184" s="2004"/>
      <c r="AK184" s="1998">
        <f>'NLOK ALL FORECASTS'!BC77</f>
        <v>13050</v>
      </c>
      <c r="AL184" s="2003"/>
      <c r="AM184" s="2004"/>
      <c r="AN184" s="1998">
        <f>'NLOK ALL FORECASTS'!BD77</f>
        <v>13000</v>
      </c>
      <c r="AO184" s="2003"/>
      <c r="AP184" s="2004"/>
      <c r="AQ184" s="1998">
        <f>'NLOK ALL FORECASTS'!BE77</f>
        <v>13100</v>
      </c>
      <c r="AR184" s="2003"/>
      <c r="AS184" s="2004"/>
      <c r="AT184" s="1998">
        <f t="shared" si="88"/>
        <v>157450</v>
      </c>
      <c r="AU184" s="2003">
        <f t="shared" si="89"/>
        <v>0</v>
      </c>
      <c r="AV184" s="2004">
        <f t="shared" si="90"/>
        <v>0</v>
      </c>
      <c r="AX184" s="145"/>
    </row>
    <row r="185" spans="4:50" ht="15.75" customHeight="1">
      <c r="D185" s="1981"/>
      <c r="E185" s="1981"/>
      <c r="F185" s="1981"/>
      <c r="G185" s="1981"/>
      <c r="H185" s="1982"/>
      <c r="J185" s="1981"/>
      <c r="K185" s="1981"/>
      <c r="L185" s="1981"/>
      <c r="M185" s="1981"/>
      <c r="N185" s="1981"/>
      <c r="O185" s="1981"/>
      <c r="P185" s="1981"/>
      <c r="Q185" s="1981"/>
      <c r="R185" s="1981"/>
      <c r="S185" s="1981"/>
      <c r="T185" s="1981"/>
      <c r="U185" s="1981"/>
      <c r="V185" s="1981"/>
      <c r="W185" s="1981"/>
      <c r="X185" s="1981"/>
      <c r="Y185" s="1981"/>
      <c r="Z185" s="1981"/>
      <c r="AA185" s="1981"/>
      <c r="AB185" s="1981"/>
      <c r="AC185" s="1981"/>
      <c r="AD185" s="1981"/>
      <c r="AE185" s="1981"/>
      <c r="AF185" s="1981"/>
      <c r="AG185" s="1981"/>
      <c r="AH185" s="1981"/>
      <c r="AI185" s="1981"/>
      <c r="AJ185" s="1981"/>
      <c r="AK185" s="1981"/>
      <c r="AL185" s="1981"/>
      <c r="AM185" s="1981"/>
      <c r="AN185" s="1981"/>
      <c r="AO185" s="1981"/>
      <c r="AP185" s="1981"/>
      <c r="AQ185" s="1981"/>
      <c r="AX185" s="145"/>
    </row>
    <row r="186" spans="4:50" ht="15.75" customHeight="1">
      <c r="D186" s="1888"/>
      <c r="E186" s="1980" t="s">
        <v>234</v>
      </c>
      <c r="F186" s="1980"/>
      <c r="G186" s="1125"/>
      <c r="H186" s="1126"/>
      <c r="I186" s="1127"/>
      <c r="J186" s="1128"/>
      <c r="K186" s="1129"/>
      <c r="L186" s="1889"/>
      <c r="M186" s="2099" t="s">
        <v>303</v>
      </c>
      <c r="N186" s="1129"/>
      <c r="O186" s="1889"/>
      <c r="P186" s="2100" t="s">
        <v>304</v>
      </c>
      <c r="Q186" s="1129"/>
      <c r="R186" s="1890"/>
      <c r="S186" s="2099" t="s">
        <v>303</v>
      </c>
      <c r="T186" s="1129"/>
      <c r="U186" s="1889"/>
      <c r="V186" s="2100" t="s">
        <v>304</v>
      </c>
      <c r="W186" s="1129"/>
      <c r="X186" s="1889"/>
      <c r="Y186" s="2099" t="s">
        <v>303</v>
      </c>
      <c r="Z186" s="1129"/>
      <c r="AA186" s="1889"/>
      <c r="AB186" s="2100" t="s">
        <v>304</v>
      </c>
      <c r="AC186" s="1129"/>
      <c r="AD186" s="1889"/>
      <c r="AE186" s="2099" t="s">
        <v>303</v>
      </c>
      <c r="AF186" s="1129"/>
      <c r="AG186" s="1889"/>
      <c r="AH186" s="2100" t="s">
        <v>304</v>
      </c>
      <c r="AI186" s="1129"/>
      <c r="AJ186" s="1889"/>
      <c r="AK186" s="2099" t="s">
        <v>303</v>
      </c>
      <c r="AL186" s="1129"/>
      <c r="AM186" s="1889"/>
      <c r="AN186" s="2100" t="s">
        <v>304</v>
      </c>
      <c r="AO186" s="1129"/>
      <c r="AP186" s="1889"/>
      <c r="AQ186" s="2099" t="s">
        <v>303</v>
      </c>
      <c r="AR186" s="1129"/>
      <c r="AS186" s="1889"/>
      <c r="AT186" s="1840"/>
      <c r="AU186" s="1129"/>
      <c r="AV186" s="1842"/>
      <c r="AX186" s="145"/>
    </row>
    <row r="187" spans="4:50" ht="15.75" customHeight="1">
      <c r="D187" s="324" t="s">
        <v>235</v>
      </c>
      <c r="E187" s="323" t="s">
        <v>233</v>
      </c>
      <c r="F187" s="2401" t="s">
        <v>236</v>
      </c>
      <c r="G187" s="361" t="s">
        <v>171</v>
      </c>
      <c r="H187" s="1983"/>
      <c r="I187" s="1984"/>
      <c r="J187" s="1996"/>
      <c r="K187" s="1999"/>
      <c r="L187" s="2000"/>
      <c r="M187" s="1996"/>
      <c r="N187" s="1999"/>
      <c r="O187" s="2000"/>
      <c r="P187" s="1996"/>
      <c r="Q187" s="1999"/>
      <c r="R187" s="2000"/>
      <c r="S187" s="1996"/>
      <c r="T187" s="1999"/>
      <c r="U187" s="2000"/>
      <c r="V187" s="1996"/>
      <c r="W187" s="1999"/>
      <c r="X187" s="2000"/>
      <c r="Y187" s="1996"/>
      <c r="Z187" s="1999"/>
      <c r="AA187" s="2000"/>
      <c r="AB187" s="1996"/>
      <c r="AC187" s="1999"/>
      <c r="AD187" s="2000"/>
      <c r="AE187" s="1996"/>
      <c r="AF187" s="1999"/>
      <c r="AG187" s="2000"/>
      <c r="AH187" s="1996"/>
      <c r="AI187" s="1999"/>
      <c r="AJ187" s="2000"/>
      <c r="AK187" s="1996"/>
      <c r="AL187" s="1999"/>
      <c r="AM187" s="2000"/>
      <c r="AN187" s="1996"/>
      <c r="AO187" s="1999"/>
      <c r="AP187" s="2000"/>
      <c r="AQ187" s="1996"/>
      <c r="AR187" s="1999"/>
      <c r="AS187" s="2000"/>
      <c r="AT187" s="1996">
        <f t="shared" ref="AT187:AT210" si="91">SUM(J187,M187,P187,S187,V187,Y187,AB187,AE187,AH187,AK187,AN187,AQ187)</f>
        <v>0</v>
      </c>
      <c r="AU187" s="1999">
        <f t="shared" ref="AU187:AU190" si="92">SUM(K187,N187,Q187,T187,W187,Z187,AC187,AF187,AI187,AL187,AO187,AR187)</f>
        <v>0</v>
      </c>
      <c r="AV187" s="2000">
        <f t="shared" ref="AV187:AV190" si="93">SUM(L187,O187,R187,U187,X187,AA187,AD187,AG187,AJ187,AM187,AP187,AS187)</f>
        <v>0</v>
      </c>
      <c r="AX187" s="145"/>
    </row>
    <row r="188" spans="4:50" ht="15.75" customHeight="1">
      <c r="D188" s="248" t="s">
        <v>138</v>
      </c>
      <c r="E188" s="246" t="s">
        <v>233</v>
      </c>
      <c r="F188" s="2402" t="s">
        <v>236</v>
      </c>
      <c r="G188" s="155" t="s">
        <v>171</v>
      </c>
      <c r="H188" s="1985"/>
      <c r="I188" s="1986"/>
      <c r="J188" s="1997">
        <v>2700</v>
      </c>
      <c r="K188" s="2001">
        <v>7</v>
      </c>
      <c r="L188" s="2002"/>
      <c r="M188" s="1997">
        <f>'NLOK ALL FORECASTS'!AU61</f>
        <v>2900</v>
      </c>
      <c r="N188" s="2001">
        <v>7</v>
      </c>
      <c r="O188" s="2002"/>
      <c r="P188" s="1997">
        <f>'NLOK ALL FORECASTS'!AV61</f>
        <v>2900</v>
      </c>
      <c r="Q188" s="2001">
        <v>7</v>
      </c>
      <c r="R188" s="2002"/>
      <c r="S188" s="1997">
        <f>'NLOK ALL FORECASTS'!AW61</f>
        <v>3100</v>
      </c>
      <c r="T188" s="2001">
        <v>7</v>
      </c>
      <c r="U188" s="2002"/>
      <c r="V188" s="1997">
        <f>'NLOK ALL FORECASTS'!AX61</f>
        <v>3100</v>
      </c>
      <c r="W188" s="2001">
        <v>7</v>
      </c>
      <c r="X188" s="2002"/>
      <c r="Y188" s="1997">
        <f>'NLOK ALL FORECASTS'!AY61</f>
        <v>2400</v>
      </c>
      <c r="Z188" s="2001">
        <v>7</v>
      </c>
      <c r="AA188" s="2002"/>
      <c r="AB188" s="1997">
        <f>'NLOK ALL FORECASTS'!AZ61</f>
        <v>2600</v>
      </c>
      <c r="AC188" s="2001">
        <v>7</v>
      </c>
      <c r="AD188" s="2002"/>
      <c r="AE188" s="1997">
        <f>'NLOK ALL FORECASTS'!BA61</f>
        <v>3000</v>
      </c>
      <c r="AF188" s="2001">
        <v>7</v>
      </c>
      <c r="AG188" s="2002"/>
      <c r="AH188" s="1997">
        <f>'NLOK ALL FORECASTS'!BB61</f>
        <v>2800</v>
      </c>
      <c r="AI188" s="2001">
        <v>7</v>
      </c>
      <c r="AJ188" s="2002"/>
      <c r="AK188" s="1997">
        <f>'NLOK ALL FORECASTS'!BC61</f>
        <v>3000</v>
      </c>
      <c r="AL188" s="2001">
        <v>7</v>
      </c>
      <c r="AM188" s="2002"/>
      <c r="AN188" s="1997">
        <f>'NLOK ALL FORECASTS'!BD61</f>
        <v>2900</v>
      </c>
      <c r="AO188" s="2001">
        <v>7</v>
      </c>
      <c r="AP188" s="2002"/>
      <c r="AQ188" s="1997">
        <f>'NLOK ALL FORECASTS'!BE61</f>
        <v>2800</v>
      </c>
      <c r="AR188" s="2001">
        <v>7</v>
      </c>
      <c r="AS188" s="2002"/>
      <c r="AT188" s="1997">
        <f t="shared" si="91"/>
        <v>34200</v>
      </c>
      <c r="AU188" s="2001">
        <f t="shared" si="92"/>
        <v>84</v>
      </c>
      <c r="AV188" s="2002">
        <f t="shared" si="93"/>
        <v>0</v>
      </c>
      <c r="AX188" s="145"/>
    </row>
    <row r="189" spans="4:50" ht="15.75" customHeight="1">
      <c r="D189" s="248" t="s">
        <v>137</v>
      </c>
      <c r="E189" s="246" t="s">
        <v>233</v>
      </c>
      <c r="F189" s="2402" t="s">
        <v>236</v>
      </c>
      <c r="G189" s="1219" t="s">
        <v>171</v>
      </c>
      <c r="H189" s="1987"/>
      <c r="I189" s="1988"/>
      <c r="J189" s="1997">
        <v>4750</v>
      </c>
      <c r="K189" s="2001">
        <v>12</v>
      </c>
      <c r="L189" s="2002"/>
      <c r="M189" s="1997">
        <f>'NLOK ALL FORECASTS'!AU60</f>
        <v>5050</v>
      </c>
      <c r="N189" s="2001">
        <v>12</v>
      </c>
      <c r="O189" s="2002"/>
      <c r="P189" s="1997">
        <f>'NLOK ALL FORECASTS'!AV60</f>
        <v>4650</v>
      </c>
      <c r="Q189" s="2001">
        <v>12</v>
      </c>
      <c r="R189" s="2002"/>
      <c r="S189" s="1997">
        <f>'NLOK ALL FORECASTS'!AW60</f>
        <v>5050</v>
      </c>
      <c r="T189" s="2001">
        <v>12</v>
      </c>
      <c r="U189" s="2002"/>
      <c r="V189" s="1997">
        <f>'NLOK ALL FORECASTS'!AX60</f>
        <v>5200</v>
      </c>
      <c r="W189" s="2001">
        <v>12</v>
      </c>
      <c r="X189" s="2002"/>
      <c r="Y189" s="1997">
        <f>'NLOK ALL FORECASTS'!AY60</f>
        <v>4400</v>
      </c>
      <c r="Z189" s="2001">
        <v>12</v>
      </c>
      <c r="AA189" s="2002"/>
      <c r="AB189" s="1997">
        <f>'NLOK ALL FORECASTS'!AZ60</f>
        <v>4500</v>
      </c>
      <c r="AC189" s="2001">
        <v>12</v>
      </c>
      <c r="AD189" s="2002"/>
      <c r="AE189" s="1997">
        <f>'NLOK ALL FORECASTS'!BA60</f>
        <v>5100</v>
      </c>
      <c r="AF189" s="2001">
        <v>12</v>
      </c>
      <c r="AG189" s="2002"/>
      <c r="AH189" s="1997">
        <f>'NLOK ALL FORECASTS'!BB60</f>
        <v>4800</v>
      </c>
      <c r="AI189" s="2001">
        <v>12</v>
      </c>
      <c r="AJ189" s="2002"/>
      <c r="AK189" s="1997">
        <f>'NLOK ALL FORECASTS'!BC60</f>
        <v>5100</v>
      </c>
      <c r="AL189" s="2001">
        <v>12</v>
      </c>
      <c r="AM189" s="2002"/>
      <c r="AN189" s="1997">
        <f>'NLOK ALL FORECASTS'!BD60</f>
        <v>5100</v>
      </c>
      <c r="AO189" s="2001">
        <v>12</v>
      </c>
      <c r="AP189" s="2002"/>
      <c r="AQ189" s="1997">
        <f>'NLOK ALL FORECASTS'!BE60</f>
        <v>4800</v>
      </c>
      <c r="AR189" s="2001">
        <v>12</v>
      </c>
      <c r="AS189" s="2002"/>
      <c r="AT189" s="1997">
        <f t="shared" si="91"/>
        <v>58500</v>
      </c>
      <c r="AU189" s="2001">
        <f t="shared" si="92"/>
        <v>144</v>
      </c>
      <c r="AV189" s="2002">
        <f t="shared" si="93"/>
        <v>0</v>
      </c>
      <c r="AX189" s="145"/>
    </row>
    <row r="190" spans="4:50" ht="15.75" customHeight="1">
      <c r="D190" s="286" t="s">
        <v>135</v>
      </c>
      <c r="E190" s="155" t="s">
        <v>233</v>
      </c>
      <c r="F190" s="2402" t="s">
        <v>236</v>
      </c>
      <c r="G190" s="155" t="s">
        <v>171</v>
      </c>
      <c r="H190" s="225"/>
      <c r="I190" s="208"/>
      <c r="J190" s="1997">
        <v>4950</v>
      </c>
      <c r="K190" s="2001">
        <v>12</v>
      </c>
      <c r="L190" s="2002"/>
      <c r="M190" s="1997">
        <f>'NLOK ALL FORECASTS'!AU59</f>
        <v>5100</v>
      </c>
      <c r="N190" s="2001">
        <v>12</v>
      </c>
      <c r="O190" s="2002"/>
      <c r="P190" s="1997">
        <f>'NLOK ALL FORECASTS'!AV59</f>
        <v>5100</v>
      </c>
      <c r="Q190" s="2001">
        <v>12</v>
      </c>
      <c r="R190" s="2002"/>
      <c r="S190" s="1997">
        <f>'NLOK ALL FORECASTS'!AW59</f>
        <v>5050</v>
      </c>
      <c r="T190" s="2001">
        <v>12</v>
      </c>
      <c r="U190" s="2002"/>
      <c r="V190" s="1997">
        <f>'NLOK ALL FORECASTS'!AX59</f>
        <v>5300</v>
      </c>
      <c r="W190" s="2001">
        <v>12</v>
      </c>
      <c r="X190" s="2002"/>
      <c r="Y190" s="1997">
        <f>'NLOK ALL FORECASTS'!AY59</f>
        <v>4500</v>
      </c>
      <c r="Z190" s="2001">
        <v>12</v>
      </c>
      <c r="AA190" s="2002"/>
      <c r="AB190" s="1997">
        <f>'NLOK ALL FORECASTS'!AZ59</f>
        <v>4700</v>
      </c>
      <c r="AC190" s="2001">
        <v>12</v>
      </c>
      <c r="AD190" s="2002"/>
      <c r="AE190" s="1997">
        <f>'NLOK ALL FORECASTS'!BA59</f>
        <v>5200</v>
      </c>
      <c r="AF190" s="2001">
        <v>12</v>
      </c>
      <c r="AG190" s="2002"/>
      <c r="AH190" s="1997">
        <f>'NLOK ALL FORECASTS'!BB59</f>
        <v>4900</v>
      </c>
      <c r="AI190" s="2001">
        <v>12</v>
      </c>
      <c r="AJ190" s="2002"/>
      <c r="AK190" s="1997">
        <f>'NLOK ALL FORECASTS'!BC59</f>
        <v>5200</v>
      </c>
      <c r="AL190" s="2001">
        <v>12</v>
      </c>
      <c r="AM190" s="2002"/>
      <c r="AN190" s="1997">
        <f>'NLOK ALL FORECASTS'!BD59</f>
        <v>5100</v>
      </c>
      <c r="AO190" s="2001">
        <v>12</v>
      </c>
      <c r="AP190" s="2002"/>
      <c r="AQ190" s="1997">
        <f>'NLOK ALL FORECASTS'!BE59</f>
        <v>5000</v>
      </c>
      <c r="AR190" s="2001">
        <v>12</v>
      </c>
      <c r="AS190" s="2002"/>
      <c r="AT190" s="1997">
        <f t="shared" si="91"/>
        <v>60100</v>
      </c>
      <c r="AU190" s="2001">
        <f t="shared" si="92"/>
        <v>144</v>
      </c>
      <c r="AV190" s="2002">
        <f t="shared" si="93"/>
        <v>0</v>
      </c>
      <c r="AX190" s="145"/>
    </row>
    <row r="191" spans="4:50" ht="15.75" customHeight="1">
      <c r="D191" s="286" t="s">
        <v>140</v>
      </c>
      <c r="E191" s="155" t="s">
        <v>233</v>
      </c>
      <c r="F191" s="2402" t="s">
        <v>236</v>
      </c>
      <c r="G191" s="155" t="s">
        <v>171</v>
      </c>
      <c r="H191" s="225"/>
      <c r="I191" s="208"/>
      <c r="J191" s="1997">
        <v>1250</v>
      </c>
      <c r="K191" s="2001">
        <v>4</v>
      </c>
      <c r="L191" s="2002"/>
      <c r="M191" s="1997">
        <f>'NLOK ALL FORECASTS'!AU63</f>
        <v>1250</v>
      </c>
      <c r="N191" s="2001">
        <v>4</v>
      </c>
      <c r="O191" s="2002"/>
      <c r="P191" s="1997">
        <f>'NLOK ALL FORECASTS'!AV63</f>
        <v>1050</v>
      </c>
      <c r="Q191" s="2001">
        <v>4</v>
      </c>
      <c r="R191" s="2002"/>
      <c r="S191" s="1997">
        <f>'NLOK ALL FORECASTS'!AW63</f>
        <v>1200</v>
      </c>
      <c r="T191" s="2001">
        <v>4</v>
      </c>
      <c r="U191" s="2002"/>
      <c r="V191" s="1997">
        <f>'NLOK ALL FORECASTS'!AX63</f>
        <v>1400</v>
      </c>
      <c r="W191" s="2001">
        <v>4</v>
      </c>
      <c r="X191" s="2002"/>
      <c r="Y191" s="1997">
        <f>'NLOK ALL FORECASTS'!AY63</f>
        <v>1300</v>
      </c>
      <c r="Z191" s="2001">
        <v>4</v>
      </c>
      <c r="AA191" s="2002"/>
      <c r="AB191" s="1997">
        <f>'NLOK ALL FORECASTS'!AZ63</f>
        <v>1400</v>
      </c>
      <c r="AC191" s="2001">
        <v>4</v>
      </c>
      <c r="AD191" s="2002"/>
      <c r="AE191" s="1997">
        <f>'NLOK ALL FORECASTS'!BA63</f>
        <v>1700</v>
      </c>
      <c r="AF191" s="2001">
        <v>4</v>
      </c>
      <c r="AG191" s="2002"/>
      <c r="AH191" s="1997">
        <f>'NLOK ALL FORECASTS'!BB63</f>
        <v>1300</v>
      </c>
      <c r="AI191" s="2001">
        <v>4</v>
      </c>
      <c r="AJ191" s="2002"/>
      <c r="AK191" s="1997">
        <f>'NLOK ALL FORECASTS'!BC63</f>
        <v>1700</v>
      </c>
      <c r="AL191" s="2001">
        <v>4</v>
      </c>
      <c r="AM191" s="2002"/>
      <c r="AN191" s="1997">
        <f>'NLOK ALL FORECASTS'!BD63</f>
        <v>1700</v>
      </c>
      <c r="AO191" s="2001">
        <v>4</v>
      </c>
      <c r="AP191" s="2002"/>
      <c r="AQ191" s="1997">
        <f>'NLOK ALL FORECASTS'!BE63</f>
        <v>1400</v>
      </c>
      <c r="AR191" s="2001">
        <v>4</v>
      </c>
      <c r="AS191" s="2002"/>
      <c r="AT191" s="1997">
        <f t="shared" si="91"/>
        <v>16650</v>
      </c>
      <c r="AU191" s="2001">
        <f t="shared" ref="AU191:AU210" si="94">SUM(K191,N191,Q191,T191,W191,Z191,AC191,AF191,AI191,AL191,AO191,AR191)</f>
        <v>48</v>
      </c>
      <c r="AV191" s="2002">
        <f t="shared" ref="AV191:AV210" si="95">SUM(L191,O191,R191,U191,X191,AA191,AD191,AG191,AJ191,AM191,AP191,AS191)</f>
        <v>0</v>
      </c>
      <c r="AX191" s="145"/>
    </row>
    <row r="192" spans="4:50" ht="15.75" customHeight="1">
      <c r="D192" s="286" t="s">
        <v>145</v>
      </c>
      <c r="E192" s="155" t="s">
        <v>233</v>
      </c>
      <c r="F192" s="2402" t="s">
        <v>236</v>
      </c>
      <c r="G192" s="155" t="s">
        <v>171</v>
      </c>
      <c r="H192" s="225"/>
      <c r="I192" s="208"/>
      <c r="J192" s="1997">
        <v>1050</v>
      </c>
      <c r="K192" s="2001">
        <v>4</v>
      </c>
      <c r="L192" s="2002"/>
      <c r="M192" s="1997">
        <f>'NLOK ALL FORECASTS'!AU68</f>
        <v>1100</v>
      </c>
      <c r="N192" s="2001">
        <v>4</v>
      </c>
      <c r="O192" s="2002"/>
      <c r="P192" s="1997">
        <f>'NLOK ALL FORECASTS'!AV68</f>
        <v>1100</v>
      </c>
      <c r="Q192" s="2001">
        <v>4</v>
      </c>
      <c r="R192" s="2002"/>
      <c r="S192" s="1997">
        <f>'NLOK ALL FORECASTS'!AW68</f>
        <v>1050</v>
      </c>
      <c r="T192" s="2001">
        <v>4</v>
      </c>
      <c r="U192" s="2002"/>
      <c r="V192" s="1997">
        <f>'NLOK ALL FORECASTS'!AX68</f>
        <v>1300</v>
      </c>
      <c r="W192" s="2001">
        <v>4</v>
      </c>
      <c r="X192" s="2002"/>
      <c r="Y192" s="1997">
        <f>'NLOK ALL FORECASTS'!AY68</f>
        <v>1100</v>
      </c>
      <c r="Z192" s="2001">
        <v>4</v>
      </c>
      <c r="AA192" s="2002"/>
      <c r="AB192" s="1997">
        <f>'NLOK ALL FORECASTS'!AZ68</f>
        <v>1100</v>
      </c>
      <c r="AC192" s="2001">
        <v>4</v>
      </c>
      <c r="AD192" s="2002"/>
      <c r="AE192" s="1997">
        <f>'NLOK ALL FORECASTS'!BA68</f>
        <v>1000</v>
      </c>
      <c r="AF192" s="2001">
        <v>4</v>
      </c>
      <c r="AG192" s="2002"/>
      <c r="AH192" s="1997">
        <f>'NLOK ALL FORECASTS'!BB68</f>
        <v>1100</v>
      </c>
      <c r="AI192" s="2001">
        <v>4</v>
      </c>
      <c r="AJ192" s="2002"/>
      <c r="AK192" s="1997">
        <f>'NLOK ALL FORECASTS'!BC68</f>
        <v>1000</v>
      </c>
      <c r="AL192" s="2001">
        <v>4</v>
      </c>
      <c r="AM192" s="2002"/>
      <c r="AN192" s="1997">
        <f>'NLOK ALL FORECASTS'!BD68</f>
        <v>1000</v>
      </c>
      <c r="AO192" s="2001">
        <v>4</v>
      </c>
      <c r="AP192" s="2002"/>
      <c r="AQ192" s="1997">
        <f>'NLOK ALL FORECASTS'!BE68</f>
        <v>1100</v>
      </c>
      <c r="AR192" s="2001">
        <v>4</v>
      </c>
      <c r="AS192" s="2002"/>
      <c r="AT192" s="1997">
        <f t="shared" si="91"/>
        <v>13000</v>
      </c>
      <c r="AU192" s="2001">
        <f t="shared" si="94"/>
        <v>48</v>
      </c>
      <c r="AV192" s="2002">
        <f t="shared" si="95"/>
        <v>0</v>
      </c>
      <c r="AX192" s="145"/>
    </row>
    <row r="193" spans="4:50" ht="15.75" customHeight="1">
      <c r="D193" s="286" t="s">
        <v>146</v>
      </c>
      <c r="E193" s="155" t="s">
        <v>233</v>
      </c>
      <c r="F193" s="2402" t="s">
        <v>236</v>
      </c>
      <c r="G193" s="155" t="s">
        <v>171</v>
      </c>
      <c r="H193" s="225"/>
      <c r="I193" s="208"/>
      <c r="J193" s="1997">
        <v>1450</v>
      </c>
      <c r="K193" s="2001">
        <v>4</v>
      </c>
      <c r="L193" s="2002"/>
      <c r="M193" s="1997">
        <f>'NLOK ALL FORECASTS'!AU69</f>
        <v>1500</v>
      </c>
      <c r="N193" s="2001">
        <v>4</v>
      </c>
      <c r="O193" s="2002"/>
      <c r="P193" s="1997">
        <f>'NLOK ALL FORECASTS'!AV69</f>
        <v>1500</v>
      </c>
      <c r="Q193" s="2001">
        <v>4</v>
      </c>
      <c r="R193" s="2002"/>
      <c r="S193" s="1997">
        <f>'NLOK ALL FORECASTS'!AW69</f>
        <v>1400</v>
      </c>
      <c r="T193" s="2001">
        <v>4</v>
      </c>
      <c r="U193" s="2002"/>
      <c r="V193" s="1997">
        <f>'NLOK ALL FORECASTS'!AX69</f>
        <v>1650</v>
      </c>
      <c r="W193" s="2001">
        <v>4</v>
      </c>
      <c r="X193" s="2002"/>
      <c r="Y193" s="1997">
        <f>'NLOK ALL FORECASTS'!AY69</f>
        <v>1500</v>
      </c>
      <c r="Z193" s="2001">
        <v>4</v>
      </c>
      <c r="AA193" s="2002"/>
      <c r="AB193" s="1997">
        <f>'NLOK ALL FORECASTS'!AZ69</f>
        <v>1500</v>
      </c>
      <c r="AC193" s="2001">
        <v>4</v>
      </c>
      <c r="AD193" s="2002"/>
      <c r="AE193" s="1997">
        <f>'NLOK ALL FORECASTS'!BA69</f>
        <v>1600</v>
      </c>
      <c r="AF193" s="2001">
        <v>4</v>
      </c>
      <c r="AG193" s="2002"/>
      <c r="AH193" s="1997">
        <f>'NLOK ALL FORECASTS'!BB69</f>
        <v>1400</v>
      </c>
      <c r="AI193" s="2001">
        <v>4</v>
      </c>
      <c r="AJ193" s="2002"/>
      <c r="AK193" s="1997">
        <f>'NLOK ALL FORECASTS'!BC69</f>
        <v>1600</v>
      </c>
      <c r="AL193" s="2001">
        <v>4</v>
      </c>
      <c r="AM193" s="2002"/>
      <c r="AN193" s="1997">
        <f>'NLOK ALL FORECASTS'!BD69</f>
        <v>1500</v>
      </c>
      <c r="AO193" s="2001">
        <v>4</v>
      </c>
      <c r="AP193" s="2002"/>
      <c r="AQ193" s="1997">
        <f>'NLOK ALL FORECASTS'!BE69</f>
        <v>1600</v>
      </c>
      <c r="AR193" s="2001">
        <v>4</v>
      </c>
      <c r="AS193" s="2002"/>
      <c r="AT193" s="1997">
        <f t="shared" si="91"/>
        <v>18200</v>
      </c>
      <c r="AU193" s="2001">
        <f t="shared" si="94"/>
        <v>48</v>
      </c>
      <c r="AV193" s="2002">
        <f t="shared" si="95"/>
        <v>0</v>
      </c>
      <c r="AX193" s="145"/>
    </row>
    <row r="194" spans="4:50" ht="15.75" customHeight="1">
      <c r="D194" s="286" t="s">
        <v>237</v>
      </c>
      <c r="E194" s="155" t="s">
        <v>233</v>
      </c>
      <c r="F194" s="2402" t="s">
        <v>236</v>
      </c>
      <c r="G194" s="155" t="s">
        <v>171</v>
      </c>
      <c r="H194" s="225"/>
      <c r="I194" s="208"/>
      <c r="J194" s="1997">
        <v>650</v>
      </c>
      <c r="K194" s="2001">
        <v>3</v>
      </c>
      <c r="L194" s="2002"/>
      <c r="M194" s="1997">
        <f>'NLOK ALL FORECASTS'!AU64</f>
        <v>800</v>
      </c>
      <c r="N194" s="2001">
        <v>3</v>
      </c>
      <c r="O194" s="2002"/>
      <c r="P194" s="1997">
        <f>'NLOK ALL FORECASTS'!AV64</f>
        <v>800</v>
      </c>
      <c r="Q194" s="2001">
        <v>3</v>
      </c>
      <c r="R194" s="2002"/>
      <c r="S194" s="1997">
        <f>'NLOK ALL FORECASTS'!AW64</f>
        <v>800</v>
      </c>
      <c r="T194" s="2001">
        <v>3</v>
      </c>
      <c r="U194" s="2002"/>
      <c r="V194" s="1997">
        <f>'NLOK ALL FORECASTS'!AX64</f>
        <v>800</v>
      </c>
      <c r="W194" s="2001">
        <v>3</v>
      </c>
      <c r="X194" s="2002"/>
      <c r="Y194" s="1997">
        <f>'NLOK ALL FORECASTS'!AY64</f>
        <v>800</v>
      </c>
      <c r="Z194" s="2001">
        <v>3</v>
      </c>
      <c r="AA194" s="2002"/>
      <c r="AB194" s="1997">
        <f>'NLOK ALL FORECASTS'!AZ64</f>
        <v>800</v>
      </c>
      <c r="AC194" s="2001">
        <v>3</v>
      </c>
      <c r="AD194" s="2002"/>
      <c r="AE194" s="1997">
        <f>'NLOK ALL FORECASTS'!BA64</f>
        <v>900</v>
      </c>
      <c r="AF194" s="2001">
        <v>3</v>
      </c>
      <c r="AG194" s="2002"/>
      <c r="AH194" s="1997">
        <f>'NLOK ALL FORECASTS'!BB64</f>
        <v>800</v>
      </c>
      <c r="AI194" s="2001">
        <v>3</v>
      </c>
      <c r="AJ194" s="2002"/>
      <c r="AK194" s="1997">
        <f>'NLOK ALL FORECASTS'!BC64</f>
        <v>900</v>
      </c>
      <c r="AL194" s="2001">
        <v>3</v>
      </c>
      <c r="AM194" s="2002"/>
      <c r="AN194" s="1997">
        <f>'NLOK ALL FORECASTS'!BD64</f>
        <v>800</v>
      </c>
      <c r="AO194" s="2001">
        <v>3</v>
      </c>
      <c r="AP194" s="2002"/>
      <c r="AQ194" s="1997">
        <f>'NLOK ALL FORECASTS'!BE64</f>
        <v>800</v>
      </c>
      <c r="AR194" s="2001">
        <v>3</v>
      </c>
      <c r="AS194" s="2002"/>
      <c r="AT194" s="1997">
        <f t="shared" si="91"/>
        <v>9650</v>
      </c>
      <c r="AU194" s="2001">
        <f t="shared" si="94"/>
        <v>36</v>
      </c>
      <c r="AV194" s="2002">
        <f t="shared" si="95"/>
        <v>0</v>
      </c>
      <c r="AX194" s="145"/>
    </row>
    <row r="195" spans="4:50" ht="15.75" customHeight="1">
      <c r="D195" s="286" t="s">
        <v>238</v>
      </c>
      <c r="E195" s="155" t="s">
        <v>233</v>
      </c>
      <c r="F195" s="2402" t="s">
        <v>236</v>
      </c>
      <c r="G195" s="155" t="s">
        <v>171</v>
      </c>
      <c r="H195" s="225"/>
      <c r="I195" s="208"/>
      <c r="J195" s="1997">
        <v>250</v>
      </c>
      <c r="K195" s="2001">
        <v>3</v>
      </c>
      <c r="L195" s="2002"/>
      <c r="M195" s="1997">
        <f>'NLOK ALL FORECASTS'!AU65</f>
        <v>300</v>
      </c>
      <c r="N195" s="2001">
        <v>3</v>
      </c>
      <c r="O195" s="2002"/>
      <c r="P195" s="1997">
        <f>'NLOK ALL FORECASTS'!AV65</f>
        <v>250</v>
      </c>
      <c r="Q195" s="2001">
        <v>3</v>
      </c>
      <c r="R195" s="2002"/>
      <c r="S195" s="1997">
        <f>'NLOK ALL FORECASTS'!AW65</f>
        <v>350</v>
      </c>
      <c r="T195" s="2001">
        <v>3</v>
      </c>
      <c r="U195" s="2002"/>
      <c r="V195" s="1997">
        <f>'NLOK ALL FORECASTS'!AX65</f>
        <v>350</v>
      </c>
      <c r="W195" s="2001">
        <v>3</v>
      </c>
      <c r="X195" s="2002"/>
      <c r="Y195" s="1997">
        <f>'NLOK ALL FORECASTS'!AY65</f>
        <v>300</v>
      </c>
      <c r="Z195" s="2001">
        <v>2</v>
      </c>
      <c r="AA195" s="2002"/>
      <c r="AB195" s="1997">
        <f>'NLOK ALL FORECASTS'!AZ65</f>
        <v>300</v>
      </c>
      <c r="AC195" s="2001">
        <v>2</v>
      </c>
      <c r="AD195" s="2002"/>
      <c r="AE195" s="1997">
        <f>'NLOK ALL FORECASTS'!BA65</f>
        <v>350</v>
      </c>
      <c r="AF195" s="2001">
        <v>2</v>
      </c>
      <c r="AG195" s="2002"/>
      <c r="AH195" s="1997">
        <f>'NLOK ALL FORECASTS'!BB65</f>
        <v>300</v>
      </c>
      <c r="AI195" s="2001">
        <v>2</v>
      </c>
      <c r="AJ195" s="2002"/>
      <c r="AK195" s="1997">
        <f>'NLOK ALL FORECASTS'!BC65</f>
        <v>350</v>
      </c>
      <c r="AL195" s="2001">
        <v>2</v>
      </c>
      <c r="AM195" s="2002"/>
      <c r="AN195" s="1997">
        <f>'NLOK ALL FORECASTS'!BD65</f>
        <v>300</v>
      </c>
      <c r="AO195" s="2001">
        <v>2</v>
      </c>
      <c r="AP195" s="2002"/>
      <c r="AQ195" s="1997">
        <f>'NLOK ALL FORECASTS'!BE65</f>
        <v>300</v>
      </c>
      <c r="AR195" s="2001">
        <v>2</v>
      </c>
      <c r="AS195" s="2002"/>
      <c r="AT195" s="1997">
        <f t="shared" si="91"/>
        <v>3700</v>
      </c>
      <c r="AU195" s="2001">
        <f t="shared" si="94"/>
        <v>29</v>
      </c>
      <c r="AV195" s="2002">
        <f t="shared" si="95"/>
        <v>0</v>
      </c>
      <c r="AX195" s="145"/>
    </row>
    <row r="196" spans="4:50" ht="15.75" customHeight="1">
      <c r="D196" s="286" t="s">
        <v>239</v>
      </c>
      <c r="E196" s="155" t="s">
        <v>233</v>
      </c>
      <c r="F196" s="2402" t="s">
        <v>236</v>
      </c>
      <c r="G196" s="155" t="s">
        <v>171</v>
      </c>
      <c r="H196" s="225"/>
      <c r="I196" s="208"/>
      <c r="J196" s="1997">
        <v>200</v>
      </c>
      <c r="K196" s="2001">
        <v>3</v>
      </c>
      <c r="L196" s="2002"/>
      <c r="M196" s="1997">
        <f>'NLOK ALL FORECASTS'!AU66</f>
        <v>200</v>
      </c>
      <c r="N196" s="2001">
        <v>3</v>
      </c>
      <c r="O196" s="2002"/>
      <c r="P196" s="1997">
        <f>'NLOK ALL FORECASTS'!AV66</f>
        <v>200</v>
      </c>
      <c r="Q196" s="2001">
        <v>3</v>
      </c>
      <c r="R196" s="2002"/>
      <c r="S196" s="1997">
        <f>'NLOK ALL FORECASTS'!AW66</f>
        <v>150</v>
      </c>
      <c r="T196" s="2001">
        <v>3</v>
      </c>
      <c r="U196" s="2002"/>
      <c r="V196" s="1997">
        <f>'NLOK ALL FORECASTS'!AX66</f>
        <v>250</v>
      </c>
      <c r="W196" s="2001">
        <v>3</v>
      </c>
      <c r="X196" s="2002"/>
      <c r="Y196" s="1997">
        <f>'NLOK ALL FORECASTS'!AY66</f>
        <v>300</v>
      </c>
      <c r="Z196" s="2001">
        <v>3</v>
      </c>
      <c r="AA196" s="2002"/>
      <c r="AB196" s="1997">
        <f>'NLOK ALL FORECASTS'!AZ66</f>
        <v>300</v>
      </c>
      <c r="AC196" s="2001">
        <v>3</v>
      </c>
      <c r="AD196" s="2002"/>
      <c r="AE196" s="1997">
        <f>'NLOK ALL FORECASTS'!BA66</f>
        <v>300</v>
      </c>
      <c r="AF196" s="2001">
        <v>3</v>
      </c>
      <c r="AG196" s="2002"/>
      <c r="AH196" s="1997">
        <f>'NLOK ALL FORECASTS'!BB66</f>
        <v>300</v>
      </c>
      <c r="AI196" s="2001">
        <v>3</v>
      </c>
      <c r="AJ196" s="2002"/>
      <c r="AK196" s="1997">
        <f>'NLOK ALL FORECASTS'!BC66</f>
        <v>300</v>
      </c>
      <c r="AL196" s="2001">
        <v>3</v>
      </c>
      <c r="AM196" s="2002"/>
      <c r="AN196" s="1997">
        <f>'NLOK ALL FORECASTS'!BD66</f>
        <v>300</v>
      </c>
      <c r="AO196" s="2001">
        <v>3</v>
      </c>
      <c r="AP196" s="2002"/>
      <c r="AQ196" s="1997">
        <f>'NLOK ALL FORECASTS'!BE66</f>
        <v>300</v>
      </c>
      <c r="AR196" s="2001">
        <v>3</v>
      </c>
      <c r="AS196" s="2002"/>
      <c r="AT196" s="1997">
        <f t="shared" si="91"/>
        <v>3100</v>
      </c>
      <c r="AU196" s="2001">
        <f t="shared" si="94"/>
        <v>36</v>
      </c>
      <c r="AV196" s="2002">
        <f t="shared" si="95"/>
        <v>0</v>
      </c>
      <c r="AX196" s="145"/>
    </row>
    <row r="197" spans="4:50" ht="15.75" customHeight="1">
      <c r="D197" s="286" t="s">
        <v>139</v>
      </c>
      <c r="E197" s="155" t="s">
        <v>233</v>
      </c>
      <c r="F197" s="2402" t="s">
        <v>236</v>
      </c>
      <c r="G197" s="155" t="s">
        <v>171</v>
      </c>
      <c r="H197" s="225"/>
      <c r="I197" s="208"/>
      <c r="J197" s="1997">
        <v>1400</v>
      </c>
      <c r="K197" s="2001">
        <v>4</v>
      </c>
      <c r="L197" s="2002"/>
      <c r="M197" s="1997">
        <f>'NLOK ALL FORECASTS'!AU62</f>
        <v>1650</v>
      </c>
      <c r="N197" s="2001">
        <v>4</v>
      </c>
      <c r="O197" s="2002"/>
      <c r="P197" s="1997">
        <f>'NLOK ALL FORECASTS'!AV62</f>
        <v>1300</v>
      </c>
      <c r="Q197" s="2001">
        <v>4</v>
      </c>
      <c r="R197" s="2002"/>
      <c r="S197" s="1997">
        <f>'NLOK ALL FORECASTS'!AW62</f>
        <v>1300</v>
      </c>
      <c r="T197" s="2001">
        <v>4</v>
      </c>
      <c r="U197" s="2002"/>
      <c r="V197" s="1997">
        <f>'NLOK ALL FORECASTS'!AX62</f>
        <v>1400</v>
      </c>
      <c r="W197" s="2001">
        <v>4</v>
      </c>
      <c r="X197" s="2002"/>
      <c r="Y197" s="1997">
        <f>'NLOK ALL FORECASTS'!AY62</f>
        <v>1600</v>
      </c>
      <c r="Z197" s="2001">
        <v>4</v>
      </c>
      <c r="AA197" s="2002"/>
      <c r="AB197" s="1997">
        <f>'NLOK ALL FORECASTS'!AZ62</f>
        <v>1700</v>
      </c>
      <c r="AC197" s="2001">
        <v>4</v>
      </c>
      <c r="AD197" s="2002"/>
      <c r="AE197" s="1997">
        <f>'NLOK ALL FORECASTS'!BA62</f>
        <v>1800</v>
      </c>
      <c r="AF197" s="2001">
        <v>4</v>
      </c>
      <c r="AG197" s="2002"/>
      <c r="AH197" s="1997">
        <f>'NLOK ALL FORECASTS'!BB62</f>
        <v>1600</v>
      </c>
      <c r="AI197" s="2001">
        <v>4</v>
      </c>
      <c r="AJ197" s="2002"/>
      <c r="AK197" s="1997">
        <f>'NLOK ALL FORECASTS'!BC62</f>
        <v>1800</v>
      </c>
      <c r="AL197" s="2001">
        <v>4</v>
      </c>
      <c r="AM197" s="2002"/>
      <c r="AN197" s="1997">
        <f>'NLOK ALL FORECASTS'!BD62</f>
        <v>1800</v>
      </c>
      <c r="AO197" s="2001">
        <v>4</v>
      </c>
      <c r="AP197" s="2002"/>
      <c r="AQ197" s="1997">
        <f>'NLOK ALL FORECASTS'!BE62</f>
        <v>1700</v>
      </c>
      <c r="AR197" s="2001">
        <v>4</v>
      </c>
      <c r="AS197" s="2002"/>
      <c r="AT197" s="1997">
        <f t="shared" si="91"/>
        <v>19050</v>
      </c>
      <c r="AU197" s="2001">
        <f t="shared" si="94"/>
        <v>48</v>
      </c>
      <c r="AV197" s="2002">
        <f t="shared" si="95"/>
        <v>0</v>
      </c>
      <c r="AX197" s="145"/>
    </row>
    <row r="198" spans="4:50" ht="15.75" customHeight="1">
      <c r="D198" s="286" t="s">
        <v>144</v>
      </c>
      <c r="E198" s="155" t="s">
        <v>233</v>
      </c>
      <c r="F198" s="2402" t="s">
        <v>236</v>
      </c>
      <c r="G198" s="155" t="s">
        <v>171</v>
      </c>
      <c r="H198" s="225"/>
      <c r="I198" s="208"/>
      <c r="J198" s="1997">
        <v>900</v>
      </c>
      <c r="K198" s="2001">
        <v>3</v>
      </c>
      <c r="L198" s="2002"/>
      <c r="M198" s="1997">
        <f>'NLOK ALL FORECASTS'!AU67</f>
        <v>900</v>
      </c>
      <c r="N198" s="2001">
        <v>3</v>
      </c>
      <c r="O198" s="2002"/>
      <c r="P198" s="1997">
        <f>'NLOK ALL FORECASTS'!AV67</f>
        <v>800</v>
      </c>
      <c r="Q198" s="2001">
        <v>3</v>
      </c>
      <c r="R198" s="2002"/>
      <c r="S198" s="1997">
        <f>'NLOK ALL FORECASTS'!AW67</f>
        <v>700</v>
      </c>
      <c r="T198" s="2001">
        <v>3</v>
      </c>
      <c r="U198" s="2002"/>
      <c r="V198" s="1997">
        <f>'NLOK ALL FORECASTS'!AX67</f>
        <v>1000</v>
      </c>
      <c r="W198" s="2001">
        <v>3</v>
      </c>
      <c r="X198" s="2002"/>
      <c r="Y198" s="1997">
        <f>'NLOK ALL FORECASTS'!AY67</f>
        <v>800</v>
      </c>
      <c r="Z198" s="2001">
        <v>3</v>
      </c>
      <c r="AA198" s="2002"/>
      <c r="AB198" s="1997">
        <f>'NLOK ALL FORECASTS'!AZ67</f>
        <v>900</v>
      </c>
      <c r="AC198" s="2001">
        <v>3</v>
      </c>
      <c r="AD198" s="2002"/>
      <c r="AE198" s="1997">
        <f>'NLOK ALL FORECASTS'!BA67</f>
        <v>1100</v>
      </c>
      <c r="AF198" s="2001">
        <v>3</v>
      </c>
      <c r="AG198" s="2002"/>
      <c r="AH198" s="1997">
        <f>'NLOK ALL FORECASTS'!BB67</f>
        <v>1100</v>
      </c>
      <c r="AI198" s="2001">
        <v>3</v>
      </c>
      <c r="AJ198" s="2002"/>
      <c r="AK198" s="1997">
        <f>'NLOK ALL FORECASTS'!BC67</f>
        <v>1100</v>
      </c>
      <c r="AL198" s="2001">
        <v>3</v>
      </c>
      <c r="AM198" s="2002"/>
      <c r="AN198" s="1997">
        <f>'NLOK ALL FORECASTS'!BD67</f>
        <v>1100</v>
      </c>
      <c r="AO198" s="2001">
        <v>3</v>
      </c>
      <c r="AP198" s="2002"/>
      <c r="AQ198" s="1997">
        <f>'NLOK ALL FORECASTS'!BE67</f>
        <v>1000</v>
      </c>
      <c r="AR198" s="2001">
        <v>3</v>
      </c>
      <c r="AS198" s="2002"/>
      <c r="AT198" s="1997">
        <f t="shared" si="91"/>
        <v>11400</v>
      </c>
      <c r="AU198" s="2001">
        <f t="shared" si="94"/>
        <v>36</v>
      </c>
      <c r="AV198" s="2002">
        <f t="shared" si="95"/>
        <v>0</v>
      </c>
      <c r="AX198" s="145"/>
    </row>
    <row r="199" spans="4:50" ht="15.75" customHeight="1">
      <c r="D199" s="286" t="s">
        <v>240</v>
      </c>
      <c r="E199" s="155" t="s">
        <v>233</v>
      </c>
      <c r="F199" s="2402" t="s">
        <v>236</v>
      </c>
      <c r="G199" s="155" t="s">
        <v>171</v>
      </c>
      <c r="H199" s="225"/>
      <c r="I199" s="208"/>
      <c r="J199" s="1997"/>
      <c r="K199" s="2001"/>
      <c r="L199" s="2002"/>
      <c r="M199" s="1997"/>
      <c r="N199" s="2001"/>
      <c r="O199" s="2002"/>
      <c r="P199" s="1997"/>
      <c r="Q199" s="2001"/>
      <c r="R199" s="2002"/>
      <c r="S199" s="1997"/>
      <c r="T199" s="2001"/>
      <c r="U199" s="2002"/>
      <c r="V199" s="1997"/>
      <c r="W199" s="2001"/>
      <c r="X199" s="2002"/>
      <c r="Y199" s="1997"/>
      <c r="Z199" s="2001"/>
      <c r="AA199" s="2002"/>
      <c r="AB199" s="1997"/>
      <c r="AC199" s="2001"/>
      <c r="AD199" s="2002"/>
      <c r="AE199" s="1997"/>
      <c r="AF199" s="2001"/>
      <c r="AG199" s="2002"/>
      <c r="AH199" s="1997"/>
      <c r="AI199" s="2001"/>
      <c r="AJ199" s="2002"/>
      <c r="AK199" s="1997"/>
      <c r="AL199" s="2001"/>
      <c r="AM199" s="2002"/>
      <c r="AN199" s="1997"/>
      <c r="AO199" s="2001"/>
      <c r="AP199" s="2002"/>
      <c r="AQ199" s="1997"/>
      <c r="AR199" s="2001"/>
      <c r="AS199" s="2002"/>
      <c r="AT199" s="1997">
        <f t="shared" si="91"/>
        <v>0</v>
      </c>
      <c r="AU199" s="2001">
        <f t="shared" si="94"/>
        <v>0</v>
      </c>
      <c r="AV199" s="2002">
        <f t="shared" si="95"/>
        <v>0</v>
      </c>
      <c r="AX199" s="145"/>
    </row>
    <row r="200" spans="4:50" ht="15.75" customHeight="1">
      <c r="D200" s="286" t="s">
        <v>241</v>
      </c>
      <c r="E200" s="155" t="s">
        <v>233</v>
      </c>
      <c r="F200" s="2402" t="s">
        <v>236</v>
      </c>
      <c r="G200" s="155" t="s">
        <v>171</v>
      </c>
      <c r="H200" s="225"/>
      <c r="I200" s="208"/>
      <c r="J200" s="1997"/>
      <c r="K200" s="2001"/>
      <c r="L200" s="2002"/>
      <c r="M200" s="1997"/>
      <c r="N200" s="2001"/>
      <c r="O200" s="2002"/>
      <c r="P200" s="1997"/>
      <c r="Q200" s="2001"/>
      <c r="R200" s="2002"/>
      <c r="S200" s="1997"/>
      <c r="T200" s="2001"/>
      <c r="U200" s="2002"/>
      <c r="V200" s="1997"/>
      <c r="W200" s="2001"/>
      <c r="X200" s="2002"/>
      <c r="Y200" s="1997"/>
      <c r="Z200" s="2001"/>
      <c r="AA200" s="2002"/>
      <c r="AB200" s="1997"/>
      <c r="AC200" s="2001"/>
      <c r="AD200" s="2002"/>
      <c r="AE200" s="1997"/>
      <c r="AF200" s="2001"/>
      <c r="AG200" s="2002"/>
      <c r="AH200" s="1997"/>
      <c r="AI200" s="2001"/>
      <c r="AJ200" s="2002"/>
      <c r="AK200" s="1997"/>
      <c r="AL200" s="2001"/>
      <c r="AM200" s="2002"/>
      <c r="AN200" s="1997"/>
      <c r="AO200" s="2001"/>
      <c r="AP200" s="2002"/>
      <c r="AQ200" s="1997"/>
      <c r="AR200" s="2001"/>
      <c r="AS200" s="2002"/>
      <c r="AT200" s="1997">
        <f t="shared" si="91"/>
        <v>0</v>
      </c>
      <c r="AU200" s="2001">
        <f t="shared" si="94"/>
        <v>0</v>
      </c>
      <c r="AV200" s="2002">
        <f t="shared" si="95"/>
        <v>0</v>
      </c>
      <c r="AX200" s="145"/>
    </row>
    <row r="201" spans="4:50" ht="15.75" customHeight="1">
      <c r="D201" s="286" t="s">
        <v>242</v>
      </c>
      <c r="E201" s="155" t="s">
        <v>233</v>
      </c>
      <c r="F201" s="2402" t="s">
        <v>236</v>
      </c>
      <c r="G201" s="155" t="s">
        <v>171</v>
      </c>
      <c r="H201" s="225"/>
      <c r="I201" s="208"/>
      <c r="J201" s="1997"/>
      <c r="K201" s="2001"/>
      <c r="L201" s="2002"/>
      <c r="M201" s="1997"/>
      <c r="N201" s="2001"/>
      <c r="O201" s="2002"/>
      <c r="P201" s="1997"/>
      <c r="Q201" s="2001"/>
      <c r="R201" s="2002"/>
      <c r="S201" s="1997"/>
      <c r="T201" s="2001"/>
      <c r="U201" s="2002"/>
      <c r="V201" s="1997"/>
      <c r="W201" s="2001"/>
      <c r="X201" s="2002"/>
      <c r="Y201" s="1997"/>
      <c r="Z201" s="2001"/>
      <c r="AA201" s="2002"/>
      <c r="AB201" s="1997"/>
      <c r="AC201" s="2001"/>
      <c r="AD201" s="2002"/>
      <c r="AE201" s="1997"/>
      <c r="AF201" s="2001"/>
      <c r="AG201" s="2002"/>
      <c r="AH201" s="1997"/>
      <c r="AI201" s="2001"/>
      <c r="AJ201" s="2002"/>
      <c r="AK201" s="1997"/>
      <c r="AL201" s="2001"/>
      <c r="AM201" s="2002"/>
      <c r="AN201" s="1997"/>
      <c r="AO201" s="2001"/>
      <c r="AP201" s="2002"/>
      <c r="AQ201" s="1997"/>
      <c r="AR201" s="2001"/>
      <c r="AS201" s="2002"/>
      <c r="AT201" s="1997">
        <f t="shared" si="91"/>
        <v>0</v>
      </c>
      <c r="AU201" s="2001">
        <f t="shared" si="94"/>
        <v>0</v>
      </c>
      <c r="AV201" s="2002">
        <f t="shared" si="95"/>
        <v>0</v>
      </c>
      <c r="AX201" s="145"/>
    </row>
    <row r="202" spans="4:50" ht="15.75" customHeight="1">
      <c r="D202" s="286" t="s">
        <v>226</v>
      </c>
      <c r="E202" s="155" t="s">
        <v>233</v>
      </c>
      <c r="F202" s="2402" t="s">
        <v>236</v>
      </c>
      <c r="G202" s="155" t="s">
        <v>171</v>
      </c>
      <c r="H202" s="225"/>
      <c r="I202" s="208"/>
      <c r="J202" s="1997"/>
      <c r="K202" s="2001"/>
      <c r="L202" s="2002"/>
      <c r="M202" s="1997"/>
      <c r="N202" s="2001"/>
      <c r="O202" s="2002"/>
      <c r="P202" s="1997"/>
      <c r="Q202" s="2001"/>
      <c r="R202" s="2002"/>
      <c r="S202" s="1997"/>
      <c r="T202" s="2001"/>
      <c r="U202" s="2002"/>
      <c r="V202" s="1997"/>
      <c r="W202" s="2001"/>
      <c r="X202" s="2002"/>
      <c r="Y202" s="1997"/>
      <c r="Z202" s="2001"/>
      <c r="AA202" s="2002"/>
      <c r="AB202" s="1997"/>
      <c r="AC202" s="2001"/>
      <c r="AD202" s="2002"/>
      <c r="AE202" s="1997"/>
      <c r="AF202" s="2001"/>
      <c r="AG202" s="2002"/>
      <c r="AH202" s="1997"/>
      <c r="AI202" s="2001"/>
      <c r="AJ202" s="2002"/>
      <c r="AK202" s="1997"/>
      <c r="AL202" s="2001"/>
      <c r="AM202" s="2002"/>
      <c r="AN202" s="1997"/>
      <c r="AO202" s="2001"/>
      <c r="AP202" s="2002"/>
      <c r="AQ202" s="1997"/>
      <c r="AR202" s="2001"/>
      <c r="AS202" s="2002"/>
      <c r="AT202" s="1997">
        <f t="shared" si="91"/>
        <v>0</v>
      </c>
      <c r="AU202" s="2001">
        <f t="shared" si="94"/>
        <v>0</v>
      </c>
      <c r="AV202" s="2002">
        <f t="shared" si="95"/>
        <v>0</v>
      </c>
      <c r="AX202" s="145"/>
    </row>
    <row r="203" spans="4:50" ht="15.75" customHeight="1">
      <c r="D203" s="286" t="s">
        <v>243</v>
      </c>
      <c r="E203" s="155" t="s">
        <v>233</v>
      </c>
      <c r="F203" s="155" t="s">
        <v>210</v>
      </c>
      <c r="G203" s="155" t="s">
        <v>52</v>
      </c>
      <c r="H203" s="225"/>
      <c r="I203" s="208"/>
      <c r="J203" s="1997">
        <v>150</v>
      </c>
      <c r="K203" s="2001">
        <v>2</v>
      </c>
      <c r="L203" s="2002"/>
      <c r="M203" s="1997">
        <f>'NLOK ALL FORECASTS'!AU83</f>
        <v>150</v>
      </c>
      <c r="N203" s="2001">
        <v>2</v>
      </c>
      <c r="O203" s="2002"/>
      <c r="P203" s="1997">
        <f>'NLOK ALL FORECASTS'!AV83</f>
        <v>150</v>
      </c>
      <c r="Q203" s="2001">
        <v>2</v>
      </c>
      <c r="R203" s="2002"/>
      <c r="S203" s="1997">
        <f>'NLOK ALL FORECASTS'!AW83</f>
        <v>150</v>
      </c>
      <c r="T203" s="2001">
        <v>2</v>
      </c>
      <c r="U203" s="2002"/>
      <c r="V203" s="1997">
        <f>'NLOK ALL FORECASTS'!AX83</f>
        <v>150</v>
      </c>
      <c r="W203" s="2001">
        <v>2</v>
      </c>
      <c r="X203" s="2002"/>
      <c r="Y203" s="1997">
        <f>'NLOK ALL FORECASTS'!AY83</f>
        <v>150</v>
      </c>
      <c r="Z203" s="2001">
        <v>2</v>
      </c>
      <c r="AA203" s="2002"/>
      <c r="AB203" s="1997">
        <f>'NLOK ALL FORECASTS'!AZ83</f>
        <v>150</v>
      </c>
      <c r="AC203" s="2001">
        <v>2</v>
      </c>
      <c r="AD203" s="2002"/>
      <c r="AE203" s="1997">
        <f>'NLOK ALL FORECASTS'!BA83</f>
        <v>150</v>
      </c>
      <c r="AF203" s="2001">
        <v>2</v>
      </c>
      <c r="AG203" s="2002"/>
      <c r="AH203" s="1997">
        <f>'NLOK ALL FORECASTS'!BB83</f>
        <v>150</v>
      </c>
      <c r="AI203" s="2001">
        <v>2</v>
      </c>
      <c r="AJ203" s="2002"/>
      <c r="AK203" s="1997">
        <f>'NLOK ALL FORECASTS'!BC83</f>
        <v>150</v>
      </c>
      <c r="AL203" s="2001">
        <v>2</v>
      </c>
      <c r="AM203" s="2002"/>
      <c r="AN203" s="1997">
        <f>'NLOK ALL FORECASTS'!BD83</f>
        <v>150</v>
      </c>
      <c r="AO203" s="2001">
        <v>2</v>
      </c>
      <c r="AP203" s="2002"/>
      <c r="AQ203" s="1997">
        <f>'NLOK ALL FORECASTS'!BE83</f>
        <v>150</v>
      </c>
      <c r="AR203" s="2001">
        <v>2</v>
      </c>
      <c r="AS203" s="2002"/>
      <c r="AT203" s="1997">
        <f t="shared" si="91"/>
        <v>1800</v>
      </c>
      <c r="AU203" s="2001">
        <f t="shared" si="94"/>
        <v>24</v>
      </c>
      <c r="AV203" s="2002">
        <f t="shared" si="95"/>
        <v>0</v>
      </c>
      <c r="AX203" s="145"/>
    </row>
    <row r="204" spans="4:50" ht="15.75" customHeight="1">
      <c r="D204" s="286" t="s">
        <v>244</v>
      </c>
      <c r="E204" s="155" t="s">
        <v>233</v>
      </c>
      <c r="F204" s="155" t="s">
        <v>210</v>
      </c>
      <c r="G204" s="155" t="s">
        <v>52</v>
      </c>
      <c r="H204" s="225"/>
      <c r="I204" s="208"/>
      <c r="J204" s="1997">
        <v>400</v>
      </c>
      <c r="K204" s="2001">
        <v>2</v>
      </c>
      <c r="L204" s="2002"/>
      <c r="M204" s="1997">
        <f>'NLOK ALL FORECASTS'!AU84</f>
        <v>400</v>
      </c>
      <c r="N204" s="2001">
        <v>2</v>
      </c>
      <c r="O204" s="2002"/>
      <c r="P204" s="1997">
        <f>'NLOK ALL FORECASTS'!AV84</f>
        <v>400</v>
      </c>
      <c r="Q204" s="2001">
        <v>2</v>
      </c>
      <c r="R204" s="2002"/>
      <c r="S204" s="1997">
        <f>'NLOK ALL FORECASTS'!AW84</f>
        <v>400</v>
      </c>
      <c r="T204" s="2001">
        <v>2</v>
      </c>
      <c r="U204" s="2002"/>
      <c r="V204" s="1997">
        <f>'NLOK ALL FORECASTS'!AX84</f>
        <v>400</v>
      </c>
      <c r="W204" s="2001">
        <v>2</v>
      </c>
      <c r="X204" s="2002"/>
      <c r="Y204" s="1997">
        <f>'NLOK ALL FORECASTS'!AY84</f>
        <v>400</v>
      </c>
      <c r="Z204" s="2001">
        <v>2</v>
      </c>
      <c r="AA204" s="2002"/>
      <c r="AB204" s="1997">
        <f>'NLOK ALL FORECASTS'!AZ84</f>
        <v>400</v>
      </c>
      <c r="AC204" s="2001">
        <v>2</v>
      </c>
      <c r="AD204" s="2002"/>
      <c r="AE204" s="1997">
        <f>'NLOK ALL FORECASTS'!BA84</f>
        <v>400</v>
      </c>
      <c r="AF204" s="2001">
        <v>2</v>
      </c>
      <c r="AG204" s="2002"/>
      <c r="AH204" s="1997">
        <f>'NLOK ALL FORECASTS'!BB84</f>
        <v>400</v>
      </c>
      <c r="AI204" s="2001">
        <v>2</v>
      </c>
      <c r="AJ204" s="2002"/>
      <c r="AK204" s="1997">
        <f>'NLOK ALL FORECASTS'!BC84</f>
        <v>400</v>
      </c>
      <c r="AL204" s="2001">
        <v>2</v>
      </c>
      <c r="AM204" s="2002"/>
      <c r="AN204" s="1997">
        <f>'NLOK ALL FORECASTS'!BD84</f>
        <v>800</v>
      </c>
      <c r="AO204" s="2001">
        <v>2</v>
      </c>
      <c r="AP204" s="2002"/>
      <c r="AQ204" s="1997">
        <f>'NLOK ALL FORECASTS'!BE84</f>
        <v>800</v>
      </c>
      <c r="AR204" s="2001">
        <v>2</v>
      </c>
      <c r="AS204" s="2002"/>
      <c r="AT204" s="1997">
        <f t="shared" si="91"/>
        <v>5600</v>
      </c>
      <c r="AU204" s="2001">
        <f t="shared" si="94"/>
        <v>24</v>
      </c>
      <c r="AV204" s="2002">
        <f t="shared" si="95"/>
        <v>0</v>
      </c>
      <c r="AX204" s="145"/>
    </row>
    <row r="205" spans="4:50" ht="15.75" customHeight="1">
      <c r="D205" s="286" t="s">
        <v>150</v>
      </c>
      <c r="E205" s="155" t="s">
        <v>233</v>
      </c>
      <c r="F205" s="155" t="s">
        <v>210</v>
      </c>
      <c r="G205" s="155" t="s">
        <v>52</v>
      </c>
      <c r="H205" s="225"/>
      <c r="I205" s="208"/>
      <c r="J205" s="1997">
        <v>350</v>
      </c>
      <c r="K205" s="2001">
        <v>2</v>
      </c>
      <c r="L205" s="2002"/>
      <c r="M205" s="1997">
        <f>'NLOK ALL FORECASTS'!AU85</f>
        <v>350</v>
      </c>
      <c r="N205" s="2001">
        <v>2</v>
      </c>
      <c r="O205" s="2002"/>
      <c r="P205" s="1997">
        <f>'NLOK ALL FORECASTS'!AV85</f>
        <v>350</v>
      </c>
      <c r="Q205" s="2001">
        <v>2</v>
      </c>
      <c r="R205" s="2002"/>
      <c r="S205" s="1997">
        <f>'NLOK ALL FORECASTS'!AW85</f>
        <v>350</v>
      </c>
      <c r="T205" s="2001">
        <v>2</v>
      </c>
      <c r="U205" s="2002"/>
      <c r="V205" s="1997">
        <f>'NLOK ALL FORECASTS'!AX85</f>
        <v>350</v>
      </c>
      <c r="W205" s="2001">
        <v>2</v>
      </c>
      <c r="X205" s="2002"/>
      <c r="Y205" s="1997">
        <f>'NLOK ALL FORECASTS'!AY85</f>
        <v>350</v>
      </c>
      <c r="Z205" s="2001">
        <v>2</v>
      </c>
      <c r="AA205" s="2002"/>
      <c r="AB205" s="1997">
        <f>'NLOK ALL FORECASTS'!AZ85</f>
        <v>350</v>
      </c>
      <c r="AC205" s="2001">
        <v>2</v>
      </c>
      <c r="AD205" s="2002"/>
      <c r="AE205" s="1997">
        <f>'NLOK ALL FORECASTS'!BA85</f>
        <v>350</v>
      </c>
      <c r="AF205" s="2001">
        <v>2</v>
      </c>
      <c r="AG205" s="2002"/>
      <c r="AH205" s="1997">
        <f>'NLOK ALL FORECASTS'!BB85</f>
        <v>350</v>
      </c>
      <c r="AI205" s="2001">
        <v>2</v>
      </c>
      <c r="AJ205" s="2002"/>
      <c r="AK205" s="1997">
        <f>'NLOK ALL FORECASTS'!BC85</f>
        <v>350</v>
      </c>
      <c r="AL205" s="2001">
        <v>2</v>
      </c>
      <c r="AM205" s="2002"/>
      <c r="AN205" s="1997">
        <f>'NLOK ALL FORECASTS'!BD85</f>
        <v>350</v>
      </c>
      <c r="AO205" s="2001">
        <v>2</v>
      </c>
      <c r="AP205" s="2002"/>
      <c r="AQ205" s="1997">
        <f>'NLOK ALL FORECASTS'!BE85</f>
        <v>350</v>
      </c>
      <c r="AR205" s="2001">
        <v>2</v>
      </c>
      <c r="AS205" s="2002"/>
      <c r="AT205" s="1997">
        <f t="shared" si="91"/>
        <v>4200</v>
      </c>
      <c r="AU205" s="2001">
        <f t="shared" si="94"/>
        <v>24</v>
      </c>
      <c r="AV205" s="2002">
        <f t="shared" si="95"/>
        <v>0</v>
      </c>
      <c r="AX205" s="145"/>
    </row>
    <row r="206" spans="4:50" ht="15.75" customHeight="1">
      <c r="D206" s="286" t="s">
        <v>218</v>
      </c>
      <c r="E206" s="155" t="s">
        <v>245</v>
      </c>
      <c r="F206" s="155" t="s">
        <v>210</v>
      </c>
      <c r="G206" s="155" t="s">
        <v>171</v>
      </c>
      <c r="H206" s="225">
        <v>3.5</v>
      </c>
      <c r="I206" s="208"/>
      <c r="J206" s="1997">
        <f>'NLOK ALL FORECASTS'!AT192+'NLOK ALL FORECASTS'!AT193+'NLOK ALL FORECASTS'!AT194</f>
        <v>23650</v>
      </c>
      <c r="K206" s="2001"/>
      <c r="L206" s="2002"/>
      <c r="M206" s="1997">
        <f>'NLOK ALL FORECASTS'!AU192+'NLOK ALL FORECASTS'!AU193++'NLOK ALL FORECASTS'!AU194</f>
        <v>23020</v>
      </c>
      <c r="N206" s="2001"/>
      <c r="O206" s="2002"/>
      <c r="P206" s="1997">
        <f>'NLOK ALL FORECASTS'!AV192+'NLOK ALL FORECASTS'!AV193+'NLOK ALL FORECASTS'!AV194</f>
        <v>23800</v>
      </c>
      <c r="Q206" s="2001"/>
      <c r="R206" s="2002"/>
      <c r="S206" s="1997">
        <f>'NLOK ALL FORECASTS'!AW192+'NLOK ALL FORECASTS'!AW193+'NLOK ALL FORECASTS'!AW194</f>
        <v>21850</v>
      </c>
      <c r="T206" s="2001"/>
      <c r="U206" s="2002"/>
      <c r="V206" s="1997">
        <f>'NLOK ALL FORECASTS'!AX192+'NLOK ALL FORECASTS'!AX193+'NLOK ALL FORECASTS'!AX194</f>
        <v>24160</v>
      </c>
      <c r="W206" s="2001"/>
      <c r="X206" s="2002"/>
      <c r="Y206" s="1997">
        <f>'NLOK ALL FORECASTS'!AY192+'NLOK ALL FORECASTS'!AY193+'NLOK ALL FORECASTS'!AY194</f>
        <v>22360</v>
      </c>
      <c r="Z206" s="2001"/>
      <c r="AA206" s="2002"/>
      <c r="AB206" s="1997">
        <f>'NLOK ALL FORECASTS'!AZ192+'NLOK ALL FORECASTS'!AZ193+'NLOK ALL FORECASTS'!AZ194</f>
        <v>24500</v>
      </c>
      <c r="AC206" s="2001"/>
      <c r="AD206" s="2002"/>
      <c r="AE206" s="1997">
        <f>'NLOK ALL FORECASTS'!BA192+'NLOK ALL FORECASTS'!BA193+'NLOK ALL FORECASTS'!BA194</f>
        <v>23370</v>
      </c>
      <c r="AF206" s="2001"/>
      <c r="AG206" s="2002"/>
      <c r="AH206" s="1997">
        <f>'NLOK ALL FORECASTS'!BB192+'NLOK ALL FORECASTS'!BB193+'NLOK ALL FORECASTS'!BB194</f>
        <v>23760</v>
      </c>
      <c r="AI206" s="2001"/>
      <c r="AJ206" s="2002"/>
      <c r="AK206" s="1997">
        <f>'NLOK ALL FORECASTS'!BC192+'NLOK ALL FORECASTS'!BC193+'NLOK ALL FORECASTS'!BC194</f>
        <v>24990</v>
      </c>
      <c r="AL206" s="2001"/>
      <c r="AM206" s="2002"/>
      <c r="AN206" s="1997">
        <f>'NLOK ALL FORECASTS'!BD192+'NLOK ALL FORECASTS'!BD193+'NLOK ALL FORECASTS'!BD194</f>
        <v>23600</v>
      </c>
      <c r="AO206" s="2001"/>
      <c r="AP206" s="2002"/>
      <c r="AQ206" s="1997">
        <f>'NLOK ALL FORECASTS'!BE192+'NLOK ALL FORECASTS'!BE193+'NLOK ALL FORECASTS'!BE194</f>
        <v>25750</v>
      </c>
      <c r="AR206" s="2001"/>
      <c r="AS206" s="2002"/>
      <c r="AT206" s="1997">
        <f t="shared" ref="AT206" si="96">SUM(J206,M206,P206,S206,V206,Y206,AB206,AE206,AH206,AK206,AN206,AQ206)</f>
        <v>284810</v>
      </c>
      <c r="AU206" s="2001">
        <f t="shared" ref="AU206:AU209" si="97">SUM(K206,N206,Q206,T206,W206,Z206,AC206,AF206,AI206,AL206,AO206,AR206)</f>
        <v>0</v>
      </c>
      <c r="AV206" s="2002">
        <f t="shared" ref="AV206:AV209" si="98">SUM(L206,O206,R206,U206,X206,AA206,AD206,AG206,AJ206,AM206,AP206,AS206)</f>
        <v>0</v>
      </c>
      <c r="AX206" s="145"/>
    </row>
    <row r="207" spans="4:50" ht="15.75" hidden="1" customHeight="1">
      <c r="D207" s="286" t="s">
        <v>218</v>
      </c>
      <c r="E207" s="155" t="s">
        <v>246</v>
      </c>
      <c r="F207" s="155" t="s">
        <v>210</v>
      </c>
      <c r="G207" s="155" t="s">
        <v>171</v>
      </c>
      <c r="H207" s="225"/>
      <c r="I207" s="208"/>
      <c r="J207" s="1997"/>
      <c r="K207" s="2001"/>
      <c r="L207" s="2002"/>
      <c r="M207" s="1997"/>
      <c r="N207" s="2001"/>
      <c r="O207" s="2002"/>
      <c r="P207" s="1997"/>
      <c r="Q207" s="2001"/>
      <c r="R207" s="2002"/>
      <c r="S207" s="1997"/>
      <c r="T207" s="2001"/>
      <c r="U207" s="2002"/>
      <c r="V207" s="1997"/>
      <c r="W207" s="2001"/>
      <c r="X207" s="2002"/>
      <c r="Y207" s="1997"/>
      <c r="Z207" s="2001"/>
      <c r="AA207" s="2002"/>
      <c r="AB207" s="1997"/>
      <c r="AC207" s="2001"/>
      <c r="AD207" s="2002"/>
      <c r="AE207" s="1997"/>
      <c r="AF207" s="2001"/>
      <c r="AG207" s="2002"/>
      <c r="AH207" s="1997"/>
      <c r="AI207" s="2001"/>
      <c r="AJ207" s="2002"/>
      <c r="AK207" s="1997"/>
      <c r="AL207" s="2001"/>
      <c r="AM207" s="2002"/>
      <c r="AN207" s="1997"/>
      <c r="AO207" s="2001"/>
      <c r="AP207" s="2002"/>
      <c r="AQ207" s="1997"/>
      <c r="AR207" s="2001"/>
      <c r="AS207" s="2002"/>
      <c r="AT207" s="1997">
        <f t="shared" ref="AT207:AT209" si="99">SUM(J207,M207,P207,S207,V207,Y207,AB207,AE207,AH207,AK207,AN207,AQ207)</f>
        <v>0</v>
      </c>
      <c r="AU207" s="2001">
        <f t="shared" si="97"/>
        <v>0</v>
      </c>
      <c r="AV207" s="2002">
        <f t="shared" si="98"/>
        <v>0</v>
      </c>
      <c r="AX207" s="145"/>
    </row>
    <row r="208" spans="4:50" ht="15.75" hidden="1" customHeight="1">
      <c r="D208" s="286" t="s">
        <v>218</v>
      </c>
      <c r="E208" s="155" t="s">
        <v>247</v>
      </c>
      <c r="F208" s="155" t="s">
        <v>210</v>
      </c>
      <c r="G208" s="155" t="s">
        <v>171</v>
      </c>
      <c r="H208" s="225">
        <v>2.65</v>
      </c>
      <c r="I208" s="208"/>
      <c r="J208" s="1997"/>
      <c r="K208" s="2001"/>
      <c r="L208" s="2002"/>
      <c r="M208" s="1997"/>
      <c r="N208" s="2001"/>
      <c r="O208" s="2002"/>
      <c r="P208" s="1997"/>
      <c r="Q208" s="2001"/>
      <c r="R208" s="2002"/>
      <c r="S208" s="1997"/>
      <c r="T208" s="2001"/>
      <c r="U208" s="2002"/>
      <c r="V208" s="1997"/>
      <c r="W208" s="2001"/>
      <c r="X208" s="2002"/>
      <c r="Y208" s="1997"/>
      <c r="Z208" s="2001"/>
      <c r="AA208" s="2002"/>
      <c r="AB208" s="1997"/>
      <c r="AC208" s="2001"/>
      <c r="AD208" s="2002"/>
      <c r="AE208" s="1997"/>
      <c r="AF208" s="2001"/>
      <c r="AG208" s="2002"/>
      <c r="AH208" s="1997"/>
      <c r="AI208" s="2001"/>
      <c r="AJ208" s="2002"/>
      <c r="AK208" s="1997"/>
      <c r="AL208" s="2001"/>
      <c r="AM208" s="2002"/>
      <c r="AN208" s="1997"/>
      <c r="AO208" s="2001"/>
      <c r="AP208" s="2002"/>
      <c r="AQ208" s="1997"/>
      <c r="AR208" s="2001"/>
      <c r="AS208" s="2002"/>
      <c r="AT208" s="1997">
        <f t="shared" si="99"/>
        <v>0</v>
      </c>
      <c r="AU208" s="2001">
        <f t="shared" si="97"/>
        <v>0</v>
      </c>
      <c r="AV208" s="2002">
        <f t="shared" si="98"/>
        <v>0</v>
      </c>
      <c r="AX208" s="145"/>
    </row>
    <row r="209" spans="4:50" ht="15.75" customHeight="1">
      <c r="D209" s="286" t="s">
        <v>218</v>
      </c>
      <c r="E209" s="155" t="s">
        <v>248</v>
      </c>
      <c r="F209" s="155" t="s">
        <v>210</v>
      </c>
      <c r="G209" s="155" t="s">
        <v>171</v>
      </c>
      <c r="H209" s="225">
        <v>4</v>
      </c>
      <c r="I209" s="208"/>
      <c r="J209" s="1997">
        <f>'NLOK ALL FORECASTS'!AT195</f>
        <v>3000</v>
      </c>
      <c r="K209" s="2001"/>
      <c r="L209" s="2002"/>
      <c r="M209" s="1997">
        <f>'NLOK ALL FORECASTS'!AU195</f>
        <v>2700</v>
      </c>
      <c r="N209" s="2001"/>
      <c r="O209" s="2002"/>
      <c r="P209" s="1997">
        <f>'NLOK ALL FORECASTS'!AV195</f>
        <v>2700</v>
      </c>
      <c r="Q209" s="2001"/>
      <c r="R209" s="2002"/>
      <c r="S209" s="1997">
        <f>'NLOK ALL FORECASTS'!AW195</f>
        <v>2700</v>
      </c>
      <c r="T209" s="2001"/>
      <c r="U209" s="2002"/>
      <c r="V209" s="1997">
        <f>'NLOK ALL FORECASTS'!AX195</f>
        <v>3200</v>
      </c>
      <c r="W209" s="2001"/>
      <c r="X209" s="2002"/>
      <c r="Y209" s="1997">
        <f>'NLOK ALL FORECASTS'!AY195</f>
        <v>2800</v>
      </c>
      <c r="Z209" s="2001"/>
      <c r="AA209" s="2002"/>
      <c r="AB209" s="1997">
        <f>'NLOK ALL FORECASTS'!AZ195</f>
        <v>2800</v>
      </c>
      <c r="AC209" s="2001"/>
      <c r="AD209" s="2002"/>
      <c r="AE209" s="1997">
        <f>'NLOK ALL FORECASTS'!BA195</f>
        <v>2800</v>
      </c>
      <c r="AF209" s="2001"/>
      <c r="AG209" s="2002"/>
      <c r="AH209" s="1997">
        <f>'NLOK ALL FORECASTS'!BB195</f>
        <v>3200</v>
      </c>
      <c r="AI209" s="2001"/>
      <c r="AJ209" s="2002"/>
      <c r="AK209" s="1997">
        <f>'NLOK ALL FORECASTS'!BC195</f>
        <v>2800</v>
      </c>
      <c r="AL209" s="2001"/>
      <c r="AM209" s="2002"/>
      <c r="AN209" s="1997">
        <f>'NLOK ALL FORECASTS'!BD195</f>
        <v>3200</v>
      </c>
      <c r="AO209" s="2001"/>
      <c r="AP209" s="2002"/>
      <c r="AQ209" s="1997">
        <f>'NLOK ALL FORECASTS'!BE195</f>
        <v>2800</v>
      </c>
      <c r="AR209" s="2001"/>
      <c r="AS209" s="2002"/>
      <c r="AT209" s="1997">
        <f t="shared" si="99"/>
        <v>34700</v>
      </c>
      <c r="AU209" s="2001">
        <f t="shared" si="97"/>
        <v>0</v>
      </c>
      <c r="AV209" s="2002">
        <f t="shared" si="98"/>
        <v>0</v>
      </c>
      <c r="AX209" s="145"/>
    </row>
    <row r="210" spans="4:50" ht="15.75" customHeight="1">
      <c r="D210" s="608" t="s">
        <v>218</v>
      </c>
      <c r="E210" s="282" t="s">
        <v>249</v>
      </c>
      <c r="F210" s="282" t="s">
        <v>210</v>
      </c>
      <c r="G210" s="282" t="s">
        <v>22</v>
      </c>
      <c r="H210" s="281">
        <v>3.8</v>
      </c>
      <c r="I210" s="203"/>
      <c r="J210" s="1998">
        <v>1200</v>
      </c>
      <c r="K210" s="2003"/>
      <c r="L210" s="2004"/>
      <c r="M210" s="1998">
        <v>1200</v>
      </c>
      <c r="N210" s="2003"/>
      <c r="O210" s="2004"/>
      <c r="P210" s="1998">
        <v>1200</v>
      </c>
      <c r="Q210" s="2003"/>
      <c r="R210" s="2004"/>
      <c r="S210" s="1998">
        <v>1200</v>
      </c>
      <c r="T210" s="2003"/>
      <c r="U210" s="2004"/>
      <c r="V210" s="1998">
        <v>1200</v>
      </c>
      <c r="W210" s="2003"/>
      <c r="X210" s="2004"/>
      <c r="Y210" s="1998">
        <v>1200</v>
      </c>
      <c r="Z210" s="2003"/>
      <c r="AA210" s="2004"/>
      <c r="AB210" s="1998">
        <v>1200</v>
      </c>
      <c r="AC210" s="2003"/>
      <c r="AD210" s="2004"/>
      <c r="AE210" s="1998">
        <v>1200</v>
      </c>
      <c r="AF210" s="2003"/>
      <c r="AG210" s="2004"/>
      <c r="AH210" s="1998">
        <v>1200</v>
      </c>
      <c r="AI210" s="2003"/>
      <c r="AJ210" s="2004"/>
      <c r="AK210" s="1998">
        <v>1200</v>
      </c>
      <c r="AL210" s="2003"/>
      <c r="AM210" s="2004"/>
      <c r="AN210" s="1998">
        <v>1200</v>
      </c>
      <c r="AO210" s="2003"/>
      <c r="AP210" s="2004"/>
      <c r="AQ210" s="1998"/>
      <c r="AR210" s="2003"/>
      <c r="AS210" s="2004"/>
      <c r="AT210" s="1998">
        <f t="shared" si="91"/>
        <v>13200</v>
      </c>
      <c r="AU210" s="2003">
        <f t="shared" si="94"/>
        <v>0</v>
      </c>
      <c r="AV210" s="2004">
        <f t="shared" si="95"/>
        <v>0</v>
      </c>
      <c r="AX210" s="145"/>
    </row>
    <row r="211" spans="4:50" ht="15.75" customHeight="1">
      <c r="D211" s="1981"/>
      <c r="E211" s="1981"/>
      <c r="F211" s="1981"/>
      <c r="G211" s="1981"/>
      <c r="H211" s="1981"/>
      <c r="I211" s="1981"/>
      <c r="J211" s="1981"/>
      <c r="K211" s="1981"/>
      <c r="L211" s="1981"/>
      <c r="M211" s="1981"/>
      <c r="N211" s="1981"/>
      <c r="O211" s="1981"/>
      <c r="P211" s="1981"/>
      <c r="Q211" s="1981"/>
      <c r="R211" s="1981"/>
      <c r="S211" s="1981"/>
      <c r="T211" s="1981"/>
      <c r="U211" s="1981"/>
      <c r="V211" s="1981"/>
      <c r="W211" s="1981"/>
      <c r="X211" s="1981"/>
      <c r="Y211" s="1981"/>
      <c r="Z211" s="1981"/>
      <c r="AA211" s="1981"/>
      <c r="AB211" s="1981"/>
      <c r="AC211" s="1981"/>
      <c r="AD211" s="1981"/>
      <c r="AE211" s="1981"/>
      <c r="AF211" s="1981"/>
      <c r="AG211" s="1981"/>
      <c r="AH211" s="1981"/>
      <c r="AI211" s="1981"/>
      <c r="AJ211" s="1981"/>
      <c r="AK211" s="1981"/>
      <c r="AL211" s="1981"/>
      <c r="AM211" s="1981"/>
      <c r="AN211" s="1981"/>
      <c r="AO211" s="1981"/>
      <c r="AP211" s="1981"/>
      <c r="AQ211" s="1981"/>
      <c r="AR211" s="1981"/>
      <c r="AS211" s="1981"/>
      <c r="AT211" s="1981"/>
      <c r="AU211" s="1981"/>
      <c r="AV211" s="1981"/>
      <c r="AW211" s="1981"/>
      <c r="AX211" s="145"/>
    </row>
    <row r="212" spans="4:50" ht="15.75" customHeight="1">
      <c r="D212" s="359" t="s">
        <v>208</v>
      </c>
      <c r="E212" s="360" t="s">
        <v>250</v>
      </c>
      <c r="F212" s="360" t="s">
        <v>210</v>
      </c>
      <c r="G212" s="360" t="s">
        <v>171</v>
      </c>
      <c r="H212" s="361"/>
      <c r="I212" s="362"/>
      <c r="J212" s="1996">
        <v>2800</v>
      </c>
      <c r="K212" s="1999">
        <v>10</v>
      </c>
      <c r="L212" s="2000"/>
      <c r="M212" s="1996">
        <f>'NLOK ALL FORECASTS'!AU55</f>
        <v>2500</v>
      </c>
      <c r="N212" s="1999">
        <v>10</v>
      </c>
      <c r="O212" s="2000"/>
      <c r="P212" s="1996">
        <f>'NLOK ALL FORECASTS'!AV55</f>
        <v>2500</v>
      </c>
      <c r="Q212" s="1999">
        <v>10</v>
      </c>
      <c r="R212" s="2000"/>
      <c r="S212" s="1996">
        <f>'NLOK ALL FORECASTS'!AW55</f>
        <v>2500</v>
      </c>
      <c r="T212" s="1999">
        <v>10</v>
      </c>
      <c r="U212" s="2000"/>
      <c r="V212" s="1996">
        <f>'NLOK ALL FORECASTS'!AX55</f>
        <v>2500</v>
      </c>
      <c r="W212" s="1999">
        <v>10</v>
      </c>
      <c r="X212" s="2000"/>
      <c r="Y212" s="1996">
        <f>'NLOK ALL FORECASTS'!AY55</f>
        <v>2600</v>
      </c>
      <c r="Z212" s="1999">
        <v>10</v>
      </c>
      <c r="AA212" s="2000"/>
      <c r="AB212" s="1996">
        <f>'NLOK ALL FORECASTS'!AZ55</f>
        <v>2600</v>
      </c>
      <c r="AC212" s="1999">
        <v>10</v>
      </c>
      <c r="AD212" s="2000"/>
      <c r="AE212" s="1996">
        <f>'NLOK ALL FORECASTS'!BA55</f>
        <v>2800</v>
      </c>
      <c r="AF212" s="1999">
        <v>10</v>
      </c>
      <c r="AG212" s="2000"/>
      <c r="AH212" s="1996">
        <f>'NLOK ALL FORECASTS'!BB55</f>
        <v>2600</v>
      </c>
      <c r="AI212" s="1999">
        <v>10</v>
      </c>
      <c r="AJ212" s="2000"/>
      <c r="AK212" s="1996">
        <f>'NLOK ALL FORECASTS'!BC55</f>
        <v>2800</v>
      </c>
      <c r="AL212" s="1999">
        <v>10</v>
      </c>
      <c r="AM212" s="2000"/>
      <c r="AN212" s="1996">
        <f>'NLOK ALL FORECASTS'!BD55</f>
        <v>2500</v>
      </c>
      <c r="AO212" s="1999">
        <v>10</v>
      </c>
      <c r="AP212" s="2000"/>
      <c r="AQ212" s="1996">
        <f>'NLOK ALL FORECASTS'!BE55</f>
        <v>2700</v>
      </c>
      <c r="AR212" s="1999">
        <v>10</v>
      </c>
      <c r="AS212" s="2000"/>
      <c r="AT212" s="1996">
        <f t="shared" ref="AT212:AT222" si="100">SUM(J212,M212,P212,S212,V212,Y212,AB212,AE212,AH212,AK212,AN212,AQ212)</f>
        <v>31400</v>
      </c>
      <c r="AU212" s="1999">
        <f t="shared" ref="AU212:AU222" si="101">SUM(K212,N212,Q212,T212,W212,Z212,AC212,AF212,AI212,AL212,AO212,AR212)</f>
        <v>120</v>
      </c>
      <c r="AV212" s="2000">
        <f t="shared" ref="AV212:AV222" si="102">SUM(L212,O212,R212,U212,X212,AA212,AD212,AG212,AJ212,AM212,AP212,AS212)</f>
        <v>0</v>
      </c>
      <c r="AX212" s="145"/>
    </row>
    <row r="213" spans="4:50" ht="15.75" customHeight="1">
      <c r="D213" s="286" t="s">
        <v>208</v>
      </c>
      <c r="E213" s="155" t="s">
        <v>251</v>
      </c>
      <c r="F213" s="155" t="s">
        <v>210</v>
      </c>
      <c r="G213" s="155" t="s">
        <v>171</v>
      </c>
      <c r="H213" s="225"/>
      <c r="I213" s="208"/>
      <c r="J213" s="1997">
        <v>10550</v>
      </c>
      <c r="K213" s="2001"/>
      <c r="L213" s="2002"/>
      <c r="M213" s="1997">
        <f>'NLOK ALL FORECASTS'!AU56</f>
        <v>12250</v>
      </c>
      <c r="N213" s="2001"/>
      <c r="O213" s="2002"/>
      <c r="P213" s="1997">
        <f>'NLOK ALL FORECASTS'!AV56</f>
        <v>12000</v>
      </c>
      <c r="Q213" s="2001"/>
      <c r="R213" s="2002"/>
      <c r="S213" s="1997">
        <f>'NLOK ALL FORECASTS'!AW56</f>
        <v>11500</v>
      </c>
      <c r="T213" s="2001"/>
      <c r="U213" s="2002"/>
      <c r="V213" s="1997">
        <f>'NLOK ALL FORECASTS'!AX56</f>
        <v>11000</v>
      </c>
      <c r="W213" s="2001"/>
      <c r="X213" s="2002"/>
      <c r="Y213" s="1997">
        <f>'NLOK ALL FORECASTS'!AY56</f>
        <v>10800</v>
      </c>
      <c r="Z213" s="2001"/>
      <c r="AA213" s="2002"/>
      <c r="AB213" s="1997">
        <f>'NLOK ALL FORECASTS'!AZ56</f>
        <v>10300</v>
      </c>
      <c r="AC213" s="2001"/>
      <c r="AD213" s="2002"/>
      <c r="AE213" s="1997">
        <f>'NLOK ALL FORECASTS'!BA56</f>
        <v>11150</v>
      </c>
      <c r="AF213" s="2001"/>
      <c r="AG213" s="2002"/>
      <c r="AH213" s="1997">
        <f>'NLOK ALL FORECASTS'!BB56</f>
        <v>10700</v>
      </c>
      <c r="AI213" s="2001"/>
      <c r="AJ213" s="2002"/>
      <c r="AK213" s="1997">
        <f>'NLOK ALL FORECASTS'!BC56</f>
        <v>12000</v>
      </c>
      <c r="AL213" s="2001"/>
      <c r="AM213" s="2002"/>
      <c r="AN213" s="1997">
        <f>'NLOK ALL FORECASTS'!BD56</f>
        <v>11050</v>
      </c>
      <c r="AO213" s="2001"/>
      <c r="AP213" s="2002"/>
      <c r="AQ213" s="1997">
        <f>'NLOK ALL FORECASTS'!BE56</f>
        <v>12350</v>
      </c>
      <c r="AR213" s="2001"/>
      <c r="AS213" s="2002"/>
      <c r="AT213" s="1997">
        <f t="shared" si="100"/>
        <v>135650</v>
      </c>
      <c r="AU213" s="2001">
        <f t="shared" si="101"/>
        <v>0</v>
      </c>
      <c r="AV213" s="2002">
        <f t="shared" si="102"/>
        <v>0</v>
      </c>
      <c r="AX213" s="145"/>
    </row>
    <row r="214" spans="4:50" ht="15.75" customHeight="1">
      <c r="D214" s="286" t="s">
        <v>208</v>
      </c>
      <c r="E214" s="155" t="s">
        <v>251</v>
      </c>
      <c r="F214" s="155" t="s">
        <v>210</v>
      </c>
      <c r="G214" s="155" t="s">
        <v>22</v>
      </c>
      <c r="H214" s="225"/>
      <c r="I214" s="208"/>
      <c r="J214" s="1997">
        <v>1459.2222951807635</v>
      </c>
      <c r="K214" s="2001"/>
      <c r="L214" s="2002"/>
      <c r="M214" s="1997">
        <f>'NLOK ALL FORECASTS'!AU157</f>
        <v>1450</v>
      </c>
      <c r="N214" s="2001"/>
      <c r="O214" s="2002"/>
      <c r="P214" s="1997">
        <f>'NLOK ALL FORECASTS'!AV157</f>
        <v>1600</v>
      </c>
      <c r="Q214" s="2001"/>
      <c r="R214" s="2002"/>
      <c r="S214" s="1997">
        <f>'NLOK ALL FORECASTS'!AW157</f>
        <v>1400</v>
      </c>
      <c r="T214" s="2001"/>
      <c r="U214" s="2002"/>
      <c r="V214" s="1997">
        <f>'NLOK ALL FORECASTS'!AX157</f>
        <v>1250</v>
      </c>
      <c r="W214" s="2001"/>
      <c r="X214" s="2002"/>
      <c r="Y214" s="1997">
        <f>'NLOK ALL FORECASTS'!AY157</f>
        <v>1250</v>
      </c>
      <c r="Z214" s="2001"/>
      <c r="AA214" s="2002"/>
      <c r="AB214" s="1997">
        <f>'NLOK ALL FORECASTS'!AZ157</f>
        <v>1400</v>
      </c>
      <c r="AC214" s="2001"/>
      <c r="AD214" s="2002"/>
      <c r="AE214" s="1997">
        <f>'NLOK ALL FORECASTS'!BA157</f>
        <v>1400</v>
      </c>
      <c r="AF214" s="2001"/>
      <c r="AG214" s="2002"/>
      <c r="AH214" s="1997">
        <f>'NLOK ALL FORECASTS'!BB157</f>
        <v>1400</v>
      </c>
      <c r="AI214" s="2001"/>
      <c r="AJ214" s="2002"/>
      <c r="AK214" s="1997">
        <f>'NLOK ALL FORECASTS'!BC157</f>
        <v>1550</v>
      </c>
      <c r="AL214" s="2001"/>
      <c r="AM214" s="2002"/>
      <c r="AN214" s="1997">
        <f>'NLOK ALL FORECASTS'!BD157</f>
        <v>1300</v>
      </c>
      <c r="AO214" s="2001"/>
      <c r="AP214" s="2002"/>
      <c r="AQ214" s="1997">
        <f>'NLOK ALL FORECASTS'!BE157</f>
        <v>1450</v>
      </c>
      <c r="AR214" s="2001"/>
      <c r="AS214" s="2002"/>
      <c r="AT214" s="1997">
        <f t="shared" ref="AT214" si="103">SUM(J214,M214,P214,S214,V214,Y214,AB214,AE214,AH214,AK214,AN214,AQ214)</f>
        <v>16909.222295180763</v>
      </c>
      <c r="AU214" s="2001">
        <f t="shared" si="101"/>
        <v>0</v>
      </c>
      <c r="AV214" s="2002">
        <f t="shared" si="102"/>
        <v>0</v>
      </c>
      <c r="AX214" s="145"/>
    </row>
    <row r="215" spans="4:50" ht="15.75" customHeight="1">
      <c r="D215" s="286" t="s">
        <v>208</v>
      </c>
      <c r="E215" s="155" t="s">
        <v>251</v>
      </c>
      <c r="F215" s="155" t="s">
        <v>210</v>
      </c>
      <c r="G215" s="155" t="s">
        <v>84</v>
      </c>
      <c r="H215" s="225"/>
      <c r="I215" s="208"/>
      <c r="J215" s="1997"/>
      <c r="K215" s="2001"/>
      <c r="L215" s="2002"/>
      <c r="M215" s="1997"/>
      <c r="N215" s="2001"/>
      <c r="O215" s="2002"/>
      <c r="P215" s="1997"/>
      <c r="Q215" s="2001"/>
      <c r="R215" s="2002"/>
      <c r="S215" s="1997"/>
      <c r="T215" s="2001"/>
      <c r="U215" s="2002"/>
      <c r="V215" s="1997"/>
      <c r="W215" s="2001"/>
      <c r="X215" s="2002"/>
      <c r="Y215" s="1997"/>
      <c r="Z215" s="2001"/>
      <c r="AA215" s="2002"/>
      <c r="AB215" s="1997"/>
      <c r="AC215" s="2001"/>
      <c r="AD215" s="2002"/>
      <c r="AE215" s="1997"/>
      <c r="AF215" s="2001"/>
      <c r="AG215" s="2002"/>
      <c r="AH215" s="1997"/>
      <c r="AI215" s="2001"/>
      <c r="AJ215" s="2002"/>
      <c r="AK215" s="1997"/>
      <c r="AL215" s="2001"/>
      <c r="AM215" s="2002"/>
      <c r="AN215" s="1997"/>
      <c r="AO215" s="2001"/>
      <c r="AP215" s="2002"/>
      <c r="AQ215" s="1997"/>
      <c r="AR215" s="2001"/>
      <c r="AS215" s="2002"/>
      <c r="AT215" s="1997">
        <f t="shared" si="100"/>
        <v>0</v>
      </c>
      <c r="AU215" s="2001">
        <f t="shared" si="101"/>
        <v>0</v>
      </c>
      <c r="AV215" s="2002">
        <f t="shared" si="102"/>
        <v>0</v>
      </c>
      <c r="AX215" s="145"/>
    </row>
    <row r="216" spans="4:50" ht="15.75" customHeight="1">
      <c r="D216" s="608" t="s">
        <v>208</v>
      </c>
      <c r="E216" s="282" t="s">
        <v>252</v>
      </c>
      <c r="F216" s="282"/>
      <c r="G216" s="282"/>
      <c r="H216" s="281"/>
      <c r="I216" s="203"/>
      <c r="J216" s="1998"/>
      <c r="K216" s="2003"/>
      <c r="L216" s="2004"/>
      <c r="M216" s="1998"/>
      <c r="N216" s="2003"/>
      <c r="O216" s="2004"/>
      <c r="P216" s="1998"/>
      <c r="Q216" s="2003"/>
      <c r="R216" s="2004"/>
      <c r="S216" s="1998"/>
      <c r="T216" s="2003"/>
      <c r="U216" s="2004"/>
      <c r="V216" s="1998"/>
      <c r="W216" s="2003"/>
      <c r="X216" s="2004"/>
      <c r="Y216" s="1998"/>
      <c r="Z216" s="2003"/>
      <c r="AA216" s="2004"/>
      <c r="AB216" s="1998"/>
      <c r="AC216" s="2003"/>
      <c r="AD216" s="2004"/>
      <c r="AE216" s="1998"/>
      <c r="AF216" s="2003"/>
      <c r="AG216" s="2004"/>
      <c r="AH216" s="1998"/>
      <c r="AI216" s="2003"/>
      <c r="AJ216" s="2004"/>
      <c r="AK216" s="1998"/>
      <c r="AL216" s="2003"/>
      <c r="AM216" s="2004"/>
      <c r="AN216" s="1998"/>
      <c r="AO216" s="2003"/>
      <c r="AP216" s="2004"/>
      <c r="AQ216" s="1998"/>
      <c r="AR216" s="2003"/>
      <c r="AS216" s="2004"/>
      <c r="AT216" s="1998">
        <f t="shared" si="100"/>
        <v>0</v>
      </c>
      <c r="AU216" s="2003">
        <f t="shared" si="101"/>
        <v>0</v>
      </c>
      <c r="AV216" s="2004">
        <f t="shared" si="102"/>
        <v>0</v>
      </c>
      <c r="AX216" s="145"/>
    </row>
    <row r="217" spans="4:50" ht="15.75" customHeight="1">
      <c r="D217" s="359" t="s">
        <v>218</v>
      </c>
      <c r="E217" s="360" t="s">
        <v>251</v>
      </c>
      <c r="F217" s="360" t="s">
        <v>210</v>
      </c>
      <c r="G217" s="360" t="s">
        <v>171</v>
      </c>
      <c r="H217" s="361">
        <v>1.7</v>
      </c>
      <c r="I217" s="362"/>
      <c r="J217" s="1996">
        <v>200</v>
      </c>
      <c r="K217" s="1999"/>
      <c r="L217" s="2000"/>
      <c r="M217" s="1996">
        <v>200</v>
      </c>
      <c r="N217" s="1999"/>
      <c r="O217" s="2000"/>
      <c r="P217" s="1996">
        <v>200</v>
      </c>
      <c r="Q217" s="1999"/>
      <c r="R217" s="2000"/>
      <c r="S217" s="1996">
        <v>200</v>
      </c>
      <c r="T217" s="1999"/>
      <c r="U217" s="2000"/>
      <c r="V217" s="1996">
        <v>200</v>
      </c>
      <c r="W217" s="1999"/>
      <c r="X217" s="2000"/>
      <c r="Y217" s="1996">
        <v>200</v>
      </c>
      <c r="Z217" s="1999"/>
      <c r="AA217" s="2000"/>
      <c r="AB217" s="1996">
        <v>200</v>
      </c>
      <c r="AC217" s="1999"/>
      <c r="AD217" s="2000"/>
      <c r="AE217" s="1996">
        <v>200</v>
      </c>
      <c r="AF217" s="1999"/>
      <c r="AG217" s="2000"/>
      <c r="AH217" s="1996">
        <v>200</v>
      </c>
      <c r="AI217" s="1999"/>
      <c r="AJ217" s="2000"/>
      <c r="AK217" s="1996">
        <v>200</v>
      </c>
      <c r="AL217" s="1999"/>
      <c r="AM217" s="2000"/>
      <c r="AN217" s="1996">
        <v>200</v>
      </c>
      <c r="AO217" s="1999"/>
      <c r="AP217" s="2000"/>
      <c r="AQ217" s="1996">
        <v>200</v>
      </c>
      <c r="AR217" s="1999"/>
      <c r="AS217" s="2000"/>
      <c r="AT217" s="1996">
        <f t="shared" si="100"/>
        <v>2400</v>
      </c>
      <c r="AU217" s="1999">
        <f t="shared" si="101"/>
        <v>0</v>
      </c>
      <c r="AV217" s="2000">
        <f t="shared" si="102"/>
        <v>0</v>
      </c>
      <c r="AX217" s="145"/>
    </row>
    <row r="218" spans="4:50" ht="15.75" customHeight="1">
      <c r="D218" s="286" t="s">
        <v>139</v>
      </c>
      <c r="E218" s="155" t="s">
        <v>251</v>
      </c>
      <c r="F218" s="155" t="s">
        <v>210</v>
      </c>
      <c r="G218" s="155" t="s">
        <v>171</v>
      </c>
      <c r="H218" s="225"/>
      <c r="I218" s="208"/>
      <c r="J218" s="1997"/>
      <c r="K218" s="2001"/>
      <c r="L218" s="2002"/>
      <c r="M218" s="1997"/>
      <c r="N218" s="2001"/>
      <c r="O218" s="2002"/>
      <c r="P218" s="1997"/>
      <c r="Q218" s="2001"/>
      <c r="R218" s="2002"/>
      <c r="S218" s="1997"/>
      <c r="T218" s="2001"/>
      <c r="U218" s="2002"/>
      <c r="V218" s="1997"/>
      <c r="W218" s="2001"/>
      <c r="X218" s="2002"/>
      <c r="Y218" s="1997"/>
      <c r="Z218" s="2001"/>
      <c r="AA218" s="2002"/>
      <c r="AB218" s="1997"/>
      <c r="AC218" s="2001"/>
      <c r="AD218" s="2002"/>
      <c r="AE218" s="1997"/>
      <c r="AF218" s="2001"/>
      <c r="AG218" s="2002"/>
      <c r="AH218" s="1997"/>
      <c r="AI218" s="2001"/>
      <c r="AJ218" s="2002"/>
      <c r="AK218" s="1997"/>
      <c r="AL218" s="2001"/>
      <c r="AM218" s="2002"/>
      <c r="AN218" s="1997"/>
      <c r="AO218" s="2001"/>
      <c r="AP218" s="2002"/>
      <c r="AQ218" s="1997"/>
      <c r="AR218" s="2001"/>
      <c r="AS218" s="2002"/>
      <c r="AT218" s="1997">
        <f t="shared" si="100"/>
        <v>0</v>
      </c>
      <c r="AU218" s="2001">
        <f t="shared" si="101"/>
        <v>0</v>
      </c>
      <c r="AV218" s="2002">
        <f t="shared" si="102"/>
        <v>0</v>
      </c>
      <c r="AX218" s="145"/>
    </row>
    <row r="219" spans="4:50" ht="15.75" customHeight="1">
      <c r="D219" s="286" t="s">
        <v>137</v>
      </c>
      <c r="E219" s="155" t="s">
        <v>251</v>
      </c>
      <c r="F219" s="155" t="s">
        <v>210</v>
      </c>
      <c r="G219" s="155" t="s">
        <v>171</v>
      </c>
      <c r="H219" s="225"/>
      <c r="I219" s="208"/>
      <c r="J219" s="1997"/>
      <c r="K219" s="2001"/>
      <c r="L219" s="2002"/>
      <c r="M219" s="1997"/>
      <c r="N219" s="2001"/>
      <c r="O219" s="2002"/>
      <c r="P219" s="1997"/>
      <c r="Q219" s="2001"/>
      <c r="R219" s="2002"/>
      <c r="S219" s="1997"/>
      <c r="T219" s="2001"/>
      <c r="U219" s="2002"/>
      <c r="V219" s="1997"/>
      <c r="W219" s="2001"/>
      <c r="X219" s="2002"/>
      <c r="Y219" s="1997"/>
      <c r="Z219" s="2001"/>
      <c r="AA219" s="2002"/>
      <c r="AB219" s="1997"/>
      <c r="AC219" s="2001"/>
      <c r="AD219" s="2002"/>
      <c r="AE219" s="1997"/>
      <c r="AF219" s="2001"/>
      <c r="AG219" s="2002"/>
      <c r="AH219" s="1997"/>
      <c r="AI219" s="2001"/>
      <c r="AJ219" s="2002"/>
      <c r="AK219" s="1997"/>
      <c r="AL219" s="2001"/>
      <c r="AM219" s="2002"/>
      <c r="AN219" s="1997"/>
      <c r="AO219" s="2001"/>
      <c r="AP219" s="2002"/>
      <c r="AQ219" s="1997"/>
      <c r="AR219" s="2001"/>
      <c r="AS219" s="2002"/>
      <c r="AT219" s="1997">
        <f t="shared" si="100"/>
        <v>0</v>
      </c>
      <c r="AU219" s="2001">
        <f t="shared" si="101"/>
        <v>0</v>
      </c>
      <c r="AV219" s="2002">
        <f t="shared" si="102"/>
        <v>0</v>
      </c>
      <c r="AX219" s="145"/>
    </row>
    <row r="220" spans="4:50" ht="15.75" customHeight="1">
      <c r="D220" s="286" t="s">
        <v>135</v>
      </c>
      <c r="E220" s="155" t="s">
        <v>251</v>
      </c>
      <c r="F220" s="155" t="s">
        <v>210</v>
      </c>
      <c r="G220" s="155" t="s">
        <v>171</v>
      </c>
      <c r="H220" s="225"/>
      <c r="I220" s="208"/>
      <c r="J220" s="1997"/>
      <c r="K220" s="2001"/>
      <c r="L220" s="2002"/>
      <c r="M220" s="1997"/>
      <c r="N220" s="2001"/>
      <c r="O220" s="2002"/>
      <c r="P220" s="1997"/>
      <c r="Q220" s="2001"/>
      <c r="R220" s="2002"/>
      <c r="S220" s="1997"/>
      <c r="T220" s="2001"/>
      <c r="U220" s="2002"/>
      <c r="V220" s="1997"/>
      <c r="W220" s="2001"/>
      <c r="X220" s="2002"/>
      <c r="Y220" s="1997"/>
      <c r="Z220" s="2001"/>
      <c r="AA220" s="2002"/>
      <c r="AB220" s="1997"/>
      <c r="AC220" s="2001"/>
      <c r="AD220" s="2002"/>
      <c r="AE220" s="1997"/>
      <c r="AF220" s="2001"/>
      <c r="AG220" s="2002"/>
      <c r="AH220" s="1997"/>
      <c r="AI220" s="2001"/>
      <c r="AJ220" s="2002"/>
      <c r="AK220" s="1997"/>
      <c r="AL220" s="2001"/>
      <c r="AM220" s="2002"/>
      <c r="AN220" s="1997"/>
      <c r="AO220" s="2001"/>
      <c r="AP220" s="2002"/>
      <c r="AQ220" s="1997"/>
      <c r="AR220" s="2001"/>
      <c r="AS220" s="2002"/>
      <c r="AT220" s="1997">
        <f t="shared" si="100"/>
        <v>0</v>
      </c>
      <c r="AU220" s="2001">
        <f t="shared" si="101"/>
        <v>0</v>
      </c>
      <c r="AV220" s="2002">
        <f t="shared" si="102"/>
        <v>0</v>
      </c>
      <c r="AX220" s="145"/>
    </row>
    <row r="221" spans="4:50" ht="15.75" customHeight="1">
      <c r="D221" s="286" t="s">
        <v>138</v>
      </c>
      <c r="E221" s="155" t="s">
        <v>251</v>
      </c>
      <c r="F221" s="155" t="s">
        <v>210</v>
      </c>
      <c r="G221" s="155" t="s">
        <v>171</v>
      </c>
      <c r="H221" s="225"/>
      <c r="I221" s="208"/>
      <c r="J221" s="1997"/>
      <c r="K221" s="2001"/>
      <c r="L221" s="2002"/>
      <c r="M221" s="1997"/>
      <c r="N221" s="2001"/>
      <c r="O221" s="2002"/>
      <c r="P221" s="1997"/>
      <c r="Q221" s="2001"/>
      <c r="R221" s="2002"/>
      <c r="S221" s="1997"/>
      <c r="T221" s="2001"/>
      <c r="U221" s="2002"/>
      <c r="V221" s="1997"/>
      <c r="W221" s="2001"/>
      <c r="X221" s="2002"/>
      <c r="Y221" s="1997"/>
      <c r="Z221" s="2001"/>
      <c r="AA221" s="2002"/>
      <c r="AB221" s="1997"/>
      <c r="AC221" s="2001"/>
      <c r="AD221" s="2002"/>
      <c r="AE221" s="1997"/>
      <c r="AF221" s="2001"/>
      <c r="AG221" s="2002"/>
      <c r="AH221" s="1997"/>
      <c r="AI221" s="2001"/>
      <c r="AJ221" s="2002"/>
      <c r="AK221" s="1997"/>
      <c r="AL221" s="2001"/>
      <c r="AM221" s="2002"/>
      <c r="AN221" s="1997"/>
      <c r="AO221" s="2001"/>
      <c r="AP221" s="2002"/>
      <c r="AQ221" s="1997"/>
      <c r="AR221" s="2001"/>
      <c r="AS221" s="2002"/>
      <c r="AT221" s="1997">
        <f t="shared" si="100"/>
        <v>0</v>
      </c>
      <c r="AU221" s="2001">
        <f t="shared" si="101"/>
        <v>0</v>
      </c>
      <c r="AV221" s="2002">
        <f t="shared" si="102"/>
        <v>0</v>
      </c>
      <c r="AX221" s="145"/>
    </row>
    <row r="222" spans="4:50" ht="15.75" customHeight="1">
      <c r="D222" s="608" t="s">
        <v>140</v>
      </c>
      <c r="E222" s="282" t="s">
        <v>251</v>
      </c>
      <c r="F222" s="282" t="s">
        <v>210</v>
      </c>
      <c r="G222" s="282" t="s">
        <v>171</v>
      </c>
      <c r="H222" s="281"/>
      <c r="I222" s="203"/>
      <c r="J222" s="1998"/>
      <c r="K222" s="2003"/>
      <c r="L222" s="2004"/>
      <c r="M222" s="1998"/>
      <c r="N222" s="2003"/>
      <c r="O222" s="2004"/>
      <c r="P222" s="1998"/>
      <c r="Q222" s="2003"/>
      <c r="R222" s="2004"/>
      <c r="S222" s="1998"/>
      <c r="T222" s="2003"/>
      <c r="U222" s="2004"/>
      <c r="V222" s="1998"/>
      <c r="W222" s="2003"/>
      <c r="X222" s="2004"/>
      <c r="Y222" s="1998"/>
      <c r="Z222" s="2003"/>
      <c r="AA222" s="2004"/>
      <c r="AB222" s="1998"/>
      <c r="AC222" s="2003"/>
      <c r="AD222" s="2004"/>
      <c r="AE222" s="1998"/>
      <c r="AF222" s="2003"/>
      <c r="AG222" s="2004"/>
      <c r="AH222" s="1998"/>
      <c r="AI222" s="2003"/>
      <c r="AJ222" s="2004"/>
      <c r="AK222" s="1998"/>
      <c r="AL222" s="2003"/>
      <c r="AM222" s="2004"/>
      <c r="AN222" s="1998"/>
      <c r="AO222" s="2003"/>
      <c r="AP222" s="2004"/>
      <c r="AQ222" s="1998"/>
      <c r="AR222" s="2003"/>
      <c r="AS222" s="2004"/>
      <c r="AT222" s="1998">
        <f t="shared" si="100"/>
        <v>0</v>
      </c>
      <c r="AU222" s="2003">
        <f t="shared" si="101"/>
        <v>0</v>
      </c>
      <c r="AV222" s="2004">
        <f t="shared" si="102"/>
        <v>0</v>
      </c>
      <c r="AX222" s="145"/>
    </row>
    <row r="223" spans="4:50" ht="15.75" customHeight="1">
      <c r="D223" s="1981"/>
      <c r="E223" s="1981"/>
      <c r="F223" s="1981"/>
      <c r="G223" s="1981"/>
      <c r="H223" s="1982"/>
      <c r="J223" s="1981"/>
      <c r="K223" s="1981"/>
      <c r="L223" s="1981"/>
      <c r="M223" s="1981"/>
      <c r="N223" s="1981"/>
      <c r="O223" s="1981"/>
      <c r="P223" s="1981"/>
      <c r="Q223" s="1981"/>
      <c r="R223" s="1981"/>
      <c r="S223" s="1981"/>
      <c r="T223" s="1981"/>
      <c r="U223" s="1981"/>
      <c r="V223" s="1981"/>
      <c r="W223" s="1981"/>
      <c r="X223" s="1981"/>
      <c r="Y223" s="1981"/>
      <c r="Z223" s="1981"/>
      <c r="AA223" s="1981"/>
      <c r="AB223" s="1981"/>
      <c r="AC223" s="1981"/>
      <c r="AD223" s="1981"/>
      <c r="AE223" s="1981"/>
      <c r="AF223" s="1981"/>
      <c r="AG223" s="1981"/>
      <c r="AH223" s="1981"/>
      <c r="AI223" s="1981"/>
      <c r="AJ223" s="1981"/>
      <c r="AK223" s="1981"/>
      <c r="AL223" s="1981"/>
      <c r="AM223" s="1981"/>
      <c r="AN223" s="1981"/>
      <c r="AO223" s="1981"/>
      <c r="AP223" s="1981"/>
      <c r="AQ223" s="1981"/>
      <c r="AX223" s="145"/>
    </row>
    <row r="224" spans="4:50" ht="15.75" customHeight="1">
      <c r="D224" s="1981"/>
      <c r="E224" s="1981"/>
      <c r="F224" s="1981"/>
      <c r="G224" s="1981"/>
      <c r="H224" s="1982"/>
      <c r="J224" s="1981"/>
      <c r="K224" s="1981"/>
      <c r="L224" s="1981"/>
      <c r="M224" s="1981"/>
      <c r="N224" s="1981"/>
      <c r="O224" s="1981"/>
      <c r="P224" s="1981"/>
      <c r="Q224" s="1981"/>
      <c r="R224" s="1981"/>
      <c r="S224" s="1981"/>
      <c r="T224" s="1981"/>
      <c r="U224" s="1981"/>
      <c r="V224" s="1981"/>
      <c r="W224" s="1981"/>
      <c r="X224" s="1981"/>
      <c r="Y224" s="1981"/>
      <c r="Z224" s="1981"/>
      <c r="AA224" s="1981"/>
      <c r="AB224" s="1981"/>
      <c r="AC224" s="1981"/>
      <c r="AD224" s="1981"/>
      <c r="AE224" s="1981"/>
      <c r="AF224" s="1981"/>
      <c r="AG224" s="1981"/>
      <c r="AH224" s="1981"/>
      <c r="AI224" s="1981"/>
      <c r="AJ224" s="1981"/>
      <c r="AK224" s="1981"/>
      <c r="AL224" s="1981"/>
      <c r="AM224" s="1981"/>
      <c r="AN224" s="1981"/>
      <c r="AO224" s="1981"/>
      <c r="AP224" s="1981"/>
      <c r="AQ224" s="1981"/>
      <c r="AX224" s="145"/>
    </row>
    <row r="225" spans="4:50" ht="15.75" customHeight="1">
      <c r="D225" s="359" t="s">
        <v>253</v>
      </c>
      <c r="E225" s="2013" t="s">
        <v>254</v>
      </c>
      <c r="F225" s="294"/>
      <c r="G225" s="2016" t="s">
        <v>255</v>
      </c>
      <c r="H225" s="293"/>
      <c r="I225" s="292"/>
      <c r="J225" s="1996"/>
      <c r="K225" s="1999">
        <v>9</v>
      </c>
      <c r="L225" s="2000"/>
      <c r="M225" s="1996"/>
      <c r="N225" s="1999">
        <v>9</v>
      </c>
      <c r="O225" s="2000"/>
      <c r="P225" s="1996"/>
      <c r="Q225" s="1999">
        <v>9</v>
      </c>
      <c r="R225" s="2000"/>
      <c r="S225" s="1996"/>
      <c r="T225" s="1999">
        <v>9</v>
      </c>
      <c r="U225" s="2000"/>
      <c r="V225" s="1996"/>
      <c r="W225" s="1999">
        <v>9</v>
      </c>
      <c r="X225" s="2000"/>
      <c r="Y225" s="1996"/>
      <c r="Z225" s="1999">
        <v>9</v>
      </c>
      <c r="AA225" s="2000"/>
      <c r="AB225" s="1996"/>
      <c r="AC225" s="1999">
        <v>9</v>
      </c>
      <c r="AD225" s="2000"/>
      <c r="AE225" s="1996"/>
      <c r="AF225" s="1999">
        <v>9</v>
      </c>
      <c r="AG225" s="2000"/>
      <c r="AH225" s="1996"/>
      <c r="AI225" s="1999">
        <v>9</v>
      </c>
      <c r="AJ225" s="2000"/>
      <c r="AK225" s="1996"/>
      <c r="AL225" s="1999">
        <v>9</v>
      </c>
      <c r="AM225" s="2000"/>
      <c r="AN225" s="1996"/>
      <c r="AO225" s="1999">
        <v>9</v>
      </c>
      <c r="AP225" s="2000"/>
      <c r="AQ225" s="1996"/>
      <c r="AR225" s="1999">
        <v>9</v>
      </c>
      <c r="AS225" s="2000"/>
      <c r="AT225" s="1996">
        <f t="shared" ref="AT225:AT226" si="104">SUM(J225,M225,P225,S225,V225,Y225,AB225,AE225,AH225,AK225,AN225,AQ225)</f>
        <v>0</v>
      </c>
      <c r="AU225" s="1999">
        <f t="shared" ref="AU225:AU226" si="105">SUM(K225,N225,Q225,T225,W225,Z225,AC225,AF225,AI225,AL225,AO225,AR225)</f>
        <v>108</v>
      </c>
      <c r="AV225" s="2000">
        <f t="shared" ref="AV225:AV226" si="106">SUM(L225,O225,R225,U225,X225,AA225,AD225,AG225,AJ225,AM225,AP225,AS225)</f>
        <v>0</v>
      </c>
      <c r="AX225" s="145"/>
    </row>
    <row r="226" spans="4:50" ht="15.75" customHeight="1">
      <c r="D226" s="608" t="s">
        <v>253</v>
      </c>
      <c r="E226" s="2014" t="s">
        <v>188</v>
      </c>
      <c r="F226" s="218"/>
      <c r="G226" s="2017" t="s">
        <v>256</v>
      </c>
      <c r="H226" s="1714"/>
      <c r="I226" s="640"/>
      <c r="J226" s="1998">
        <v>16000</v>
      </c>
      <c r="K226" s="2003"/>
      <c r="L226" s="2004">
        <v>1733</v>
      </c>
      <c r="M226" s="1998">
        <v>15000</v>
      </c>
      <c r="N226" s="2003"/>
      <c r="O226" s="2004">
        <v>1733</v>
      </c>
      <c r="P226" s="1998">
        <v>14000</v>
      </c>
      <c r="Q226" s="2003"/>
      <c r="R226" s="2004">
        <v>1733</v>
      </c>
      <c r="S226" s="1998">
        <v>13400</v>
      </c>
      <c r="T226" s="2003"/>
      <c r="U226" s="2004">
        <v>1907</v>
      </c>
      <c r="V226" s="1998">
        <v>4500</v>
      </c>
      <c r="W226" s="2003"/>
      <c r="X226" s="2004">
        <v>1733</v>
      </c>
      <c r="Y226" s="1998">
        <v>4500</v>
      </c>
      <c r="Z226" s="2003"/>
      <c r="AA226" s="2004">
        <v>1733</v>
      </c>
      <c r="AB226" s="1998">
        <v>4500</v>
      </c>
      <c r="AC226" s="2003"/>
      <c r="AD226" s="2004">
        <v>1733</v>
      </c>
      <c r="AE226" s="1998">
        <v>6000</v>
      </c>
      <c r="AF226" s="2003"/>
      <c r="AG226" s="2004">
        <v>1733</v>
      </c>
      <c r="AH226" s="1998">
        <v>6000</v>
      </c>
      <c r="AI226" s="2003"/>
      <c r="AJ226" s="2004">
        <v>1733</v>
      </c>
      <c r="AK226" s="1998">
        <v>4500</v>
      </c>
      <c r="AL226" s="2003"/>
      <c r="AM226" s="2004">
        <v>1733</v>
      </c>
      <c r="AN226" s="1998">
        <v>4500</v>
      </c>
      <c r="AO226" s="2003"/>
      <c r="AP226" s="2004">
        <v>1733</v>
      </c>
      <c r="AQ226" s="1998">
        <v>4500</v>
      </c>
      <c r="AR226" s="2003"/>
      <c r="AS226" s="2004">
        <v>1733</v>
      </c>
      <c r="AT226" s="1998">
        <f t="shared" si="104"/>
        <v>97400</v>
      </c>
      <c r="AU226" s="2003">
        <f t="shared" si="105"/>
        <v>0</v>
      </c>
      <c r="AV226" s="2004">
        <f t="shared" si="106"/>
        <v>20970</v>
      </c>
      <c r="AX226" s="145"/>
    </row>
    <row r="227" spans="4:50" ht="15.75" customHeight="1">
      <c r="D227" s="1981"/>
      <c r="E227" s="1981"/>
      <c r="F227" s="1981"/>
      <c r="G227" s="1981"/>
      <c r="H227" s="1982"/>
      <c r="J227" s="1981"/>
      <c r="K227" s="1981"/>
      <c r="L227" s="1981"/>
      <c r="M227" s="1981"/>
      <c r="N227" s="1981"/>
      <c r="O227" s="1981"/>
      <c r="P227" s="1981"/>
      <c r="Q227" s="1981"/>
      <c r="R227" s="1981"/>
      <c r="S227" s="1981"/>
      <c r="T227" s="1981"/>
      <c r="U227" s="1981"/>
      <c r="V227" s="1981"/>
      <c r="W227" s="1981"/>
      <c r="X227" s="1981"/>
      <c r="Y227" s="1981"/>
      <c r="Z227" s="1981"/>
      <c r="AA227" s="1981"/>
      <c r="AB227" s="1981"/>
      <c r="AC227" s="1981"/>
      <c r="AD227" s="1981"/>
      <c r="AE227" s="1981"/>
      <c r="AF227" s="1981"/>
      <c r="AG227" s="1981"/>
      <c r="AH227" s="1981"/>
      <c r="AI227" s="1981"/>
      <c r="AJ227" s="1981"/>
      <c r="AK227" s="1981"/>
      <c r="AL227" s="1981"/>
      <c r="AM227" s="1981"/>
      <c r="AN227" s="1981"/>
      <c r="AO227" s="1981"/>
      <c r="AP227" s="1981"/>
      <c r="AQ227" s="1981"/>
      <c r="AX227" s="145"/>
    </row>
    <row r="228" spans="4:50" ht="15.75" customHeight="1">
      <c r="D228" s="1989" t="s">
        <v>253</v>
      </c>
      <c r="E228" s="1990" t="s">
        <v>257</v>
      </c>
      <c r="F228" s="1990"/>
      <c r="G228" s="1990"/>
      <c r="H228" s="1991"/>
      <c r="I228" s="2007"/>
      <c r="J228" s="2021">
        <f>'NLOK ALL FORECASTS'!AT202+'NLOK ALL FORECASTS'!AT200</f>
        <v>27300</v>
      </c>
      <c r="K228" s="2022"/>
      <c r="L228" s="2023">
        <v>2600</v>
      </c>
      <c r="M228" s="2021">
        <f>'NLOK ALL FORECASTS'!AU202+'NLOK ALL FORECASTS'!AU200</f>
        <v>26700</v>
      </c>
      <c r="N228" s="2022"/>
      <c r="O228" s="2023">
        <v>5200</v>
      </c>
      <c r="P228" s="2021">
        <f>'NLOK ALL FORECASTS'!AV202+'NLOK ALL FORECASTS'!AV200</f>
        <v>27050</v>
      </c>
      <c r="Q228" s="2022"/>
      <c r="R228" s="2023">
        <v>5200</v>
      </c>
      <c r="S228" s="2021">
        <f>'NLOK ALL FORECASTS'!AW202+'NLOK ALL FORECASTS'!AW200</f>
        <v>25300</v>
      </c>
      <c r="T228" s="2022"/>
      <c r="U228" s="2023">
        <v>3467</v>
      </c>
      <c r="V228" s="2021">
        <f>'NLOK ALL FORECASTS'!AX202+'NLOK ALL FORECASTS'!AX200</f>
        <v>25700</v>
      </c>
      <c r="W228" s="2022"/>
      <c r="X228" s="2023">
        <v>3640</v>
      </c>
      <c r="Y228" s="2021">
        <f>'NLOK ALL FORECASTS'!AY202+'NLOK ALL FORECASTS'!AY200</f>
        <v>20650</v>
      </c>
      <c r="Z228" s="2022"/>
      <c r="AA228" s="2023">
        <v>2773</v>
      </c>
      <c r="AB228" s="2021">
        <f>'NLOK ALL FORECASTS'!AZ202+'NLOK ALL FORECASTS'!AZ200</f>
        <v>22750</v>
      </c>
      <c r="AC228" s="2022"/>
      <c r="AD228" s="2023">
        <v>3467</v>
      </c>
      <c r="AE228" s="2021">
        <f>'NLOK ALL FORECASTS'!BA202+'NLOK ALL FORECASTS'!BA200</f>
        <v>21900</v>
      </c>
      <c r="AF228" s="2022"/>
      <c r="AG228" s="2023">
        <v>3467</v>
      </c>
      <c r="AH228" s="2021">
        <f>'NLOK ALL FORECASTS'!BB202+'NLOK ALL FORECASTS'!BB200</f>
        <v>21500</v>
      </c>
      <c r="AI228" s="2022"/>
      <c r="AJ228" s="2023">
        <v>2773</v>
      </c>
      <c r="AK228" s="2021">
        <f>'NLOK ALL FORECASTS'!BC202+'NLOK ALL FORECASTS'!BC200</f>
        <v>22550</v>
      </c>
      <c r="AL228" s="2022"/>
      <c r="AM228" s="2023">
        <v>2427</v>
      </c>
      <c r="AN228" s="2021">
        <f>'NLOK ALL FORECASTS'!BD202+'NLOK ALL FORECASTS'!BD200</f>
        <v>19500</v>
      </c>
      <c r="AO228" s="2022"/>
      <c r="AP228" s="2023">
        <v>2253</v>
      </c>
      <c r="AQ228" s="2021">
        <f>'NLOK ALL FORECASTS'!BE202+'NLOK ALL FORECASTS'!BE200</f>
        <v>19500</v>
      </c>
      <c r="AR228" s="2022"/>
      <c r="AS228" s="2023">
        <v>2080</v>
      </c>
      <c r="AT228" s="2021">
        <f t="shared" ref="AT228" si="107">SUM(J228,M228,P228,S228,V228,Y228,AB228,AE228,AH228,AK228,AN228,AQ228)</f>
        <v>280400</v>
      </c>
      <c r="AU228" s="2022">
        <f t="shared" ref="AU228" si="108">SUM(K228,N228,Q228,T228,W228,Z228,AC228,AF228,AI228,AL228,AO228,AR228)</f>
        <v>0</v>
      </c>
      <c r="AV228" s="2023">
        <f t="shared" ref="AV228" si="109">SUM(L228,O228,R228,U228,X228,AA228,AD228,AG228,AJ228,AM228,AP228,AS228)</f>
        <v>39347</v>
      </c>
      <c r="AX228" s="145"/>
    </row>
    <row r="229" spans="4:50" ht="15.75" customHeight="1">
      <c r="D229" s="1981"/>
      <c r="E229" s="1981"/>
      <c r="F229" s="1981"/>
      <c r="G229" s="1981"/>
      <c r="H229" s="1982"/>
      <c r="J229" s="1981"/>
      <c r="K229" s="1981"/>
      <c r="L229" s="1981"/>
      <c r="M229" s="1981"/>
      <c r="N229" s="1981"/>
      <c r="O229" s="1981"/>
      <c r="P229" s="1981"/>
      <c r="Q229" s="1981"/>
      <c r="R229" s="1981"/>
      <c r="S229" s="1981"/>
      <c r="T229" s="1981"/>
      <c r="U229" s="1981"/>
      <c r="V229" s="1981"/>
      <c r="W229" s="1981"/>
      <c r="X229" s="1981"/>
      <c r="Y229" s="1981"/>
      <c r="Z229" s="1981"/>
      <c r="AA229" s="1981"/>
      <c r="AB229" s="1981"/>
      <c r="AC229" s="1981"/>
      <c r="AD229" s="1981"/>
      <c r="AE229" s="1981"/>
      <c r="AF229" s="1981"/>
      <c r="AG229" s="1981"/>
      <c r="AH229" s="1981"/>
      <c r="AI229" s="1981"/>
      <c r="AJ229" s="1981"/>
      <c r="AK229" s="1981"/>
      <c r="AL229" s="1981"/>
      <c r="AM229" s="1981"/>
      <c r="AN229" s="1981"/>
      <c r="AO229" s="1981"/>
      <c r="AP229" s="1981"/>
      <c r="AQ229" s="1981"/>
      <c r="AX229" s="145"/>
    </row>
    <row r="230" spans="4:50" ht="15.75" customHeight="1">
      <c r="D230" s="1989" t="s">
        <v>253</v>
      </c>
      <c r="E230" s="1990" t="s">
        <v>258</v>
      </c>
      <c r="F230" s="1990"/>
      <c r="G230" s="1990"/>
      <c r="H230" s="1991"/>
      <c r="I230" s="1992"/>
      <c r="J230" s="2021"/>
      <c r="K230" s="2022">
        <v>8</v>
      </c>
      <c r="L230" s="2023"/>
      <c r="M230" s="2021"/>
      <c r="N230" s="2022">
        <v>8</v>
      </c>
      <c r="O230" s="2023"/>
      <c r="P230" s="2021"/>
      <c r="Q230" s="2022">
        <v>8</v>
      </c>
      <c r="R230" s="2023"/>
      <c r="S230" s="2021"/>
      <c r="T230" s="2022">
        <v>8</v>
      </c>
      <c r="U230" s="2023"/>
      <c r="V230" s="2021"/>
      <c r="W230" s="2022">
        <v>8</v>
      </c>
      <c r="X230" s="2023"/>
      <c r="Y230" s="2021"/>
      <c r="Z230" s="2022">
        <f>8+7</f>
        <v>15</v>
      </c>
      <c r="AA230" s="2023"/>
      <c r="AB230" s="2021"/>
      <c r="AC230" s="2022">
        <f>10+7</f>
        <v>17</v>
      </c>
      <c r="AD230" s="2023"/>
      <c r="AE230" s="2021"/>
      <c r="AF230" s="2022">
        <f>10+7</f>
        <v>17</v>
      </c>
      <c r="AG230" s="2023"/>
      <c r="AH230" s="2021"/>
      <c r="AI230" s="2022">
        <v>20</v>
      </c>
      <c r="AJ230" s="2023"/>
      <c r="AK230" s="2021"/>
      <c r="AL230" s="2022">
        <v>20</v>
      </c>
      <c r="AM230" s="2023"/>
      <c r="AN230" s="2021"/>
      <c r="AO230" s="2022">
        <v>20</v>
      </c>
      <c r="AP230" s="2023"/>
      <c r="AQ230" s="2021"/>
      <c r="AR230" s="2022">
        <v>20</v>
      </c>
      <c r="AS230" s="2023"/>
      <c r="AT230" s="2021">
        <f t="shared" ref="AT230" si="110">SUM(J230,M230,P230,S230,V230,Y230,AB230,AE230,AH230,AK230,AN230,AQ230)</f>
        <v>0</v>
      </c>
      <c r="AU230" s="2022">
        <f t="shared" ref="AU230" si="111">SUM(K230,N230,Q230,T230,W230,Z230,AC230,AF230,AI230,AL230,AO230,AR230)</f>
        <v>169</v>
      </c>
      <c r="AV230" s="2023">
        <f t="shared" ref="AV230" si="112">SUM(L230,O230,R230,U230,X230,AA230,AD230,AG230,AJ230,AM230,AP230,AS230)</f>
        <v>0</v>
      </c>
      <c r="AX230" s="145"/>
    </row>
    <row r="231" spans="4:50" ht="15.75" customHeight="1">
      <c r="D231" s="1981"/>
      <c r="E231" s="1981"/>
      <c r="F231" s="1981"/>
      <c r="G231" s="1981"/>
      <c r="H231" s="1982"/>
      <c r="J231" s="1981"/>
      <c r="K231" s="1981"/>
      <c r="L231" s="1981"/>
      <c r="M231" s="1981"/>
      <c r="N231" s="1981"/>
      <c r="O231" s="1981"/>
      <c r="P231" s="1981"/>
      <c r="Q231" s="1981"/>
      <c r="R231" s="1981"/>
      <c r="S231" s="1981"/>
      <c r="T231" s="1981"/>
      <c r="U231" s="1981"/>
      <c r="V231" s="1981"/>
      <c r="W231" s="1981"/>
      <c r="X231" s="1981"/>
      <c r="Y231" s="1981"/>
      <c r="Z231" s="1981"/>
      <c r="AA231" s="1981"/>
      <c r="AB231" s="1981"/>
      <c r="AC231" s="1981"/>
      <c r="AD231" s="1981"/>
      <c r="AE231" s="1981"/>
      <c r="AF231" s="1981"/>
      <c r="AG231" s="1981"/>
      <c r="AH231" s="1981"/>
      <c r="AI231" s="1981"/>
      <c r="AJ231" s="1981"/>
      <c r="AK231" s="1981"/>
      <c r="AL231" s="1981"/>
      <c r="AM231" s="1981"/>
      <c r="AN231" s="1981"/>
      <c r="AO231" s="1981"/>
      <c r="AP231" s="1981"/>
      <c r="AQ231" s="1981"/>
      <c r="AX231" s="145"/>
    </row>
    <row r="232" spans="4:50" ht="15.75" customHeight="1">
      <c r="D232" s="1989" t="s">
        <v>253</v>
      </c>
      <c r="E232" s="1990" t="s">
        <v>259</v>
      </c>
      <c r="F232" s="1990"/>
      <c r="G232" s="1990"/>
      <c r="H232" s="1991"/>
      <c r="I232" s="1992"/>
      <c r="J232" s="2021"/>
      <c r="K232" s="2022"/>
      <c r="L232" s="2023"/>
      <c r="M232" s="2021"/>
      <c r="N232" s="2022"/>
      <c r="O232" s="2023"/>
      <c r="P232" s="2021"/>
      <c r="Q232" s="2022"/>
      <c r="R232" s="2023"/>
      <c r="S232" s="2021"/>
      <c r="T232" s="2022"/>
      <c r="U232" s="2023"/>
      <c r="V232" s="2021"/>
      <c r="W232" s="2022"/>
      <c r="X232" s="2023"/>
      <c r="Y232" s="2021"/>
      <c r="Z232" s="2022"/>
      <c r="AA232" s="2023"/>
      <c r="AB232" s="2021"/>
      <c r="AC232" s="2022"/>
      <c r="AD232" s="2023"/>
      <c r="AE232" s="2021"/>
      <c r="AF232" s="2022"/>
      <c r="AG232" s="2023"/>
      <c r="AH232" s="2021"/>
      <c r="AI232" s="2022"/>
      <c r="AJ232" s="2023"/>
      <c r="AK232" s="2021"/>
      <c r="AL232" s="2022"/>
      <c r="AM232" s="2023"/>
      <c r="AN232" s="2021"/>
      <c r="AO232" s="2022"/>
      <c r="AP232" s="2023"/>
      <c r="AQ232" s="2021"/>
      <c r="AR232" s="2022"/>
      <c r="AS232" s="2023"/>
      <c r="AT232" s="2021">
        <f t="shared" ref="AT232" si="113">SUM(J232,M232,P232,S232,V232,Y232,AB232,AE232,AH232,AK232,AN232,AQ232)</f>
        <v>0</v>
      </c>
      <c r="AU232" s="2022">
        <f t="shared" ref="AU232" si="114">SUM(K232,N232,Q232,T232,W232,Z232,AC232,AF232,AI232,AL232,AO232,AR232)</f>
        <v>0</v>
      </c>
      <c r="AV232" s="2023">
        <f t="shared" ref="AV232" si="115">SUM(L232,O232,R232,U232,X232,AA232,AD232,AG232,AJ232,AM232,AP232,AS232)</f>
        <v>0</v>
      </c>
      <c r="AX232" s="145"/>
    </row>
    <row r="233" spans="4:50" ht="15.75" customHeight="1">
      <c r="D233" s="1981"/>
      <c r="E233" s="1981"/>
      <c r="F233" s="1981"/>
      <c r="G233" s="1981"/>
      <c r="H233" s="1982"/>
      <c r="J233" s="1981"/>
      <c r="K233" s="1981"/>
      <c r="L233" s="1981"/>
      <c r="M233" s="1981"/>
      <c r="N233" s="1981"/>
      <c r="O233" s="1981"/>
      <c r="P233" s="1981"/>
      <c r="Q233" s="1981"/>
      <c r="R233" s="1981"/>
      <c r="S233" s="1981"/>
      <c r="T233" s="1981"/>
      <c r="U233" s="1981"/>
      <c r="V233" s="1981"/>
      <c r="W233" s="1981"/>
      <c r="X233" s="1981"/>
      <c r="Y233" s="1981"/>
      <c r="Z233" s="1981"/>
      <c r="AA233" s="1981"/>
      <c r="AB233" s="1981"/>
      <c r="AC233" s="1981"/>
      <c r="AD233" s="1981"/>
      <c r="AE233" s="1981"/>
      <c r="AF233" s="1981"/>
      <c r="AG233" s="1981"/>
      <c r="AH233" s="1981"/>
      <c r="AI233" s="1981"/>
      <c r="AJ233" s="1981"/>
      <c r="AK233" s="1981"/>
      <c r="AL233" s="1981"/>
      <c r="AM233" s="1981"/>
      <c r="AN233" s="1981"/>
      <c r="AO233" s="1981"/>
      <c r="AP233" s="1981"/>
      <c r="AQ233" s="1981"/>
      <c r="AX233" s="145"/>
    </row>
    <row r="234" spans="4:50" ht="15.75" customHeight="1">
      <c r="D234" s="1989" t="s">
        <v>253</v>
      </c>
      <c r="E234" s="1990" t="s">
        <v>35</v>
      </c>
      <c r="F234" s="1990"/>
      <c r="G234" s="1990" t="s">
        <v>260</v>
      </c>
      <c r="H234" s="1991">
        <v>3.3</v>
      </c>
      <c r="I234" s="1992"/>
      <c r="J234" s="2021">
        <f>SUM('NLOK ALL FORECASTS'!AT75+'NLOK ALL FORECASTS'!AT74)</f>
        <v>89000</v>
      </c>
      <c r="K234" s="2022"/>
      <c r="L234" s="2023"/>
      <c r="M234" s="2021">
        <f>SUM('NLOK ALL FORECASTS'!AU75+'NLOK ALL FORECASTS'!AU74)</f>
        <v>89600</v>
      </c>
      <c r="N234" s="2022"/>
      <c r="O234" s="2023"/>
      <c r="P234" s="2021">
        <f>SUM('NLOK ALL FORECASTS'!AV75+'NLOK ALL FORECASTS'!AV74)</f>
        <v>92000</v>
      </c>
      <c r="Q234" s="2022"/>
      <c r="R234" s="2023"/>
      <c r="S234" s="2021">
        <f>SUM('NLOK ALL FORECASTS'!AW75+'NLOK ALL FORECASTS'!AW74)</f>
        <v>92250</v>
      </c>
      <c r="T234" s="2022"/>
      <c r="U234" s="2023"/>
      <c r="V234" s="2021">
        <f>SUM('NLOK ALL FORECASTS'!AX75+'NLOK ALL FORECASTS'!AX74)</f>
        <v>98650</v>
      </c>
      <c r="W234" s="2022"/>
      <c r="X234" s="2023"/>
      <c r="Y234" s="2021">
        <f>SUM('NLOK ALL FORECASTS'!AY75+'NLOK ALL FORECASTS'!AY74)</f>
        <v>86600</v>
      </c>
      <c r="Z234" s="2022"/>
      <c r="AA234" s="2023"/>
      <c r="AB234" s="2021">
        <f>SUM('NLOK ALL FORECASTS'!AZ75+'NLOK ALL FORECASTS'!AZ74)</f>
        <v>90500</v>
      </c>
      <c r="AC234" s="2022"/>
      <c r="AD234" s="2023"/>
      <c r="AE234" s="2021">
        <f>SUM('NLOK ALL FORECASTS'!BA75+'NLOK ALL FORECASTS'!BA74)</f>
        <v>97000</v>
      </c>
      <c r="AF234" s="2022"/>
      <c r="AG234" s="2023"/>
      <c r="AH234" s="2021">
        <f>SUM('NLOK ALL FORECASTS'!BB75+'NLOK ALL FORECASTS'!BB74)</f>
        <v>103750</v>
      </c>
      <c r="AI234" s="2022"/>
      <c r="AJ234" s="2023"/>
      <c r="AK234" s="2021">
        <f>SUM('NLOK ALL FORECASTS'!BC75+'NLOK ALL FORECASTS'!BC74)</f>
        <v>116300</v>
      </c>
      <c r="AL234" s="2022"/>
      <c r="AM234" s="2023"/>
      <c r="AN234" s="2021">
        <f>SUM('NLOK ALL FORECASTS'!BD75+'NLOK ALL FORECASTS'!BD74)</f>
        <v>109000</v>
      </c>
      <c r="AO234" s="2022"/>
      <c r="AP234" s="2023"/>
      <c r="AQ234" s="2021">
        <f>SUM('NLOK ALL FORECASTS'!BE75+'NLOK ALL FORECASTS'!BE74)</f>
        <v>107200</v>
      </c>
      <c r="AR234" s="2022"/>
      <c r="AS234" s="2023"/>
      <c r="AT234" s="2021">
        <f t="shared" ref="AT234" si="116">SUM(J234,M234,P234,S234,V234,Y234,AB234,AE234,AH234,AK234,AN234,AQ234)</f>
        <v>1171850</v>
      </c>
      <c r="AU234" s="2022">
        <f t="shared" ref="AU234" si="117">SUM(K234,N234,Q234,T234,W234,Z234,AC234,AF234,AI234,AL234,AO234,AR234)</f>
        <v>0</v>
      </c>
      <c r="AV234" s="2023">
        <f t="shared" ref="AV234" si="118">SUM(L234,O234,R234,U234,X234,AA234,AD234,AG234,AJ234,AM234,AP234,AS234)</f>
        <v>0</v>
      </c>
      <c r="AX234" s="145"/>
    </row>
    <row r="235" spans="4:50" ht="15.75" customHeight="1">
      <c r="D235" s="1981"/>
      <c r="E235" s="1981"/>
      <c r="F235" s="1981"/>
      <c r="G235" s="1981"/>
      <c r="H235" s="1982"/>
      <c r="J235" s="1981"/>
      <c r="K235" s="1981"/>
      <c r="L235" s="1981"/>
      <c r="M235" s="1981"/>
      <c r="N235" s="1981"/>
      <c r="O235" s="1981"/>
      <c r="P235" s="1981"/>
      <c r="Q235" s="1981"/>
      <c r="R235" s="1981"/>
      <c r="S235" s="1981"/>
      <c r="T235" s="1981"/>
      <c r="U235" s="1981"/>
      <c r="V235" s="1981"/>
      <c r="W235" s="1981"/>
      <c r="X235" s="1981"/>
      <c r="Y235" s="1981"/>
      <c r="Z235" s="1981"/>
      <c r="AA235" s="1981"/>
      <c r="AB235" s="1981"/>
      <c r="AC235" s="1981"/>
      <c r="AD235" s="1981"/>
      <c r="AE235" s="1981"/>
      <c r="AF235" s="1981"/>
      <c r="AG235" s="1981"/>
      <c r="AH235" s="1981"/>
      <c r="AI235" s="1981"/>
      <c r="AJ235" s="1981"/>
      <c r="AK235" s="1981"/>
      <c r="AL235" s="1981"/>
      <c r="AM235" s="1981"/>
      <c r="AN235" s="1981"/>
      <c r="AO235" s="1981"/>
      <c r="AP235" s="1981"/>
      <c r="AQ235" s="1981"/>
      <c r="AX235" s="145"/>
    </row>
    <row r="236" spans="4:50" ht="15.75" customHeight="1">
      <c r="D236" s="1989" t="s">
        <v>253</v>
      </c>
      <c r="E236" s="1990" t="s">
        <v>261</v>
      </c>
      <c r="F236" s="1990"/>
      <c r="G236" s="1990"/>
      <c r="H236" s="1991"/>
      <c r="I236" s="1992"/>
      <c r="J236" s="2021">
        <f>'NLOK ALL FORECASTS'!AT172</f>
        <v>1750</v>
      </c>
      <c r="K236" s="2022"/>
      <c r="L236" s="2023"/>
      <c r="M236" s="2021">
        <f>'NLOK ALL FORECASTS'!AU172</f>
        <v>1900</v>
      </c>
      <c r="N236" s="2022"/>
      <c r="O236" s="2023"/>
      <c r="P236" s="2021">
        <f>'NLOK ALL FORECASTS'!AV172</f>
        <v>1900</v>
      </c>
      <c r="Q236" s="2022"/>
      <c r="R236" s="2023"/>
      <c r="S236" s="2021">
        <f>'NLOK ALL FORECASTS'!AW172</f>
        <v>1950</v>
      </c>
      <c r="T236" s="2022"/>
      <c r="U236" s="2023"/>
      <c r="V236" s="2021"/>
      <c r="W236" s="2022"/>
      <c r="X236" s="2023"/>
      <c r="Y236" s="2021"/>
      <c r="Z236" s="2022"/>
      <c r="AA236" s="2023"/>
      <c r="AB236" s="2021"/>
      <c r="AC236" s="2022"/>
      <c r="AD236" s="2023"/>
      <c r="AE236" s="2021"/>
      <c r="AF236" s="2022"/>
      <c r="AG236" s="2023"/>
      <c r="AH236" s="2021"/>
      <c r="AI236" s="2022"/>
      <c r="AJ236" s="2023"/>
      <c r="AK236" s="2021"/>
      <c r="AL236" s="2022"/>
      <c r="AM236" s="2023"/>
      <c r="AN236" s="2021"/>
      <c r="AO236" s="2022"/>
      <c r="AP236" s="2023"/>
      <c r="AQ236" s="2021"/>
      <c r="AR236" s="2022"/>
      <c r="AS236" s="2023"/>
      <c r="AT236" s="2021">
        <f t="shared" ref="AT236" si="119">SUM(J236,M236,P236,S236,V236,Y236,AB236,AE236,AH236,AK236,AN236,AQ236)</f>
        <v>7500</v>
      </c>
      <c r="AU236" s="2022">
        <f t="shared" ref="AU236" si="120">SUM(K236,N236,Q236,T236,W236,Z236,AC236,AF236,AI236,AL236,AO236,AR236)</f>
        <v>0</v>
      </c>
      <c r="AV236" s="2023">
        <f t="shared" ref="AV236" si="121">SUM(L236,O236,R236,U236,X236,AA236,AD236,AG236,AJ236,AM236,AP236,AS236)</f>
        <v>0</v>
      </c>
      <c r="AX236" s="145"/>
    </row>
    <row r="237" spans="4:50" ht="15.75" customHeight="1">
      <c r="D237" s="1981"/>
      <c r="E237" s="1981"/>
      <c r="F237" s="1981"/>
      <c r="G237" s="1981"/>
      <c r="H237" s="1982"/>
      <c r="J237" s="1981"/>
      <c r="K237" s="1981"/>
      <c r="L237" s="1981"/>
      <c r="M237" s="1981"/>
      <c r="N237" s="1981"/>
      <c r="O237" s="1981"/>
      <c r="P237" s="1981"/>
      <c r="Q237" s="1981"/>
      <c r="R237" s="1981"/>
      <c r="S237" s="1981"/>
      <c r="T237" s="1981"/>
      <c r="U237" s="1981"/>
      <c r="V237" s="1981"/>
      <c r="W237" s="1981"/>
      <c r="X237" s="1981"/>
      <c r="Y237" s="1981"/>
      <c r="Z237" s="1981"/>
      <c r="AA237" s="1981"/>
      <c r="AB237" s="1981"/>
      <c r="AC237" s="1981"/>
      <c r="AD237" s="1981"/>
      <c r="AE237" s="1981"/>
      <c r="AF237" s="1981"/>
      <c r="AG237" s="1981"/>
      <c r="AH237" s="1981"/>
      <c r="AI237" s="1981"/>
      <c r="AJ237" s="1981"/>
      <c r="AK237" s="1981"/>
      <c r="AL237" s="1981"/>
      <c r="AM237" s="1981"/>
      <c r="AN237" s="1981"/>
      <c r="AO237" s="1981"/>
      <c r="AP237" s="1981"/>
      <c r="AQ237" s="1981"/>
      <c r="AX237" s="145"/>
    </row>
    <row r="238" spans="4:50" ht="15.75" customHeight="1">
      <c r="D238" s="1989" t="s">
        <v>253</v>
      </c>
      <c r="E238" s="1990" t="s">
        <v>262</v>
      </c>
      <c r="F238" s="2027" t="s">
        <v>210</v>
      </c>
      <c r="G238" s="1990" t="s">
        <v>22</v>
      </c>
      <c r="H238" s="1991"/>
      <c r="I238" s="1992"/>
      <c r="J238" s="2021">
        <f>'NLOK ALL FORECASTS'!AT171</f>
        <v>13000</v>
      </c>
      <c r="K238" s="2022">
        <v>17</v>
      </c>
      <c r="L238" s="2023"/>
      <c r="M238" s="2021">
        <f>'NLOK ALL FORECASTS'!AU171</f>
        <v>12700</v>
      </c>
      <c r="N238" s="2022">
        <v>16</v>
      </c>
      <c r="O238" s="2023"/>
      <c r="P238" s="2021">
        <f>'NLOK ALL FORECASTS'!AV171</f>
        <v>12000</v>
      </c>
      <c r="Q238" s="2022">
        <v>15</v>
      </c>
      <c r="R238" s="2023"/>
      <c r="S238" s="2021">
        <f>'NLOK ALL FORECASTS'!AW171</f>
        <v>11800</v>
      </c>
      <c r="T238" s="2022">
        <v>15</v>
      </c>
      <c r="U238" s="2023"/>
      <c r="V238" s="2021">
        <f>'NLOK ALL FORECASTS'!AX171</f>
        <v>14000</v>
      </c>
      <c r="W238" s="2022">
        <v>20</v>
      </c>
      <c r="X238" s="2023"/>
      <c r="Y238" s="2021">
        <f>'NLOK ALL FORECASTS'!AY171</f>
        <v>16700</v>
      </c>
      <c r="Z238" s="2022">
        <v>23</v>
      </c>
      <c r="AA238" s="2023"/>
      <c r="AB238" s="2021">
        <f>'NLOK ALL FORECASTS'!AZ171</f>
        <v>17400</v>
      </c>
      <c r="AC238" s="2022">
        <v>24</v>
      </c>
      <c r="AD238" s="2023"/>
      <c r="AE238" s="2021">
        <f>'NLOK ALL FORECASTS'!BA171</f>
        <v>24000</v>
      </c>
      <c r="AF238" s="2022">
        <v>31</v>
      </c>
      <c r="AG238" s="2023"/>
      <c r="AH238" s="2021">
        <f>'NLOK ALL FORECASTS'!BB171</f>
        <v>24000</v>
      </c>
      <c r="AI238" s="2022">
        <v>31</v>
      </c>
      <c r="AJ238" s="2023"/>
      <c r="AK238" s="2021">
        <f>'NLOK ALL FORECASTS'!BC171</f>
        <v>24000</v>
      </c>
      <c r="AL238" s="2022">
        <v>27</v>
      </c>
      <c r="AM238" s="2023"/>
      <c r="AN238" s="2021">
        <f>'NLOK ALL FORECASTS'!BD171</f>
        <v>21000</v>
      </c>
      <c r="AO238" s="2022">
        <v>27</v>
      </c>
      <c r="AP238" s="2023"/>
      <c r="AQ238" s="2021">
        <f>'NLOK ALL FORECASTS'!BE171</f>
        <v>21000</v>
      </c>
      <c r="AR238" s="2022">
        <v>27</v>
      </c>
      <c r="AS238" s="2023"/>
      <c r="AT238" s="2021">
        <f t="shared" ref="AT238" si="122">SUM(J238,M238,P238,S238,V238,Y238,AB238,AE238,AH238,AK238,AN238,AQ238)</f>
        <v>211600</v>
      </c>
      <c r="AU238" s="2022">
        <f t="shared" ref="AU238" si="123">SUM(K238,N238,Q238,T238,W238,Z238,AC238,AF238,AI238,AL238,AO238,AR238)</f>
        <v>273</v>
      </c>
      <c r="AV238" s="2023">
        <f t="shared" ref="AV238" si="124">SUM(L238,O238,R238,U238,X238,AA238,AD238,AG238,AJ238,AM238,AP238,AS238)</f>
        <v>0</v>
      </c>
      <c r="AX238" s="145"/>
    </row>
    <row r="239" spans="4:50" ht="15.75" customHeight="1">
      <c r="D239" s="1981"/>
      <c r="E239" s="1981"/>
      <c r="F239" s="1981"/>
      <c r="G239" s="1981"/>
      <c r="H239" s="1982"/>
      <c r="J239" s="1981"/>
      <c r="K239" s="1981"/>
      <c r="L239" s="1981"/>
      <c r="M239" s="1981"/>
      <c r="N239" s="1981"/>
      <c r="O239" s="1981"/>
      <c r="P239" s="1981"/>
      <c r="Q239" s="1981"/>
      <c r="R239" s="1981"/>
      <c r="S239" s="1981"/>
      <c r="T239" s="1981"/>
      <c r="U239" s="1981"/>
      <c r="V239" s="1981"/>
      <c r="W239" s="1981"/>
      <c r="X239" s="1981"/>
      <c r="Y239" s="1981"/>
      <c r="Z239" s="1981"/>
      <c r="AA239" s="1981"/>
      <c r="AB239" s="1981"/>
      <c r="AC239" s="1981"/>
      <c r="AD239" s="1981"/>
      <c r="AE239" s="1981"/>
      <c r="AF239" s="1981"/>
      <c r="AG239" s="1981"/>
      <c r="AH239" s="1981"/>
      <c r="AI239" s="1981"/>
      <c r="AJ239" s="1981"/>
      <c r="AK239" s="1981"/>
      <c r="AL239" s="1981"/>
      <c r="AM239" s="1981"/>
      <c r="AN239" s="1981"/>
      <c r="AO239" s="1981"/>
      <c r="AP239" s="1981"/>
      <c r="AQ239" s="1981"/>
      <c r="AX239" s="145"/>
    </row>
    <row r="240" spans="4:50" ht="15.75" customHeight="1">
      <c r="D240" s="1989" t="s">
        <v>253</v>
      </c>
      <c r="E240" s="1990" t="s">
        <v>263</v>
      </c>
      <c r="F240" s="2403" t="s">
        <v>264</v>
      </c>
      <c r="G240" s="1990" t="s">
        <v>171</v>
      </c>
      <c r="H240" s="1991"/>
      <c r="I240" s="1992"/>
      <c r="J240" s="2021">
        <f>'NLOK ALL FORECASTS'!AT170</f>
        <v>33000</v>
      </c>
      <c r="K240" s="2022"/>
      <c r="L240" s="2023">
        <v>2100</v>
      </c>
      <c r="M240" s="2021">
        <f>'NLOK ALL FORECASTS'!AU170</f>
        <v>32000</v>
      </c>
      <c r="N240" s="2022"/>
      <c r="O240" s="2023">
        <v>2100</v>
      </c>
      <c r="P240" s="2021">
        <f>'NLOK ALL FORECASTS'!AV170</f>
        <v>32000</v>
      </c>
      <c r="Q240" s="2022"/>
      <c r="R240" s="2023">
        <v>2100</v>
      </c>
      <c r="S240" s="2021">
        <f>'NLOK ALL FORECASTS'!AW170</f>
        <v>32000</v>
      </c>
      <c r="T240" s="2022"/>
      <c r="U240" s="2023">
        <v>2100</v>
      </c>
      <c r="V240" s="2021">
        <f>'NLOK ALL FORECASTS'!AX170</f>
        <v>31400</v>
      </c>
      <c r="W240" s="2022"/>
      <c r="X240" s="2023">
        <v>2100</v>
      </c>
      <c r="Y240" s="2021">
        <f>'NLOK ALL FORECASTS'!AY170</f>
        <v>29000</v>
      </c>
      <c r="Z240" s="2022"/>
      <c r="AA240" s="2023">
        <v>2000</v>
      </c>
      <c r="AB240" s="2021">
        <f>'NLOK ALL FORECASTS'!AZ170</f>
        <v>31000</v>
      </c>
      <c r="AC240" s="2022"/>
      <c r="AD240" s="2023">
        <v>2000</v>
      </c>
      <c r="AE240" s="2021">
        <f>'NLOK ALL FORECASTS'!BA170</f>
        <v>29000</v>
      </c>
      <c r="AF240" s="2022"/>
      <c r="AG240" s="2023">
        <v>2000</v>
      </c>
      <c r="AH240" s="2021">
        <f>'NLOK ALL FORECASTS'!BB170</f>
        <v>33000</v>
      </c>
      <c r="AI240" s="2022"/>
      <c r="AJ240" s="2023">
        <v>2000</v>
      </c>
      <c r="AK240" s="2021">
        <f>'NLOK ALL FORECASTS'!BC170</f>
        <v>30000</v>
      </c>
      <c r="AL240" s="2022"/>
      <c r="AM240" s="2023">
        <v>2000</v>
      </c>
      <c r="AN240" s="2021">
        <f>'NLOK ALL FORECASTS'!BD170</f>
        <v>23000</v>
      </c>
      <c r="AO240" s="2022"/>
      <c r="AP240" s="2023">
        <v>1800</v>
      </c>
      <c r="AQ240" s="2021">
        <f>'NLOK ALL FORECASTS'!BE170</f>
        <v>23000</v>
      </c>
      <c r="AR240" s="2022"/>
      <c r="AS240" s="2023">
        <v>1800</v>
      </c>
      <c r="AT240" s="2021">
        <f t="shared" ref="AT240" si="125">SUM(J240,M240,P240,S240,V240,Y240,AB240,AE240,AH240,AK240,AN240,AQ240)</f>
        <v>358400</v>
      </c>
      <c r="AU240" s="2022">
        <f t="shared" ref="AU240" si="126">SUM(K240,N240,Q240,T240,W240,Z240,AC240,AF240,AI240,AL240,AO240,AR240)</f>
        <v>0</v>
      </c>
      <c r="AV240" s="2023">
        <f t="shared" ref="AV240" si="127">SUM(L240,O240,R240,U240,X240,AA240,AD240,AG240,AJ240,AM240,AP240,AS240)</f>
        <v>24100</v>
      </c>
      <c r="AX240" s="145"/>
    </row>
    <row r="241" spans="4:50" ht="15.75" customHeight="1">
      <c r="D241" s="1981"/>
      <c r="E241" s="1981"/>
      <c r="F241" s="1981"/>
      <c r="G241" s="1981"/>
      <c r="H241" s="1982"/>
      <c r="J241" s="1981"/>
      <c r="K241" s="1981"/>
      <c r="L241" s="1981"/>
      <c r="M241" s="1981"/>
      <c r="N241" s="1981"/>
      <c r="O241" s="1981"/>
      <c r="P241" s="1981"/>
      <c r="Q241" s="1981"/>
      <c r="R241" s="1981"/>
      <c r="S241" s="1981"/>
      <c r="T241" s="1981"/>
      <c r="U241" s="1981"/>
      <c r="V241" s="1981"/>
      <c r="W241" s="1981"/>
      <c r="X241" s="1981"/>
      <c r="Y241" s="1981"/>
      <c r="Z241" s="1981"/>
      <c r="AA241" s="1981"/>
      <c r="AB241" s="1981"/>
      <c r="AC241" s="1981"/>
      <c r="AD241" s="1981"/>
      <c r="AE241" s="1981"/>
      <c r="AF241" s="1981"/>
      <c r="AG241" s="1981"/>
      <c r="AH241" s="1981"/>
      <c r="AI241" s="1981"/>
      <c r="AJ241" s="1981"/>
      <c r="AK241" s="1981"/>
      <c r="AL241" s="1981"/>
      <c r="AM241" s="1981"/>
      <c r="AN241" s="1981"/>
      <c r="AO241" s="1981"/>
      <c r="AP241" s="1981"/>
      <c r="AQ241" s="1981"/>
      <c r="AX241" s="145"/>
    </row>
    <row r="242" spans="4:50" ht="15.75" customHeight="1">
      <c r="D242" s="2441"/>
      <c r="E242" s="2373" t="s">
        <v>305</v>
      </c>
      <c r="F242" s="2373"/>
      <c r="G242" s="2373"/>
      <c r="H242" s="1975"/>
      <c r="I242" s="1976"/>
      <c r="J242" s="2442">
        <v>9500</v>
      </c>
      <c r="K242" s="2443"/>
      <c r="L242" s="2444"/>
      <c r="M242" s="2442">
        <v>11000</v>
      </c>
      <c r="N242" s="2443"/>
      <c r="O242" s="2444"/>
      <c r="P242" s="2442">
        <v>10750</v>
      </c>
      <c r="Q242" s="2443"/>
      <c r="R242" s="2444"/>
      <c r="S242" s="2442">
        <v>13860</v>
      </c>
      <c r="T242" s="2443"/>
      <c r="U242" s="2444"/>
      <c r="V242" s="2442">
        <v>13860</v>
      </c>
      <c r="W242" s="2443"/>
      <c r="X242" s="2444"/>
      <c r="Y242" s="2442">
        <v>15000</v>
      </c>
      <c r="Z242" s="2443"/>
      <c r="AA242" s="2444"/>
      <c r="AB242" s="2442">
        <v>15870</v>
      </c>
      <c r="AC242" s="2443"/>
      <c r="AD242" s="2444"/>
      <c r="AE242" s="2442">
        <v>15120</v>
      </c>
      <c r="AF242" s="2443"/>
      <c r="AG242" s="2444"/>
      <c r="AH242" s="2442">
        <v>9120</v>
      </c>
      <c r="AI242" s="2443"/>
      <c r="AJ242" s="2444"/>
      <c r="AK242" s="2442">
        <v>13230</v>
      </c>
      <c r="AL242" s="2443"/>
      <c r="AM242" s="2444"/>
      <c r="AN242" s="2442">
        <v>9690</v>
      </c>
      <c r="AO242" s="2443"/>
      <c r="AP242" s="2444"/>
      <c r="AQ242" s="2442">
        <v>10080</v>
      </c>
      <c r="AR242" s="2443"/>
      <c r="AS242" s="2444"/>
      <c r="AT242" s="2442">
        <f t="shared" ref="AT242" si="128">SUM(J242,M242,P242,S242,V242,Y242,AB242,AE242,AH242,AK242,AN242,AQ242)</f>
        <v>147080</v>
      </c>
      <c r="AU242" s="2443">
        <f t="shared" ref="AU242" si="129">SUM(K242,N242,Q242,T242,W242,Z242,AC242,AF242,AI242,AL242,AO242,AR242)</f>
        <v>0</v>
      </c>
      <c r="AV242" s="2444">
        <f t="shared" ref="AV242" si="130">SUM(L242,O242,R242,U242,X242,AA242,AD242,AG242,AJ242,AM242,AP242,AS242)</f>
        <v>0</v>
      </c>
      <c r="AX242" s="145"/>
    </row>
    <row r="243" spans="4:50" ht="15.75" customHeight="1">
      <c r="D243" s="2490"/>
      <c r="E243" s="2491" t="s">
        <v>266</v>
      </c>
      <c r="F243" s="2491"/>
      <c r="G243" s="2491"/>
      <c r="H243" s="2492"/>
      <c r="I243" s="2493"/>
      <c r="J243" s="2494"/>
      <c r="K243" s="2495"/>
      <c r="L243" s="2496"/>
      <c r="M243" s="2494"/>
      <c r="N243" s="2495"/>
      <c r="O243" s="2496"/>
      <c r="P243" s="2494"/>
      <c r="Q243" s="2495"/>
      <c r="R243" s="2496"/>
      <c r="S243" s="2494"/>
      <c r="T243" s="2495"/>
      <c r="U243" s="2496"/>
      <c r="V243" s="2494"/>
      <c r="W243" s="2495"/>
      <c r="X243" s="2496"/>
      <c r="Y243" s="2494"/>
      <c r="Z243" s="2495"/>
      <c r="AA243" s="2496"/>
      <c r="AB243" s="2494">
        <v>3207</v>
      </c>
      <c r="AC243" s="2495"/>
      <c r="AD243" s="2496"/>
      <c r="AE243" s="2494">
        <v>3760</v>
      </c>
      <c r="AF243" s="2495"/>
      <c r="AG243" s="2496"/>
      <c r="AH243" s="2494">
        <v>4030</v>
      </c>
      <c r="AI243" s="2495"/>
      <c r="AJ243" s="2496"/>
      <c r="AK243" s="2494">
        <v>3980</v>
      </c>
      <c r="AL243" s="2495"/>
      <c r="AM243" s="2496"/>
      <c r="AN243" s="2494">
        <v>3456</v>
      </c>
      <c r="AO243" s="2495"/>
      <c r="AP243" s="2496"/>
      <c r="AQ243" s="2494">
        <v>3629</v>
      </c>
      <c r="AR243" s="2495"/>
      <c r="AS243" s="2496"/>
      <c r="AT243" s="2494">
        <f>SUM(J243,M243,P243,S243,V243,Y243,AB243,AE243,AH243,AK243,AN243,AQ243)</f>
        <v>22062</v>
      </c>
      <c r="AU243" s="2495">
        <f>SUM(K243,N243,Q243,T243,W243,Z243,AC243,AF243,AI243,AL243,AO243,AR243)</f>
        <v>0</v>
      </c>
      <c r="AV243" s="2496">
        <f>SUM(L243,O243,R243,U243,X243,AA243,AD243,AG243,AJ243,AM243,AP243,AS243)</f>
        <v>0</v>
      </c>
      <c r="AX243" s="145"/>
    </row>
    <row r="244" spans="4:50" ht="15.75" customHeight="1">
      <c r="AX244" s="145"/>
    </row>
    <row r="245" spans="4:50" ht="15.75" customHeight="1">
      <c r="AX245" s="145"/>
    </row>
    <row r="246" spans="4:50" ht="15.75" customHeight="1">
      <c r="D246" s="2926" t="s">
        <v>267</v>
      </c>
      <c r="E246" s="2927" t="s">
        <v>225</v>
      </c>
      <c r="F246" s="2927"/>
      <c r="G246" s="2927" t="s">
        <v>225</v>
      </c>
      <c r="H246" s="2927" t="s">
        <v>225</v>
      </c>
      <c r="I246" s="2928"/>
      <c r="J246" s="1097"/>
      <c r="K246" s="1098">
        <v>45383</v>
      </c>
      <c r="L246" s="1100"/>
      <c r="M246" s="1097"/>
      <c r="N246" s="1098">
        <v>45413</v>
      </c>
      <c r="O246" s="1100"/>
      <c r="P246" s="1097"/>
      <c r="Q246" s="1098">
        <v>45444</v>
      </c>
      <c r="R246" s="1100"/>
      <c r="S246" s="1097"/>
      <c r="T246" s="1098">
        <v>45474</v>
      </c>
      <c r="U246" s="1100"/>
      <c r="V246" s="1097"/>
      <c r="W246" s="1098">
        <v>45505</v>
      </c>
      <c r="X246" s="1100"/>
      <c r="Y246" s="1097"/>
      <c r="Z246" s="1098">
        <v>45536</v>
      </c>
      <c r="AA246" s="1100"/>
      <c r="AB246" s="1097"/>
      <c r="AC246" s="1098">
        <v>45566</v>
      </c>
      <c r="AD246" s="1100"/>
      <c r="AE246" s="1097"/>
      <c r="AF246" s="1098">
        <v>45597</v>
      </c>
      <c r="AG246" s="1100"/>
      <c r="AH246" s="1097"/>
      <c r="AI246" s="1098">
        <v>45627</v>
      </c>
      <c r="AJ246" s="1100"/>
      <c r="AK246" s="1097"/>
      <c r="AL246" s="1098">
        <v>45658</v>
      </c>
      <c r="AM246" s="1100"/>
      <c r="AN246" s="1097"/>
      <c r="AO246" s="1098">
        <v>45689</v>
      </c>
      <c r="AP246" s="1100"/>
      <c r="AQ246" s="1097"/>
      <c r="AR246" s="1098">
        <v>45717</v>
      </c>
      <c r="AS246" s="1100"/>
      <c r="AT246" s="1097"/>
      <c r="AU246" s="1098"/>
      <c r="AV246" s="1100"/>
      <c r="AX246" s="145"/>
    </row>
    <row r="247" spans="4:50" ht="15.75" customHeight="1">
      <c r="D247" s="1888" t="s">
        <v>5</v>
      </c>
      <c r="E247" s="1980" t="s">
        <v>206</v>
      </c>
      <c r="F247" s="1980"/>
      <c r="G247" s="1125" t="s">
        <v>6</v>
      </c>
      <c r="H247" s="1126" t="s">
        <v>7</v>
      </c>
      <c r="I247" s="1127"/>
      <c r="J247" s="1128" t="s">
        <v>9</v>
      </c>
      <c r="K247" s="1129"/>
      <c r="L247" s="1889"/>
      <c r="M247" s="1128" t="s">
        <v>9</v>
      </c>
      <c r="N247" s="1129"/>
      <c r="O247" s="1889"/>
      <c r="P247" s="1128" t="s">
        <v>9</v>
      </c>
      <c r="Q247" s="1129"/>
      <c r="R247" s="1890"/>
      <c r="S247" s="1128" t="s">
        <v>9</v>
      </c>
      <c r="T247" s="1129"/>
      <c r="U247" s="1889"/>
      <c r="V247" s="1128" t="s">
        <v>9</v>
      </c>
      <c r="W247" s="1129"/>
      <c r="X247" s="1889"/>
      <c r="Y247" s="1128" t="s">
        <v>9</v>
      </c>
      <c r="Z247" s="1129"/>
      <c r="AA247" s="1889"/>
      <c r="AB247" s="1128" t="s">
        <v>9</v>
      </c>
      <c r="AC247" s="1129"/>
      <c r="AD247" s="1889"/>
      <c r="AE247" s="1128" t="s">
        <v>9</v>
      </c>
      <c r="AF247" s="1129"/>
      <c r="AG247" s="1889"/>
      <c r="AH247" s="1128" t="s">
        <v>9</v>
      </c>
      <c r="AI247" s="1129"/>
      <c r="AJ247" s="1889"/>
      <c r="AK247" s="1128" t="s">
        <v>9</v>
      </c>
      <c r="AL247" s="1129"/>
      <c r="AM247" s="1889"/>
      <c r="AN247" s="1128" t="s">
        <v>9</v>
      </c>
      <c r="AO247" s="1129"/>
      <c r="AP247" s="1889"/>
      <c r="AQ247" s="1128" t="s">
        <v>9</v>
      </c>
      <c r="AR247" s="1129"/>
      <c r="AS247" s="1889"/>
      <c r="AT247" s="1840"/>
      <c r="AU247" s="1129"/>
      <c r="AV247" s="1842"/>
      <c r="AX247" s="145"/>
    </row>
    <row r="248" spans="4:50" ht="15.75" customHeight="1">
      <c r="D248" s="359" t="s">
        <v>208</v>
      </c>
      <c r="E248" s="360" t="s">
        <v>268</v>
      </c>
      <c r="F248" s="360"/>
      <c r="G248" s="360" t="s">
        <v>52</v>
      </c>
      <c r="H248" s="361"/>
      <c r="I248" s="362"/>
      <c r="J248" s="1996">
        <f>'AVAST ALL FORECASTS'!AT129</f>
        <v>16020.40639913232</v>
      </c>
      <c r="K248" s="1999"/>
      <c r="L248" s="2000">
        <v>3776</v>
      </c>
      <c r="M248" s="1996">
        <f>'AVAST ALL FORECASTS'!AU129</f>
        <v>15765.948461055988</v>
      </c>
      <c r="N248" s="1999"/>
      <c r="O248" s="2000">
        <v>3716</v>
      </c>
      <c r="P248" s="1996">
        <f>'AVAST ALL FORECASTS'!AV129</f>
        <v>20834.600379774354</v>
      </c>
      <c r="Q248" s="1999"/>
      <c r="R248" s="2000">
        <v>4911</v>
      </c>
      <c r="S248" s="1996">
        <f>'AVAST ALL FORECASTS'!AW129</f>
        <v>17604.192292841126</v>
      </c>
      <c r="T248" s="1999"/>
      <c r="U248" s="2000">
        <v>4149</v>
      </c>
      <c r="V248" s="1996">
        <f>'AVAST ALL FORECASTS'!AX129</f>
        <v>17758.885294737087</v>
      </c>
      <c r="W248" s="1999"/>
      <c r="X248" s="2000">
        <v>4186</v>
      </c>
      <c r="Y248" s="1996">
        <f>'AVAST ALL FORECASTS'!AY129</f>
        <v>18325.574262966071</v>
      </c>
      <c r="Z248" s="1999"/>
      <c r="AA248" s="2000">
        <v>4319</v>
      </c>
      <c r="AB248" s="1996">
        <f>'AVAST ALL FORECASTS'!AZ129</f>
        <v>18409.391858347622</v>
      </c>
      <c r="AC248" s="1999"/>
      <c r="AD248" s="2000">
        <v>4339</v>
      </c>
      <c r="AE248" s="1996">
        <f>'AVAST ALL FORECASTS'!BA129</f>
        <v>19410.348839815175</v>
      </c>
      <c r="AF248" s="1999"/>
      <c r="AG248" s="2000">
        <v>4575</v>
      </c>
      <c r="AH248" s="1996">
        <f>'AVAST ALL FORECASTS'!BB129</f>
        <v>18245.390321593568</v>
      </c>
      <c r="AI248" s="1999"/>
      <c r="AJ248" s="2000">
        <v>4300</v>
      </c>
      <c r="AK248" s="1996">
        <f>'AVAST ALL FORECASTS'!BC129</f>
        <v>18076.877023041237</v>
      </c>
      <c r="AL248" s="1999"/>
      <c r="AM248" s="2000">
        <v>4261</v>
      </c>
      <c r="AN248" s="1996">
        <f>'AVAST ALL FORECASTS'!BD129</f>
        <v>23500</v>
      </c>
      <c r="AO248" s="1999"/>
      <c r="AP248" s="2000">
        <v>5539</v>
      </c>
      <c r="AQ248" s="1996">
        <f>'AVAST ALL FORECASTS'!BE129</f>
        <v>23000</v>
      </c>
      <c r="AR248" s="1999"/>
      <c r="AS248" s="2000">
        <v>5421</v>
      </c>
      <c r="AT248" s="1996">
        <f t="shared" ref="AT248:AT249" si="131">SUM(J248,M248,P248,S248,V248,Y248,AB248,AE248,AH248,AK248,AN248,AQ248)</f>
        <v>226951.61513330456</v>
      </c>
      <c r="AU248" s="1999">
        <f t="shared" ref="AU248:AU249" si="132">SUM(K248,N248,Q248,T248,W248,Z248,AC248,AF248,AI248,AL248,AO248,AR248)</f>
        <v>0</v>
      </c>
      <c r="AV248" s="2000">
        <f t="shared" ref="AV248:AV249" si="133">SUM(L248,O248,R248,U248,X248,AA248,AD248,AG248,AJ248,AM248,AP248,AS248)</f>
        <v>53492</v>
      </c>
      <c r="AX248" s="145"/>
    </row>
    <row r="249" spans="4:50" ht="15.75" customHeight="1">
      <c r="D249" s="608" t="s">
        <v>208</v>
      </c>
      <c r="E249" s="282" t="s">
        <v>268</v>
      </c>
      <c r="F249" s="282"/>
      <c r="G249" s="282" t="s">
        <v>22</v>
      </c>
      <c r="H249" s="281"/>
      <c r="I249" s="203"/>
      <c r="J249" s="1998">
        <f>'AVAST ALL FORECASTS'!AT130</f>
        <v>490.51666666666665</v>
      </c>
      <c r="K249" s="2003"/>
      <c r="L249" s="2004">
        <v>164</v>
      </c>
      <c r="M249" s="1998">
        <f>'AVAST ALL FORECASTS'!AU130</f>
        <v>524.08333333333326</v>
      </c>
      <c r="N249" s="2003"/>
      <c r="O249" s="2004">
        <v>175</v>
      </c>
      <c r="P249" s="1998">
        <f>'AVAST ALL FORECASTS'!AV130</f>
        <v>517.96111111111099</v>
      </c>
      <c r="Q249" s="2003"/>
      <c r="R249" s="2004">
        <v>173</v>
      </c>
      <c r="S249" s="1998">
        <f>'AVAST ALL FORECASTS'!AW130</f>
        <v>528.48148148148141</v>
      </c>
      <c r="T249" s="2003"/>
      <c r="U249" s="2004">
        <v>177</v>
      </c>
      <c r="V249" s="1998">
        <f>'AVAST ALL FORECASTS'!AX130</f>
        <v>523.50864197530848</v>
      </c>
      <c r="W249" s="2003"/>
      <c r="X249" s="2004">
        <v>175</v>
      </c>
      <c r="Y249" s="1998">
        <f>'AVAST ALL FORECASTS'!AY130</f>
        <v>549.68407407407392</v>
      </c>
      <c r="Z249" s="2003"/>
      <c r="AA249" s="2004">
        <v>184</v>
      </c>
      <c r="AB249" s="1998">
        <f>'AVAST ALL FORECASTS'!AZ130</f>
        <v>577.16827777777758</v>
      </c>
      <c r="AC249" s="2003"/>
      <c r="AD249" s="2004">
        <v>193</v>
      </c>
      <c r="AE249" s="1998">
        <f>'AVAST ALL FORECASTS'!BA130</f>
        <v>606.02669166666635</v>
      </c>
      <c r="AF249" s="2003"/>
      <c r="AG249" s="2004">
        <v>203</v>
      </c>
      <c r="AH249" s="1998">
        <f>'AVAST ALL FORECASTS'!BB130</f>
        <v>350</v>
      </c>
      <c r="AI249" s="2003"/>
      <c r="AJ249" s="2004">
        <v>117</v>
      </c>
      <c r="AK249" s="1998">
        <f>'AVAST ALL FORECASTS'!BC130</f>
        <v>400</v>
      </c>
      <c r="AL249" s="2003"/>
      <c r="AM249" s="2004">
        <v>134</v>
      </c>
      <c r="AN249" s="1998">
        <f>'AVAST ALL FORECASTS'!BD130</f>
        <v>550</v>
      </c>
      <c r="AO249" s="2003"/>
      <c r="AP249" s="2004">
        <v>184</v>
      </c>
      <c r="AQ249" s="1998">
        <f>'AVAST ALL FORECASTS'!BE130</f>
        <v>500</v>
      </c>
      <c r="AR249" s="2003"/>
      <c r="AS249" s="2004">
        <v>167</v>
      </c>
      <c r="AT249" s="1998">
        <f t="shared" si="131"/>
        <v>6117.4302780864182</v>
      </c>
      <c r="AU249" s="2003">
        <f t="shared" si="132"/>
        <v>0</v>
      </c>
      <c r="AV249" s="2004">
        <f t="shared" si="133"/>
        <v>2046</v>
      </c>
      <c r="AX249" s="145"/>
    </row>
    <row r="250" spans="4:50" ht="15.75" customHeight="1">
      <c r="J250" s="146"/>
      <c r="K250" s="146"/>
      <c r="L250" s="146"/>
      <c r="M250" s="146"/>
      <c r="N250" s="146"/>
      <c r="O250" s="146"/>
      <c r="P250" s="146"/>
      <c r="Q250" s="146"/>
      <c r="R250" s="146"/>
      <c r="S250" s="146"/>
      <c r="T250" s="146"/>
      <c r="U250" s="146"/>
      <c r="V250" s="146"/>
      <c r="W250" s="146"/>
      <c r="X250" s="146"/>
      <c r="Y250" s="146"/>
      <c r="Z250" s="146"/>
      <c r="AA250" s="146"/>
      <c r="AB250" s="146"/>
      <c r="AC250" s="146"/>
      <c r="AD250" s="146"/>
      <c r="AE250" s="146"/>
      <c r="AF250" s="146"/>
      <c r="AG250" s="146"/>
      <c r="AH250" s="146"/>
      <c r="AI250" s="146"/>
      <c r="AJ250" s="146"/>
      <c r="AK250" s="146"/>
      <c r="AL250" s="146"/>
      <c r="AM250" s="146"/>
      <c r="AN250" s="146"/>
      <c r="AO250" s="146"/>
      <c r="AP250" s="146"/>
      <c r="AQ250" s="146"/>
      <c r="AX250" s="145"/>
    </row>
    <row r="251" spans="4:50" ht="15.75" customHeight="1">
      <c r="J251" s="146"/>
      <c r="K251" s="146"/>
      <c r="L251" s="146"/>
      <c r="M251" s="146"/>
      <c r="N251" s="146"/>
      <c r="O251" s="146"/>
      <c r="P251" s="146"/>
      <c r="Q251" s="146"/>
      <c r="R251" s="146"/>
      <c r="S251" s="146"/>
      <c r="T251" s="146"/>
      <c r="U251" s="146"/>
      <c r="V251" s="146"/>
      <c r="W251" s="146"/>
      <c r="X251" s="146"/>
      <c r="Y251" s="146"/>
      <c r="Z251" s="146"/>
      <c r="AA251" s="146"/>
      <c r="AB251" s="146"/>
      <c r="AC251" s="146"/>
      <c r="AD251" s="146"/>
      <c r="AE251" s="146"/>
      <c r="AF251" s="146"/>
      <c r="AG251" s="146"/>
      <c r="AH251" s="146"/>
      <c r="AI251" s="146"/>
      <c r="AJ251" s="146"/>
      <c r="AK251" s="146"/>
      <c r="AL251" s="146"/>
      <c r="AM251" s="146"/>
      <c r="AN251" s="146"/>
      <c r="AO251" s="146"/>
      <c r="AP251" s="146"/>
      <c r="AQ251" s="146"/>
      <c r="AX251" s="145"/>
    </row>
    <row r="252" spans="4:50" ht="15.75" customHeight="1">
      <c r="J252" s="146"/>
      <c r="K252" s="146"/>
      <c r="L252" s="146"/>
      <c r="M252" s="146"/>
      <c r="N252" s="146"/>
      <c r="O252" s="146"/>
      <c r="P252" s="146"/>
      <c r="Q252" s="146"/>
      <c r="R252" s="146"/>
      <c r="S252" s="146"/>
      <c r="T252" s="146"/>
      <c r="U252" s="146"/>
      <c r="V252" s="146"/>
      <c r="W252" s="146"/>
      <c r="X252" s="146"/>
      <c r="Y252" s="146"/>
      <c r="Z252" s="146"/>
      <c r="AA252" s="146"/>
      <c r="AB252" s="146"/>
      <c r="AC252" s="146"/>
      <c r="AD252" s="146"/>
      <c r="AE252" s="146"/>
      <c r="AF252" s="146"/>
      <c r="AG252" s="146"/>
      <c r="AH252" s="146"/>
      <c r="AI252" s="146"/>
      <c r="AJ252" s="146"/>
      <c r="AK252" s="146"/>
      <c r="AL252" s="146"/>
      <c r="AM252" s="146"/>
      <c r="AN252" s="146"/>
      <c r="AO252" s="146"/>
      <c r="AP252" s="146"/>
      <c r="AQ252" s="146"/>
      <c r="AX252" s="145"/>
    </row>
    <row r="253" spans="4:50" ht="15.75" customHeight="1">
      <c r="D253" s="2926" t="s">
        <v>269</v>
      </c>
      <c r="E253" s="2927" t="s">
        <v>225</v>
      </c>
      <c r="F253" s="2927"/>
      <c r="G253" s="2927" t="s">
        <v>225</v>
      </c>
      <c r="H253" s="2927" t="s">
        <v>225</v>
      </c>
      <c r="I253" s="2928"/>
      <c r="J253" s="1097"/>
      <c r="K253" s="1098">
        <v>45383</v>
      </c>
      <c r="L253" s="1100"/>
      <c r="M253" s="1097"/>
      <c r="N253" s="1098">
        <v>45413</v>
      </c>
      <c r="O253" s="1100"/>
      <c r="P253" s="1097"/>
      <c r="Q253" s="1098">
        <v>45444</v>
      </c>
      <c r="R253" s="1100"/>
      <c r="S253" s="1097"/>
      <c r="T253" s="1098">
        <v>45474</v>
      </c>
      <c r="U253" s="1100"/>
      <c r="V253" s="1097"/>
      <c r="W253" s="1098">
        <v>45505</v>
      </c>
      <c r="X253" s="1100"/>
      <c r="Y253" s="1097"/>
      <c r="Z253" s="1098">
        <v>45536</v>
      </c>
      <c r="AA253" s="1100"/>
      <c r="AB253" s="1097"/>
      <c r="AC253" s="1098">
        <v>45566</v>
      </c>
      <c r="AD253" s="1100"/>
      <c r="AE253" s="1097"/>
      <c r="AF253" s="1098">
        <v>45597</v>
      </c>
      <c r="AG253" s="1100"/>
      <c r="AH253" s="1097"/>
      <c r="AI253" s="1098">
        <v>45627</v>
      </c>
      <c r="AJ253" s="1100"/>
      <c r="AK253" s="1097"/>
      <c r="AL253" s="1098">
        <v>45658</v>
      </c>
      <c r="AM253" s="1100"/>
      <c r="AN253" s="1097"/>
      <c r="AO253" s="1098">
        <v>45689</v>
      </c>
      <c r="AP253" s="1100"/>
      <c r="AQ253" s="1097"/>
      <c r="AR253" s="1098">
        <v>45717</v>
      </c>
      <c r="AS253" s="1100"/>
      <c r="AT253" s="1097"/>
      <c r="AU253" s="1098"/>
      <c r="AV253" s="1100"/>
      <c r="AX253" s="145"/>
    </row>
    <row r="254" spans="4:50" ht="15.75" customHeight="1">
      <c r="D254" s="1888" t="s">
        <v>5</v>
      </c>
      <c r="E254" s="1980" t="s">
        <v>206</v>
      </c>
      <c r="F254" s="1980"/>
      <c r="G254" s="1125" t="s">
        <v>6</v>
      </c>
      <c r="H254" s="1126" t="s">
        <v>7</v>
      </c>
      <c r="I254" s="1127"/>
      <c r="J254" s="1128" t="s">
        <v>9</v>
      </c>
      <c r="K254" s="1129" t="s">
        <v>10</v>
      </c>
      <c r="L254" s="1889"/>
      <c r="M254" s="1128" t="s">
        <v>9</v>
      </c>
      <c r="N254" s="1129" t="s">
        <v>10</v>
      </c>
      <c r="O254" s="1889"/>
      <c r="P254" s="1128" t="s">
        <v>9</v>
      </c>
      <c r="Q254" s="1129"/>
      <c r="R254" s="1890"/>
      <c r="S254" s="1128" t="s">
        <v>9</v>
      </c>
      <c r="T254" s="1129"/>
      <c r="U254" s="1889"/>
      <c r="V254" s="1128" t="s">
        <v>9</v>
      </c>
      <c r="W254" s="1129"/>
      <c r="X254" s="1889"/>
      <c r="Y254" s="1128" t="s">
        <v>9</v>
      </c>
      <c r="Z254" s="1129"/>
      <c r="AA254" s="1889"/>
      <c r="AB254" s="1128" t="s">
        <v>9</v>
      </c>
      <c r="AC254" s="1129"/>
      <c r="AD254" s="1889"/>
      <c r="AE254" s="1128" t="s">
        <v>9</v>
      </c>
      <c r="AF254" s="1129"/>
      <c r="AG254" s="1889"/>
      <c r="AH254" s="1128" t="s">
        <v>9</v>
      </c>
      <c r="AI254" s="1129"/>
      <c r="AJ254" s="1889"/>
      <c r="AK254" s="1128" t="s">
        <v>9</v>
      </c>
      <c r="AL254" s="1129"/>
      <c r="AM254" s="1889"/>
      <c r="AN254" s="1128" t="s">
        <v>9</v>
      </c>
      <c r="AO254" s="1129"/>
      <c r="AP254" s="1889"/>
      <c r="AQ254" s="1128" t="s">
        <v>9</v>
      </c>
      <c r="AR254" s="1129"/>
      <c r="AS254" s="1889"/>
      <c r="AT254" s="1840"/>
      <c r="AU254" s="1129"/>
      <c r="AV254" s="1842"/>
      <c r="AX254" s="145"/>
    </row>
    <row r="255" spans="4:50" ht="15.75" customHeight="1">
      <c r="D255" s="359" t="s">
        <v>208</v>
      </c>
      <c r="E255" s="360" t="s">
        <v>270</v>
      </c>
      <c r="F255" s="360" t="s">
        <v>210</v>
      </c>
      <c r="G255" s="360" t="s">
        <v>171</v>
      </c>
      <c r="H255" s="361"/>
      <c r="I255" s="362"/>
      <c r="J255" s="1996">
        <f>'NLOK ALL FORECASTS'!AT88</f>
        <v>200</v>
      </c>
      <c r="K255" s="1999">
        <v>3</v>
      </c>
      <c r="L255" s="2000"/>
      <c r="M255" s="1996">
        <f>'NLOK ALL FORECASTS'!AU88</f>
        <v>700</v>
      </c>
      <c r="N255" s="1999">
        <v>3</v>
      </c>
      <c r="O255" s="2000"/>
      <c r="P255" s="1996">
        <f>'NLOK ALL FORECASTS'!AV88</f>
        <v>700</v>
      </c>
      <c r="Q255" s="1999">
        <v>3</v>
      </c>
      <c r="R255" s="2000"/>
      <c r="S255" s="1996">
        <f>'NLOK ALL FORECASTS'!AW88</f>
        <v>700</v>
      </c>
      <c r="T255" s="1999">
        <v>3</v>
      </c>
      <c r="U255" s="2000"/>
      <c r="V255" s="1996">
        <f>'NLOK ALL FORECASTS'!AX88</f>
        <v>700</v>
      </c>
      <c r="W255" s="1999">
        <v>3</v>
      </c>
      <c r="X255" s="2000"/>
      <c r="Y255" s="1996">
        <f>'NLOK ALL FORECASTS'!AY88</f>
        <v>800</v>
      </c>
      <c r="Z255" s="1999">
        <v>4</v>
      </c>
      <c r="AA255" s="2000"/>
      <c r="AB255" s="1996">
        <f>'NLOK ALL FORECASTS'!AZ88</f>
        <v>800</v>
      </c>
      <c r="AC255" s="1999">
        <v>4</v>
      </c>
      <c r="AD255" s="2000"/>
      <c r="AE255" s="1996">
        <f>'NLOK ALL FORECASTS'!BA88</f>
        <v>900</v>
      </c>
      <c r="AF255" s="1999">
        <v>4</v>
      </c>
      <c r="AG255" s="2000"/>
      <c r="AH255" s="1996">
        <f>'NLOK ALL FORECASTS'!BB88</f>
        <v>850</v>
      </c>
      <c r="AI255" s="1999">
        <v>4</v>
      </c>
      <c r="AJ255" s="2000"/>
      <c r="AK255" s="1996">
        <f>'NLOK ALL FORECASTS'!BC88</f>
        <v>950</v>
      </c>
      <c r="AL255" s="1999">
        <v>4</v>
      </c>
      <c r="AM255" s="2000"/>
      <c r="AN255" s="1996">
        <f>'NLOK ALL FORECASTS'!BD88</f>
        <v>800</v>
      </c>
      <c r="AO255" s="1999">
        <v>4</v>
      </c>
      <c r="AP255" s="2000"/>
      <c r="AQ255" s="1996">
        <f>'NLOK ALL FORECASTS'!BE88</f>
        <v>850</v>
      </c>
      <c r="AR255" s="1999">
        <v>4</v>
      </c>
      <c r="AS255" s="2000"/>
      <c r="AT255" s="1996">
        <f t="shared" ref="AT255:AT259" si="134">SUM(J255,M255,P255,S255,V255,Y255,AB255,AE255,AH255,AK255,AN255,AQ255)</f>
        <v>8950</v>
      </c>
      <c r="AU255" s="1999">
        <f t="shared" ref="AU255:AU259" si="135">SUM(K255,N255,Q255,T255,W255,Z255,AC255,AF255,AI255,AL255,AO255,AR255)</f>
        <v>43</v>
      </c>
      <c r="AV255" s="2000">
        <f t="shared" ref="AV255:AV259" si="136">SUM(L255,O255,R255,U255,X255,AA255,AD255,AG255,AJ255,AM255,AP255,AS255)</f>
        <v>0</v>
      </c>
      <c r="AX255" s="145"/>
    </row>
    <row r="256" spans="4:50" ht="15.75" customHeight="1">
      <c r="D256" s="286" t="s">
        <v>208</v>
      </c>
      <c r="E256" s="155" t="s">
        <v>270</v>
      </c>
      <c r="F256" s="155" t="s">
        <v>210</v>
      </c>
      <c r="G256" s="155" t="s">
        <v>22</v>
      </c>
      <c r="H256" s="225"/>
      <c r="I256" s="208"/>
      <c r="J256" s="1997">
        <f>'NLOK ALL FORECASTS'!AT89</f>
        <v>200</v>
      </c>
      <c r="K256" s="2001">
        <v>2</v>
      </c>
      <c r="L256" s="2002"/>
      <c r="M256" s="1997">
        <f>'NLOK ALL FORECASTS'!AU89</f>
        <v>200</v>
      </c>
      <c r="N256" s="2001">
        <v>2</v>
      </c>
      <c r="O256" s="2002"/>
      <c r="P256" s="1997">
        <f>'NLOK ALL FORECASTS'!AV89</f>
        <v>200</v>
      </c>
      <c r="Q256" s="2001">
        <v>2</v>
      </c>
      <c r="R256" s="2002"/>
      <c r="S256" s="1997">
        <f>'NLOK ALL FORECASTS'!AW89</f>
        <v>300</v>
      </c>
      <c r="T256" s="2001">
        <v>2</v>
      </c>
      <c r="U256" s="2002"/>
      <c r="V256" s="1997">
        <f>'NLOK ALL FORECASTS'!AX89</f>
        <v>400</v>
      </c>
      <c r="W256" s="2001">
        <v>2</v>
      </c>
      <c r="X256" s="2002"/>
      <c r="Y256" s="1997">
        <f>'NLOK ALL FORECASTS'!AY89</f>
        <v>300</v>
      </c>
      <c r="Z256" s="2001">
        <v>2</v>
      </c>
      <c r="AA256" s="2002"/>
      <c r="AB256" s="1997">
        <f>'NLOK ALL FORECASTS'!AZ89</f>
        <v>300</v>
      </c>
      <c r="AC256" s="2001">
        <v>2</v>
      </c>
      <c r="AD256" s="2002"/>
      <c r="AE256" s="1997">
        <f>'NLOK ALL FORECASTS'!BA89</f>
        <v>300</v>
      </c>
      <c r="AF256" s="2001">
        <v>2</v>
      </c>
      <c r="AG256" s="2002"/>
      <c r="AH256" s="1997">
        <f>'NLOK ALL FORECASTS'!BB89</f>
        <v>1021.28</v>
      </c>
      <c r="AI256" s="2001">
        <v>3</v>
      </c>
      <c r="AJ256" s="2002"/>
      <c r="AK256" s="1997">
        <f>'NLOK ALL FORECASTS'!BC89</f>
        <v>1021.28</v>
      </c>
      <c r="AL256" s="2001">
        <v>3</v>
      </c>
      <c r="AM256" s="2002"/>
      <c r="AN256" s="1997">
        <f>'NLOK ALL FORECASTS'!BD89</f>
        <v>600</v>
      </c>
      <c r="AO256" s="2001">
        <v>2</v>
      </c>
      <c r="AP256" s="2002"/>
      <c r="AQ256" s="1997">
        <f>'NLOK ALL FORECASTS'!BE89</f>
        <v>650</v>
      </c>
      <c r="AR256" s="2001">
        <v>2</v>
      </c>
      <c r="AS256" s="2002"/>
      <c r="AT256" s="1997">
        <f t="shared" si="134"/>
        <v>5492.5599999999995</v>
      </c>
      <c r="AU256" s="2001">
        <f t="shared" si="135"/>
        <v>26</v>
      </c>
      <c r="AV256" s="2002">
        <f t="shared" si="136"/>
        <v>0</v>
      </c>
      <c r="AX256" s="145"/>
    </row>
    <row r="257" spans="4:50" ht="15.75" customHeight="1">
      <c r="D257" s="286" t="s">
        <v>135</v>
      </c>
      <c r="E257" s="155" t="s">
        <v>271</v>
      </c>
      <c r="F257" s="155" t="s">
        <v>210</v>
      </c>
      <c r="G257" s="155" t="s">
        <v>171</v>
      </c>
      <c r="H257" s="225"/>
      <c r="I257" s="208"/>
      <c r="J257" s="1997">
        <f>'NLOK ALL FORECASTS'!AT90</f>
        <v>850</v>
      </c>
      <c r="K257" s="2001">
        <v>4</v>
      </c>
      <c r="L257" s="2002"/>
      <c r="M257" s="1997">
        <f>'NLOK ALL FORECASTS'!AU90</f>
        <v>1700</v>
      </c>
      <c r="N257" s="2001">
        <v>4</v>
      </c>
      <c r="O257" s="2002"/>
      <c r="P257" s="1997">
        <f>'NLOK ALL FORECASTS'!AV90</f>
        <v>1700</v>
      </c>
      <c r="Q257" s="2001">
        <v>4</v>
      </c>
      <c r="R257" s="2002"/>
      <c r="S257" s="1997">
        <f>'NLOK ALL FORECASTS'!AW90</f>
        <v>1700</v>
      </c>
      <c r="T257" s="2001">
        <v>4</v>
      </c>
      <c r="U257" s="2002"/>
      <c r="V257" s="1997">
        <f>'NLOK ALL FORECASTS'!AX90</f>
        <v>1700</v>
      </c>
      <c r="W257" s="2001">
        <v>4</v>
      </c>
      <c r="X257" s="2002"/>
      <c r="Y257" s="1997">
        <f>'NLOK ALL FORECASTS'!AY90</f>
        <v>1400</v>
      </c>
      <c r="Z257" s="2001">
        <v>4</v>
      </c>
      <c r="AA257" s="2002"/>
      <c r="AB257" s="1997">
        <f>'NLOK ALL FORECASTS'!AZ90</f>
        <v>1100</v>
      </c>
      <c r="AC257" s="2001">
        <v>4</v>
      </c>
      <c r="AD257" s="2002"/>
      <c r="AE257" s="1997">
        <f>'NLOK ALL FORECASTS'!BA90</f>
        <v>1700</v>
      </c>
      <c r="AF257" s="2001">
        <v>4</v>
      </c>
      <c r="AG257" s="2002"/>
      <c r="AH257" s="1997">
        <f>'NLOK ALL FORECASTS'!BB90</f>
        <v>1600</v>
      </c>
      <c r="AI257" s="2001">
        <v>4</v>
      </c>
      <c r="AJ257" s="2002"/>
      <c r="AK257" s="1997">
        <f>'NLOK ALL FORECASTS'!BC90</f>
        <v>1700</v>
      </c>
      <c r="AL257" s="2001">
        <v>4</v>
      </c>
      <c r="AM257" s="2002"/>
      <c r="AN257" s="1997">
        <f>'NLOK ALL FORECASTS'!BD90</f>
        <v>1200</v>
      </c>
      <c r="AO257" s="2001">
        <v>4</v>
      </c>
      <c r="AP257" s="2002"/>
      <c r="AQ257" s="1997">
        <f>'NLOK ALL FORECASTS'!BE90</f>
        <v>1250</v>
      </c>
      <c r="AR257" s="2001">
        <v>3</v>
      </c>
      <c r="AS257" s="2002"/>
      <c r="AT257" s="1997">
        <f t="shared" si="134"/>
        <v>17600</v>
      </c>
      <c r="AU257" s="2001">
        <f t="shared" si="135"/>
        <v>47</v>
      </c>
      <c r="AV257" s="2002">
        <f t="shared" si="136"/>
        <v>0</v>
      </c>
      <c r="AX257" s="145"/>
    </row>
    <row r="258" spans="4:50" ht="15.75" customHeight="1">
      <c r="D258" s="286" t="s">
        <v>135</v>
      </c>
      <c r="E258" s="155" t="s">
        <v>272</v>
      </c>
      <c r="F258" s="155" t="s">
        <v>210</v>
      </c>
      <c r="G258" s="155" t="s">
        <v>111</v>
      </c>
      <c r="H258" s="225"/>
      <c r="I258" s="208"/>
      <c r="J258" s="1997">
        <v>600</v>
      </c>
      <c r="K258" s="2001">
        <v>2</v>
      </c>
      <c r="L258" s="2002"/>
      <c r="M258" s="1997">
        <f>'NLOK ALL FORECASTS'!AU91</f>
        <v>300</v>
      </c>
      <c r="N258" s="2001">
        <v>2</v>
      </c>
      <c r="O258" s="2002"/>
      <c r="P258" s="1997">
        <f>'NLOK ALL FORECASTS'!AV91</f>
        <v>300</v>
      </c>
      <c r="Q258" s="2001">
        <v>2</v>
      </c>
      <c r="R258" s="2002"/>
      <c r="S258" s="1997">
        <f>'NLOK ALL FORECASTS'!AW91</f>
        <v>300</v>
      </c>
      <c r="T258" s="2001">
        <v>2</v>
      </c>
      <c r="U258" s="2002"/>
      <c r="V258" s="1997">
        <f>'NLOK ALL FORECASTS'!AX91</f>
        <v>450</v>
      </c>
      <c r="W258" s="2001">
        <v>2</v>
      </c>
      <c r="X258" s="2002"/>
      <c r="Y258" s="1997">
        <f>'NLOK ALL FORECASTS'!AY91</f>
        <v>450</v>
      </c>
      <c r="Z258" s="2001">
        <v>2</v>
      </c>
      <c r="AA258" s="2002"/>
      <c r="AB258" s="1997">
        <f>'NLOK ALL FORECASTS'!AZ91</f>
        <v>400</v>
      </c>
      <c r="AC258" s="2001">
        <v>2</v>
      </c>
      <c r="AD258" s="2002"/>
      <c r="AE258" s="1997">
        <f>'NLOK ALL FORECASTS'!BA91</f>
        <v>400</v>
      </c>
      <c r="AF258" s="2001">
        <v>2</v>
      </c>
      <c r="AG258" s="2002"/>
      <c r="AH258" s="1997">
        <f>'NLOK ALL FORECASTS'!BB91</f>
        <v>973</v>
      </c>
      <c r="AI258" s="2001"/>
      <c r="AJ258" s="2002"/>
      <c r="AK258" s="1997">
        <f>'NLOK ALL FORECASTS'!BC91</f>
        <v>1072.72</v>
      </c>
      <c r="AL258" s="2001"/>
      <c r="AM258" s="2002"/>
      <c r="AN258" s="1997">
        <f>'NLOK ALL FORECASTS'!BD91</f>
        <v>600</v>
      </c>
      <c r="AO258" s="2001"/>
      <c r="AP258" s="2002"/>
      <c r="AQ258" s="1997">
        <f>'NLOK ALL FORECASTS'!BE91</f>
        <v>650</v>
      </c>
      <c r="AR258" s="2001"/>
      <c r="AS258" s="2002"/>
      <c r="AT258" s="1997">
        <f t="shared" si="134"/>
        <v>6495.72</v>
      </c>
      <c r="AU258" s="2001">
        <f t="shared" si="135"/>
        <v>16</v>
      </c>
      <c r="AV258" s="2002">
        <f t="shared" si="136"/>
        <v>0</v>
      </c>
      <c r="AX258" s="145"/>
    </row>
    <row r="259" spans="4:50" ht="15.75" customHeight="1">
      <c r="D259" s="2445" t="s">
        <v>273</v>
      </c>
      <c r="E259" s="282" t="s">
        <v>274</v>
      </c>
      <c r="F259" s="282" t="s">
        <v>210</v>
      </c>
      <c r="G259" s="282" t="s">
        <v>275</v>
      </c>
      <c r="H259" s="281"/>
      <c r="I259" s="203"/>
      <c r="J259" s="1998">
        <f>'NLOK ALL FORECASTS'!AT92</f>
        <v>12600</v>
      </c>
      <c r="K259" s="2003">
        <v>11</v>
      </c>
      <c r="L259" s="2004"/>
      <c r="M259" s="1998">
        <f>'NLOK ALL FORECASTS'!AU92</f>
        <v>17650</v>
      </c>
      <c r="N259" s="2003">
        <v>15</v>
      </c>
      <c r="O259" s="2004"/>
      <c r="P259" s="1998">
        <f>'NLOK ALL FORECASTS'!AV92</f>
        <v>17300</v>
      </c>
      <c r="Q259" s="2003">
        <v>15</v>
      </c>
      <c r="R259" s="2004"/>
      <c r="S259" s="1998">
        <f>'NLOK ALL FORECASTS'!AW92</f>
        <v>13500</v>
      </c>
      <c r="T259" s="2003">
        <v>11</v>
      </c>
      <c r="U259" s="2004"/>
      <c r="V259" s="1998">
        <f>'NLOK ALL FORECASTS'!AX92</f>
        <v>13250</v>
      </c>
      <c r="W259" s="2003">
        <v>11</v>
      </c>
      <c r="X259" s="2004"/>
      <c r="Y259" s="1998">
        <f>'NLOK ALL FORECASTS'!AY92</f>
        <v>13500</v>
      </c>
      <c r="Z259" s="2003">
        <v>11</v>
      </c>
      <c r="AA259" s="2004"/>
      <c r="AB259" s="1998">
        <f>'NLOK ALL FORECASTS'!AZ92</f>
        <v>14000</v>
      </c>
      <c r="AC259" s="2003">
        <v>12</v>
      </c>
      <c r="AD259" s="2004"/>
      <c r="AE259" s="1998">
        <f>'NLOK ALL FORECASTS'!BA92</f>
        <v>18200</v>
      </c>
      <c r="AF259" s="2003">
        <v>15</v>
      </c>
      <c r="AG259" s="2004"/>
      <c r="AH259" s="1998">
        <f>'NLOK ALL FORECASTS'!BB92</f>
        <v>17440</v>
      </c>
      <c r="AI259" s="2003">
        <v>15</v>
      </c>
      <c r="AJ259" s="2004"/>
      <c r="AK259" s="1998">
        <f>'NLOK ALL FORECASTS'!BC92</f>
        <v>18490</v>
      </c>
      <c r="AL259" s="2003">
        <v>16</v>
      </c>
      <c r="AM259" s="2004"/>
      <c r="AN259" s="1998">
        <f>'NLOK ALL FORECASTS'!BD92</f>
        <v>13640</v>
      </c>
      <c r="AO259" s="2003">
        <v>12</v>
      </c>
      <c r="AP259" s="2004"/>
      <c r="AQ259" s="1998">
        <f>'NLOK ALL FORECASTS'!BE92</f>
        <v>15340</v>
      </c>
      <c r="AR259" s="2003">
        <v>13</v>
      </c>
      <c r="AS259" s="2004"/>
      <c r="AT259" s="1998">
        <f t="shared" si="134"/>
        <v>184910</v>
      </c>
      <c r="AU259" s="2003">
        <f t="shared" si="135"/>
        <v>157</v>
      </c>
      <c r="AV259" s="2004">
        <f t="shared" si="136"/>
        <v>0</v>
      </c>
      <c r="AX259" s="145"/>
    </row>
    <row r="260" spans="4:50" ht="15.75" customHeight="1">
      <c r="D260" s="1993"/>
      <c r="E260" s="1993"/>
      <c r="F260" s="1993"/>
      <c r="G260" s="1993"/>
      <c r="H260" s="1981"/>
      <c r="J260" s="1994"/>
      <c r="K260" s="1994"/>
      <c r="L260" s="1994"/>
      <c r="M260" s="1994"/>
      <c r="N260" s="1994"/>
      <c r="O260" s="1994"/>
      <c r="P260" s="1994"/>
      <c r="Q260" s="1994"/>
      <c r="R260" s="1994"/>
      <c r="S260" s="1994"/>
      <c r="T260" s="1994"/>
      <c r="U260" s="1994"/>
      <c r="V260" s="1994"/>
      <c r="W260" s="1994"/>
      <c r="X260" s="1994"/>
      <c r="Y260" s="1994"/>
      <c r="Z260" s="1994"/>
      <c r="AA260" s="1994"/>
      <c r="AB260" s="1994"/>
      <c r="AC260" s="1994"/>
      <c r="AD260" s="1994"/>
      <c r="AE260" s="1994"/>
      <c r="AF260" s="1994"/>
      <c r="AG260" s="1994"/>
      <c r="AH260" s="1994"/>
      <c r="AI260" s="1994"/>
      <c r="AJ260" s="1994"/>
      <c r="AK260" s="1994"/>
      <c r="AL260" s="1994"/>
      <c r="AM260" s="1994"/>
      <c r="AN260" s="1994"/>
      <c r="AO260" s="1994"/>
      <c r="AP260" s="1994"/>
      <c r="AQ260" s="1994"/>
      <c r="AX260" s="145"/>
    </row>
    <row r="261" spans="4:50" ht="15.75" customHeight="1">
      <c r="D261" s="359" t="s">
        <v>276</v>
      </c>
      <c r="E261" s="360" t="s">
        <v>277</v>
      </c>
      <c r="F261" s="360" t="s">
        <v>210</v>
      </c>
      <c r="G261" s="2018" t="s">
        <v>278</v>
      </c>
      <c r="H261" s="361"/>
      <c r="I261" s="362"/>
      <c r="J261" s="1996">
        <f>'NLOK ALL FORECASTS'!AT188</f>
        <v>300</v>
      </c>
      <c r="K261" s="1999">
        <v>2</v>
      </c>
      <c r="L261" s="2000"/>
      <c r="M261" s="1996">
        <f>'NLOK ALL FORECASTS'!AU188</f>
        <v>350</v>
      </c>
      <c r="N261" s="1999">
        <v>2</v>
      </c>
      <c r="O261" s="2000"/>
      <c r="P261" s="1996">
        <f>'NLOK ALL FORECASTS'!AV188</f>
        <v>300</v>
      </c>
      <c r="Q261" s="1999">
        <v>2</v>
      </c>
      <c r="R261" s="2000"/>
      <c r="S261" s="1996">
        <f>'NLOK ALL FORECASTS'!AW188</f>
        <v>350</v>
      </c>
      <c r="T261" s="1999">
        <v>2</v>
      </c>
      <c r="U261" s="2000"/>
      <c r="V261" s="1996">
        <f>'NLOK ALL FORECASTS'!AX188</f>
        <v>300</v>
      </c>
      <c r="W261" s="1999">
        <v>2</v>
      </c>
      <c r="X261" s="2000"/>
      <c r="Y261" s="1996">
        <f>'NLOK ALL FORECASTS'!AY188</f>
        <v>350</v>
      </c>
      <c r="Z261" s="1999">
        <v>2</v>
      </c>
      <c r="AA261" s="2000"/>
      <c r="AB261" s="1996">
        <f>'NLOK ALL FORECASTS'!AZ188</f>
        <v>350</v>
      </c>
      <c r="AC261" s="1999">
        <v>2</v>
      </c>
      <c r="AD261" s="2000"/>
      <c r="AE261" s="1996">
        <f>'NLOK ALL FORECASTS'!BA188</f>
        <v>350</v>
      </c>
      <c r="AF261" s="1999">
        <v>2</v>
      </c>
      <c r="AG261" s="2000"/>
      <c r="AH261" s="1996">
        <f>'NLOK ALL FORECASTS'!BB188</f>
        <v>350</v>
      </c>
      <c r="AI261" s="1999">
        <v>2</v>
      </c>
      <c r="AJ261" s="2000"/>
      <c r="AK261" s="1996">
        <f>'NLOK ALL FORECASTS'!BC188</f>
        <v>450</v>
      </c>
      <c r="AL261" s="1999">
        <v>2</v>
      </c>
      <c r="AM261" s="2000"/>
      <c r="AN261" s="1996">
        <f>'NLOK ALL FORECASTS'!BD188</f>
        <v>400</v>
      </c>
      <c r="AO261" s="1999">
        <v>2</v>
      </c>
      <c r="AP261" s="2000"/>
      <c r="AQ261" s="1996">
        <f>'NLOK ALL FORECASTS'!BE188</f>
        <v>350</v>
      </c>
      <c r="AR261" s="1999">
        <v>2</v>
      </c>
      <c r="AS261" s="2000"/>
      <c r="AT261" s="1996">
        <f t="shared" ref="AT261:AT264" si="137">SUM(J261,M261,P261,S261,V261,Y261,AB261,AE261,AH261,AK261,AN261,AQ261)</f>
        <v>4200</v>
      </c>
      <c r="AU261" s="1999">
        <f t="shared" ref="AU261:AU264" si="138">SUM(K261,N261,Q261,T261,W261,Z261,AC261,AF261,AI261,AL261,AO261,AR261)</f>
        <v>24</v>
      </c>
      <c r="AV261" s="2000">
        <f t="shared" ref="AV261:AV264" si="139">SUM(L261,O261,R261,U261,X261,AA261,AD261,AG261,AJ261,AM261,AP261,AS261)</f>
        <v>0</v>
      </c>
      <c r="AX261" s="145"/>
    </row>
    <row r="262" spans="4:50" ht="15.75" customHeight="1">
      <c r="D262" s="286" t="s">
        <v>276</v>
      </c>
      <c r="E262" s="155" t="s">
        <v>279</v>
      </c>
      <c r="F262" s="155" t="s">
        <v>210</v>
      </c>
      <c r="G262" s="2019" t="s">
        <v>278</v>
      </c>
      <c r="H262" s="225" t="s">
        <v>225</v>
      </c>
      <c r="I262" s="208"/>
      <c r="J262" s="1997">
        <f>'NLOK ALL FORECASTS'!AT189</f>
        <v>200</v>
      </c>
      <c r="K262" s="2001"/>
      <c r="L262" s="2002"/>
      <c r="M262" s="1997">
        <f>'NLOK ALL FORECASTS'!AU189</f>
        <v>200</v>
      </c>
      <c r="N262" s="2001"/>
      <c r="O262" s="2002"/>
      <c r="P262" s="1997">
        <f>'NLOK ALL FORECASTS'!AV189</f>
        <v>200</v>
      </c>
      <c r="Q262" s="2001"/>
      <c r="R262" s="2002"/>
      <c r="S262" s="1997">
        <f>'NLOK ALL FORECASTS'!AW189</f>
        <v>200</v>
      </c>
      <c r="T262" s="2001"/>
      <c r="U262" s="2002"/>
      <c r="V262" s="1997">
        <f>'NLOK ALL FORECASTS'!AX189</f>
        <v>200</v>
      </c>
      <c r="W262" s="2001"/>
      <c r="X262" s="2002"/>
      <c r="Y262" s="1997">
        <f>'NLOK ALL FORECASTS'!AY189</f>
        <v>200</v>
      </c>
      <c r="Z262" s="2001"/>
      <c r="AA262" s="2002"/>
      <c r="AB262" s="1997">
        <f>'NLOK ALL FORECASTS'!AZ189</f>
        <v>200</v>
      </c>
      <c r="AC262" s="2001"/>
      <c r="AD262" s="2002"/>
      <c r="AE262" s="1997">
        <f>'NLOK ALL FORECASTS'!BA189</f>
        <v>200</v>
      </c>
      <c r="AF262" s="2001"/>
      <c r="AG262" s="2002"/>
      <c r="AH262" s="1997">
        <f>'NLOK ALL FORECASTS'!BB189</f>
        <v>250</v>
      </c>
      <c r="AI262" s="2001"/>
      <c r="AJ262" s="2002"/>
      <c r="AK262" s="1997">
        <f>'NLOK ALL FORECASTS'!BC189</f>
        <v>250</v>
      </c>
      <c r="AL262" s="2001"/>
      <c r="AM262" s="2002"/>
      <c r="AN262" s="1997">
        <f>'NLOK ALL FORECASTS'!BD189</f>
        <v>250</v>
      </c>
      <c r="AO262" s="2001"/>
      <c r="AP262" s="2002"/>
      <c r="AQ262" s="1997">
        <f>'NLOK ALL FORECASTS'!BE189</f>
        <v>200</v>
      </c>
      <c r="AR262" s="2001"/>
      <c r="AS262" s="2002"/>
      <c r="AT262" s="1997">
        <f t="shared" si="137"/>
        <v>2550</v>
      </c>
      <c r="AU262" s="2001">
        <f t="shared" si="138"/>
        <v>0</v>
      </c>
      <c r="AV262" s="2002">
        <f t="shared" si="139"/>
        <v>0</v>
      </c>
      <c r="AX262" s="145"/>
    </row>
    <row r="263" spans="4:50" ht="15.75" customHeight="1">
      <c r="D263" s="608" t="s">
        <v>276</v>
      </c>
      <c r="E263" s="282" t="s">
        <v>280</v>
      </c>
      <c r="F263" s="282" t="s">
        <v>210</v>
      </c>
      <c r="G263" s="2020" t="s">
        <v>278</v>
      </c>
      <c r="H263" s="281"/>
      <c r="I263" s="203"/>
      <c r="J263" s="1997">
        <f>'NLOK ALL FORECASTS'!AT190</f>
        <v>450</v>
      </c>
      <c r="K263" s="2001"/>
      <c r="L263" s="2002"/>
      <c r="M263" s="1997">
        <f>'NLOK ALL FORECASTS'!AU190</f>
        <v>600</v>
      </c>
      <c r="N263" s="2001"/>
      <c r="O263" s="2002"/>
      <c r="P263" s="1997">
        <f>'NLOK ALL FORECASTS'!AV190</f>
        <v>450</v>
      </c>
      <c r="Q263" s="2001"/>
      <c r="R263" s="2002"/>
      <c r="S263" s="1997">
        <f>'NLOK ALL FORECASTS'!AW190</f>
        <v>500</v>
      </c>
      <c r="T263" s="2001"/>
      <c r="U263" s="2002"/>
      <c r="V263" s="1997">
        <f>'NLOK ALL FORECASTS'!AX190</f>
        <v>700</v>
      </c>
      <c r="W263" s="2001"/>
      <c r="X263" s="2002"/>
      <c r="Y263" s="1997">
        <f>'NLOK ALL FORECASTS'!AY190</f>
        <v>650</v>
      </c>
      <c r="Z263" s="2001"/>
      <c r="AA263" s="2002"/>
      <c r="AB263" s="1997">
        <f>'NLOK ALL FORECASTS'!AZ190</f>
        <v>750</v>
      </c>
      <c r="AC263" s="2001"/>
      <c r="AD263" s="2002"/>
      <c r="AE263" s="1997">
        <f>'NLOK ALL FORECASTS'!BA190</f>
        <v>650</v>
      </c>
      <c r="AF263" s="2001"/>
      <c r="AG263" s="2002"/>
      <c r="AH263" s="1997">
        <f>'NLOK ALL FORECASTS'!BB190</f>
        <v>700</v>
      </c>
      <c r="AI263" s="2001"/>
      <c r="AJ263" s="2002"/>
      <c r="AK263" s="1997">
        <f>'NLOK ALL FORECASTS'!BC190</f>
        <v>750</v>
      </c>
      <c r="AL263" s="2001"/>
      <c r="AM263" s="2002"/>
      <c r="AN263" s="1997">
        <f>'NLOK ALL FORECASTS'!BD190</f>
        <v>650</v>
      </c>
      <c r="AO263" s="2001"/>
      <c r="AP263" s="2002"/>
      <c r="AQ263" s="1997">
        <f>'NLOK ALL FORECASTS'!BE190</f>
        <v>650</v>
      </c>
      <c r="AR263" s="2001"/>
      <c r="AS263" s="2002"/>
      <c r="AT263" s="1997">
        <f t="shared" si="137"/>
        <v>7500</v>
      </c>
      <c r="AU263" s="2001">
        <f t="shared" si="138"/>
        <v>0</v>
      </c>
      <c r="AV263" s="2002">
        <f t="shared" si="139"/>
        <v>0</v>
      </c>
      <c r="AX263" s="145"/>
    </row>
    <row r="264" spans="4:50" ht="15.75" customHeight="1">
      <c r="D264" s="1924"/>
      <c r="E264" s="1925" t="s">
        <v>281</v>
      </c>
      <c r="F264" s="1925"/>
      <c r="G264" s="1925"/>
      <c r="H264" s="1926"/>
      <c r="I264" s="2008"/>
      <c r="J264" s="2414">
        <f>SUM(J261:J263)</f>
        <v>950</v>
      </c>
      <c r="K264" s="2415"/>
      <c r="L264" s="2416"/>
      <c r="M264" s="2414">
        <f t="shared" ref="M264:AQ264" si="140">SUM(M261:M263)</f>
        <v>1150</v>
      </c>
      <c r="N264" s="2415"/>
      <c r="O264" s="2416"/>
      <c r="P264" s="2414">
        <f t="shared" si="140"/>
        <v>950</v>
      </c>
      <c r="Q264" s="2415"/>
      <c r="R264" s="2416"/>
      <c r="S264" s="2414">
        <f t="shared" si="140"/>
        <v>1050</v>
      </c>
      <c r="T264" s="2415"/>
      <c r="U264" s="2416"/>
      <c r="V264" s="2414">
        <f t="shared" si="140"/>
        <v>1200</v>
      </c>
      <c r="W264" s="2415"/>
      <c r="X264" s="2416"/>
      <c r="Y264" s="2414">
        <f t="shared" si="140"/>
        <v>1200</v>
      </c>
      <c r="Z264" s="2415"/>
      <c r="AA264" s="2416"/>
      <c r="AB264" s="2414">
        <f t="shared" si="140"/>
        <v>1300</v>
      </c>
      <c r="AC264" s="2415"/>
      <c r="AD264" s="2416"/>
      <c r="AE264" s="2414">
        <f t="shared" si="140"/>
        <v>1200</v>
      </c>
      <c r="AF264" s="2415"/>
      <c r="AG264" s="2416"/>
      <c r="AH264" s="2414">
        <f t="shared" si="140"/>
        <v>1300</v>
      </c>
      <c r="AI264" s="2415"/>
      <c r="AJ264" s="2416"/>
      <c r="AK264" s="2414">
        <f t="shared" si="140"/>
        <v>1450</v>
      </c>
      <c r="AL264" s="2415"/>
      <c r="AM264" s="2416"/>
      <c r="AN264" s="2414">
        <f t="shared" si="140"/>
        <v>1300</v>
      </c>
      <c r="AO264" s="2415"/>
      <c r="AP264" s="2416"/>
      <c r="AQ264" s="2414">
        <f t="shared" si="140"/>
        <v>1200</v>
      </c>
      <c r="AR264" s="2415"/>
      <c r="AS264" s="2416"/>
      <c r="AT264" s="2414">
        <f t="shared" si="137"/>
        <v>14250</v>
      </c>
      <c r="AU264" s="2415">
        <f t="shared" si="138"/>
        <v>0</v>
      </c>
      <c r="AV264" s="2416">
        <f t="shared" si="139"/>
        <v>0</v>
      </c>
      <c r="AX264" s="145"/>
    </row>
    <row r="265" spans="4:50" ht="15.75" customHeight="1">
      <c r="AX265" s="145"/>
    </row>
    <row r="266" spans="4:50" ht="15.75" customHeight="1">
      <c r="D266" s="359" t="s">
        <v>276</v>
      </c>
      <c r="E266" s="360" t="s">
        <v>282</v>
      </c>
      <c r="F266" s="360" t="s">
        <v>210</v>
      </c>
      <c r="G266" s="360" t="s">
        <v>275</v>
      </c>
      <c r="H266" s="361"/>
      <c r="I266" s="362"/>
      <c r="J266" s="1996">
        <f>'NLOK ALL FORECASTS'!AT184</f>
        <v>1300</v>
      </c>
      <c r="K266" s="1999">
        <v>2</v>
      </c>
      <c r="L266" s="2000"/>
      <c r="M266" s="1996">
        <f>'NLOK ALL FORECASTS'!AU184</f>
        <v>2340</v>
      </c>
      <c r="N266" s="1999">
        <v>2</v>
      </c>
      <c r="O266" s="2000"/>
      <c r="P266" s="1996">
        <f>'NLOK ALL FORECASTS'!AV184</f>
        <v>2310</v>
      </c>
      <c r="Q266" s="1999">
        <v>2</v>
      </c>
      <c r="R266" s="2000"/>
      <c r="S266" s="1996">
        <f>'NLOK ALL FORECASTS'!AW184</f>
        <v>2330</v>
      </c>
      <c r="T266" s="1999">
        <v>2</v>
      </c>
      <c r="U266" s="2000"/>
      <c r="V266" s="1996">
        <f>'NLOK ALL FORECASTS'!AX184</f>
        <v>2600</v>
      </c>
      <c r="W266" s="1999">
        <v>3</v>
      </c>
      <c r="X266" s="2000"/>
      <c r="Y266" s="1996">
        <f>'NLOK ALL FORECASTS'!AY184</f>
        <v>2700</v>
      </c>
      <c r="Z266" s="1999">
        <v>3</v>
      </c>
      <c r="AA266" s="2000"/>
      <c r="AB266" s="1996">
        <f>'NLOK ALL FORECASTS'!AZ184</f>
        <v>2430</v>
      </c>
      <c r="AC266" s="1999">
        <v>3</v>
      </c>
      <c r="AD266" s="2000"/>
      <c r="AE266" s="1996">
        <f>'NLOK ALL FORECASTS'!BA184</f>
        <v>2790</v>
      </c>
      <c r="AF266" s="1999">
        <v>3</v>
      </c>
      <c r="AG266" s="2000"/>
      <c r="AH266" s="1996">
        <f>'NLOK ALL FORECASTS'!BB184</f>
        <v>2760</v>
      </c>
      <c r="AI266" s="1999">
        <v>3</v>
      </c>
      <c r="AJ266" s="2000"/>
      <c r="AK266" s="1996">
        <f>'NLOK ALL FORECASTS'!BC184</f>
        <v>2920</v>
      </c>
      <c r="AL266" s="1999">
        <v>3</v>
      </c>
      <c r="AM266" s="2000"/>
      <c r="AN266" s="1996">
        <f>'NLOK ALL FORECASTS'!BD184</f>
        <v>2670</v>
      </c>
      <c r="AO266" s="1999">
        <v>3</v>
      </c>
      <c r="AP266" s="2000"/>
      <c r="AQ266" s="1996">
        <f>'NLOK ALL FORECASTS'!BE184</f>
        <v>2550</v>
      </c>
      <c r="AR266" s="1999">
        <v>3</v>
      </c>
      <c r="AS266" s="2000"/>
      <c r="AT266" s="1996">
        <f t="shared" ref="AT266:AT269" si="141">SUM(J266,M266,P266,S266,V266,Y266,AB266,AE266,AH266,AK266,AN266,AQ266)</f>
        <v>29700</v>
      </c>
      <c r="AU266" s="1999">
        <f t="shared" ref="AU266:AU269" si="142">SUM(K266,N266,Q266,T266,W266,Z266,AC266,AF266,AI266,AL266,AO266,AR266)</f>
        <v>32</v>
      </c>
      <c r="AV266" s="2000">
        <f t="shared" ref="AV266:AV269" si="143">SUM(L266,O266,R266,U266,X266,AA266,AD266,AG266,AJ266,AM266,AP266,AS266)</f>
        <v>0</v>
      </c>
      <c r="AX266" s="145"/>
    </row>
    <row r="267" spans="4:50" ht="15.75" customHeight="1">
      <c r="D267" s="286" t="s">
        <v>276</v>
      </c>
      <c r="E267" s="155" t="s">
        <v>283</v>
      </c>
      <c r="F267" s="155" t="s">
        <v>210</v>
      </c>
      <c r="G267" s="155" t="s">
        <v>275</v>
      </c>
      <c r="H267" s="225" t="s">
        <v>225</v>
      </c>
      <c r="I267" s="208"/>
      <c r="J267" s="1997">
        <f>'NLOK ALL FORECASTS'!AT185</f>
        <v>3300</v>
      </c>
      <c r="K267" s="2001">
        <v>3</v>
      </c>
      <c r="L267" s="2002"/>
      <c r="M267" s="1997">
        <f>'NLOK ALL FORECASTS'!AU185</f>
        <v>4850</v>
      </c>
      <c r="N267" s="2001">
        <v>5</v>
      </c>
      <c r="O267" s="2002"/>
      <c r="P267" s="1997">
        <f>'NLOK ALL FORECASTS'!AV185</f>
        <v>4700</v>
      </c>
      <c r="Q267" s="2001">
        <v>5</v>
      </c>
      <c r="R267" s="2002"/>
      <c r="S267" s="1997">
        <f>'NLOK ALL FORECASTS'!AW185</f>
        <v>4750</v>
      </c>
      <c r="T267" s="2001">
        <v>5</v>
      </c>
      <c r="U267" s="2002"/>
      <c r="V267" s="1997">
        <f>'NLOK ALL FORECASTS'!AX185</f>
        <v>5720</v>
      </c>
      <c r="W267" s="2001">
        <v>5</v>
      </c>
      <c r="X267" s="2002"/>
      <c r="Y267" s="1997">
        <f>'NLOK ALL FORECASTS'!AY185</f>
        <v>6020</v>
      </c>
      <c r="Z267" s="2001">
        <v>6</v>
      </c>
      <c r="AA267" s="2002"/>
      <c r="AB267" s="1997">
        <f>'NLOK ALL FORECASTS'!AZ185</f>
        <v>6300</v>
      </c>
      <c r="AC267" s="2001">
        <v>6</v>
      </c>
      <c r="AD267" s="2002"/>
      <c r="AE267" s="1997">
        <f>'NLOK ALL FORECASTS'!BA185</f>
        <v>6900</v>
      </c>
      <c r="AF267" s="2001">
        <v>6</v>
      </c>
      <c r="AG267" s="2002"/>
      <c r="AH267" s="1997">
        <f>'NLOK ALL FORECASTS'!BB185</f>
        <v>7600</v>
      </c>
      <c r="AI267" s="2001">
        <v>7</v>
      </c>
      <c r="AJ267" s="2002"/>
      <c r="AK267" s="1997">
        <f>'NLOK ALL FORECASTS'!BC185</f>
        <v>8250</v>
      </c>
      <c r="AL267" s="2001">
        <v>8</v>
      </c>
      <c r="AM267" s="2002"/>
      <c r="AN267" s="1997">
        <f>'NLOK ALL FORECASTS'!BD185</f>
        <v>6600</v>
      </c>
      <c r="AO267" s="2001">
        <v>6</v>
      </c>
      <c r="AP267" s="2002"/>
      <c r="AQ267" s="1997">
        <f>'NLOK ALL FORECASTS'!BE185</f>
        <v>6750</v>
      </c>
      <c r="AR267" s="2001">
        <v>6</v>
      </c>
      <c r="AS267" s="2002"/>
      <c r="AT267" s="1997">
        <f t="shared" si="141"/>
        <v>71740</v>
      </c>
      <c r="AU267" s="2001">
        <f t="shared" si="142"/>
        <v>68</v>
      </c>
      <c r="AV267" s="2002">
        <f t="shared" si="143"/>
        <v>0</v>
      </c>
      <c r="AX267" s="145"/>
    </row>
    <row r="268" spans="4:50" ht="15.75" customHeight="1">
      <c r="D268" s="608" t="s">
        <v>276</v>
      </c>
      <c r="E268" s="282" t="s">
        <v>284</v>
      </c>
      <c r="F268" s="282" t="s">
        <v>210</v>
      </c>
      <c r="G268" s="282" t="s">
        <v>275</v>
      </c>
      <c r="H268" s="281"/>
      <c r="I268" s="203"/>
      <c r="J268" s="1997">
        <f>'NLOK ALL FORECASTS'!AT186</f>
        <v>3100</v>
      </c>
      <c r="K268" s="2001">
        <v>3</v>
      </c>
      <c r="L268" s="2002"/>
      <c r="M268" s="1997">
        <f>'NLOK ALL FORECASTS'!AU186</f>
        <v>4080</v>
      </c>
      <c r="N268" s="2001">
        <v>4</v>
      </c>
      <c r="O268" s="2002"/>
      <c r="P268" s="1997">
        <f>'NLOK ALL FORECASTS'!AV186</f>
        <v>4230</v>
      </c>
      <c r="Q268" s="2001">
        <v>4</v>
      </c>
      <c r="R268" s="2002"/>
      <c r="S268" s="1997">
        <f>'NLOK ALL FORECASTS'!AW186</f>
        <v>4430</v>
      </c>
      <c r="T268" s="2001">
        <v>4</v>
      </c>
      <c r="U268" s="2002"/>
      <c r="V268" s="1997">
        <f>'NLOK ALL FORECASTS'!AX186</f>
        <v>4580</v>
      </c>
      <c r="W268" s="2001">
        <v>4</v>
      </c>
      <c r="X268" s="2002"/>
      <c r="Y268" s="1997">
        <f>'NLOK ALL FORECASTS'!AY186</f>
        <v>3990</v>
      </c>
      <c r="Z268" s="2001">
        <v>4</v>
      </c>
      <c r="AA268" s="2002"/>
      <c r="AB268" s="1997">
        <f>'NLOK ALL FORECASTS'!AZ186</f>
        <v>4280</v>
      </c>
      <c r="AC268" s="2001">
        <v>4</v>
      </c>
      <c r="AD268" s="2002"/>
      <c r="AE268" s="1997">
        <f>'NLOK ALL FORECASTS'!BA186</f>
        <v>4450</v>
      </c>
      <c r="AF268" s="2001">
        <v>4</v>
      </c>
      <c r="AG268" s="2002"/>
      <c r="AH268" s="1997">
        <f>'NLOK ALL FORECASTS'!BB186</f>
        <v>4650</v>
      </c>
      <c r="AI268" s="2001">
        <v>4</v>
      </c>
      <c r="AJ268" s="2002"/>
      <c r="AK268" s="1997">
        <f>'NLOK ALL FORECASTS'!BC186</f>
        <v>4800</v>
      </c>
      <c r="AL268" s="2001">
        <v>5</v>
      </c>
      <c r="AM268" s="2002"/>
      <c r="AN268" s="1997">
        <f>'NLOK ALL FORECASTS'!BD186</f>
        <v>4000</v>
      </c>
      <c r="AO268" s="2001">
        <v>4</v>
      </c>
      <c r="AP268" s="2002"/>
      <c r="AQ268" s="1997">
        <f>'NLOK ALL FORECASTS'!BE186</f>
        <v>4150</v>
      </c>
      <c r="AR268" s="2001">
        <v>4</v>
      </c>
      <c r="AS268" s="2002"/>
      <c r="AT268" s="1997">
        <f t="shared" si="141"/>
        <v>50740</v>
      </c>
      <c r="AU268" s="2001">
        <f t="shared" si="142"/>
        <v>48</v>
      </c>
      <c r="AV268" s="2002">
        <f t="shared" si="143"/>
        <v>0</v>
      </c>
      <c r="AX268" s="145"/>
    </row>
    <row r="269" spans="4:50" ht="15.75" customHeight="1">
      <c r="D269" s="1924"/>
      <c r="E269" s="1925" t="s">
        <v>285</v>
      </c>
      <c r="F269" s="1925"/>
      <c r="G269" s="1925"/>
      <c r="H269" s="1926"/>
      <c r="I269" s="1927"/>
      <c r="J269" s="2414">
        <f>SUM(J266:J268)</f>
        <v>7700</v>
      </c>
      <c r="K269" s="2415">
        <v>8</v>
      </c>
      <c r="L269" s="2416"/>
      <c r="M269" s="2414">
        <f t="shared" ref="M269:AQ269" si="144">SUM(M266:M268)</f>
        <v>11270</v>
      </c>
      <c r="N269" s="2415">
        <v>11</v>
      </c>
      <c r="O269" s="2416"/>
      <c r="P269" s="2414">
        <f t="shared" si="144"/>
        <v>11240</v>
      </c>
      <c r="Q269" s="2415">
        <v>11</v>
      </c>
      <c r="R269" s="2416"/>
      <c r="S269" s="2414">
        <f t="shared" si="144"/>
        <v>11510</v>
      </c>
      <c r="T269" s="2415">
        <v>11</v>
      </c>
      <c r="U269" s="2416"/>
      <c r="V269" s="2414">
        <f t="shared" si="144"/>
        <v>12900</v>
      </c>
      <c r="W269" s="2415">
        <v>12</v>
      </c>
      <c r="X269" s="2416"/>
      <c r="Y269" s="2414">
        <f t="shared" si="144"/>
        <v>12710</v>
      </c>
      <c r="Z269" s="2415">
        <v>13</v>
      </c>
      <c r="AA269" s="2416"/>
      <c r="AB269" s="2414">
        <f t="shared" si="144"/>
        <v>13010</v>
      </c>
      <c r="AC269" s="2415">
        <v>13</v>
      </c>
      <c r="AD269" s="2416"/>
      <c r="AE269" s="2414">
        <f t="shared" si="144"/>
        <v>14140</v>
      </c>
      <c r="AF269" s="2415">
        <v>13</v>
      </c>
      <c r="AG269" s="2416"/>
      <c r="AH269" s="2414">
        <f t="shared" si="144"/>
        <v>15010</v>
      </c>
      <c r="AI269" s="2415">
        <v>14</v>
      </c>
      <c r="AJ269" s="2416"/>
      <c r="AK269" s="2414">
        <f t="shared" si="144"/>
        <v>15970</v>
      </c>
      <c r="AL269" s="2415">
        <v>16</v>
      </c>
      <c r="AM269" s="2416"/>
      <c r="AN269" s="2414">
        <f t="shared" si="144"/>
        <v>13270</v>
      </c>
      <c r="AO269" s="2415">
        <v>13</v>
      </c>
      <c r="AP269" s="2416"/>
      <c r="AQ269" s="2414">
        <f t="shared" si="144"/>
        <v>13450</v>
      </c>
      <c r="AR269" s="2415">
        <v>13</v>
      </c>
      <c r="AS269" s="2416"/>
      <c r="AT269" s="2414">
        <f t="shared" si="141"/>
        <v>152180</v>
      </c>
      <c r="AU269" s="2415">
        <f t="shared" si="142"/>
        <v>148</v>
      </c>
      <c r="AV269" s="2416">
        <f t="shared" si="143"/>
        <v>0</v>
      </c>
      <c r="AX269" s="145"/>
    </row>
    <row r="270" spans="4:50" ht="15.75" customHeight="1">
      <c r="AX270" s="145"/>
    </row>
    <row r="271" spans="4:50" ht="15.75" customHeight="1">
      <c r="AX271" s="145"/>
    </row>
    <row r="272" spans="4:50" ht="15.75" customHeight="1">
      <c r="AE272" s="318"/>
      <c r="AX272" s="145"/>
    </row>
    <row r="273" spans="50:50" ht="15.75" customHeight="1">
      <c r="AX273" s="145"/>
    </row>
    <row r="274" spans="50:50" ht="15.75" customHeight="1">
      <c r="AX274" s="145"/>
    </row>
    <row r="275" spans="50:50" ht="15.75" customHeight="1"/>
    <row r="276" spans="50:50" ht="15.75" customHeight="1"/>
    <row r="277" spans="50:50" ht="15.75" customHeight="1"/>
    <row r="278" spans="50:50" ht="15.75" customHeight="1"/>
    <row r="279" spans="50:50" ht="15.75" customHeight="1"/>
    <row r="280" spans="50:50" ht="15.75" customHeight="1"/>
    <row r="281" spans="50:50" ht="15.75" customHeight="1"/>
    <row r="282" spans="50:50" ht="15.75" customHeight="1"/>
    <row r="283" spans="50:50" ht="15.75" customHeight="1"/>
    <row r="284" spans="50:50" ht="15.75" customHeight="1"/>
    <row r="285" spans="50:50" ht="15.75" customHeight="1"/>
    <row r="286" spans="50:50" ht="15.75" customHeight="1"/>
    <row r="287" spans="50:50" ht="15.75" customHeight="1"/>
    <row r="288" spans="50:50"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sheetData>
  <sheetProtection algorithmName="SHA-512" hashValue="g/XLGIRw+FtfAcmtqGy5CJiu2SlcdGQi04rBUcMjql26zsrqdQOuYjTPeeBDeN/GEhtW2K0aZttd106SubjgAA==" saltValue="eNROJORHnHv/1fg5O8IlEg==" spinCount="100000" sheet="1" objects="1" scenarios="1"/>
  <mergeCells count="14">
    <mergeCell ref="AY3:AZ3"/>
    <mergeCell ref="D253:I253"/>
    <mergeCell ref="D128:I128"/>
    <mergeCell ref="D82:I82"/>
    <mergeCell ref="D86:I86"/>
    <mergeCell ref="D105:I105"/>
    <mergeCell ref="D116:I116"/>
    <mergeCell ref="D171:I171"/>
    <mergeCell ref="D43:I43"/>
    <mergeCell ref="D49:G49"/>
    <mergeCell ref="D55:G55"/>
    <mergeCell ref="D57:I57"/>
    <mergeCell ref="D246:I246"/>
    <mergeCell ref="D74:I74"/>
  </mergeCells>
  <pageMargins left="0.7" right="0.7" top="0.75" bottom="0.75" header="0" footer="0"/>
  <pageSetup orientation="landscape" r:id="rId1"/>
  <ignoredErrors>
    <ignoredError sqref="J36 L36:M36 O36:P36 R36:S36 U36:V36 X36:Y36 AA36:AB36 AD36:AE36 AG36:AH36 AJ36:AK36 AM36:AN36 AP36:AQ36 AS36:AT36" formula="1"/>
    <ignoredError sqref="J152 AT173:AV184 AT187:AV205 J157 AT212:AV213 AV28:AV41 K130 AT246:AV252 AT253:AV260 AT261:AV269 J156 J153 L153:M153 P153 M130 J131:K131 M131 J132:K132 M132 J133:K133 M133 J134:K134 M134 J135:K135 M135 J136:K136 M136 J137:K137 J138:K138 J139:K139 J140:K140 J142 J143:K143 J144 L144:M144 J145 L145:M145 J146 L146:M146 J147 L147:M147 J148 L148:M148 J149 L149:M149 J150 L150:M150 J151 L151 L152 J154 L154:M154 J155 M155 M156 L157 P130 P131 P132 P133 P134 P135 P136 P144 P145 P146 P147 P148 P149 P150 P154 P155 P156 S153 S130 S131 S132 S133 S134 S135 S136 S144 S145 S146 S147 S148 S149 S150 S154 S155 S156 V153 V130 V132 V133 V134 V135 V136 V144 V145 V146 V147 V148 V149 V150 V154 V155 V156 Y153 Y130 Y131 Y132 Y133 Y134 Y135 Y136 Y144 Y145 Y146 Y147 Y148 Y149 Y150 Y154 Y155 Y156 AB153 AB130 AB131 AB132 AB133 AB134 AB135 AB136 AB144 AB145 AB146 AB147 AB148 AB149 AB150 AB154 AB155 AB156 O157 AE153 AE130 AE131 AE132 AE133 AE134 AE135 AE136 AE144 AE145 AE146 AE147 AE148 AE149 AE150 AE154 AE155 AE156 AH153 AH130 AH131 AH132 AH133 AH134 AH135 AH136 AH144 AH145 AH146 AH147 AH148 AH149 AH150 AH154 AH155 AK153 AK130 AK131 AK132 AK133 AK134 AK135 AK136 AK144 AK145 AK146 AK147 AK148 AK149 AK150 AK154 AK155 AK156 AN153 AN130 AN131 AN132 AN133 AN134 AN135 AN136 AN144 AN145 AN146 AN147 AN148 AN149 AN150 AN154 AN155 AN156 AQ153 AQ130 AQ131 AQ132 AQ133 AQ134 AQ135 AQ136 AQ144 AQ145 AQ146 AQ147 AQ148 AQ149 AQ150 AQ154 AQ155 AQ156 AT153:AV153 AT130:AV130 AT131:AV131 AT132:AV132 AT133:AV133 AT134:AV134 AT135:AV135 AT136:AV136 AT137:AV137 AT138:AV138 AT139:AV139 AT140:AV140 AT142:AV142 AT143:AV143 AT144:AV144 AT145:AV145 AT146:AV146 AT147:AV147 AT148:AV148 AT149:AV149 AT150:AV150 AT151:AV151 AT152:AV152 AT154:AV154 AT155:AV155 AT156:AV156 AT241:AV242 AT210:AV210 AT215:AV239 AU214:AV214 AT244:AV245" unlockedFormula="1"/>
  </ignoredError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45950-2AC7-4376-87D6-87F49AC3BE45}">
  <sheetPr codeName="Sheet6">
    <tabColor theme="9"/>
  </sheetPr>
  <dimension ref="A1:BB879"/>
  <sheetViews>
    <sheetView topLeftCell="C1" workbookViewId="0"/>
  </sheetViews>
  <sheetFormatPr baseColWidth="10" defaultColWidth="14.5" defaultRowHeight="15" customHeight="1"/>
  <cols>
    <col min="1" max="2" width="8.6640625" style="145" hidden="1" customWidth="1"/>
    <col min="3" max="3" width="4.33203125" style="145" customWidth="1"/>
    <col min="4" max="4" width="15.83203125" style="145" bestFit="1" customWidth="1"/>
    <col min="5" max="5" width="36.33203125" style="145" bestFit="1" customWidth="1"/>
    <col min="6" max="6" width="14.5" style="145" customWidth="1"/>
    <col min="7" max="7" width="14.5" style="146" customWidth="1"/>
    <col min="8" max="8" width="11.33203125" style="146" customWidth="1"/>
    <col min="9" max="10" width="11.83203125" style="145" customWidth="1"/>
    <col min="11" max="11" width="11.83203125" style="994" customWidth="1"/>
    <col min="12" max="13" width="11.83203125" style="145" customWidth="1"/>
    <col min="14" max="14" width="11.83203125" style="994" customWidth="1"/>
    <col min="15" max="16" width="11.83203125" style="145" customWidth="1"/>
    <col min="17" max="17" width="11.83203125" style="994" customWidth="1"/>
    <col min="18" max="19" width="11.83203125" style="145" customWidth="1"/>
    <col min="20" max="20" width="11.83203125" style="994" customWidth="1"/>
    <col min="21" max="22" width="11.83203125" style="145" customWidth="1"/>
    <col min="23" max="23" width="11.83203125" style="994" customWidth="1"/>
    <col min="24" max="25" width="11.83203125" style="145" customWidth="1"/>
    <col min="26" max="26" width="11.83203125" style="994" customWidth="1"/>
    <col min="27" max="28" width="11.83203125" style="145" customWidth="1"/>
    <col min="29" max="29" width="11.83203125" style="994" customWidth="1"/>
    <col min="30" max="31" width="11.83203125" style="145" customWidth="1"/>
    <col min="32" max="32" width="11.83203125" style="994" customWidth="1"/>
    <col min="33" max="34" width="11.83203125" style="145" customWidth="1"/>
    <col min="35" max="35" width="11.83203125" style="994" customWidth="1"/>
    <col min="36" max="37" width="11.83203125" style="145" customWidth="1"/>
    <col min="38" max="38" width="11.83203125" style="994" customWidth="1"/>
    <col min="39" max="40" width="11.83203125" style="145" customWidth="1"/>
    <col min="41" max="41" width="11.83203125" style="994" customWidth="1"/>
    <col min="42" max="43" width="11.83203125" style="145" customWidth="1"/>
    <col min="44" max="44" width="11.83203125" style="994" customWidth="1"/>
    <col min="45" max="47" width="11.83203125" style="145" customWidth="1"/>
    <col min="48" max="48" width="4.33203125" style="145" customWidth="1"/>
    <col min="49" max="51" width="14.5" style="145" customWidth="1"/>
    <col min="52" max="52" width="2.1640625" style="145" customWidth="1"/>
    <col min="53" max="55" width="14.5" style="145" customWidth="1"/>
    <col min="56" max="16384" width="14.5" style="145"/>
  </cols>
  <sheetData>
    <row r="1" spans="1:54" ht="15" customHeight="1">
      <c r="A1" s="150" t="s">
        <v>0</v>
      </c>
      <c r="B1" s="164">
        <v>168</v>
      </c>
      <c r="D1" s="1057"/>
      <c r="E1" s="1057" t="s">
        <v>1</v>
      </c>
      <c r="F1" s="1058"/>
      <c r="G1" s="1059"/>
      <c r="H1" s="1058"/>
      <c r="I1" s="1097"/>
      <c r="J1" s="1098">
        <v>45383</v>
      </c>
      <c r="K1" s="1099"/>
      <c r="L1" s="1097"/>
      <c r="M1" s="1098">
        <v>45413</v>
      </c>
      <c r="N1" s="1099"/>
      <c r="O1" s="1097"/>
      <c r="P1" s="1098">
        <v>45444</v>
      </c>
      <c r="Q1" s="1099"/>
      <c r="R1" s="1097"/>
      <c r="S1" s="1098">
        <v>45474</v>
      </c>
      <c r="T1" s="1099"/>
      <c r="U1" s="1097"/>
      <c r="V1" s="1098">
        <v>45505</v>
      </c>
      <c r="W1" s="1099"/>
      <c r="X1" s="1097"/>
      <c r="Y1" s="1098">
        <v>45536</v>
      </c>
      <c r="Z1" s="1099"/>
      <c r="AA1" s="1097"/>
      <c r="AB1" s="1098">
        <v>45566</v>
      </c>
      <c r="AC1" s="1099"/>
      <c r="AD1" s="1097"/>
      <c r="AE1" s="1098">
        <v>45597</v>
      </c>
      <c r="AF1" s="1099"/>
      <c r="AG1" s="1097"/>
      <c r="AH1" s="1098">
        <v>45627</v>
      </c>
      <c r="AI1" s="1099"/>
      <c r="AJ1" s="1097"/>
      <c r="AK1" s="1098">
        <v>45658</v>
      </c>
      <c r="AL1" s="1099"/>
      <c r="AM1" s="1097"/>
      <c r="AN1" s="1098">
        <v>45689</v>
      </c>
      <c r="AO1" s="1099"/>
      <c r="AP1" s="1097"/>
      <c r="AQ1" s="1098">
        <v>45717</v>
      </c>
      <c r="AR1" s="1099"/>
      <c r="AS1" s="1097"/>
      <c r="AT1" s="1098" t="s">
        <v>2</v>
      </c>
      <c r="AU1" s="1100"/>
    </row>
    <row r="2" spans="1:54" ht="16.5" customHeight="1">
      <c r="A2" s="150" t="s">
        <v>3</v>
      </c>
      <c r="B2" s="156">
        <v>0.8</v>
      </c>
      <c r="D2" s="1101" t="s">
        <v>4</v>
      </c>
      <c r="E2" s="1102" t="s">
        <v>5</v>
      </c>
      <c r="F2" s="1102" t="s">
        <v>6</v>
      </c>
      <c r="G2" s="1103" t="s">
        <v>7</v>
      </c>
      <c r="H2" s="1104" t="s">
        <v>8</v>
      </c>
      <c r="I2" s="1105" t="s">
        <v>9</v>
      </c>
      <c r="J2" s="1106" t="s">
        <v>10</v>
      </c>
      <c r="K2" s="1107" t="s">
        <v>11</v>
      </c>
      <c r="L2" s="1105" t="s">
        <v>9</v>
      </c>
      <c r="M2" s="1106" t="s">
        <v>10</v>
      </c>
      <c r="N2" s="1107" t="s">
        <v>11</v>
      </c>
      <c r="O2" s="1105" t="s">
        <v>9</v>
      </c>
      <c r="P2" s="1106" t="s">
        <v>10</v>
      </c>
      <c r="Q2" s="1107" t="s">
        <v>11</v>
      </c>
      <c r="R2" s="1105" t="s">
        <v>9</v>
      </c>
      <c r="S2" s="1106" t="s">
        <v>10</v>
      </c>
      <c r="T2" s="1107" t="s">
        <v>11</v>
      </c>
      <c r="U2" s="1105" t="s">
        <v>9</v>
      </c>
      <c r="V2" s="1106" t="s">
        <v>10</v>
      </c>
      <c r="W2" s="1107" t="s">
        <v>11</v>
      </c>
      <c r="X2" s="1105" t="s">
        <v>9</v>
      </c>
      <c r="Y2" s="1106" t="s">
        <v>10</v>
      </c>
      <c r="Z2" s="1107" t="s">
        <v>11</v>
      </c>
      <c r="AA2" s="1105" t="s">
        <v>9</v>
      </c>
      <c r="AB2" s="1106" t="s">
        <v>10</v>
      </c>
      <c r="AC2" s="1107" t="s">
        <v>11</v>
      </c>
      <c r="AD2" s="1105" t="s">
        <v>9</v>
      </c>
      <c r="AE2" s="1106" t="s">
        <v>10</v>
      </c>
      <c r="AF2" s="1107" t="s">
        <v>11</v>
      </c>
      <c r="AG2" s="1105" t="s">
        <v>9</v>
      </c>
      <c r="AH2" s="1106" t="s">
        <v>10</v>
      </c>
      <c r="AI2" s="1107" t="s">
        <v>11</v>
      </c>
      <c r="AJ2" s="1105" t="s">
        <v>9</v>
      </c>
      <c r="AK2" s="1106" t="s">
        <v>12</v>
      </c>
      <c r="AL2" s="1107" t="s">
        <v>11</v>
      </c>
      <c r="AM2" s="1105" t="s">
        <v>9</v>
      </c>
      <c r="AN2" s="1106" t="s">
        <v>12</v>
      </c>
      <c r="AO2" s="1107" t="s">
        <v>11</v>
      </c>
      <c r="AP2" s="1105" t="s">
        <v>9</v>
      </c>
      <c r="AQ2" s="1106" t="s">
        <v>12</v>
      </c>
      <c r="AR2" s="1107" t="s">
        <v>11</v>
      </c>
      <c r="AS2" s="1105" t="s">
        <v>9</v>
      </c>
      <c r="AT2" s="1106" t="s">
        <v>12</v>
      </c>
      <c r="AU2" s="1108" t="s">
        <v>11</v>
      </c>
    </row>
    <row r="3" spans="1:54" ht="16">
      <c r="A3" s="150" t="s">
        <v>13</v>
      </c>
      <c r="B3" s="164">
        <v>60</v>
      </c>
      <c r="D3" s="229" t="s">
        <v>14</v>
      </c>
      <c r="E3" s="155" t="s">
        <v>15</v>
      </c>
      <c r="F3" s="155" t="s">
        <v>16</v>
      </c>
      <c r="G3" s="225">
        <v>12</v>
      </c>
      <c r="H3" s="208">
        <f>G3*60</f>
        <v>720</v>
      </c>
      <c r="I3" s="1109">
        <f>'AVAST ALL FORECASTS'!AT81</f>
        <v>8900</v>
      </c>
      <c r="J3" s="228"/>
      <c r="K3" s="1044">
        <v>1898</v>
      </c>
      <c r="L3" s="1109">
        <f>'AVAST ALL FORECASTS'!AU81</f>
        <v>10900</v>
      </c>
      <c r="M3" s="228"/>
      <c r="N3" s="1044">
        <v>1979</v>
      </c>
      <c r="O3" s="1109">
        <f>'AVAST ALL FORECASTS'!AV81</f>
        <v>10700</v>
      </c>
      <c r="P3" s="228"/>
      <c r="Q3" s="1044">
        <v>1936</v>
      </c>
      <c r="R3" s="1109">
        <f>'AVAST ALL FORECASTS'!AW81</f>
        <v>11000</v>
      </c>
      <c r="S3" s="228"/>
      <c r="T3" s="1044">
        <v>1922</v>
      </c>
      <c r="U3" s="1109">
        <f>'AVAST ALL FORECASTS'!AX81</f>
        <v>10700</v>
      </c>
      <c r="V3" s="221"/>
      <c r="W3" s="990">
        <v>1801</v>
      </c>
      <c r="X3" s="1109">
        <f>'AVAST ALL FORECASTS'!AY81</f>
        <v>10500</v>
      </c>
      <c r="Y3" s="221"/>
      <c r="Z3" s="990">
        <v>1867</v>
      </c>
      <c r="AA3" s="1109">
        <f>'AVAST ALL FORECASTS'!AZ81</f>
        <v>9600</v>
      </c>
      <c r="AB3" s="221"/>
      <c r="AC3" s="990">
        <v>2000</v>
      </c>
      <c r="AD3" s="1109">
        <f>'AVAST ALL FORECASTS'!BA81</f>
        <v>9800</v>
      </c>
      <c r="AE3" s="221"/>
      <c r="AF3" s="990">
        <v>2000</v>
      </c>
      <c r="AG3" s="1109">
        <f>'AVAST ALL FORECASTS'!BB81</f>
        <v>9900</v>
      </c>
      <c r="AH3" s="221"/>
      <c r="AI3" s="990">
        <v>1934</v>
      </c>
      <c r="AJ3" s="1109">
        <f>'AVAST ALL FORECASTS'!BC81</f>
        <v>10400</v>
      </c>
      <c r="AK3" s="221"/>
      <c r="AL3" s="990">
        <v>2134</v>
      </c>
      <c r="AM3" s="1109">
        <f>'AVAST ALL FORECASTS'!BD81</f>
        <v>11000</v>
      </c>
      <c r="AN3" s="221"/>
      <c r="AO3" s="990">
        <v>2201</v>
      </c>
      <c r="AP3" s="1109">
        <f>'AVAST ALL FORECASTS'!BE81</f>
        <v>9000</v>
      </c>
      <c r="AQ3" s="221"/>
      <c r="AR3" s="990">
        <v>2134</v>
      </c>
      <c r="AS3" s="1109">
        <f>SUM(I3,L3,O3,R3,U3,X3,AA3,AD3,AG3,AJ3,AM3,AP3)</f>
        <v>122400</v>
      </c>
      <c r="AT3" s="1110">
        <f>SUM(J3,M3,P3,S3,V3,Y3,AB3,AE3,AH3,AK3,AN3,AQ3)</f>
        <v>0</v>
      </c>
      <c r="AU3" s="1110">
        <f>SUM(K3,N3,Q3,T3,W3,Z3,AC3,AF3,AI3,AL3,AO3,AR3)</f>
        <v>23806</v>
      </c>
      <c r="AX3" s="2888" t="s">
        <v>306</v>
      </c>
      <c r="AY3" s="2888"/>
      <c r="BA3" s="2888" t="s">
        <v>18</v>
      </c>
      <c r="BB3" s="2888"/>
    </row>
    <row r="4" spans="1:54" ht="16">
      <c r="A4" s="150" t="s">
        <v>11</v>
      </c>
      <c r="B4" s="164">
        <v>153</v>
      </c>
      <c r="D4" s="226" t="s">
        <v>14</v>
      </c>
      <c r="E4" s="155" t="s">
        <v>19</v>
      </c>
      <c r="F4" s="155" t="s">
        <v>16</v>
      </c>
      <c r="G4" s="225">
        <v>12</v>
      </c>
      <c r="H4" s="208">
        <f>G4*60</f>
        <v>720</v>
      </c>
      <c r="I4" s="1109">
        <f>'AVAST ALL FORECASTS'!AT82*$AY$10</f>
        <v>0</v>
      </c>
      <c r="J4" s="224"/>
      <c r="K4" s="1045">
        <v>0</v>
      </c>
      <c r="L4" s="1109">
        <f>'AVAST ALL FORECASTS'!AU82*$AY$10</f>
        <v>0</v>
      </c>
      <c r="M4" s="224"/>
      <c r="N4" s="1045">
        <v>0</v>
      </c>
      <c r="O4" s="1109">
        <f>'AVAST ALL FORECASTS'!AV82*$AY$10</f>
        <v>0</v>
      </c>
      <c r="P4" s="339"/>
      <c r="Q4" s="1051">
        <v>0</v>
      </c>
      <c r="R4" s="1109">
        <f>'AVAST ALL FORECASTS'!AW82*$AY$10</f>
        <v>0</v>
      </c>
      <c r="S4" s="339"/>
      <c r="T4" s="1051">
        <v>0</v>
      </c>
      <c r="U4" s="1109">
        <f>'AVAST ALL FORECASTS'!AX82*$AY$10</f>
        <v>0</v>
      </c>
      <c r="V4" s="288"/>
      <c r="W4" s="991">
        <v>0</v>
      </c>
      <c r="X4" s="1109">
        <f>'AVAST ALL FORECASTS'!AY82*$AY$10</f>
        <v>0</v>
      </c>
      <c r="Y4" s="288"/>
      <c r="Z4" s="991">
        <v>0</v>
      </c>
      <c r="AA4" s="1109">
        <f>'AVAST ALL FORECASTS'!AZ82*$AY$10</f>
        <v>0</v>
      </c>
      <c r="AB4" s="288"/>
      <c r="AC4" s="991">
        <v>0</v>
      </c>
      <c r="AD4" s="1109">
        <f>'AVAST ALL FORECASTS'!BA82*$AY$10</f>
        <v>0</v>
      </c>
      <c r="AE4" s="288"/>
      <c r="AF4" s="991">
        <v>0</v>
      </c>
      <c r="AG4" s="1109">
        <f>'AVAST ALL FORECASTS'!BB82*$AY$10</f>
        <v>0</v>
      </c>
      <c r="AH4" s="288"/>
      <c r="AI4" s="991">
        <v>0</v>
      </c>
      <c r="AJ4" s="1109">
        <f>'AVAST ALL FORECASTS'!BC82*$AY$10</f>
        <v>0</v>
      </c>
      <c r="AK4" s="288"/>
      <c r="AL4" s="991">
        <v>0</v>
      </c>
      <c r="AM4" s="1109">
        <f>'AVAST ALL FORECASTS'!BD82*$AY$10</f>
        <v>0</v>
      </c>
      <c r="AN4" s="288"/>
      <c r="AO4" s="991">
        <v>0</v>
      </c>
      <c r="AP4" s="1109">
        <f>'AVAST ALL FORECASTS'!BE82*$AY$10</f>
        <v>0</v>
      </c>
      <c r="AQ4" s="288"/>
      <c r="AR4" s="991">
        <v>0</v>
      </c>
      <c r="AS4" s="1109">
        <f>SUM(I4,L4,O4,R4,U4,X4,AA4,AD4,AG4,AJ4,AM4,AP4)</f>
        <v>0</v>
      </c>
      <c r="AT4" s="221"/>
      <c r="AU4" s="220"/>
      <c r="AX4" s="373" t="s">
        <v>20</v>
      </c>
      <c r="AY4" s="374">
        <v>0</v>
      </c>
      <c r="BA4" s="373" t="s">
        <v>20</v>
      </c>
      <c r="BB4" s="374">
        <v>0.7</v>
      </c>
    </row>
    <row r="5" spans="1:54" ht="16">
      <c r="D5" s="219" t="s">
        <v>14</v>
      </c>
      <c r="E5" s="218" t="s">
        <v>21</v>
      </c>
      <c r="F5" s="218" t="s">
        <v>22</v>
      </c>
      <c r="G5" s="212">
        <v>16</v>
      </c>
      <c r="H5" s="203">
        <f>G5*60</f>
        <v>960</v>
      </c>
      <c r="I5" s="1111">
        <f>('AVAST ALL FORECASTS'!AT83+'AVAST ALL FORECASTS'!AT84)*$BB$5</f>
        <v>16500</v>
      </c>
      <c r="J5" s="217"/>
      <c r="K5" s="1046">
        <v>4282</v>
      </c>
      <c r="L5" s="1111">
        <f>('AVAST ALL FORECASTS'!AU83+'AVAST ALL FORECASTS'!AU84)*$BB$5</f>
        <v>16050</v>
      </c>
      <c r="M5" s="215"/>
      <c r="N5" s="1049">
        <v>4335</v>
      </c>
      <c r="O5" s="1111">
        <f>('AVAST ALL FORECASTS'!AV83+'AVAST ALL FORECASTS'!AV84)*$BB$5</f>
        <v>15150</v>
      </c>
      <c r="P5" s="215"/>
      <c r="Q5" s="1049">
        <v>4123</v>
      </c>
      <c r="R5" s="1111">
        <f>('AVAST ALL FORECASTS'!AW83+'AVAST ALL FORECASTS'!AW84)*$BB$5</f>
        <v>14400</v>
      </c>
      <c r="S5" s="215"/>
      <c r="T5" s="1049">
        <v>4152</v>
      </c>
      <c r="U5" s="1111">
        <f>('AVAST ALL FORECASTS'!AX83+'AVAST ALL FORECASTS'!AX84)*$BB$5</f>
        <v>12600</v>
      </c>
      <c r="V5" s="212"/>
      <c r="W5" s="992">
        <v>4410</v>
      </c>
      <c r="X5" s="1111">
        <f>('AVAST ALL FORECASTS'!AY83+'AVAST ALL FORECASTS'!AY84)*$BB$5</f>
        <v>12300</v>
      </c>
      <c r="Y5" s="212"/>
      <c r="Z5" s="992">
        <v>4623</v>
      </c>
      <c r="AA5" s="1111">
        <f>('AVAST ALL FORECASTS'!AZ83+'AVAST ALL FORECASTS'!AZ84)*$BB$5</f>
        <v>11100</v>
      </c>
      <c r="AB5" s="212"/>
      <c r="AC5" s="992">
        <v>4623</v>
      </c>
      <c r="AD5" s="1111">
        <f>('AVAST ALL FORECASTS'!BA83+'AVAST ALL FORECASTS'!BA84)*$BB$5</f>
        <v>11490</v>
      </c>
      <c r="AE5" s="212"/>
      <c r="AF5" s="992">
        <v>4694</v>
      </c>
      <c r="AG5" s="1111">
        <f>('AVAST ALL FORECASTS'!BB83+'AVAST ALL FORECASTS'!BB84)*$BB$5</f>
        <v>11430</v>
      </c>
      <c r="AH5" s="212"/>
      <c r="AI5" s="992">
        <v>4623</v>
      </c>
      <c r="AJ5" s="1111">
        <f>('AVAST ALL FORECASTS'!BC83+'AVAST ALL FORECASTS'!BC84)*$BB$5</f>
        <v>12540</v>
      </c>
      <c r="AK5" s="212"/>
      <c r="AL5" s="992">
        <v>4493</v>
      </c>
      <c r="AM5" s="1111">
        <f>('AVAST ALL FORECASTS'!BD83+'AVAST ALL FORECASTS'!BD84)*$BB$5</f>
        <v>12090</v>
      </c>
      <c r="AN5" s="212"/>
      <c r="AO5" s="992">
        <v>4324</v>
      </c>
      <c r="AP5" s="1111">
        <f>('AVAST ALL FORECASTS'!BE83+'AVAST ALL FORECASTS'!BE84)*$BB$5</f>
        <v>14100</v>
      </c>
      <c r="AQ5" s="212"/>
      <c r="AR5" s="992">
        <v>4314</v>
      </c>
      <c r="AS5" s="1111">
        <f>SUM(I5,L5,O5,R5,U5,X5,AA5,AD5,AG5,AJ5,AM5,AP5)</f>
        <v>159750</v>
      </c>
      <c r="AT5" s="212"/>
      <c r="AU5" s="211">
        <f>SUM(K5,N5,Q5,T5,W5,Z5,AC5,AF5,AI5,AL5,AO5,AR5)</f>
        <v>52996</v>
      </c>
      <c r="AX5" s="371" t="s">
        <v>23</v>
      </c>
      <c r="AY5" s="372">
        <v>1</v>
      </c>
      <c r="BA5" s="371" t="s">
        <v>23</v>
      </c>
      <c r="BB5" s="372">
        <v>0.3</v>
      </c>
    </row>
    <row r="6" spans="1:54" ht="15.75" customHeight="1">
      <c r="A6" s="150"/>
      <c r="B6" s="164"/>
      <c r="D6" s="2947" t="s">
        <v>24</v>
      </c>
      <c r="E6" s="2947"/>
      <c r="F6" s="2947"/>
      <c r="G6" s="1112"/>
      <c r="H6" s="1113"/>
      <c r="I6" s="1114">
        <f>SUM(I3:I5)</f>
        <v>25400</v>
      </c>
      <c r="J6" s="1115">
        <f t="shared" ref="J6:W6" si="0">SUM(J3:J5)</f>
        <v>0</v>
      </c>
      <c r="K6" s="1116">
        <f t="shared" si="0"/>
        <v>6180</v>
      </c>
      <c r="L6" s="1114">
        <f>SUM(L3:L5)</f>
        <v>26950</v>
      </c>
      <c r="M6" s="1117">
        <f t="shared" si="0"/>
        <v>0</v>
      </c>
      <c r="N6" s="1118">
        <f t="shared" si="0"/>
        <v>6314</v>
      </c>
      <c r="O6" s="1114">
        <f>SUM(O3:O5)</f>
        <v>25850</v>
      </c>
      <c r="P6" s="1117"/>
      <c r="Q6" s="1118">
        <f t="shared" si="0"/>
        <v>6059</v>
      </c>
      <c r="R6" s="1114">
        <f>SUM(R3:R5)</f>
        <v>25400</v>
      </c>
      <c r="S6" s="1117"/>
      <c r="T6" s="1118">
        <f t="shared" si="0"/>
        <v>6074</v>
      </c>
      <c r="U6" s="1114">
        <f>SUM(U3:U5)</f>
        <v>23300</v>
      </c>
      <c r="V6" s="1119"/>
      <c r="W6" s="1118">
        <f t="shared" si="0"/>
        <v>6211</v>
      </c>
      <c r="X6" s="1114">
        <f>SUM(X3:X5)</f>
        <v>22800</v>
      </c>
      <c r="Y6" s="1119"/>
      <c r="Z6" s="1118">
        <f>SUM(Z3:Z5)</f>
        <v>6490</v>
      </c>
      <c r="AA6" s="1114">
        <f>SUM(AA3:AA5)</f>
        <v>20700</v>
      </c>
      <c r="AB6" s="1119"/>
      <c r="AC6" s="1118">
        <f>SUM(AC3:AC5)</f>
        <v>6623</v>
      </c>
      <c r="AD6" s="1114">
        <f>SUM(AD3:AD5)</f>
        <v>21290</v>
      </c>
      <c r="AE6" s="1119"/>
      <c r="AF6" s="1118">
        <f>SUM(AF3:AF5)</f>
        <v>6694</v>
      </c>
      <c r="AG6" s="1114">
        <f>SUM(AG3:AG5)</f>
        <v>21330</v>
      </c>
      <c r="AH6" s="1119"/>
      <c r="AI6" s="1118">
        <f>SUM(AI3:AI5)</f>
        <v>6557</v>
      </c>
      <c r="AJ6" s="1114">
        <f>SUM(AJ3:AJ5)</f>
        <v>22940</v>
      </c>
      <c r="AK6" s="1119"/>
      <c r="AL6" s="1118">
        <f>SUM(AL3:AL5)</f>
        <v>6627</v>
      </c>
      <c r="AM6" s="1114">
        <f>SUM(AM3:AM5)</f>
        <v>23090</v>
      </c>
      <c r="AN6" s="1119"/>
      <c r="AO6" s="1118">
        <f>SUM(AO3:AO5)</f>
        <v>6525</v>
      </c>
      <c r="AP6" s="1114">
        <f>SUM(AP3:AP5)</f>
        <v>23100</v>
      </c>
      <c r="AQ6" s="1119"/>
      <c r="AR6" s="1118">
        <f>SUM(AR3:AR5)</f>
        <v>6448</v>
      </c>
      <c r="AS6" s="1114">
        <f>SUM(AS3:AS5)</f>
        <v>282150</v>
      </c>
      <c r="AT6" s="1117"/>
      <c r="AU6" s="1120">
        <f>SUM(AU3:AU5)</f>
        <v>76802</v>
      </c>
    </row>
    <row r="7" spans="1:54" ht="4.5" customHeight="1">
      <c r="G7" s="145"/>
      <c r="H7" s="145"/>
      <c r="I7" s="318"/>
      <c r="J7" s="318"/>
      <c r="K7" s="318"/>
      <c r="L7" s="318"/>
      <c r="M7" s="318"/>
      <c r="N7" s="318"/>
      <c r="O7" s="318"/>
      <c r="P7" s="318"/>
      <c r="Q7" s="318"/>
      <c r="R7" s="318"/>
      <c r="S7" s="318"/>
      <c r="T7" s="318"/>
      <c r="U7" s="318"/>
      <c r="W7" s="318"/>
      <c r="X7" s="419"/>
      <c r="AA7" s="419"/>
      <c r="AD7" s="419"/>
      <c r="AG7" s="419"/>
      <c r="AJ7" s="419"/>
      <c r="AM7" s="419"/>
      <c r="AP7" s="419"/>
      <c r="AS7" s="419"/>
    </row>
    <row r="8" spans="1:54">
      <c r="D8" s="210" t="s">
        <v>25</v>
      </c>
      <c r="E8" s="174" t="s">
        <v>26</v>
      </c>
      <c r="F8" s="209" t="s">
        <v>16</v>
      </c>
      <c r="G8" s="209">
        <v>12</v>
      </c>
      <c r="H8" s="354">
        <f>G8*60</f>
        <v>720</v>
      </c>
      <c r="I8" s="1121">
        <f>'AVAST ALL FORECASTS'!AT82*$AY$4</f>
        <v>0</v>
      </c>
      <c r="J8" s="207"/>
      <c r="K8" s="1047">
        <v>0</v>
      </c>
      <c r="L8" s="1121">
        <f>'AVAST ALL FORECASTS'!AU82*$AY$4</f>
        <v>0</v>
      </c>
      <c r="M8" s="207"/>
      <c r="N8" s="1047">
        <v>0</v>
      </c>
      <c r="O8" s="1121">
        <f>'AVAST ALL FORECASTS'!AV82*$AY$4</f>
        <v>0</v>
      </c>
      <c r="P8" s="292"/>
      <c r="Q8" s="1052"/>
      <c r="R8" s="1121">
        <f>'AVAST ALL FORECASTS'!AW82*$AY$4</f>
        <v>0</v>
      </c>
      <c r="S8" s="292"/>
      <c r="T8" s="1052"/>
      <c r="U8" s="1121">
        <f>'AVAST ALL FORECASTS'!AX82*$AY$4</f>
        <v>0</v>
      </c>
      <c r="V8" s="344"/>
      <c r="W8" s="1013"/>
      <c r="X8" s="1121">
        <f>'AVAST ALL FORECASTS'!AY82*$AY$4</f>
        <v>0</v>
      </c>
      <c r="Y8" s="172"/>
      <c r="Z8" s="995"/>
      <c r="AA8" s="1121">
        <f>'AVAST ALL FORECASTS'!AZ82*$AY$4</f>
        <v>0</v>
      </c>
      <c r="AB8" s="172"/>
      <c r="AC8" s="995"/>
      <c r="AD8" s="1121">
        <f>'AVAST ALL FORECASTS'!BA82*$AY$4</f>
        <v>0</v>
      </c>
      <c r="AE8" s="172"/>
      <c r="AF8" s="995"/>
      <c r="AG8" s="1121">
        <f>'AVAST ALL FORECASTS'!BB82*$AY$4</f>
        <v>0</v>
      </c>
      <c r="AH8" s="172"/>
      <c r="AI8" s="995"/>
      <c r="AJ8" s="1121">
        <f>'AVAST ALL FORECASTS'!BC82*$AY$4</f>
        <v>0</v>
      </c>
      <c r="AK8" s="172"/>
      <c r="AL8" s="995"/>
      <c r="AM8" s="1121">
        <f>'AVAST ALL FORECASTS'!BD82*$AY$4</f>
        <v>0</v>
      </c>
      <c r="AN8" s="172"/>
      <c r="AO8" s="995"/>
      <c r="AP8" s="1121">
        <f>'AVAST ALL FORECASTS'!BE82*$AY$4</f>
        <v>0</v>
      </c>
      <c r="AQ8" s="172"/>
      <c r="AR8" s="995"/>
      <c r="AS8" s="1121">
        <f>SUM(I8,L8,O8,R8,U8,X8,AA8,AD8,AG8,AJ8,AM8,AP8)</f>
        <v>0</v>
      </c>
      <c r="AT8" s="172"/>
      <c r="AU8" s="171"/>
      <c r="AX8" s="2888" t="s">
        <v>307</v>
      </c>
      <c r="AY8" s="2888"/>
    </row>
    <row r="9" spans="1:54">
      <c r="D9" s="205" t="s">
        <v>25</v>
      </c>
      <c r="E9" s="204" t="s">
        <v>27</v>
      </c>
      <c r="F9" s="204" t="s">
        <v>22</v>
      </c>
      <c r="G9" s="197">
        <v>16</v>
      </c>
      <c r="H9" s="203">
        <f>G9*60</f>
        <v>960</v>
      </c>
      <c r="I9" s="1122">
        <f>('AVAST ALL FORECASTS'!AT83+'AVAST ALL FORECASTS'!AT84)*$BB$4</f>
        <v>38500</v>
      </c>
      <c r="J9" s="202"/>
      <c r="K9" s="1040">
        <v>9992</v>
      </c>
      <c r="L9" s="1111">
        <f>('AVAST ALL FORECASTS'!AU83+'AVAST ALL FORECASTS'!AU84)*$BB$4</f>
        <v>37450</v>
      </c>
      <c r="M9" s="200"/>
      <c r="N9" s="1050">
        <v>10115</v>
      </c>
      <c r="O9" s="1111">
        <f>('AVAST ALL FORECASTS'!AV83+'AVAST ALL FORECASTS'!AV84)*$BB$4</f>
        <v>35350</v>
      </c>
      <c r="P9" s="376"/>
      <c r="Q9" s="1050">
        <v>9621</v>
      </c>
      <c r="R9" s="1111">
        <f>('AVAST ALL FORECASTS'!AW83+'AVAST ALL FORECASTS'!AW84)*$BB$4</f>
        <v>33600</v>
      </c>
      <c r="S9" s="376"/>
      <c r="T9" s="1050">
        <v>9689</v>
      </c>
      <c r="U9" s="1111">
        <f>('AVAST ALL FORECASTS'!AX83+'AVAST ALL FORECASTS'!AX84)*$BB$4</f>
        <v>29399.999999999996</v>
      </c>
      <c r="V9" s="197"/>
      <c r="W9" s="996">
        <v>10289</v>
      </c>
      <c r="X9" s="1111">
        <f>('AVAST ALL FORECASTS'!AY83+'AVAST ALL FORECASTS'!AY84)*$BB$4</f>
        <v>28699.999999999996</v>
      </c>
      <c r="Y9" s="197"/>
      <c r="Z9" s="996">
        <v>10787</v>
      </c>
      <c r="AA9" s="1111">
        <f>('AVAST ALL FORECASTS'!AZ83+'AVAST ALL FORECASTS'!AZ84)*$BB$4</f>
        <v>25900</v>
      </c>
      <c r="AB9" s="197"/>
      <c r="AC9" s="996">
        <v>10787</v>
      </c>
      <c r="AD9" s="1111">
        <f>('AVAST ALL FORECASTS'!BA83+'AVAST ALL FORECASTS'!BA84)*$BB$4</f>
        <v>26810</v>
      </c>
      <c r="AE9" s="197"/>
      <c r="AF9" s="996">
        <v>10953</v>
      </c>
      <c r="AG9" s="1111">
        <f>('AVAST ALL FORECASTS'!BB83+'AVAST ALL FORECASTS'!BB84)*$BB$4</f>
        <v>26670</v>
      </c>
      <c r="AH9" s="197"/>
      <c r="AI9" s="996">
        <v>10787</v>
      </c>
      <c r="AJ9" s="1111">
        <f>('AVAST ALL FORECASTS'!BC83+'AVAST ALL FORECASTS'!BC84)*$BB$4</f>
        <v>29259.999999999996</v>
      </c>
      <c r="AK9" s="197"/>
      <c r="AL9" s="996">
        <v>10484</v>
      </c>
      <c r="AM9" s="1111">
        <f>('AVAST ALL FORECASTS'!BD83+'AVAST ALL FORECASTS'!BD84)*$BB$4</f>
        <v>28210</v>
      </c>
      <c r="AN9" s="197"/>
      <c r="AO9" s="996">
        <v>10090</v>
      </c>
      <c r="AP9" s="1111">
        <f>('AVAST ALL FORECASTS'!BE83+'AVAST ALL FORECASTS'!BE84)*$BB$4</f>
        <v>32900</v>
      </c>
      <c r="AQ9" s="197"/>
      <c r="AR9" s="996">
        <v>10066</v>
      </c>
      <c r="AS9" s="1111">
        <f>SUM(I9,L9,O9,R9,U9,X9,AA9,AD9,AG9,AJ9,AM9,AP9)</f>
        <v>372750</v>
      </c>
      <c r="AT9" s="197"/>
      <c r="AU9" s="196">
        <f>SUM(K9,N9,Q9,T9,W9,Z9,AC9,AF9,AI9,AL9,AO9,AR9)</f>
        <v>123660</v>
      </c>
      <c r="AX9" s="373" t="s">
        <v>20</v>
      </c>
      <c r="AY9" s="374">
        <v>0</v>
      </c>
    </row>
    <row r="10" spans="1:54">
      <c r="D10" s="2947" t="s">
        <v>28</v>
      </c>
      <c r="E10" s="2947"/>
      <c r="F10" s="2947"/>
      <c r="G10" s="1112"/>
      <c r="H10" s="1113"/>
      <c r="I10" s="1114">
        <f>SUM(I7:I9)</f>
        <v>38500</v>
      </c>
      <c r="J10" s="1115">
        <f t="shared" ref="J10:N10" si="1">SUM(J8:J9)</f>
        <v>0</v>
      </c>
      <c r="K10" s="1116">
        <f t="shared" si="1"/>
        <v>9992</v>
      </c>
      <c r="L10" s="1114">
        <f>SUM(L7:L9)</f>
        <v>37450</v>
      </c>
      <c r="M10" s="1117">
        <f t="shared" si="1"/>
        <v>0</v>
      </c>
      <c r="N10" s="1118">
        <f t="shared" si="1"/>
        <v>10115</v>
      </c>
      <c r="O10" s="1114">
        <f>SUM(O7:O9)</f>
        <v>35350</v>
      </c>
      <c r="P10" s="1117"/>
      <c r="Q10" s="1118">
        <f t="shared" ref="Q10" si="2">SUM(Q7:Q9)</f>
        <v>9621</v>
      </c>
      <c r="R10" s="1114">
        <f>SUM(R7:R9)</f>
        <v>33600</v>
      </c>
      <c r="S10" s="1117"/>
      <c r="T10" s="1118">
        <f t="shared" ref="T10" si="3">SUM(T7:T9)</f>
        <v>9689</v>
      </c>
      <c r="U10" s="1114">
        <f>SUM(U7:U9)</f>
        <v>29399.999999999996</v>
      </c>
      <c r="V10" s="1117"/>
      <c r="W10" s="1118">
        <f t="shared" ref="W10" si="4">SUM(W7:W9)</f>
        <v>10289</v>
      </c>
      <c r="X10" s="1114">
        <f>SUM(X7:X9)</f>
        <v>28699.999999999996</v>
      </c>
      <c r="Y10" s="1117"/>
      <c r="Z10" s="1118">
        <f>SUM(Z8:Z9)</f>
        <v>10787</v>
      </c>
      <c r="AA10" s="1114">
        <f>SUM(AA7:AA9)</f>
        <v>25900</v>
      </c>
      <c r="AB10" s="1117"/>
      <c r="AC10" s="1118">
        <f>SUM(AC8:AC9)</f>
        <v>10787</v>
      </c>
      <c r="AD10" s="1114">
        <f>SUM(AD7:AD9)</f>
        <v>26810</v>
      </c>
      <c r="AE10" s="1117"/>
      <c r="AF10" s="1118">
        <f>SUM(AF8:AF9)</f>
        <v>10953</v>
      </c>
      <c r="AG10" s="1114">
        <f>SUM(AG7:AG9)</f>
        <v>26670</v>
      </c>
      <c r="AH10" s="1117"/>
      <c r="AI10" s="1118">
        <f>SUM(AI8:AI9)</f>
        <v>10787</v>
      </c>
      <c r="AJ10" s="1114">
        <f>SUM(AJ7:AJ9)</f>
        <v>29259.999999999996</v>
      </c>
      <c r="AK10" s="1117"/>
      <c r="AL10" s="1118">
        <f>SUM(AL8:AL9)</f>
        <v>10484</v>
      </c>
      <c r="AM10" s="1114">
        <f>SUM(AM7:AM9)</f>
        <v>28210</v>
      </c>
      <c r="AN10" s="1117"/>
      <c r="AO10" s="1118">
        <f>SUM(AO8:AO9)</f>
        <v>10090</v>
      </c>
      <c r="AP10" s="1114">
        <f>SUM(AP7:AP9)</f>
        <v>32900</v>
      </c>
      <c r="AQ10" s="1117"/>
      <c r="AR10" s="1123">
        <f>SUM(AR8:AR9)</f>
        <v>10066</v>
      </c>
      <c r="AS10" s="1114">
        <f>SUM(AS8:AS9)</f>
        <v>372750</v>
      </c>
      <c r="AT10" s="1117"/>
      <c r="AU10" s="1120">
        <f>SUM(AU8:AU9)</f>
        <v>123660</v>
      </c>
      <c r="AX10" s="371" t="s">
        <v>23</v>
      </c>
      <c r="AY10" s="372">
        <v>0</v>
      </c>
    </row>
    <row r="11" spans="1:54" ht="8.25" customHeight="1">
      <c r="G11" s="145"/>
      <c r="H11" s="145"/>
      <c r="I11" s="419"/>
      <c r="L11" s="419"/>
      <c r="O11" s="419"/>
      <c r="R11" s="419"/>
      <c r="U11" s="419"/>
      <c r="X11" s="419"/>
      <c r="AA11" s="419"/>
      <c r="AD11" s="419"/>
      <c r="AG11" s="419"/>
      <c r="AJ11" s="419"/>
      <c r="AM11" s="419"/>
      <c r="AP11" s="419"/>
      <c r="AS11" s="419"/>
      <c r="AX11" s="2861" t="s">
        <v>308</v>
      </c>
      <c r="AY11" s="372">
        <v>1</v>
      </c>
    </row>
    <row r="12" spans="1:54" s="318" customFormat="1">
      <c r="D12" s="1124" t="s">
        <v>4</v>
      </c>
      <c r="E12" s="1125" t="s">
        <v>5</v>
      </c>
      <c r="F12" s="1125" t="s">
        <v>6</v>
      </c>
      <c r="G12" s="1126" t="s">
        <v>7</v>
      </c>
      <c r="H12" s="1127"/>
      <c r="I12" s="1128" t="s">
        <v>9</v>
      </c>
      <c r="J12" s="1129" t="s">
        <v>10</v>
      </c>
      <c r="K12" s="1130" t="s">
        <v>11</v>
      </c>
      <c r="L12" s="1128" t="s">
        <v>9</v>
      </c>
      <c r="M12" s="1129" t="s">
        <v>10</v>
      </c>
      <c r="N12" s="1130" t="s">
        <v>11</v>
      </c>
      <c r="O12" s="1128" t="s">
        <v>9</v>
      </c>
      <c r="P12" s="1129" t="s">
        <v>10</v>
      </c>
      <c r="Q12" s="1130" t="s">
        <v>11</v>
      </c>
      <c r="R12" s="1128" t="s">
        <v>9</v>
      </c>
      <c r="S12" s="1129" t="s">
        <v>10</v>
      </c>
      <c r="T12" s="1130" t="s">
        <v>11</v>
      </c>
      <c r="U12" s="1128" t="s">
        <v>9</v>
      </c>
      <c r="V12" s="1129" t="s">
        <v>10</v>
      </c>
      <c r="W12" s="1130" t="s">
        <v>11</v>
      </c>
      <c r="X12" s="1128" t="s">
        <v>9</v>
      </c>
      <c r="Y12" s="1129" t="s">
        <v>10</v>
      </c>
      <c r="Z12" s="1130" t="s">
        <v>11</v>
      </c>
      <c r="AA12" s="1128" t="s">
        <v>9</v>
      </c>
      <c r="AB12" s="1129" t="s">
        <v>10</v>
      </c>
      <c r="AC12" s="1130" t="s">
        <v>11</v>
      </c>
      <c r="AD12" s="1128" t="s">
        <v>9</v>
      </c>
      <c r="AE12" s="1131" t="s">
        <v>29</v>
      </c>
      <c r="AF12" s="1130" t="s">
        <v>11</v>
      </c>
      <c r="AG12" s="1128" t="s">
        <v>9</v>
      </c>
      <c r="AH12" s="1131" t="s">
        <v>29</v>
      </c>
      <c r="AI12" s="1130" t="s">
        <v>11</v>
      </c>
      <c r="AJ12" s="1128" t="s">
        <v>9</v>
      </c>
      <c r="AK12" s="1131" t="s">
        <v>29</v>
      </c>
      <c r="AL12" s="1130" t="s">
        <v>11</v>
      </c>
      <c r="AM12" s="1128" t="s">
        <v>9</v>
      </c>
      <c r="AN12" s="1131" t="s">
        <v>29</v>
      </c>
      <c r="AO12" s="1130" t="s">
        <v>11</v>
      </c>
      <c r="AP12" s="1128" t="s">
        <v>9</v>
      </c>
      <c r="AQ12" s="1131" t="s">
        <v>29</v>
      </c>
      <c r="AR12" s="1130" t="s">
        <v>11</v>
      </c>
      <c r="AS12" s="1128" t="s">
        <v>9</v>
      </c>
      <c r="AT12" s="1131" t="s">
        <v>29</v>
      </c>
      <c r="AU12" s="1132" t="s">
        <v>11</v>
      </c>
    </row>
    <row r="13" spans="1:54" ht="16.5" customHeight="1">
      <c r="D13" s="163" t="s">
        <v>30</v>
      </c>
      <c r="E13" s="758" t="s">
        <v>31</v>
      </c>
      <c r="F13" s="162" t="s">
        <v>16</v>
      </c>
      <c r="G13" s="161">
        <v>12</v>
      </c>
      <c r="H13" s="160">
        <f>G13*60</f>
        <v>720</v>
      </c>
      <c r="I13" s="1133">
        <f>'AVAST ALL FORECASTS'!AT82*$AY$11</f>
        <v>13100</v>
      </c>
      <c r="J13" s="158"/>
      <c r="K13" s="999">
        <v>2794</v>
      </c>
      <c r="L13" s="1133">
        <f>'AVAST ALL FORECASTS'!AU82*$AY$11</f>
        <v>14600</v>
      </c>
      <c r="M13" s="158"/>
      <c r="N13" s="999">
        <v>2667</v>
      </c>
      <c r="O13" s="1133">
        <f>'AVAST ALL FORECASTS'!AV82*$AY$11</f>
        <v>16000</v>
      </c>
      <c r="P13" s="378"/>
      <c r="Q13" s="999">
        <v>2540</v>
      </c>
      <c r="R13" s="1133">
        <f>'AVAST ALL FORECASTS'!AW82*$AY$11</f>
        <v>15700</v>
      </c>
      <c r="S13" s="378"/>
      <c r="T13" s="999">
        <v>2286</v>
      </c>
      <c r="U13" s="1133">
        <f>'AVAST ALL FORECASTS'!AX82*$AY$11</f>
        <v>15500</v>
      </c>
      <c r="V13" s="158"/>
      <c r="W13" s="999">
        <v>2159</v>
      </c>
      <c r="X13" s="1133">
        <f>'AVAST ALL FORECASTS'!AY82*$AY$11</f>
        <v>15000</v>
      </c>
      <c r="Y13" s="158"/>
      <c r="Z13" s="999">
        <v>2286</v>
      </c>
      <c r="AA13" s="1133">
        <f>'AVAST ALL FORECASTS'!AZ82*$AY$11</f>
        <v>15300</v>
      </c>
      <c r="AB13" s="158"/>
      <c r="AC13" s="999">
        <v>2413</v>
      </c>
      <c r="AD13" s="1133">
        <f>'AVAST ALL FORECASTS'!BA82*$AY$11</f>
        <v>15500</v>
      </c>
      <c r="AE13" s="760"/>
      <c r="AF13" s="999">
        <v>2540</v>
      </c>
      <c r="AG13" s="1133">
        <f>'AVAST ALL FORECASTS'!BB82*$AY$11</f>
        <v>15600</v>
      </c>
      <c r="AH13" s="760"/>
      <c r="AI13" s="999">
        <v>2540</v>
      </c>
      <c r="AJ13" s="1133">
        <f>'AVAST ALL FORECASTS'!BC82*$AY$11</f>
        <v>16100</v>
      </c>
      <c r="AK13" s="760"/>
      <c r="AL13" s="999">
        <v>2667</v>
      </c>
      <c r="AM13" s="1133">
        <f>'AVAST ALL FORECASTS'!BD82*$AY$11</f>
        <v>14200</v>
      </c>
      <c r="AN13" s="760"/>
      <c r="AO13" s="999">
        <v>2286</v>
      </c>
      <c r="AP13" s="1133">
        <f>'AVAST ALL FORECASTS'!BE82*$AY$11</f>
        <v>11000</v>
      </c>
      <c r="AQ13" s="760"/>
      <c r="AR13" s="999">
        <v>2286</v>
      </c>
      <c r="AS13" s="1133">
        <f>SUM(I13,L13,O13,R13,U13,X13,AA13,AD13,AG13,AJ13,AM13,AP13)</f>
        <v>177600</v>
      </c>
      <c r="AT13" s="158"/>
      <c r="AU13" s="157">
        <f>SUM(K13,N13,Q13,T13,W13,Z13,AC13,AF13,AI13,AL13,AO13,AR13)</f>
        <v>29464</v>
      </c>
    </row>
    <row r="14" spans="1:54" ht="16.5" customHeight="1">
      <c r="D14" s="761" t="s">
        <v>14</v>
      </c>
      <c r="E14" s="762" t="s">
        <v>31</v>
      </c>
      <c r="F14" s="763" t="s">
        <v>16</v>
      </c>
      <c r="G14" s="764">
        <v>12</v>
      </c>
      <c r="H14" s="765"/>
      <c r="I14" s="1134"/>
      <c r="J14" s="767"/>
      <c r="K14" s="1000"/>
      <c r="L14" s="1134"/>
      <c r="M14" s="769"/>
      <c r="N14" s="1000"/>
      <c r="O14" s="1134"/>
      <c r="P14" s="770"/>
      <c r="Q14" s="1000"/>
      <c r="R14" s="1134"/>
      <c r="S14" s="770"/>
      <c r="T14" s="1000"/>
      <c r="U14" s="1135"/>
      <c r="V14" s="769"/>
      <c r="W14" s="1000"/>
      <c r="X14" s="1134"/>
      <c r="Y14" s="769"/>
      <c r="Z14" s="1000"/>
      <c r="AA14" s="1134"/>
      <c r="AB14" s="769"/>
      <c r="AC14" s="1000"/>
      <c r="AD14" s="1136"/>
      <c r="AE14" s="772"/>
      <c r="AF14" s="1000"/>
      <c r="AG14" s="1136"/>
      <c r="AH14" s="772"/>
      <c r="AI14" s="1000"/>
      <c r="AJ14" s="1136"/>
      <c r="AK14" s="772"/>
      <c r="AL14" s="1000"/>
      <c r="AM14" s="1136"/>
      <c r="AN14" s="772"/>
      <c r="AO14" s="1000"/>
      <c r="AP14" s="1136"/>
      <c r="AQ14" s="772"/>
      <c r="AR14" s="1000"/>
      <c r="AS14" s="1134">
        <f>SUM(I14,L14,O14,R14,U14,X14,AA14,AD14,AG14,AJ14,AM14,AP14)</f>
        <v>0</v>
      </c>
      <c r="AT14" s="769"/>
      <c r="AU14" s="773"/>
    </row>
    <row r="15" spans="1:54" ht="16.5" customHeight="1">
      <c r="D15" s="2948" t="s">
        <v>309</v>
      </c>
      <c r="E15" s="2949"/>
      <c r="F15" s="2950"/>
      <c r="G15" s="1137"/>
      <c r="H15" s="1138"/>
      <c r="I15" s="1139"/>
      <c r="J15" s="1140"/>
      <c r="K15" s="1141"/>
      <c r="L15" s="1139"/>
      <c r="M15" s="1142"/>
      <c r="N15" s="1141"/>
      <c r="O15" s="1139"/>
      <c r="P15" s="1142"/>
      <c r="Q15" s="1141"/>
      <c r="R15" s="1139"/>
      <c r="S15" s="1142"/>
      <c r="T15" s="1141"/>
      <c r="U15" s="1139"/>
      <c r="V15" s="1142"/>
      <c r="W15" s="1141"/>
      <c r="X15" s="1139"/>
      <c r="Y15" s="1142"/>
      <c r="Z15" s="1141"/>
      <c r="AA15" s="1139"/>
      <c r="AB15" s="1142"/>
      <c r="AC15" s="1141"/>
      <c r="AD15" s="1139">
        <f>SUM(AD13:AD14)</f>
        <v>15500</v>
      </c>
      <c r="AE15" s="1142"/>
      <c r="AF15" s="1141">
        <f>SUM(AF13:AF14)</f>
        <v>2540</v>
      </c>
      <c r="AG15" s="1139">
        <f>SUM(AG13:AG14)</f>
        <v>15600</v>
      </c>
      <c r="AH15" s="1142"/>
      <c r="AI15" s="1141">
        <f>SUM(AI13:AI14)</f>
        <v>2540</v>
      </c>
      <c r="AJ15" s="1139">
        <f>SUM(AJ13:AJ14)</f>
        <v>16100</v>
      </c>
      <c r="AK15" s="1142"/>
      <c r="AL15" s="1141">
        <f>SUM(AL13:AL14)</f>
        <v>2667</v>
      </c>
      <c r="AM15" s="1139">
        <f>SUM(AM13:AM14)</f>
        <v>14200</v>
      </c>
      <c r="AN15" s="1142"/>
      <c r="AO15" s="1141">
        <f>SUM(AO13:AO14)</f>
        <v>2286</v>
      </c>
      <c r="AP15" s="1139">
        <f>SUM(AP13:AP14)</f>
        <v>11000</v>
      </c>
      <c r="AQ15" s="1142"/>
      <c r="AR15" s="1143">
        <f>SUM(AR13:AR14)</f>
        <v>2286</v>
      </c>
      <c r="AS15" s="1139">
        <f>SUM(AS13:AS14)</f>
        <v>177600</v>
      </c>
      <c r="AT15" s="1142"/>
      <c r="AU15" s="1144">
        <f>SUM(AU13:AU14)</f>
        <v>29464</v>
      </c>
    </row>
    <row r="16" spans="1:54" ht="16.5" customHeight="1">
      <c r="D16" s="318"/>
      <c r="E16" s="318"/>
      <c r="F16" s="318"/>
      <c r="G16" s="318"/>
      <c r="H16" s="318"/>
      <c r="I16" s="587"/>
      <c r="J16" s="318"/>
      <c r="K16" s="1002"/>
      <c r="L16" s="587"/>
      <c r="M16" s="318"/>
      <c r="N16" s="1002"/>
      <c r="O16" s="587"/>
      <c r="P16" s="318"/>
      <c r="Q16" s="1002"/>
      <c r="R16" s="587"/>
      <c r="S16" s="318"/>
      <c r="T16" s="1002"/>
      <c r="U16" s="587"/>
      <c r="V16" s="318"/>
      <c r="W16" s="1002"/>
      <c r="X16" s="587"/>
      <c r="Y16" s="318"/>
      <c r="Z16" s="1002"/>
      <c r="AA16" s="587"/>
      <c r="AB16" s="318"/>
      <c r="AC16" s="1002"/>
      <c r="AD16" s="587"/>
      <c r="AE16" s="318"/>
      <c r="AF16" s="1002"/>
      <c r="AG16" s="587"/>
      <c r="AH16" s="318"/>
      <c r="AI16" s="1002"/>
      <c r="AJ16" s="587"/>
      <c r="AK16" s="318"/>
      <c r="AL16" s="1002"/>
      <c r="AM16" s="587"/>
      <c r="AN16" s="318"/>
      <c r="AO16" s="1002"/>
      <c r="AP16" s="587"/>
      <c r="AQ16" s="318"/>
      <c r="AR16" s="1002"/>
      <c r="AS16" s="587"/>
      <c r="AT16" s="318"/>
      <c r="AU16" s="318"/>
    </row>
    <row r="17" spans="1:47" ht="15.75" customHeight="1">
      <c r="D17" s="1060"/>
      <c r="E17" s="1060" t="s">
        <v>33</v>
      </c>
      <c r="F17" s="1061"/>
      <c r="G17" s="1062"/>
      <c r="H17" s="1061"/>
      <c r="I17" s="1145"/>
      <c r="J17" s="1146">
        <v>45383</v>
      </c>
      <c r="K17" s="1147"/>
      <c r="L17" s="1145"/>
      <c r="M17" s="1146">
        <v>45413</v>
      </c>
      <c r="N17" s="1147"/>
      <c r="O17" s="1145"/>
      <c r="P17" s="1146">
        <v>45444</v>
      </c>
      <c r="Q17" s="1147"/>
      <c r="R17" s="1145"/>
      <c r="S17" s="1146">
        <v>45474</v>
      </c>
      <c r="T17" s="1147"/>
      <c r="U17" s="1145"/>
      <c r="V17" s="1146">
        <v>45505</v>
      </c>
      <c r="W17" s="1147"/>
      <c r="X17" s="1145"/>
      <c r="Y17" s="1146">
        <v>45536</v>
      </c>
      <c r="Z17" s="1147"/>
      <c r="AA17" s="1145"/>
      <c r="AB17" s="1146">
        <v>45566</v>
      </c>
      <c r="AC17" s="1147"/>
      <c r="AD17" s="1145"/>
      <c r="AE17" s="1146">
        <v>45597</v>
      </c>
      <c r="AF17" s="1147"/>
      <c r="AG17" s="1145"/>
      <c r="AH17" s="1146">
        <v>45627</v>
      </c>
      <c r="AI17" s="1147"/>
      <c r="AJ17" s="1145"/>
      <c r="AK17" s="1146">
        <v>45658</v>
      </c>
      <c r="AL17" s="1147"/>
      <c r="AM17" s="1145"/>
      <c r="AN17" s="1146">
        <v>45689</v>
      </c>
      <c r="AO17" s="1147"/>
      <c r="AP17" s="1145"/>
      <c r="AQ17" s="1146">
        <v>45717</v>
      </c>
      <c r="AR17" s="1147"/>
      <c r="AS17" s="1145"/>
      <c r="AT17" s="1146" t="s">
        <v>2</v>
      </c>
      <c r="AU17" s="1148"/>
    </row>
    <row r="18" spans="1:47" ht="15.75" customHeight="1">
      <c r="A18" s="150" t="s">
        <v>0</v>
      </c>
      <c r="B18" s="164">
        <v>165</v>
      </c>
      <c r="D18" s="1124" t="s">
        <v>4</v>
      </c>
      <c r="E18" s="1125" t="s">
        <v>5</v>
      </c>
      <c r="F18" s="1149" t="s">
        <v>6</v>
      </c>
      <c r="G18" s="1150" t="s">
        <v>7</v>
      </c>
      <c r="H18" s="1151"/>
      <c r="I18" s="1128" t="s">
        <v>9</v>
      </c>
      <c r="J18" s="1129" t="s">
        <v>10</v>
      </c>
      <c r="K18" s="1130" t="s">
        <v>11</v>
      </c>
      <c r="L18" s="1128" t="s">
        <v>9</v>
      </c>
      <c r="M18" s="1129" t="s">
        <v>10</v>
      </c>
      <c r="N18" s="1130" t="s">
        <v>11</v>
      </c>
      <c r="O18" s="1128" t="s">
        <v>9</v>
      </c>
      <c r="P18" s="1129" t="s">
        <v>10</v>
      </c>
      <c r="Q18" s="1130" t="s">
        <v>11</v>
      </c>
      <c r="R18" s="1128" t="s">
        <v>9</v>
      </c>
      <c r="S18" s="1129" t="s">
        <v>10</v>
      </c>
      <c r="T18" s="1130" t="s">
        <v>11</v>
      </c>
      <c r="U18" s="1128" t="s">
        <v>9</v>
      </c>
      <c r="V18" s="1129" t="s">
        <v>10</v>
      </c>
      <c r="W18" s="1130" t="s">
        <v>11</v>
      </c>
      <c r="X18" s="1128" t="s">
        <v>9</v>
      </c>
      <c r="Y18" s="1129" t="s">
        <v>10</v>
      </c>
      <c r="Z18" s="1130" t="s">
        <v>11</v>
      </c>
      <c r="AA18" s="1128" t="s">
        <v>9</v>
      </c>
      <c r="AB18" s="1129" t="s">
        <v>10</v>
      </c>
      <c r="AC18" s="1130" t="s">
        <v>11</v>
      </c>
      <c r="AD18" s="1128" t="s">
        <v>9</v>
      </c>
      <c r="AE18" s="1129" t="s">
        <v>10</v>
      </c>
      <c r="AF18" s="1130" t="s">
        <v>11</v>
      </c>
      <c r="AG18" s="1128" t="s">
        <v>9</v>
      </c>
      <c r="AH18" s="1129" t="s">
        <v>10</v>
      </c>
      <c r="AI18" s="1130" t="s">
        <v>11</v>
      </c>
      <c r="AJ18" s="1128" t="s">
        <v>9</v>
      </c>
      <c r="AK18" s="1129" t="s">
        <v>12</v>
      </c>
      <c r="AL18" s="1130" t="s">
        <v>11</v>
      </c>
      <c r="AM18" s="1128" t="s">
        <v>9</v>
      </c>
      <c r="AN18" s="1129" t="s">
        <v>12</v>
      </c>
      <c r="AO18" s="1130" t="s">
        <v>11</v>
      </c>
      <c r="AP18" s="1128" t="s">
        <v>9</v>
      </c>
      <c r="AQ18" s="1129" t="s">
        <v>12</v>
      </c>
      <c r="AR18" s="1130" t="s">
        <v>11</v>
      </c>
      <c r="AS18" s="1128" t="s">
        <v>9</v>
      </c>
      <c r="AT18" s="1129" t="s">
        <v>12</v>
      </c>
      <c r="AU18" s="1132" t="s">
        <v>11</v>
      </c>
    </row>
    <row r="19" spans="1:47" ht="15.75" customHeight="1">
      <c r="A19" s="150" t="s">
        <v>34</v>
      </c>
      <c r="B19" s="156">
        <v>0.12</v>
      </c>
      <c r="D19" s="175" t="s">
        <v>35</v>
      </c>
      <c r="E19" s="174" t="s">
        <v>36</v>
      </c>
      <c r="F19" s="257" t="s">
        <v>16</v>
      </c>
      <c r="G19" s="256">
        <v>12</v>
      </c>
      <c r="H19" s="255">
        <f>G19*60</f>
        <v>720</v>
      </c>
      <c r="I19" s="1121">
        <f>'NLOK ALL FORECASTS'!AT174</f>
        <v>66050</v>
      </c>
      <c r="J19" s="172"/>
      <c r="K19" s="1003"/>
      <c r="L19" s="1121">
        <f>'NLOK ALL FORECASTS'!AU75</f>
        <v>63600</v>
      </c>
      <c r="M19" s="172"/>
      <c r="N19" s="1003"/>
      <c r="O19" s="1121">
        <f>'NLOK ALL FORECASTS'!AV174</f>
        <v>58300</v>
      </c>
      <c r="P19" s="377"/>
      <c r="Q19" s="1003"/>
      <c r="R19" s="1121">
        <f>'NLOK ALL FORECASTS'!AW174</f>
        <v>56300</v>
      </c>
      <c r="S19" s="377"/>
      <c r="T19" s="1003"/>
      <c r="U19" s="1121">
        <f>'NLOK ALL FORECASTS'!AX174</f>
        <v>62877</v>
      </c>
      <c r="V19" s="172"/>
      <c r="W19" s="1003"/>
      <c r="X19" s="1121">
        <f>'NLOK ALL FORECASTS'!AY174</f>
        <v>54740</v>
      </c>
      <c r="Y19" s="172"/>
      <c r="Z19" s="1003"/>
      <c r="AA19" s="1121">
        <f>'NLOK ALL FORECASTS'!AZ174</f>
        <v>66500</v>
      </c>
      <c r="AB19" s="172"/>
      <c r="AC19" s="1003"/>
      <c r="AD19" s="1121">
        <f>'NLOK ALL FORECASTS'!BA174</f>
        <v>74500</v>
      </c>
      <c r="AE19" s="172"/>
      <c r="AF19" s="1003"/>
      <c r="AG19" s="1121">
        <f>'NLOK ALL FORECASTS'!BB174</f>
        <v>80750</v>
      </c>
      <c r="AH19" s="172"/>
      <c r="AI19" s="1003"/>
      <c r="AJ19" s="1121">
        <f>'NLOK ALL FORECASTS'!BC174</f>
        <v>89350</v>
      </c>
      <c r="AK19" s="172"/>
      <c r="AL19" s="1003"/>
      <c r="AM19" s="1121">
        <f>'NLOK ALL FORECASTS'!BD174</f>
        <v>84400</v>
      </c>
      <c r="AN19" s="172"/>
      <c r="AO19" s="1003"/>
      <c r="AP19" s="1121">
        <f>'NLOK ALL FORECASTS'!BE174</f>
        <v>82300</v>
      </c>
      <c r="AQ19" s="172"/>
      <c r="AR19" s="1003"/>
      <c r="AS19" s="1152">
        <f>SUM(I19,L19,O19,R19,U19,X19,AA19,AD19,AG19,AJ19,AM19,AP19)</f>
        <v>839667</v>
      </c>
      <c r="AT19" s="172"/>
      <c r="AU19" s="171"/>
    </row>
    <row r="20" spans="1:47" ht="15.75" customHeight="1">
      <c r="A20" s="150" t="s">
        <v>37</v>
      </c>
      <c r="B20" s="149">
        <v>0.85</v>
      </c>
      <c r="D20" s="326" t="s">
        <v>35</v>
      </c>
      <c r="E20" s="247" t="s">
        <v>38</v>
      </c>
      <c r="F20" s="247" t="s">
        <v>16</v>
      </c>
      <c r="G20" s="246">
        <v>12</v>
      </c>
      <c r="H20" s="245">
        <f>G20*60</f>
        <v>720</v>
      </c>
      <c r="I20" s="1063">
        <f>'NLOK ALL FORECASTS'!AT173</f>
        <v>22950</v>
      </c>
      <c r="J20" s="244"/>
      <c r="K20" s="1004"/>
      <c r="L20" s="1063">
        <f>'NLOK ALL FORECASTS'!AU74</f>
        <v>26000</v>
      </c>
      <c r="M20" s="244"/>
      <c r="N20" s="1004"/>
      <c r="O20" s="1063">
        <f>'NLOK ALL FORECASTS'!AV173</f>
        <v>33700</v>
      </c>
      <c r="P20" s="242"/>
      <c r="Q20" s="1004"/>
      <c r="R20" s="1063">
        <f>'NLOK ALL FORECASTS'!AW173</f>
        <v>35950</v>
      </c>
      <c r="S20" s="242"/>
      <c r="T20" s="1004"/>
      <c r="U20" s="1063">
        <f>'NLOK ALL FORECASTS'!AX173</f>
        <v>35773</v>
      </c>
      <c r="V20" s="244"/>
      <c r="W20" s="1004"/>
      <c r="X20" s="1063">
        <f>'NLOK ALL FORECASTS'!AY173</f>
        <v>31860</v>
      </c>
      <c r="Y20" s="244"/>
      <c r="Z20" s="1004"/>
      <c r="AA20" s="1063">
        <f>'NLOK ALL FORECASTS'!AZ173</f>
        <v>24000</v>
      </c>
      <c r="AB20" s="244"/>
      <c r="AC20" s="1004"/>
      <c r="AD20" s="1063">
        <f>'NLOK ALL FORECASTS'!BA173</f>
        <v>22500</v>
      </c>
      <c r="AE20" s="244"/>
      <c r="AF20" s="1004"/>
      <c r="AG20" s="1063">
        <f>'NLOK ALL FORECASTS'!BB173</f>
        <v>23000</v>
      </c>
      <c r="AH20" s="244"/>
      <c r="AI20" s="1004"/>
      <c r="AJ20" s="1063">
        <f>'NLOK ALL FORECASTS'!BC173</f>
        <v>26950</v>
      </c>
      <c r="AK20" s="244"/>
      <c r="AL20" s="1004"/>
      <c r="AM20" s="1063">
        <f>'NLOK ALL FORECASTS'!BD173</f>
        <v>24600</v>
      </c>
      <c r="AN20" s="244"/>
      <c r="AO20" s="1004"/>
      <c r="AP20" s="1063">
        <f>'NLOK ALL FORECASTS'!BE173</f>
        <v>24900</v>
      </c>
      <c r="AQ20" s="244"/>
      <c r="AR20" s="1004"/>
      <c r="AS20" s="1153">
        <f>SUM(I20,L20,O20,R20,U20,X20,AA20,AD20,AG20,AJ20,AM20,AP20)</f>
        <v>332183</v>
      </c>
      <c r="AT20" s="244"/>
      <c r="AU20" s="381"/>
    </row>
    <row r="21" spans="1:47" ht="15.75" customHeight="1">
      <c r="A21" s="150"/>
      <c r="B21" s="164"/>
      <c r="D21" s="2944" t="s">
        <v>39</v>
      </c>
      <c r="E21" s="2945"/>
      <c r="F21" s="2946"/>
      <c r="G21" s="1154">
        <v>12</v>
      </c>
      <c r="H21" s="1155">
        <f>G21*60</f>
        <v>720</v>
      </c>
      <c r="I21" s="1156">
        <f>SUM(I19:I20)</f>
        <v>89000</v>
      </c>
      <c r="J21" s="1157"/>
      <c r="K21" s="1158">
        <f>SUM(K19:K20)</f>
        <v>0</v>
      </c>
      <c r="L21" s="1156">
        <f>SUM(L19:L20)</f>
        <v>89600</v>
      </c>
      <c r="M21" s="1157"/>
      <c r="N21" s="1158">
        <f>SUM(N19:N20)</f>
        <v>0</v>
      </c>
      <c r="O21" s="1156">
        <f>SUM(O18:O20)</f>
        <v>92000</v>
      </c>
      <c r="P21" s="1159"/>
      <c r="Q21" s="1158">
        <f>SUM(Q19:Q20)</f>
        <v>0</v>
      </c>
      <c r="R21" s="1156">
        <f>SUM(R18:R20)</f>
        <v>92250</v>
      </c>
      <c r="S21" s="1159"/>
      <c r="T21" s="1158">
        <f>SUM(T19:T20)</f>
        <v>0</v>
      </c>
      <c r="U21" s="1156">
        <f>SUM(U18:U20)</f>
        <v>98650</v>
      </c>
      <c r="V21" s="1157"/>
      <c r="W21" s="1158">
        <f>SUM(W19:W20)</f>
        <v>0</v>
      </c>
      <c r="X21" s="1156">
        <f>SUM(X18:X20)</f>
        <v>86600</v>
      </c>
      <c r="Y21" s="1157"/>
      <c r="Z21" s="1158"/>
      <c r="AA21" s="1156">
        <f>SUM(AA18:AA20)</f>
        <v>90500</v>
      </c>
      <c r="AB21" s="1157"/>
      <c r="AC21" s="1158"/>
      <c r="AD21" s="1156">
        <f>SUM(AD18:AD20)</f>
        <v>97000</v>
      </c>
      <c r="AE21" s="1157"/>
      <c r="AF21" s="1158"/>
      <c r="AG21" s="1156">
        <f>SUM(AG18:AG20)</f>
        <v>103750</v>
      </c>
      <c r="AH21" s="1157"/>
      <c r="AI21" s="1158"/>
      <c r="AJ21" s="1156">
        <f>SUM(AJ18:AJ20)</f>
        <v>116300</v>
      </c>
      <c r="AK21" s="1157"/>
      <c r="AL21" s="1158"/>
      <c r="AM21" s="1156">
        <f>SUM(AM18:AM20)</f>
        <v>109000</v>
      </c>
      <c r="AN21" s="1157"/>
      <c r="AO21" s="1158"/>
      <c r="AP21" s="1156">
        <f>SUM(AP18:AP20)</f>
        <v>107200</v>
      </c>
      <c r="AQ21" s="1157"/>
      <c r="AR21" s="1158"/>
      <c r="AS21" s="1156">
        <f>SUM(AS19:AS20)</f>
        <v>1171850</v>
      </c>
      <c r="AT21" s="1159"/>
      <c r="AU21" s="1160"/>
    </row>
    <row r="22" spans="1:47">
      <c r="G22" s="145"/>
      <c r="H22" s="145"/>
      <c r="I22" s="419"/>
      <c r="L22" s="419"/>
      <c r="O22" s="419"/>
      <c r="R22" s="419"/>
      <c r="U22" s="419"/>
      <c r="X22" s="419"/>
      <c r="AA22" s="419"/>
      <c r="AD22" s="419"/>
      <c r="AG22" s="419"/>
      <c r="AJ22" s="419"/>
      <c r="AM22" s="419"/>
      <c r="AP22" s="419"/>
      <c r="AS22" s="419"/>
    </row>
    <row r="23" spans="1:47" ht="15.75" customHeight="1">
      <c r="A23" s="150" t="s">
        <v>0</v>
      </c>
      <c r="B23" s="164">
        <v>165</v>
      </c>
      <c r="D23" s="210" t="s">
        <v>35</v>
      </c>
      <c r="E23" s="174" t="s">
        <v>40</v>
      </c>
      <c r="F23" s="174" t="s">
        <v>22</v>
      </c>
      <c r="G23" s="209">
        <v>12</v>
      </c>
      <c r="H23" s="276">
        <f>G23*60</f>
        <v>720</v>
      </c>
      <c r="I23" s="1121">
        <f>'NLOK ALL FORECASTS'!AT172</f>
        <v>1750</v>
      </c>
      <c r="J23" s="172">
        <v>4</v>
      </c>
      <c r="K23" s="1003"/>
      <c r="L23" s="1121">
        <f>'NLOK ALL FORECASTS'!AU73</f>
        <v>1900</v>
      </c>
      <c r="M23" s="172">
        <v>4</v>
      </c>
      <c r="N23" s="1003"/>
      <c r="O23" s="1121">
        <f>'NLOK ALL FORECASTS'!AV172</f>
        <v>1900</v>
      </c>
      <c r="P23" s="377">
        <v>4</v>
      </c>
      <c r="Q23" s="1003"/>
      <c r="R23" s="1121">
        <f>'NLOK ALL FORECASTS'!AW172</f>
        <v>1950</v>
      </c>
      <c r="S23" s="377">
        <v>4</v>
      </c>
      <c r="T23" s="1003"/>
      <c r="U23" s="1121">
        <f>'NLOK ALL FORECASTS'!AX172</f>
        <v>0</v>
      </c>
      <c r="V23" s="172">
        <v>4</v>
      </c>
      <c r="W23" s="1003"/>
      <c r="X23" s="1121">
        <f>'NLOK ALL FORECASTS'!AY172</f>
        <v>0</v>
      </c>
      <c r="Y23" s="172">
        <v>4</v>
      </c>
      <c r="Z23" s="1003"/>
      <c r="AA23" s="1121">
        <f>'NLOK ALL FORECASTS'!AZ172</f>
        <v>0</v>
      </c>
      <c r="AB23" s="172">
        <v>4</v>
      </c>
      <c r="AC23" s="1003"/>
      <c r="AD23" s="1121">
        <f>'NLOK ALL FORECASTS'!BA172</f>
        <v>0</v>
      </c>
      <c r="AE23" s="172">
        <v>4</v>
      </c>
      <c r="AF23" s="1003"/>
      <c r="AG23" s="1121">
        <f>'NLOK ALL FORECASTS'!BB172</f>
        <v>0</v>
      </c>
      <c r="AH23" s="172">
        <v>4</v>
      </c>
      <c r="AI23" s="1003"/>
      <c r="AJ23" s="1121">
        <f>'NLOK ALL FORECASTS'!BC172</f>
        <v>0</v>
      </c>
      <c r="AK23" s="172">
        <v>5</v>
      </c>
      <c r="AL23" s="1003"/>
      <c r="AM23" s="1121">
        <f>'NLOK ALL FORECASTS'!BD172</f>
        <v>0</v>
      </c>
      <c r="AN23" s="172">
        <v>5</v>
      </c>
      <c r="AO23" s="1003"/>
      <c r="AP23" s="1121">
        <f>'NLOK ALL FORECASTS'!BE172</f>
        <v>0</v>
      </c>
      <c r="AQ23" s="172">
        <v>5</v>
      </c>
      <c r="AR23" s="1003"/>
      <c r="AS23" s="1152">
        <f>SUM(I23,L23,O23,R23,U23,X23,AA23,AD23,AG23,AJ23,AM23,AP23)</f>
        <v>7500</v>
      </c>
      <c r="AT23" s="172">
        <f>SUM(J23,M23,P23,S23,V23,Y23,AB23,AE23,AH23,AK23,AN23,AQ23)</f>
        <v>51</v>
      </c>
      <c r="AU23" s="625"/>
    </row>
    <row r="24" spans="1:47" ht="15.75" customHeight="1">
      <c r="A24" s="150" t="s">
        <v>34</v>
      </c>
      <c r="B24" s="156">
        <v>0.12</v>
      </c>
      <c r="D24" s="626" t="s">
        <v>41</v>
      </c>
      <c r="E24" s="155" t="s">
        <v>42</v>
      </c>
      <c r="F24" s="155" t="s">
        <v>16</v>
      </c>
      <c r="G24" s="154">
        <v>15</v>
      </c>
      <c r="H24" s="153">
        <f>G24*60</f>
        <v>900</v>
      </c>
      <c r="I24" s="1161">
        <f>'NLOK ALL FORECASTS'!AT170</f>
        <v>33000</v>
      </c>
      <c r="J24" s="151"/>
      <c r="K24" s="1006"/>
      <c r="L24" s="1161">
        <f>'NLOK ALL FORECASTS'!AU71</f>
        <v>32000</v>
      </c>
      <c r="M24" s="151"/>
      <c r="N24" s="1006"/>
      <c r="O24" s="1161">
        <f>'NLOK ALL FORECASTS'!AV170</f>
        <v>32000</v>
      </c>
      <c r="P24" s="379"/>
      <c r="Q24" s="1006"/>
      <c r="R24" s="1161">
        <f>'NLOK ALL FORECASTS'!AW170</f>
        <v>32000</v>
      </c>
      <c r="S24" s="379"/>
      <c r="T24" s="1006"/>
      <c r="U24" s="1161">
        <f>'NLOK ALL FORECASTS'!AX170</f>
        <v>31400</v>
      </c>
      <c r="V24" s="151"/>
      <c r="W24" s="1006"/>
      <c r="X24" s="1161">
        <f>'NLOK ALL FORECASTS'!AY170</f>
        <v>29000</v>
      </c>
      <c r="Y24" s="151"/>
      <c r="Z24" s="1006"/>
      <c r="AA24" s="1161">
        <f>'NLOK ALL FORECASTS'!AZ170</f>
        <v>31000</v>
      </c>
      <c r="AB24" s="151"/>
      <c r="AC24" s="1006"/>
      <c r="AD24" s="1161">
        <f>'NLOK ALL FORECASTS'!BA170</f>
        <v>29000</v>
      </c>
      <c r="AE24" s="151"/>
      <c r="AF24" s="1006"/>
      <c r="AG24" s="1161">
        <f>'NLOK ALL FORECASTS'!BB170</f>
        <v>33000</v>
      </c>
      <c r="AH24" s="151"/>
      <c r="AI24" s="1006"/>
      <c r="AJ24" s="1161">
        <f>'NLOK ALL FORECASTS'!BC170</f>
        <v>30000</v>
      </c>
      <c r="AK24" s="151"/>
      <c r="AL24" s="1006"/>
      <c r="AM24" s="1161">
        <f>'NLOK ALL FORECASTS'!BD170</f>
        <v>23000</v>
      </c>
      <c r="AN24" s="151"/>
      <c r="AO24" s="1006"/>
      <c r="AP24" s="1161">
        <f>'NLOK ALL FORECASTS'!BE170</f>
        <v>23000</v>
      </c>
      <c r="AQ24" s="151"/>
      <c r="AR24" s="1006"/>
      <c r="AS24" s="1162">
        <f>SUM(I24,L24,O24,R24,U24,X24,AA24,AD24,AG24,AJ24,AM24,AP24)</f>
        <v>358400</v>
      </c>
      <c r="AT24" s="151"/>
      <c r="AU24" s="624"/>
    </row>
    <row r="25" spans="1:47" ht="15.75" customHeight="1">
      <c r="A25" s="150" t="s">
        <v>37</v>
      </c>
      <c r="B25" s="149">
        <v>0.85</v>
      </c>
      <c r="D25" s="627" t="s">
        <v>41</v>
      </c>
      <c r="E25" s="218" t="s">
        <v>43</v>
      </c>
      <c r="F25" s="218" t="s">
        <v>22</v>
      </c>
      <c r="G25" s="628">
        <v>12</v>
      </c>
      <c r="H25" s="629">
        <f>G25*60</f>
        <v>720</v>
      </c>
      <c r="I25" s="1163">
        <f>'NLOK ALL FORECASTS'!AT171</f>
        <v>13000</v>
      </c>
      <c r="J25" s="631">
        <v>16</v>
      </c>
      <c r="K25" s="1007"/>
      <c r="L25" s="1163">
        <f>'NLOK ALL FORECASTS'!AU72</f>
        <v>12700</v>
      </c>
      <c r="M25" s="631">
        <v>16</v>
      </c>
      <c r="N25" s="1007"/>
      <c r="O25" s="1163">
        <f>'NLOK ALL FORECASTS'!AV171</f>
        <v>12000</v>
      </c>
      <c r="P25" s="633">
        <v>21</v>
      </c>
      <c r="Q25" s="1007"/>
      <c r="R25" s="1163">
        <f>'NLOK ALL FORECASTS'!AW171</f>
        <v>11800</v>
      </c>
      <c r="S25" s="633">
        <v>19</v>
      </c>
      <c r="T25" s="1007"/>
      <c r="U25" s="1163">
        <f>'NLOK ALL FORECASTS'!AX171</f>
        <v>14000</v>
      </c>
      <c r="V25" s="631">
        <v>18</v>
      </c>
      <c r="W25" s="1007"/>
      <c r="X25" s="1163">
        <f>'NLOK ALL FORECASTS'!AY171</f>
        <v>16700</v>
      </c>
      <c r="Y25" s="631">
        <v>19</v>
      </c>
      <c r="Z25" s="1007"/>
      <c r="AA25" s="1163">
        <f>'NLOK ALL FORECASTS'!AZ171</f>
        <v>17400</v>
      </c>
      <c r="AB25" s="631">
        <v>18</v>
      </c>
      <c r="AC25" s="1007"/>
      <c r="AD25" s="1163">
        <f>'NLOK ALL FORECASTS'!BA171</f>
        <v>24000</v>
      </c>
      <c r="AE25" s="631">
        <v>18</v>
      </c>
      <c r="AF25" s="1007"/>
      <c r="AG25" s="1163">
        <f>'NLOK ALL FORECASTS'!BB171</f>
        <v>24000</v>
      </c>
      <c r="AH25" s="631">
        <v>18</v>
      </c>
      <c r="AI25" s="1007"/>
      <c r="AJ25" s="1163">
        <f>'NLOK ALL FORECASTS'!BC171</f>
        <v>24000</v>
      </c>
      <c r="AK25" s="631">
        <v>19</v>
      </c>
      <c r="AL25" s="1007"/>
      <c r="AM25" s="1163">
        <f>'NLOK ALL FORECASTS'!BD171</f>
        <v>21000</v>
      </c>
      <c r="AN25" s="631">
        <v>18</v>
      </c>
      <c r="AO25" s="1007"/>
      <c r="AP25" s="1163">
        <f>'NLOK ALL FORECASTS'!BE171</f>
        <v>21000</v>
      </c>
      <c r="AQ25" s="631">
        <v>18</v>
      </c>
      <c r="AR25" s="1007"/>
      <c r="AS25" s="1153">
        <f>SUM(I25,L25,O25,R25,U25,X25,AA25,AD25,AG25,AJ25,AM25,AP25)</f>
        <v>211600</v>
      </c>
      <c r="AT25" s="631">
        <f>SUM(J25,M25,P25,S25,V25,Y25,AB25,AE25,AH25,AK25,AN25,AQ25)</f>
        <v>218</v>
      </c>
      <c r="AU25" s="634"/>
    </row>
    <row r="26" spans="1:47" ht="15.75" customHeight="1">
      <c r="H26" s="145"/>
      <c r="O26" s="2858"/>
    </row>
    <row r="27" spans="1:47" s="961" customFormat="1" ht="15.75" customHeight="1">
      <c r="I27" s="961" t="s">
        <v>290</v>
      </c>
      <c r="K27" s="1048"/>
      <c r="L27" s="961" t="s">
        <v>291</v>
      </c>
      <c r="N27" s="1048"/>
      <c r="O27" s="961" t="s">
        <v>292</v>
      </c>
      <c r="Q27" s="1048"/>
      <c r="R27" s="961" t="s">
        <v>293</v>
      </c>
      <c r="T27" s="1048"/>
      <c r="U27" s="961" t="s">
        <v>294</v>
      </c>
      <c r="W27" s="1048"/>
      <c r="X27" s="961" t="s">
        <v>295</v>
      </c>
      <c r="Z27" s="1048"/>
      <c r="AA27" s="961" t="s">
        <v>296</v>
      </c>
      <c r="AC27" s="1048"/>
      <c r="AD27" s="961" t="s">
        <v>297</v>
      </c>
      <c r="AF27" s="1048"/>
      <c r="AG27" s="961" t="s">
        <v>298</v>
      </c>
      <c r="AI27" s="1048"/>
      <c r="AJ27" s="961" t="s">
        <v>299</v>
      </c>
      <c r="AL27" s="1048"/>
      <c r="AM27" s="961" t="s">
        <v>300</v>
      </c>
      <c r="AO27" s="1048"/>
      <c r="AP27" s="961" t="s">
        <v>301</v>
      </c>
      <c r="AR27" s="1048"/>
    </row>
    <row r="28" spans="1:47" ht="15.75" customHeight="1">
      <c r="I28" s="147"/>
      <c r="J28" s="147"/>
      <c r="L28" s="147"/>
      <c r="M28" s="147"/>
      <c r="P28" s="147"/>
      <c r="R28" s="147"/>
      <c r="S28" s="147"/>
      <c r="AJ28" s="441"/>
      <c r="AM28" s="434"/>
      <c r="AP28" s="434"/>
      <c r="AS28" s="434"/>
    </row>
    <row r="29" spans="1:47" ht="15.75" customHeight="1"/>
    <row r="30" spans="1:47" ht="15.75" customHeight="1"/>
    <row r="31" spans="1:47" ht="15.75" customHeight="1"/>
    <row r="32" spans="1:4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spans="46:47" ht="15.75" customHeight="1"/>
    <row r="66" spans="46:47" ht="15.75" customHeight="1"/>
    <row r="67" spans="46:47" ht="15.75" customHeight="1"/>
    <row r="68" spans="46:47" ht="15.75" customHeight="1"/>
    <row r="69" spans="46:47" ht="15.75" customHeight="1"/>
    <row r="70" spans="46:47" ht="15.75" customHeight="1"/>
    <row r="71" spans="46:47" ht="15.75" customHeight="1"/>
    <row r="72" spans="46:47" ht="15.75" customHeight="1"/>
    <row r="73" spans="46:47" ht="15.75" customHeight="1"/>
    <row r="74" spans="46:47" ht="15.75" customHeight="1"/>
    <row r="75" spans="46:47" ht="15.75" customHeight="1"/>
    <row r="76" spans="46:47" ht="15.75" customHeight="1"/>
    <row r="77" spans="46:47" ht="15.75" customHeight="1"/>
    <row r="78" spans="46:47" ht="15.75" customHeight="1"/>
    <row r="79" spans="46:47" ht="15.75" customHeight="1"/>
    <row r="80" spans="46:47" ht="15.75" customHeight="1">
      <c r="AT80" s="380"/>
      <c r="AU80" s="380"/>
    </row>
    <row r="81" spans="46:47" ht="15.75" customHeight="1"/>
    <row r="82" spans="46:47" ht="15.75" customHeight="1"/>
    <row r="83" spans="46:47" ht="15.75" customHeight="1"/>
    <row r="84" spans="46:47" ht="15.75" customHeight="1"/>
    <row r="85" spans="46:47" ht="15.75" customHeight="1"/>
    <row r="86" spans="46:47" ht="15.75" customHeight="1"/>
    <row r="87" spans="46:47" ht="15.75" customHeight="1"/>
    <row r="88" spans="46:47" ht="15.75" customHeight="1"/>
    <row r="89" spans="46:47" ht="15.75" customHeight="1"/>
    <row r="90" spans="46:47" ht="15.75" customHeight="1"/>
    <row r="91" spans="46:47" ht="15.75" customHeight="1">
      <c r="AT91" s="380"/>
      <c r="AU91" s="380"/>
    </row>
    <row r="92" spans="46:47" ht="15.75" customHeight="1"/>
    <row r="93" spans="46:47" ht="15.75" customHeight="1"/>
    <row r="94" spans="46:47" ht="15.75" customHeight="1"/>
    <row r="95" spans="46:47" ht="15.75" customHeight="1"/>
    <row r="96" spans="46:4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spans="3:3" ht="15.75" customHeight="1"/>
    <row r="114" spans="3:3" ht="15.75" customHeight="1"/>
    <row r="115" spans="3:3" ht="15.75" customHeight="1"/>
    <row r="116" spans="3:3" ht="15.75" customHeight="1"/>
    <row r="117" spans="3:3" ht="15.75" customHeight="1"/>
    <row r="118" spans="3:3" ht="15.75" customHeight="1"/>
    <row r="119" spans="3:3" ht="15.75" customHeight="1"/>
    <row r="120" spans="3:3" ht="15.75" customHeight="1"/>
    <row r="121" spans="3:3" ht="15.75" customHeight="1"/>
    <row r="122" spans="3:3" ht="15.75" customHeight="1"/>
    <row r="123" spans="3:3" ht="15.75" customHeight="1"/>
    <row r="124" spans="3:3" ht="15.75" customHeight="1"/>
    <row r="125" spans="3:3" ht="15.75" customHeight="1"/>
    <row r="126" spans="3:3" ht="15.75" customHeight="1">
      <c r="C126" s="145" t="s">
        <v>44</v>
      </c>
    </row>
    <row r="127" spans="3:3" ht="15.75" customHeight="1"/>
    <row r="128" spans="3:3" ht="15.75" customHeight="1">
      <c r="C128" s="145" t="s">
        <v>44</v>
      </c>
    </row>
    <row r="129" spans="3:3" ht="15.75" customHeight="1"/>
    <row r="130" spans="3:3" ht="15.75" customHeight="1"/>
    <row r="131" spans="3:3" ht="15.75" customHeight="1"/>
    <row r="132" spans="3:3" ht="15.75" customHeight="1"/>
    <row r="133" spans="3:3" ht="15.75" customHeight="1"/>
    <row r="134" spans="3:3" ht="15.75" customHeight="1"/>
    <row r="135" spans="3:3" ht="15.75" customHeight="1"/>
    <row r="136" spans="3:3" ht="15.75" customHeight="1"/>
    <row r="137" spans="3:3" ht="15.75" customHeight="1"/>
    <row r="138" spans="3:3" ht="15.75" customHeight="1"/>
    <row r="139" spans="3:3" ht="15.75" customHeight="1">
      <c r="C139" s="145" t="s">
        <v>44</v>
      </c>
    </row>
    <row r="140" spans="3:3" ht="15.75" customHeight="1">
      <c r="C140" s="145" t="s">
        <v>44</v>
      </c>
    </row>
    <row r="141" spans="3:3" ht="15.75" customHeight="1"/>
    <row r="142" spans="3:3" ht="15.75" customHeight="1"/>
    <row r="143" spans="3:3" ht="15.75" customHeight="1"/>
    <row r="144" spans="3:3"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spans="3:3" ht="15.75" customHeight="1"/>
    <row r="210" spans="3:3" ht="15.75" customHeight="1">
      <c r="C210" s="145" t="s">
        <v>44</v>
      </c>
    </row>
    <row r="211" spans="3:3" ht="15.75" customHeight="1"/>
    <row r="212" spans="3:3" ht="15.75" customHeight="1">
      <c r="C212" s="145" t="s">
        <v>44</v>
      </c>
    </row>
    <row r="213" spans="3:3" ht="15.75" customHeight="1"/>
    <row r="214" spans="3:3" ht="15.75" customHeight="1"/>
    <row r="215" spans="3:3" ht="15.75" customHeight="1"/>
    <row r="216" spans="3:3" ht="15.75" customHeight="1"/>
    <row r="217" spans="3:3" ht="15.75" customHeight="1"/>
    <row r="218" spans="3:3" ht="15.75" customHeight="1"/>
    <row r="219" spans="3:3" ht="15.75" customHeight="1"/>
    <row r="220" spans="3:3" ht="15.75" customHeight="1"/>
    <row r="221" spans="3:3" ht="15.75" customHeight="1"/>
    <row r="222" spans="3:3" ht="15.75" customHeight="1"/>
    <row r="223" spans="3:3" ht="15.75" customHeight="1">
      <c r="C223" s="145" t="s">
        <v>44</v>
      </c>
    </row>
    <row r="224" spans="3:3" ht="15.75" customHeight="1">
      <c r="C224" s="145" t="s">
        <v>44</v>
      </c>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spans="4:5" ht="15.75" customHeight="1"/>
    <row r="258" spans="4:5" ht="15.75" customHeight="1"/>
    <row r="259" spans="4:5" ht="15.75" customHeight="1"/>
    <row r="260" spans="4:5" ht="15.75" customHeight="1"/>
    <row r="261" spans="4:5" ht="15.75" customHeight="1"/>
    <row r="262" spans="4:5" ht="15.75" customHeight="1"/>
    <row r="263" spans="4:5" ht="15.75" customHeight="1"/>
    <row r="264" spans="4:5" ht="15.75" customHeight="1"/>
    <row r="265" spans="4:5" ht="15.75" customHeight="1"/>
    <row r="266" spans="4:5" ht="15.75" customHeight="1">
      <c r="E266" s="145" t="s">
        <v>44</v>
      </c>
    </row>
    <row r="267" spans="4:5" ht="15.75" customHeight="1">
      <c r="D267" s="145" t="s">
        <v>45</v>
      </c>
      <c r="E267" s="145" t="s">
        <v>46</v>
      </c>
    </row>
    <row r="268" spans="4:5" ht="15.75" customHeight="1"/>
    <row r="269" spans="4:5" ht="15.75" customHeight="1"/>
    <row r="270" spans="4:5" ht="15.75" customHeight="1"/>
    <row r="271" spans="4:5" ht="15.75" customHeight="1"/>
    <row r="272" spans="4:5"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sheetData>
  <mergeCells count="7">
    <mergeCell ref="D21:F21"/>
    <mergeCell ref="AX8:AY8"/>
    <mergeCell ref="AX3:AY3"/>
    <mergeCell ref="BA3:BB3"/>
    <mergeCell ref="D6:F6"/>
    <mergeCell ref="D10:F10"/>
    <mergeCell ref="D15:F15"/>
  </mergeCells>
  <pageMargins left="0.7" right="0.7" top="0.75" bottom="0.75" header="0" footer="0"/>
  <pageSetup orientation="landscape" r:id="rId1"/>
  <ignoredErrors>
    <ignoredError sqref="L10" formula="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3A5C17C0B813840913874F07E757C47" ma:contentTypeVersion="17" ma:contentTypeDescription="Create a new document." ma:contentTypeScope="" ma:versionID="b6f95cb786ecb80f1ae703b68c14e6bb">
  <xsd:schema xmlns:xsd="http://www.w3.org/2001/XMLSchema" xmlns:xs="http://www.w3.org/2001/XMLSchema" xmlns:p="http://schemas.microsoft.com/office/2006/metadata/properties" xmlns:ns2="8ace0871-a9a9-4778-a0d4-f22fe96d6ae4" xmlns:ns3="9a9d820f-8cdb-4d5b-8a80-eda16375dea0" targetNamespace="http://schemas.microsoft.com/office/2006/metadata/properties" ma:root="true" ma:fieldsID="971cdccca23f9b268d4bed424d4d714d" ns2:_="" ns3:_="">
    <xsd:import namespace="8ace0871-a9a9-4778-a0d4-f22fe96d6ae4"/>
    <xsd:import namespace="9a9d820f-8cdb-4d5b-8a80-eda16375dea0"/>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ce0871-a9a9-4778-a0d4-f22fe96d6a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096565d6-8aa4-427f-960c-03bbaac84b1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DateTaken" ma:index="24"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9d820f-8cdb-4d5b-8a80-eda16375dea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85c0fb1e-7784-4efc-abaa-7805f2274d70}" ma:internalName="TaxCatchAll" ma:showField="CatchAllData" ma:web="9a9d820f-8cdb-4d5b-8a80-eda16375dea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ace0871-a9a9-4778-a0d4-f22fe96d6ae4">
      <Terms xmlns="http://schemas.microsoft.com/office/infopath/2007/PartnerControls"/>
    </lcf76f155ced4ddcb4097134ff3c332f>
    <TaxCatchAll xmlns="9a9d820f-8cdb-4d5b-8a80-eda16375dea0" xsi:nil="true"/>
    <SharedWithUsers xmlns="9a9d820f-8cdb-4d5b-8a80-eda16375dea0">
      <UserInfo>
        <DisplayName>Roman Daněk</DisplayName>
        <AccountId>139</AccountId>
        <AccountType/>
      </UserInfo>
      <UserInfo>
        <DisplayName>Abdulhameed Peer</DisplayName>
        <AccountId>13</AccountId>
        <AccountType/>
      </UserInfo>
      <UserInfo>
        <DisplayName>Yuiko Okuno</DisplayName>
        <AccountId>88</AccountId>
        <AccountType/>
      </UserInfo>
      <UserInfo>
        <DisplayName>Madhusudan R</DisplayName>
        <AccountId>74</AccountId>
        <AccountType/>
      </UserInfo>
    </SharedWithUsers>
  </documentManagement>
</p:properties>
</file>

<file path=customXml/itemProps1.xml><?xml version="1.0" encoding="utf-8"?>
<ds:datastoreItem xmlns:ds="http://schemas.openxmlformats.org/officeDocument/2006/customXml" ds:itemID="{4F98B98F-D330-4FAE-AFC0-3EBCFBF68D39}">
  <ds:schemaRefs>
    <ds:schemaRef ds:uri="http://schemas.microsoft.com/sharepoint/v3/contenttype/forms"/>
  </ds:schemaRefs>
</ds:datastoreItem>
</file>

<file path=customXml/itemProps2.xml><?xml version="1.0" encoding="utf-8"?>
<ds:datastoreItem xmlns:ds="http://schemas.openxmlformats.org/officeDocument/2006/customXml" ds:itemID="{0CAA28F5-3011-41B1-9D04-79512863A7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ce0871-a9a9-4778-a0d4-f22fe96d6ae4"/>
    <ds:schemaRef ds:uri="9a9d820f-8cdb-4d5b-8a80-eda16375de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8F17BD-49C4-4F6B-91FE-1EAEBF0DC0B8}">
  <ds:schemaRefs>
    <ds:schemaRef ds:uri="http://purl.org/dc/elements/1.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8ace0871-a9a9-4778-a0d4-f22fe96d6ae4"/>
    <ds:schemaRef ds:uri="http://purl.org/dc/dcmitype/"/>
    <ds:schemaRef ds:uri="9a9d820f-8cdb-4d5b-8a80-eda16375dea0"/>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VM RevGen FY24 janlock</vt:lpstr>
      <vt:lpstr>VM RevGen FY24</vt:lpstr>
      <vt:lpstr>VM Support FY24</vt:lpstr>
      <vt:lpstr>VM Support FY24 lockdif</vt:lpstr>
      <vt:lpstr>OCT24 lock detail notes</vt:lpstr>
      <vt:lpstr>VM Support FY26 v1 freeze</vt:lpstr>
      <vt:lpstr>VM Support FY26</vt:lpstr>
      <vt:lpstr>VM Support FY25</vt:lpstr>
      <vt:lpstr>VM RevGen FY25</vt:lpstr>
      <vt:lpstr>Monthly lock notes</vt:lpstr>
      <vt:lpstr>LOCK DIFF</vt:lpstr>
      <vt:lpstr>PREV LOCK</vt:lpstr>
      <vt:lpstr>V1 control</vt:lpstr>
      <vt:lpstr>AVAST ALL FORECASTS</vt:lpstr>
      <vt:lpstr>NLOK ALL FORECASTS</vt:lpstr>
      <vt:lpstr>FY25 PLAN LIVE</vt:lpstr>
      <vt:lpstr>FY25 Version Updates</vt:lpstr>
      <vt:lpstr>FY25 PLAN view OLD</vt:lpstr>
      <vt:lpstr>FY25 PLAN view freeze 27sep</vt:lpstr>
      <vt:lpstr>FY25 ORIGINAL w-o containment</vt:lpstr>
      <vt:lpstr>FY25 view NOV lock no impact</vt:lpstr>
      <vt:lpstr>FY25 ORIGINAL w-o con-27sep</vt:lpstr>
      <vt:lpstr>Avira YoY view</vt:lpstr>
      <vt:lpstr>Avast-AVG YoY view</vt:lpstr>
      <vt:lpstr>FY26 Notes</vt:lpstr>
      <vt:lpstr>NLOK YoY view</vt:lpstr>
      <vt:lpstr>FY26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Daněk Roman</dc:creator>
  <cp:keywords/>
  <dc:description/>
  <cp:lastModifiedBy>Leanne Kohlman</cp:lastModifiedBy>
  <cp:revision/>
  <dcterms:created xsi:type="dcterms:W3CDTF">2022-09-07T09:19:57Z</dcterms:created>
  <dcterms:modified xsi:type="dcterms:W3CDTF">2025-04-23T16:37:39Z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0x010100A3A5C17C0B813840913874F07E757C47</vt:lpwstr>
  </property>
  <property fmtid="{D5CDD505-2E9C-101B-9397-08002B2CF9AE}" pid="3" name="MediaServiceImageTags">
    <vt:lpwstr/>
  </property>
</Properties>
</file>