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722"/>
  <workbookPr autoCompressPictures="0"/>
  <bookViews>
    <workbookView xWindow="2240" yWindow="600" windowWidth="36400" windowHeight="23140"/>
  </bookViews>
  <sheets>
    <sheet name="Duplicates" sheetId="5" r:id="rId1"/>
    <sheet name="ANOVA" sheetId="7" r:id="rId2"/>
    <sheet name="Bias" sheetId="1" r:id="rId3"/>
    <sheet name="Linearity" sheetId="6" r:id="rId4"/>
    <sheet name="LOD-LOR" sheetId="8" r:id="rId5"/>
    <sheet name="Raw Data" sheetId="9" r:id="rId6"/>
  </sheets>
  <definedNames>
    <definedName name="_xlnm._FilterDatabase" localSheetId="2" hidden="1">Bias!$A$9:$L$288</definedName>
    <definedName name="_xlnm._FilterDatabase" localSheetId="0" hidden="1">Duplicates!$A$9:$J$36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" i="5" l="1"/>
  <c r="C1" i="8"/>
  <c r="D1" i="8"/>
  <c r="E1" i="8"/>
  <c r="C2" i="8"/>
  <c r="D2" i="8"/>
  <c r="E2" i="8"/>
  <c r="C3" i="8"/>
  <c r="D3" i="8"/>
  <c r="E3" i="8"/>
  <c r="B1" i="8"/>
  <c r="B3" i="8"/>
  <c r="B2" i="8"/>
  <c r="G4" i="5"/>
  <c r="K10" i="1"/>
  <c r="L10" i="1"/>
  <c r="C4" i="1"/>
  <c r="J10" i="1"/>
  <c r="C2" i="1"/>
  <c r="H10" i="5"/>
  <c r="G1" i="5"/>
  <c r="C5" i="1"/>
  <c r="C3" i="1"/>
  <c r="C6" i="1"/>
  <c r="G3" i="5"/>
  <c r="G2" i="5"/>
  <c r="G6" i="5"/>
  <c r="G7" i="5"/>
</calcChain>
</file>

<file path=xl/sharedStrings.xml><?xml version="1.0" encoding="utf-8"?>
<sst xmlns="http://schemas.openxmlformats.org/spreadsheetml/2006/main" count="48" uniqueCount="41">
  <si>
    <t>Type</t>
  </si>
  <si>
    <t>Reference</t>
  </si>
  <si>
    <t>Date</t>
  </si>
  <si>
    <t>Mean</t>
  </si>
  <si>
    <t>sd</t>
  </si>
  <si>
    <t>% sd</t>
  </si>
  <si>
    <t>n</t>
  </si>
  <si>
    <t>Bias</t>
  </si>
  <si>
    <t>% Bias</t>
  </si>
  <si>
    <t>Matrix</t>
  </si>
  <si>
    <t>U(Ref Conc), %</t>
  </si>
  <si>
    <t>sd (Bias), %</t>
  </si>
  <si>
    <t>U(Bias), %</t>
  </si>
  <si>
    <t>Average Bias, %</t>
  </si>
  <si>
    <t>Bias Significance</t>
  </si>
  <si>
    <t>Unit</t>
  </si>
  <si>
    <t>Lab Result</t>
  </si>
  <si>
    <t>No</t>
  </si>
  <si>
    <t>k</t>
  </si>
  <si>
    <t>Rounding</t>
  </si>
  <si>
    <t>REPORTED_UNITS</t>
  </si>
  <si>
    <t>A</t>
  </si>
  <si>
    <t>B</t>
  </si>
  <si>
    <t>Diff</t>
  </si>
  <si>
    <t>sqr</t>
  </si>
  <si>
    <t>Omit</t>
  </si>
  <si>
    <t>Outlier</t>
  </si>
  <si>
    <t>Ref</t>
  </si>
  <si>
    <t>Duplicates</t>
  </si>
  <si>
    <t>LOD</t>
  </si>
  <si>
    <t>LOR</t>
  </si>
  <si>
    <t>Repeatability sd</t>
  </si>
  <si>
    <t>Reference Mean</t>
  </si>
  <si>
    <t>C</t>
  </si>
  <si>
    <t>D</t>
  </si>
  <si>
    <t>E</t>
  </si>
  <si>
    <t>F</t>
  </si>
  <si>
    <t>G</t>
  </si>
  <si>
    <t>Conc</t>
  </si>
  <si>
    <t>Response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</si>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</sst>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"/>
    <numFmt numFmtId="166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6600"/>
      <name val="Calibri"/>
      <family val="2"/>
      <scheme val="minor"/>
    </font>
    <font>
      <b/>
      <sz val="11"/>
      <color rgb="FF006600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17" fontId="1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6" fillId="0" borderId="0" xfId="0" applyNumberFormat="1" applyFont="1" applyAlignment="1">
      <alignment horizontal="center" vertical="center" wrapText="1"/>
    </xf>
    <xf numFmtId="164" fontId="5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 vertical="center" wrapText="1"/>
    </xf>
    <xf numFmtId="0" fontId="7" fillId="0" borderId="0" xfId="0" applyFont="1"/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5" fillId="0" borderId="0" xfId="0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color rgb="FF009900"/>
      </font>
    </dxf>
  </dxfs>
  <tableStyles count="0" defaultTableStyle="TableStyleMedium9" defaultPivotStyle="PivotStyleLight16"/>
  <colors>
    <mruColors>
      <color rgb="FF0000FF"/>
      <color rgb="FF006600"/>
      <color rgb="FF0099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Bias!$K$10:$K$43</c:f>
              <c:numCache>
                <c:formatCode>0.00</c:formatCode>
                <c:ptCount val="34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27255576"/>
        <c:axId val="-2127252680"/>
      </c:barChart>
      <c:catAx>
        <c:axId val="-21272555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7252680"/>
        <c:crosses val="autoZero"/>
        <c:auto val="1"/>
        <c:lblAlgn val="ctr"/>
        <c:lblOffset val="100"/>
        <c:noMultiLvlLbl val="0"/>
      </c:catAx>
      <c:valAx>
        <c:axId val="-2127252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272555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5" l="0.700000000000002" r="0.700000000000002" t="0.75000000000000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Linearity!$B$1</c:f>
              <c:strCache>
                <c:ptCount val="1"/>
                <c:pt idx="0">
                  <c:v>Response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268193872957455"/>
                  <c:y val="-0.0751898465521998"/>
                </c:manualLayout>
              </c:layout>
              <c:numFmt formatCode="General" sourceLinked="0"/>
            </c:trendlineLbl>
          </c:trendline>
          <c:xVal>
            <c:numRef>
              <c:f>Linearity!$A$2:$A$7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4.0</c:v>
                </c:pt>
                <c:pt idx="4">
                  <c:v>6.0</c:v>
                </c:pt>
                <c:pt idx="5">
                  <c:v>10.0</c:v>
                </c:pt>
              </c:numCache>
            </c:numRef>
          </c:xVal>
          <c:yVal>
            <c:numRef>
              <c:f>Linearity!$B$2:$B$7</c:f>
              <c:numCache>
                <c:formatCode>General</c:formatCode>
                <c:ptCount val="6"/>
                <c:pt idx="0">
                  <c:v>0.0</c:v>
                </c:pt>
                <c:pt idx="1">
                  <c:v>1.02</c:v>
                </c:pt>
                <c:pt idx="2">
                  <c:v>2.03</c:v>
                </c:pt>
                <c:pt idx="3">
                  <c:v>4.1</c:v>
                </c:pt>
                <c:pt idx="4">
                  <c:v>6.1</c:v>
                </c:pt>
                <c:pt idx="5">
                  <c:v>10.05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96584"/>
        <c:axId val="-2127193800"/>
      </c:scatterChart>
      <c:valAx>
        <c:axId val="-2127196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27193800"/>
        <c:crosses val="autoZero"/>
        <c:crossBetween val="midCat"/>
      </c:valAx>
      <c:valAx>
        <c:axId val="-2127193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7196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609600</xdr:colOff>
      <xdr:row>0</xdr:row>
      <xdr:rowOff>133350</xdr:rowOff>
    </xdr:from>
    <xdr:to>
      <xdr:col>12</xdr:col>
      <xdr:colOff>1485900</xdr:colOff>
      <xdr:row>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88900</xdr:rowOff>
    </xdr:from>
    <xdr:to>
      <xdr:col>14</xdr:col>
      <xdr:colOff>349250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pane ySplit="9" topLeftCell="A10" activePane="bottomLeft" state="frozen"/>
      <selection pane="bottomLeft" activeCell="B37" sqref="B37"/>
    </sheetView>
  </sheetViews>
  <sheetFormatPr baseColWidth="10" defaultColWidth="8.83203125" defaultRowHeight="14" x14ac:dyDescent="0"/>
  <cols>
    <col min="1" max="1" width="22.5" style="1" customWidth="1"/>
    <col min="2" max="2" width="15.1640625" style="1" customWidth="1"/>
    <col min="3" max="3" width="16.5" style="1" bestFit="1" customWidth="1"/>
    <col min="4" max="4" width="16.5" style="1" customWidth="1"/>
    <col min="5" max="10" width="17.6640625" style="1" customWidth="1"/>
    <col min="11" max="16384" width="8.83203125" style="1"/>
  </cols>
  <sheetData>
    <row r="1" spans="1:10">
      <c r="E1" s="18"/>
      <c r="F1" s="1" t="s">
        <v>6</v>
      </c>
      <c r="G1" s="1">
        <f>SUBTOTAL(2,H10:H1714)</f>
        <v>1</v>
      </c>
      <c r="J1" s="18"/>
    </row>
    <row r="2" spans="1:10">
      <c r="E2" s="18"/>
      <c r="F2" s="1" t="s">
        <v>18</v>
      </c>
      <c r="G2" s="3">
        <f>TINV(0.05,G1)</f>
        <v>12.706204736174707</v>
      </c>
      <c r="J2" s="18"/>
    </row>
    <row r="3" spans="1:10">
      <c r="E3" s="18"/>
      <c r="F3" s="1" t="s">
        <v>31</v>
      </c>
      <c r="G3" s="19">
        <f>SQRT(SUBTOTAL(9,H10:H1714)/(2*G1))</f>
        <v>0</v>
      </c>
      <c r="I3" s="3"/>
      <c r="J3" s="18"/>
    </row>
    <row r="4" spans="1:10">
      <c r="E4" s="18"/>
      <c r="F4" s="1" t="s">
        <v>3</v>
      </c>
      <c r="G4" s="19" t="e">
        <f>SUBTOTAL(1,E10:E37)</f>
        <v>#DIV/0!</v>
      </c>
      <c r="I4" s="3"/>
      <c r="J4" s="18"/>
    </row>
    <row r="5" spans="1:10">
      <c r="E5" s="18"/>
      <c r="G5" s="19"/>
      <c r="I5" s="3"/>
      <c r="J5" s="18"/>
    </row>
    <row r="6" spans="1:10">
      <c r="E6" s="18"/>
      <c r="F6" s="1" t="s">
        <v>28</v>
      </c>
      <c r="G6" s="3">
        <f>TINV(0.05,G1)*G3*SQRT(2)</f>
        <v>0</v>
      </c>
      <c r="J6" s="18"/>
    </row>
    <row r="7" spans="1:10">
      <c r="E7" s="18"/>
      <c r="F7" s="1" t="s">
        <v>19</v>
      </c>
      <c r="G7" s="19" t="e">
        <f>IF(LOG(G3/2)&lt;0,10^(TRUNC(LOG(G3/2))-1), 10^(TRUNC(LOG(G3/2))))</f>
        <v>#NUM!</v>
      </c>
      <c r="J7" s="18"/>
    </row>
    <row r="8" spans="1:10">
      <c r="E8" s="18"/>
      <c r="F8" s="18"/>
      <c r="G8" s="18"/>
      <c r="H8" s="18"/>
      <c r="I8" s="18"/>
      <c r="J8" s="18"/>
    </row>
    <row r="9" spans="1:10">
      <c r="A9" s="1" t="s">
        <v>9</v>
      </c>
      <c r="B9" s="1" t="s">
        <v>27</v>
      </c>
      <c r="C9" s="1" t="s">
        <v>20</v>
      </c>
      <c r="D9" s="1" t="s">
        <v>0</v>
      </c>
      <c r="E9" s="18" t="s">
        <v>21</v>
      </c>
      <c r="F9" s="18" t="s">
        <v>22</v>
      </c>
      <c r="G9" s="18" t="s">
        <v>23</v>
      </c>
      <c r="H9" s="18" t="s">
        <v>24</v>
      </c>
      <c r="I9" s="18" t="s">
        <v>25</v>
      </c>
      <c r="J9" s="18" t="s">
        <v>26</v>
      </c>
    </row>
    <row r="10" spans="1:10">
      <c r="G10" s="18">
        <f>E10-F10</f>
        <v>0</v>
      </c>
      <c r="H10" s="18">
        <f t="shared" ref="H10" si="0">G10^2</f>
        <v>0</v>
      </c>
      <c r="I10" s="18" t="s">
        <v>17</v>
      </c>
      <c r="J10" s="18" t="s">
        <v>17</v>
      </c>
    </row>
    <row r="11" spans="1:10">
      <c r="G11" s="18"/>
      <c r="H11" s="18"/>
      <c r="I11" s="18"/>
      <c r="J11" s="18"/>
    </row>
    <row r="12" spans="1:10">
      <c r="G12" s="18"/>
      <c r="H12" s="18"/>
      <c r="I12" s="18"/>
      <c r="J12" s="18"/>
    </row>
    <row r="13" spans="1:10">
      <c r="G13" s="18"/>
      <c r="H13" s="18"/>
      <c r="I13" s="18"/>
      <c r="J13" s="18"/>
    </row>
    <row r="14" spans="1:10">
      <c r="E14" s="18"/>
      <c r="F14" s="18"/>
      <c r="G14" s="18"/>
      <c r="H14" s="18"/>
      <c r="I14" s="18"/>
      <c r="J14" s="18"/>
    </row>
    <row r="15" spans="1:10">
      <c r="G15" s="18"/>
      <c r="H15" s="18"/>
      <c r="I15" s="18"/>
      <c r="J15" s="18"/>
    </row>
    <row r="16" spans="1:10">
      <c r="G16" s="18"/>
      <c r="H16" s="18"/>
      <c r="I16" s="18"/>
      <c r="J16" s="18"/>
    </row>
    <row r="17" spans="5:10">
      <c r="G17" s="18"/>
      <c r="H17" s="18"/>
      <c r="I17" s="18"/>
      <c r="J17" s="18"/>
    </row>
    <row r="18" spans="5:10">
      <c r="G18" s="18"/>
      <c r="H18" s="18"/>
      <c r="I18" s="18"/>
      <c r="J18" s="18"/>
    </row>
    <row r="19" spans="5:10">
      <c r="G19" s="18"/>
      <c r="H19" s="18"/>
      <c r="I19" s="18"/>
      <c r="J19" s="18"/>
    </row>
    <row r="20" spans="5:10">
      <c r="G20" s="18"/>
      <c r="H20" s="18"/>
      <c r="I20" s="18"/>
      <c r="J20" s="18"/>
    </row>
    <row r="21" spans="5:10">
      <c r="G21" s="18"/>
      <c r="H21" s="18"/>
      <c r="I21" s="18"/>
      <c r="J21" s="18"/>
    </row>
    <row r="22" spans="5:10">
      <c r="G22" s="18"/>
      <c r="H22" s="18"/>
      <c r="I22" s="18"/>
      <c r="J22" s="18"/>
    </row>
    <row r="23" spans="5:10">
      <c r="G23" s="18"/>
      <c r="H23" s="18"/>
      <c r="I23" s="18"/>
      <c r="J23" s="18"/>
    </row>
    <row r="24" spans="5:10">
      <c r="G24" s="18"/>
      <c r="H24" s="18"/>
      <c r="I24" s="18"/>
      <c r="J24" s="18"/>
    </row>
    <row r="25" spans="5:10">
      <c r="G25" s="18"/>
      <c r="H25" s="18"/>
      <c r="I25" s="18"/>
      <c r="J25" s="18"/>
    </row>
    <row r="26" spans="5:10">
      <c r="G26" s="18"/>
      <c r="H26" s="18"/>
      <c r="I26" s="18"/>
      <c r="J26" s="18"/>
    </row>
    <row r="27" spans="5:10">
      <c r="G27" s="18"/>
      <c r="H27" s="18"/>
      <c r="I27" s="18"/>
      <c r="J27" s="18"/>
    </row>
    <row r="28" spans="5:10">
      <c r="G28" s="18"/>
      <c r="H28" s="18"/>
      <c r="I28" s="18"/>
      <c r="J28" s="18"/>
    </row>
    <row r="29" spans="5:10">
      <c r="G29" s="18"/>
      <c r="H29" s="18"/>
      <c r="I29" s="18"/>
      <c r="J29" s="18"/>
    </row>
    <row r="30" spans="5:10">
      <c r="G30" s="18"/>
      <c r="H30" s="18"/>
      <c r="I30" s="18"/>
      <c r="J30" s="18"/>
    </row>
    <row r="31" spans="5:10">
      <c r="E31" s="18"/>
      <c r="F31" s="18"/>
      <c r="G31" s="18"/>
      <c r="H31" s="18"/>
      <c r="I31" s="18"/>
      <c r="J31" s="18"/>
    </row>
    <row r="32" spans="5:10">
      <c r="G32" s="18"/>
      <c r="H32" s="18"/>
      <c r="I32" s="18"/>
      <c r="J32" s="18"/>
    </row>
    <row r="33" spans="5:10">
      <c r="G33" s="18"/>
      <c r="H33" s="18"/>
      <c r="I33" s="18"/>
      <c r="J33" s="18"/>
    </row>
    <row r="34" spans="5:10">
      <c r="E34" s="18"/>
      <c r="F34" s="18"/>
      <c r="G34" s="18"/>
      <c r="H34" s="18"/>
      <c r="I34" s="18"/>
      <c r="J34" s="18"/>
    </row>
    <row r="35" spans="5:10">
      <c r="G35" s="18"/>
      <c r="H35" s="18"/>
      <c r="I35" s="18"/>
      <c r="J35" s="18"/>
    </row>
    <row r="36" spans="5:10">
      <c r="G36" s="18"/>
      <c r="H36" s="18"/>
      <c r="I36" s="18"/>
      <c r="J36" s="18"/>
    </row>
  </sheetData>
  <autoFilter ref="A9:J36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33" sqref="D33"/>
    </sheetView>
  </sheetViews>
  <sheetFormatPr baseColWidth="10" defaultColWidth="8.83203125" defaultRowHeight="14" x14ac:dyDescent="0"/>
  <cols>
    <col min="1" max="7" width="15.5" customWidth="1"/>
  </cols>
  <sheetData>
    <row r="1" spans="1:7">
      <c r="A1" s="1" t="s">
        <v>21</v>
      </c>
      <c r="B1" s="1" t="s">
        <v>22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</row>
    <row r="2" spans="1:7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</row>
    <row r="3" spans="1:7">
      <c r="A3" s="1">
        <v>1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</row>
    <row r="4" spans="1:7">
      <c r="A4" s="1">
        <v>1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 s="1">
        <v>1</v>
      </c>
    </row>
    <row r="5" spans="1:7">
      <c r="A5" s="1">
        <v>1</v>
      </c>
    </row>
    <row r="6" spans="1:7">
      <c r="A6" s="1">
        <v>1</v>
      </c>
    </row>
    <row r="7" spans="1:7">
      <c r="A7" s="1">
        <v>1</v>
      </c>
    </row>
    <row r="8" spans="1:7">
      <c r="A8" s="1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"/>
  <sheetViews>
    <sheetView workbookViewId="0">
      <pane ySplit="9" topLeftCell="A10" activePane="bottomLeft" state="frozen"/>
      <selection pane="bottomLeft" activeCell="B31" sqref="B31"/>
    </sheetView>
  </sheetViews>
  <sheetFormatPr baseColWidth="10" defaultColWidth="13.5" defaultRowHeight="14" x14ac:dyDescent="0"/>
  <cols>
    <col min="1" max="2" width="17.6640625" style="1" customWidth="1"/>
    <col min="3" max="3" width="13.5" style="2"/>
    <col min="4" max="4" width="15.1640625" style="1" customWidth="1"/>
    <col min="5" max="5" width="16.5" style="1" bestFit="1" customWidth="1"/>
    <col min="6" max="6" width="13.5" style="13"/>
    <col min="7" max="7" width="10.5" style="15" customWidth="1"/>
    <col min="8" max="8" width="7.5" style="6" customWidth="1"/>
    <col min="9" max="9" width="13.5" style="5"/>
    <col min="10" max="12" width="13.5" style="3"/>
    <col min="13" max="13" width="31.83203125" customWidth="1"/>
  </cols>
  <sheetData>
    <row r="1" spans="1:13">
      <c r="C1" s="3"/>
    </row>
    <row r="2" spans="1:13">
      <c r="B2" s="1" t="s">
        <v>10</v>
      </c>
      <c r="C2" s="3" t="e">
        <f>SUBTOTAL(1,J10:J289)/SQRT(SUBTOTAL(1,H10:H289))</f>
        <v>#DIV/0!</v>
      </c>
    </row>
    <row r="3" spans="1:13">
      <c r="B3" s="1" t="s">
        <v>13</v>
      </c>
      <c r="C3" s="3" t="e">
        <f>SUBTOTAL(1, L10:L289)</f>
        <v>#DIV/0!</v>
      </c>
    </row>
    <row r="4" spans="1:13">
      <c r="B4" s="1" t="s">
        <v>11</v>
      </c>
      <c r="C4" s="3" t="e">
        <f>SUBTOTAL(7,L10:L289)</f>
        <v>#DIV/0!</v>
      </c>
    </row>
    <row r="5" spans="1:13">
      <c r="B5" s="1" t="s">
        <v>12</v>
      </c>
      <c r="C5" s="3" t="e">
        <f>SQRT(C4^2+C2^2)</f>
        <v>#DIV/0!</v>
      </c>
    </row>
    <row r="6" spans="1:13">
      <c r="B6" s="1" t="s">
        <v>14</v>
      </c>
      <c r="C6" s="4" t="e">
        <f>IF(2*C5&lt;ABS(C3),"Significant","Insignificant")</f>
        <v>#DIV/0!</v>
      </c>
    </row>
    <row r="7" spans="1:13">
      <c r="C7" s="3"/>
    </row>
    <row r="8" spans="1:13">
      <c r="C8" s="3"/>
    </row>
    <row r="9" spans="1:13" s="12" customFormat="1" ht="41.25" customHeight="1">
      <c r="A9" s="7" t="s">
        <v>0</v>
      </c>
      <c r="B9" s="7" t="s">
        <v>1</v>
      </c>
      <c r="C9" s="8" t="s">
        <v>2</v>
      </c>
      <c r="D9" s="7" t="s">
        <v>15</v>
      </c>
      <c r="E9" s="7" t="s">
        <v>9</v>
      </c>
      <c r="F9" s="14" t="s">
        <v>32</v>
      </c>
      <c r="G9" s="16" t="s">
        <v>4</v>
      </c>
      <c r="H9" s="9" t="s">
        <v>6</v>
      </c>
      <c r="I9" s="10" t="s">
        <v>16</v>
      </c>
      <c r="J9" s="11" t="s">
        <v>5</v>
      </c>
      <c r="K9" s="11" t="s">
        <v>7</v>
      </c>
      <c r="L9" s="11" t="s">
        <v>8</v>
      </c>
    </row>
    <row r="10" spans="1:13">
      <c r="F10" s="20"/>
      <c r="G10" s="20"/>
      <c r="J10" s="3" t="e">
        <f t="shared" ref="J10" si="0">G10*100/F10</f>
        <v>#DIV/0!</v>
      </c>
      <c r="K10" s="3">
        <f t="shared" ref="K10" si="1">I10-F10</f>
        <v>0</v>
      </c>
      <c r="L10" s="3" t="e">
        <f t="shared" ref="L10" si="2">K10*100/F10</f>
        <v>#DIV/0!</v>
      </c>
      <c r="M10" s="17"/>
    </row>
    <row r="11" spans="1:13">
      <c r="F11" s="20"/>
      <c r="G11" s="20"/>
      <c r="M11" s="17"/>
    </row>
    <row r="12" spans="1:13">
      <c r="F12" s="20"/>
      <c r="G12" s="20"/>
    </row>
    <row r="13" spans="1:13">
      <c r="F13" s="20"/>
      <c r="G13" s="20"/>
    </row>
    <row r="14" spans="1:13">
      <c r="F14" s="20"/>
      <c r="G14" s="20"/>
    </row>
    <row r="15" spans="1:13">
      <c r="F15" s="20"/>
      <c r="G15" s="20"/>
    </row>
    <row r="16" spans="1:13">
      <c r="F16" s="20"/>
      <c r="G16" s="20"/>
    </row>
    <row r="17" spans="6:7">
      <c r="F17" s="20"/>
      <c r="G17" s="20"/>
    </row>
    <row r="18" spans="6:7">
      <c r="F18" s="20"/>
      <c r="G18" s="20"/>
    </row>
    <row r="40" spans="6:7">
      <c r="F40" s="20"/>
      <c r="G40" s="20"/>
    </row>
    <row r="41" spans="6:7">
      <c r="F41" s="20"/>
      <c r="G41" s="20"/>
    </row>
    <row r="42" spans="6:7">
      <c r="F42" s="20"/>
      <c r="G42" s="20"/>
    </row>
    <row r="43" spans="6:7">
      <c r="F43" s="20"/>
      <c r="G43" s="20"/>
    </row>
  </sheetData>
  <autoFilter ref="A9:L288">
    <sortState ref="A10:L43">
      <sortCondition ref="K9:K288"/>
    </sortState>
  </autoFilter>
  <conditionalFormatting sqref="C6">
    <cfRule type="containsText" dxfId="0" priority="3" operator="containsText" text="Insignificant">
      <formula>NOT(ISERROR(SEARCH("Insignificant",C6)))</formula>
    </cfRule>
  </conditionalFormatting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Q17" sqref="Q17"/>
    </sheetView>
  </sheetViews>
  <sheetFormatPr baseColWidth="10" defaultColWidth="8.83203125" defaultRowHeight="14" x14ac:dyDescent="0"/>
  <sheetData>
    <row r="1" spans="1:2">
      <c r="A1" t="s">
        <v>38</v>
      </c>
      <c r="B1" t="s">
        <v>39</v>
      </c>
    </row>
    <row r="2" spans="1:2">
      <c r="A2">
        <v>0</v>
      </c>
      <c r="B2">
        <v>0</v>
      </c>
    </row>
    <row r="3" spans="1:2">
      <c r="A3">
        <v>1</v>
      </c>
      <c r="B3">
        <v>1.02</v>
      </c>
    </row>
    <row r="4" spans="1:2">
      <c r="A4">
        <v>2</v>
      </c>
      <c r="B4">
        <v>2.0299999999999998</v>
      </c>
    </row>
    <row r="5" spans="1:2">
      <c r="A5">
        <v>4</v>
      </c>
      <c r="B5">
        <v>4.0999999999999996</v>
      </c>
    </row>
    <row r="6" spans="1:2">
      <c r="A6">
        <v>6</v>
      </c>
      <c r="B6">
        <v>6.1</v>
      </c>
    </row>
    <row r="7" spans="1:2">
      <c r="A7">
        <v>10</v>
      </c>
      <c r="B7">
        <v>10.050000000000001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J8" sqref="J8"/>
    </sheetView>
  </sheetViews>
  <sheetFormatPr baseColWidth="10" defaultColWidth="11.5" defaultRowHeight="14" x14ac:dyDescent="0"/>
  <sheetData>
    <row r="1" spans="1:5">
      <c r="A1" s="21" t="s">
        <v>4</v>
      </c>
      <c r="B1" s="22">
        <f>STDEV(B6:B15)</f>
        <v>4.0221608343995628E-3</v>
      </c>
      <c r="C1" s="22" t="e">
        <f t="shared" ref="C1:E1" si="0">STDEV(C6:C15)</f>
        <v>#DIV/0!</v>
      </c>
      <c r="D1" s="22" t="e">
        <f t="shared" si="0"/>
        <v>#DIV/0!</v>
      </c>
      <c r="E1" s="22" t="e">
        <f t="shared" si="0"/>
        <v>#DIV/0!</v>
      </c>
    </row>
    <row r="2" spans="1:5">
      <c r="A2" s="21" t="s">
        <v>29</v>
      </c>
      <c r="B2" s="22">
        <f>3*B1</f>
        <v>1.2066482503198687E-2</v>
      </c>
      <c r="C2" s="22" t="e">
        <f t="shared" ref="C2:E2" si="1">3*C1</f>
        <v>#DIV/0!</v>
      </c>
      <c r="D2" s="22" t="e">
        <f t="shared" si="1"/>
        <v>#DIV/0!</v>
      </c>
      <c r="E2" s="22" t="e">
        <f t="shared" si="1"/>
        <v>#DIV/0!</v>
      </c>
    </row>
    <row r="3" spans="1:5">
      <c r="A3" s="21" t="s">
        <v>30</v>
      </c>
      <c r="B3" s="22">
        <f>10*B1</f>
        <v>4.022160834399563E-2</v>
      </c>
      <c r="C3" s="22" t="e">
        <f t="shared" ref="C3:E3" si="2">10*C1</f>
        <v>#DIV/0!</v>
      </c>
      <c r="D3" s="22" t="e">
        <f t="shared" si="2"/>
        <v>#DIV/0!</v>
      </c>
      <c r="E3" s="22" t="e">
        <f t="shared" si="2"/>
        <v>#DIV/0!</v>
      </c>
    </row>
    <row r="5" spans="1:5">
      <c r="A5" t="s">
        <v>40</v>
      </c>
      <c r="B5">
        <v>1</v>
      </c>
      <c r="C5">
        <v>2</v>
      </c>
      <c r="D5">
        <v>3</v>
      </c>
      <c r="E5">
        <v>4</v>
      </c>
    </row>
    <row r="6" spans="1:5">
      <c r="A6">
        <v>1</v>
      </c>
      <c r="B6" s="22">
        <v>0.01</v>
      </c>
      <c r="C6" s="22"/>
      <c r="D6" s="22"/>
      <c r="E6" s="22"/>
    </row>
    <row r="7" spans="1:5">
      <c r="A7">
        <v>2</v>
      </c>
      <c r="B7" s="22">
        <v>0.02</v>
      </c>
      <c r="C7" s="22"/>
      <c r="D7" s="22"/>
      <c r="E7" s="22"/>
    </row>
    <row r="8" spans="1:5">
      <c r="A8">
        <v>3</v>
      </c>
      <c r="B8" s="22">
        <v>0.01</v>
      </c>
      <c r="C8" s="22"/>
      <c r="D8" s="22"/>
      <c r="E8" s="22"/>
    </row>
    <row r="9" spans="1:5">
      <c r="A9">
        <v>4</v>
      </c>
      <c r="B9" s="22">
        <v>1.4999999999999999E-2</v>
      </c>
      <c r="C9" s="22"/>
      <c r="D9" s="22"/>
      <c r="E9" s="22"/>
    </row>
    <row r="10" spans="1:5">
      <c r="A10">
        <v>5</v>
      </c>
      <c r="B10" s="22">
        <v>1.4E-2</v>
      </c>
      <c r="C10" s="22"/>
      <c r="D10" s="22"/>
      <c r="E10" s="22"/>
    </row>
    <row r="11" spans="1:5">
      <c r="A11">
        <v>6</v>
      </c>
      <c r="B11" s="22">
        <v>0.01</v>
      </c>
      <c r="C11" s="22"/>
      <c r="D11" s="22"/>
      <c r="E11" s="22"/>
    </row>
    <row r="12" spans="1:5">
      <c r="A12">
        <v>7</v>
      </c>
      <c r="B12" s="22">
        <v>1.0999999999999999E-2</v>
      </c>
      <c r="C12" s="22"/>
      <c r="D12" s="22"/>
      <c r="E12" s="22"/>
    </row>
    <row r="13" spans="1:5">
      <c r="A13">
        <v>8</v>
      </c>
      <c r="B13" s="22">
        <v>0.02</v>
      </c>
      <c r="C13" s="22"/>
      <c r="D13" s="22"/>
      <c r="E13" s="22"/>
    </row>
    <row r="14" spans="1:5">
      <c r="A14">
        <v>9</v>
      </c>
      <c r="B14" s="22">
        <v>1.4E-2</v>
      </c>
      <c r="C14" s="22"/>
      <c r="D14" s="22"/>
      <c r="E14" s="22"/>
    </row>
    <row r="15" spans="1:5">
      <c r="A15">
        <v>10</v>
      </c>
      <c r="B15" s="22">
        <v>1.7999999999999999E-2</v>
      </c>
      <c r="C15" s="22"/>
      <c r="D15" s="22"/>
      <c r="E15" s="22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Duplicates</vt:lpstr>
      <vt:lpstr>ANOVA</vt:lpstr>
      <vt:lpstr>Bias</vt:lpstr>
      <vt:lpstr>Linearity</vt:lpstr>
      <vt:lpstr>LOD-LOR</vt:lpstr>
      <vt:lpstr>Raw Data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cp:lastPrinted>2012-10-08T01:22:15Z</cp:lastPrinted>
  <dcterms:created xsi:type="dcterms:W3CDTF">2012-10-08T00:47:38Z</dcterms:created>
  <dcterms:modified xsi:type="dcterms:W3CDTF">2016-02-26T10:32:03Z</dcterms:modified>
</cp:coreProperties>
</file>