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6080" yWindow="3280" windowWidth="19440" windowHeight="1268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Sheet2!$A$9:$L$30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B4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B2" i="2"/>
  <c r="B5" i="2"/>
  <c r="B9" i="3"/>
  <c r="B3" i="2"/>
  <c r="B8" i="3"/>
  <c r="B15" i="3"/>
  <c r="B14" i="3"/>
  <c r="B10" i="3"/>
  <c r="B12" i="3"/>
  <c r="B7" i="3"/>
  <c r="D28" i="1"/>
  <c r="D27" i="1"/>
  <c r="D29" i="1"/>
  <c r="B6" i="2"/>
</calcChain>
</file>

<file path=xl/sharedStrings.xml><?xml version="1.0" encoding="utf-8"?>
<sst xmlns="http://schemas.openxmlformats.org/spreadsheetml/2006/main" count="122" uniqueCount="53">
  <si>
    <t>A</t>
  </si>
  <si>
    <t>B</t>
  </si>
  <si>
    <t>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</si>
  <si>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</si>
  <si>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</si>
  <si>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</si>
  <si>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</si>
  <si>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</si>
  <si>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</si>
  <si>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</si>
  <si>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</si>
  <si>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</si>
  <si>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</si>
  <si>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</si>
  <si>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</si>
  <si>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</si>
  <si>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</si>
  <si>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</si>
  <si>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</si>
  <si>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</si>
  <si>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</si>
  <si>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Repeatability</t>
  </si>
  <si>
    <t>Reproducability</t>
  </si>
  <si>
    <t>U(Ref Conc), %</t>
  </si>
  <si>
    <t>Average Bias, %</t>
  </si>
  <si>
    <t>sd (Bias), %</t>
  </si>
  <si>
    <t>U(Bias), %</t>
  </si>
  <si>
    <t>Bias Significance</t>
  </si>
  <si>
    <t>Unit</t>
  </si>
  <si>
    <t>Matrix</t>
  </si>
  <si>
    <t>Reference Mean</t>
  </si>
  <si>
    <t>sd</t>
  </si>
  <si>
    <t>n</t>
  </si>
  <si>
    <t>Lab Result</t>
  </si>
  <si>
    <t>% sd</t>
  </si>
  <si>
    <t>Bias</t>
  </si>
  <si>
    <t>% Bias</t>
  </si>
  <si>
    <t>mg/kg</t>
  </si>
  <si>
    <t>Pesticide</t>
  </si>
  <si>
    <t>Batch</t>
  </si>
  <si>
    <t>Apple</t>
  </si>
  <si>
    <t>Dichlorvos</t>
  </si>
  <si>
    <t>k</t>
  </si>
  <si>
    <t>Reproducability sd</t>
  </si>
  <si>
    <t>Mean</t>
  </si>
  <si>
    <t>Precision</t>
  </si>
  <si>
    <t>UoBias</t>
  </si>
  <si>
    <t>Significance</t>
  </si>
  <si>
    <t>MU ±</t>
  </si>
  <si>
    <t>Replicates</t>
  </si>
  <si>
    <t>Rounding</t>
  </si>
  <si>
    <t>sdR</t>
  </si>
  <si>
    <t>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</si>
</sst>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00000"/>
    <numFmt numFmtId="167" formatCode="0.0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66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165" fontId="0" fillId="0" borderId="0" xfId="0" applyNumberForma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" fontId="0" fillId="0" borderId="0" xfId="0" applyNumberFormat="1" applyAlignment="1">
      <alignment horizontal="center"/>
    </xf>
    <xf numFmtId="0" fontId="1" fillId="0" borderId="0" xfId="0" applyFont="1"/>
    <xf numFmtId="165" fontId="4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 vertical="center" wrapText="1"/>
    </xf>
    <xf numFmtId="167" fontId="0" fillId="0" borderId="0" xfId="0" applyNumberForma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">
    <dxf>
      <font>
        <b/>
        <i val="0"/>
        <color rgb="FF0099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Sheet2!$J$10:$J$43</c:f>
              <c:numCache>
                <c:formatCode>0.000</c:formatCode>
                <c:ptCount val="34"/>
                <c:pt idx="0">
                  <c:v>-0.00215999999999999</c:v>
                </c:pt>
                <c:pt idx="1">
                  <c:v>0.000219999999999998</c:v>
                </c:pt>
                <c:pt idx="2">
                  <c:v>0.000390000000000001</c:v>
                </c:pt>
                <c:pt idx="3">
                  <c:v>-0.00123999999999999</c:v>
                </c:pt>
                <c:pt idx="4">
                  <c:v>0.00122</c:v>
                </c:pt>
                <c:pt idx="5">
                  <c:v>0.00403</c:v>
                </c:pt>
                <c:pt idx="6">
                  <c:v>-0.000649999999999998</c:v>
                </c:pt>
                <c:pt idx="7">
                  <c:v>0.00244</c:v>
                </c:pt>
                <c:pt idx="8">
                  <c:v>0.00327000000000001</c:v>
                </c:pt>
                <c:pt idx="9">
                  <c:v>0.00289</c:v>
                </c:pt>
                <c:pt idx="10">
                  <c:v>-0.000399999999999997</c:v>
                </c:pt>
                <c:pt idx="11">
                  <c:v>0.00691</c:v>
                </c:pt>
                <c:pt idx="12">
                  <c:v>0.00587</c:v>
                </c:pt>
                <c:pt idx="13">
                  <c:v>0.00519</c:v>
                </c:pt>
                <c:pt idx="14">
                  <c:v>-0.00376999999999999</c:v>
                </c:pt>
                <c:pt idx="15">
                  <c:v>-0.00376</c:v>
                </c:pt>
                <c:pt idx="16">
                  <c:v>0.00142</c:v>
                </c:pt>
                <c:pt idx="17">
                  <c:v>0.00159000000000001</c:v>
                </c:pt>
                <c:pt idx="18">
                  <c:v>-0.00280999999999999</c:v>
                </c:pt>
                <c:pt idx="19">
                  <c:v>0.00018</c:v>
                </c:pt>
                <c:pt idx="20">
                  <c:v>-0.00219999999999999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070248"/>
        <c:axId val="-2029913176"/>
      </c:barChart>
      <c:catAx>
        <c:axId val="-2029070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9913176"/>
        <c:crosses val="autoZero"/>
        <c:auto val="1"/>
        <c:lblAlgn val="ctr"/>
        <c:lblOffset val="100"/>
        <c:noMultiLvlLbl val="0"/>
      </c:catAx>
      <c:valAx>
        <c:axId val="-202991317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029070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" l="0.700000000000002" r="0.700000000000002" t="0.75000000000000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0</xdr:row>
      <xdr:rowOff>133350</xdr:rowOff>
    </xdr:from>
    <xdr:to>
      <xdr:col>11</xdr:col>
      <xdr:colOff>1485900</xdr:colOff>
      <xdr:row>7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13" sqref="K13"/>
    </sheetView>
  </sheetViews>
  <sheetFormatPr baseColWidth="10" defaultColWidth="8.83203125" defaultRowHeight="14" x14ac:dyDescent="0"/>
  <cols>
    <col min="1" max="3" width="11.83203125" style="3" customWidth="1"/>
    <col min="4" max="7" width="12" style="3" bestFit="1" customWidth="1"/>
    <col min="8" max="16384" width="8.83203125" style="3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1">
        <v>7.2840000000000002E-2</v>
      </c>
      <c r="B2" s="3">
        <v>7.7439999999999995E-2</v>
      </c>
      <c r="C2" s="3">
        <v>7.1230000000000002E-2</v>
      </c>
    </row>
    <row r="3" spans="1:5">
      <c r="A3" s="1">
        <v>7.5219999999999995E-2</v>
      </c>
      <c r="B3" s="3">
        <v>7.8270000000000006E-2</v>
      </c>
      <c r="C3" s="3">
        <v>7.1239999999999998E-2</v>
      </c>
    </row>
    <row r="4" spans="1:5">
      <c r="A4" s="1">
        <v>7.5389999999999999E-2</v>
      </c>
      <c r="B4" s="3">
        <v>7.7890000000000001E-2</v>
      </c>
      <c r="C4" s="3">
        <v>7.6420000000000002E-2</v>
      </c>
    </row>
    <row r="5" spans="1:5">
      <c r="A5" s="1">
        <v>7.3760000000000006E-2</v>
      </c>
      <c r="B5" s="3">
        <v>7.46E-2</v>
      </c>
      <c r="C5" s="3">
        <v>7.6590000000000005E-2</v>
      </c>
    </row>
    <row r="6" spans="1:5">
      <c r="A6" s="1">
        <v>7.6219999999999996E-2</v>
      </c>
      <c r="B6" s="3">
        <v>8.1909999999999997E-2</v>
      </c>
      <c r="C6" s="3">
        <v>7.2190000000000004E-2</v>
      </c>
    </row>
    <row r="7" spans="1:5">
      <c r="A7" s="1">
        <v>7.9030000000000003E-2</v>
      </c>
      <c r="B7" s="3">
        <v>8.0869999999999997E-2</v>
      </c>
      <c r="C7" s="3">
        <v>7.5179999999999997E-2</v>
      </c>
    </row>
    <row r="8" spans="1:5">
      <c r="A8" s="1">
        <v>7.4349999999999999E-2</v>
      </c>
      <c r="B8" s="3">
        <v>8.0189999999999997E-2</v>
      </c>
      <c r="C8" s="3">
        <v>7.2800000000000004E-2</v>
      </c>
    </row>
    <row r="11" spans="1:5">
      <c r="A11" s="3" t="s">
        <v>3</v>
      </c>
    </row>
    <row r="13" spans="1:5" ht="15" thickBot="1">
      <c r="A13" s="3" t="s">
        <v>4</v>
      </c>
    </row>
    <row r="14" spans="1: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>
      <c r="A15" s="4" t="s">
        <v>0</v>
      </c>
      <c r="B15" s="4">
        <v>7</v>
      </c>
      <c r="C15" s="1">
        <v>0.52681</v>
      </c>
      <c r="D15" s="1">
        <v>7.5258571428571425E-2</v>
      </c>
      <c r="E15" s="7">
        <v>4.0145809523809505E-6</v>
      </c>
    </row>
    <row r="16" spans="1:5">
      <c r="A16" s="4" t="s">
        <v>1</v>
      </c>
      <c r="B16" s="4">
        <v>7</v>
      </c>
      <c r="C16" s="1">
        <v>0.55117000000000005</v>
      </c>
      <c r="D16" s="1">
        <v>7.8738571428571436E-2</v>
      </c>
      <c r="E16" s="7">
        <v>6.0768809523809469E-6</v>
      </c>
    </row>
    <row r="17" spans="1:7" ht="15" thickBot="1">
      <c r="A17" s="5" t="s">
        <v>2</v>
      </c>
      <c r="B17" s="5">
        <v>7</v>
      </c>
      <c r="C17" s="6">
        <v>0.51564999999999994</v>
      </c>
      <c r="D17" s="6">
        <v>7.366428571428571E-2</v>
      </c>
      <c r="E17" s="8">
        <v>5.5290952380952421E-6</v>
      </c>
    </row>
    <row r="20" spans="1:7" ht="15" thickBot="1">
      <c r="A20" s="3" t="s">
        <v>10</v>
      </c>
    </row>
    <row r="21" spans="1:7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</row>
    <row r="22" spans="1:7">
      <c r="A22" s="4" t="s">
        <v>18</v>
      </c>
      <c r="B22" s="4">
        <v>9.4267885714285644E-5</v>
      </c>
      <c r="C22" s="4">
        <v>2</v>
      </c>
      <c r="D22" s="4">
        <v>4.7133942857142822E-5</v>
      </c>
      <c r="E22" s="4">
        <v>9.0522909828531759</v>
      </c>
      <c r="F22" s="4">
        <v>1.9027934935573715E-3</v>
      </c>
      <c r="G22" s="4">
        <v>3.5545571456617879</v>
      </c>
    </row>
    <row r="23" spans="1:7">
      <c r="A23" s="4" t="s">
        <v>19</v>
      </c>
      <c r="B23" s="4">
        <v>9.3723342857142834E-5</v>
      </c>
      <c r="C23" s="4">
        <v>18</v>
      </c>
      <c r="D23" s="4">
        <v>5.2068523809523798E-6</v>
      </c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 ht="15" thickBot="1">
      <c r="A25" s="5" t="s">
        <v>20</v>
      </c>
      <c r="B25" s="5">
        <v>1.8799122857142848E-4</v>
      </c>
      <c r="C25" s="5">
        <v>20</v>
      </c>
      <c r="D25" s="5"/>
      <c r="E25" s="5"/>
      <c r="F25" s="5"/>
      <c r="G25" s="5"/>
    </row>
    <row r="27" spans="1:7">
      <c r="A27" s="10" t="s">
        <v>21</v>
      </c>
      <c r="D27" s="9">
        <f>SQRT(D23)</f>
        <v>2.2818528394601568E-3</v>
      </c>
    </row>
    <row r="28" spans="1:7">
      <c r="A28" s="10"/>
      <c r="D28" s="9">
        <f>SQRT((D22-D23)/3)</f>
        <v>3.7384083278043365E-3</v>
      </c>
    </row>
    <row r="29" spans="1:7">
      <c r="A29" s="10" t="s">
        <v>22</v>
      </c>
      <c r="D29" s="9">
        <f>SQRT(D27^2+D28^2)</f>
        <v>4.3797887170900374E-3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0"/>
  <sheetViews>
    <sheetView workbookViewId="0">
      <pane ySplit="9" topLeftCell="A10" activePane="bottomLeft" state="frozen"/>
      <selection pane="bottomLeft" activeCell="C8" sqref="C8"/>
    </sheetView>
  </sheetViews>
  <sheetFormatPr baseColWidth="10" defaultColWidth="13.5" defaultRowHeight="14" x14ac:dyDescent="0"/>
  <cols>
    <col min="1" max="1" width="17.6640625" style="3" customWidth="1"/>
    <col min="2" max="2" width="13.5" style="21"/>
    <col min="3" max="3" width="15.1640625" style="3" customWidth="1"/>
    <col min="4" max="4" width="16.5" style="3" bestFit="1" customWidth="1"/>
    <col min="5" max="5" width="13.5" style="12"/>
    <col min="6" max="6" width="10.5" style="23" customWidth="1"/>
    <col min="7" max="7" width="7.5" style="13" customWidth="1"/>
    <col min="8" max="8" width="13.5" style="31"/>
    <col min="9" max="9" width="13.5" style="11"/>
    <col min="10" max="10" width="13.5" style="9"/>
    <col min="11" max="11" width="13.5" style="11"/>
    <col min="12" max="12" width="31.83203125" customWidth="1"/>
  </cols>
  <sheetData>
    <row r="1" spans="1:12">
      <c r="B1" s="11"/>
    </row>
    <row r="2" spans="1:12">
      <c r="A2" s="3" t="s">
        <v>23</v>
      </c>
      <c r="B2" s="33">
        <f>SUBTOTAL(1,I10:I289)/SQRT(SUBTOTAL(1,G10:G289))</f>
        <v>0.29095718698132311</v>
      </c>
    </row>
    <row r="3" spans="1:12">
      <c r="A3" s="3" t="s">
        <v>24</v>
      </c>
      <c r="B3" s="33">
        <f>SUBTOTAL(1, K10:K289)</f>
        <v>1.1828571428571468</v>
      </c>
    </row>
    <row r="4" spans="1:12">
      <c r="A4" s="3" t="s">
        <v>25</v>
      </c>
      <c r="B4" s="33">
        <f>SUBTOTAL(7,K10:K289)</f>
        <v>4.0878272258709041</v>
      </c>
    </row>
    <row r="5" spans="1:12">
      <c r="A5" s="3" t="s">
        <v>26</v>
      </c>
      <c r="B5" s="33">
        <f>SQRT(B4^2+B2^2)</f>
        <v>4.0981687999919547</v>
      </c>
    </row>
    <row r="6" spans="1:12">
      <c r="A6" s="3" t="s">
        <v>27</v>
      </c>
      <c r="B6" s="14" t="str">
        <f>IF(2*B5&lt;ABS(B3),"Significant","Insignificant")</f>
        <v>Insignificant</v>
      </c>
    </row>
    <row r="7" spans="1:12">
      <c r="B7" s="11"/>
    </row>
    <row r="8" spans="1:12">
      <c r="B8" s="11"/>
    </row>
    <row r="9" spans="1:12" s="20" customFormat="1" ht="28">
      <c r="A9" s="15" t="s">
        <v>38</v>
      </c>
      <c r="B9" s="16" t="s">
        <v>29</v>
      </c>
      <c r="C9" s="15" t="s">
        <v>28</v>
      </c>
      <c r="D9" s="15" t="s">
        <v>39</v>
      </c>
      <c r="E9" s="17" t="s">
        <v>30</v>
      </c>
      <c r="F9" s="24" t="s">
        <v>31</v>
      </c>
      <c r="G9" s="18" t="s">
        <v>32</v>
      </c>
      <c r="H9" s="32" t="s">
        <v>33</v>
      </c>
      <c r="I9" s="19" t="s">
        <v>34</v>
      </c>
      <c r="J9" s="26" t="s">
        <v>35</v>
      </c>
      <c r="K9" s="19" t="s">
        <v>36</v>
      </c>
    </row>
    <row r="10" spans="1:12">
      <c r="A10" s="3" t="s">
        <v>41</v>
      </c>
      <c r="B10" s="21" t="s">
        <v>40</v>
      </c>
      <c r="C10" s="3" t="s">
        <v>37</v>
      </c>
      <c r="D10" s="3">
        <v>1</v>
      </c>
      <c r="E10" s="12">
        <v>7.4999999999999997E-2</v>
      </c>
      <c r="F10" s="23">
        <v>1E-3</v>
      </c>
      <c r="G10" s="13">
        <v>21</v>
      </c>
      <c r="H10" s="31">
        <v>7.2840000000000002E-2</v>
      </c>
      <c r="I10" s="11">
        <f t="shared" ref="I10:I30" si="0">F10*100/E10</f>
        <v>1.3333333333333335</v>
      </c>
      <c r="J10" s="9">
        <f>H10-E10</f>
        <v>-2.1599999999999953E-3</v>
      </c>
      <c r="K10" s="11">
        <f t="shared" ref="K10:K30" si="1">J10*100/E10</f>
        <v>-2.8799999999999937</v>
      </c>
      <c r="L10" s="22"/>
    </row>
    <row r="11" spans="1:12">
      <c r="A11" s="3" t="s">
        <v>41</v>
      </c>
      <c r="B11" s="21" t="s">
        <v>40</v>
      </c>
      <c r="C11" s="3" t="s">
        <v>37</v>
      </c>
      <c r="D11" s="3">
        <v>1</v>
      </c>
      <c r="E11" s="12">
        <v>7.4999999999999997E-2</v>
      </c>
      <c r="F11" s="23">
        <v>1E-3</v>
      </c>
      <c r="G11" s="13">
        <v>21</v>
      </c>
      <c r="H11" s="31">
        <v>7.5219999999999995E-2</v>
      </c>
      <c r="I11" s="11">
        <f t="shared" si="0"/>
        <v>1.3333333333333335</v>
      </c>
      <c r="J11" s="9">
        <f>H11-E11</f>
        <v>2.1999999999999797E-4</v>
      </c>
      <c r="K11" s="11">
        <f t="shared" si="1"/>
        <v>0.29333333333333067</v>
      </c>
      <c r="L11" s="22"/>
    </row>
    <row r="12" spans="1:12">
      <c r="A12" s="3" t="s">
        <v>41</v>
      </c>
      <c r="B12" s="21" t="s">
        <v>40</v>
      </c>
      <c r="C12" s="3" t="s">
        <v>37</v>
      </c>
      <c r="D12" s="3">
        <v>1</v>
      </c>
      <c r="E12" s="12">
        <v>7.4999999999999997E-2</v>
      </c>
      <c r="F12" s="23">
        <v>1E-3</v>
      </c>
      <c r="G12" s="13">
        <v>21</v>
      </c>
      <c r="H12" s="31">
        <v>7.5389999999999999E-2</v>
      </c>
      <c r="I12" s="11">
        <f t="shared" si="0"/>
        <v>1.3333333333333335</v>
      </c>
      <c r="J12" s="9">
        <f>H12-E12</f>
        <v>3.9000000000000146E-4</v>
      </c>
      <c r="K12" s="11">
        <f t="shared" si="1"/>
        <v>0.52000000000000202</v>
      </c>
    </row>
    <row r="13" spans="1:12">
      <c r="A13" s="3" t="s">
        <v>41</v>
      </c>
      <c r="B13" s="21" t="s">
        <v>40</v>
      </c>
      <c r="C13" s="3" t="s">
        <v>37</v>
      </c>
      <c r="D13" s="3">
        <v>1</v>
      </c>
      <c r="E13" s="12">
        <v>7.4999999999999997E-2</v>
      </c>
      <c r="F13" s="23">
        <v>1E-3</v>
      </c>
      <c r="G13" s="13">
        <v>21</v>
      </c>
      <c r="H13" s="31">
        <v>7.3760000000000006E-2</v>
      </c>
      <c r="I13" s="11">
        <f t="shared" si="0"/>
        <v>1.3333333333333335</v>
      </c>
      <c r="J13" s="9">
        <f>H13-E13</f>
        <v>-1.2399999999999911E-3</v>
      </c>
      <c r="K13" s="11">
        <f t="shared" si="1"/>
        <v>-1.6533333333333216</v>
      </c>
    </row>
    <row r="14" spans="1:12">
      <c r="A14" s="3" t="s">
        <v>41</v>
      </c>
      <c r="B14" s="21" t="s">
        <v>40</v>
      </c>
      <c r="C14" s="3" t="s">
        <v>37</v>
      </c>
      <c r="D14" s="3">
        <v>1</v>
      </c>
      <c r="E14" s="12">
        <v>7.4999999999999997E-2</v>
      </c>
      <c r="F14" s="23">
        <v>1E-3</v>
      </c>
      <c r="G14" s="13">
        <v>21</v>
      </c>
      <c r="H14" s="31">
        <v>7.6219999999999996E-2</v>
      </c>
      <c r="I14" s="11">
        <f t="shared" si="0"/>
        <v>1.3333333333333335</v>
      </c>
      <c r="J14" s="9">
        <f>H14-E14</f>
        <v>1.2199999999999989E-3</v>
      </c>
      <c r="K14" s="11">
        <f t="shared" si="1"/>
        <v>1.6266666666666652</v>
      </c>
    </row>
    <row r="15" spans="1:12">
      <c r="A15" s="3" t="s">
        <v>41</v>
      </c>
      <c r="B15" s="21" t="s">
        <v>40</v>
      </c>
      <c r="C15" s="3" t="s">
        <v>37</v>
      </c>
      <c r="D15" s="3">
        <v>1</v>
      </c>
      <c r="E15" s="12">
        <v>7.4999999999999997E-2</v>
      </c>
      <c r="F15" s="23">
        <v>1E-3</v>
      </c>
      <c r="G15" s="13">
        <v>21</v>
      </c>
      <c r="H15" s="31">
        <v>7.9030000000000003E-2</v>
      </c>
      <c r="I15" s="11">
        <f t="shared" si="0"/>
        <v>1.3333333333333335</v>
      </c>
      <c r="J15" s="9">
        <f>H15-E15</f>
        <v>4.0300000000000058E-3</v>
      </c>
      <c r="K15" s="11">
        <f t="shared" si="1"/>
        <v>5.3733333333333411</v>
      </c>
    </row>
    <row r="16" spans="1:12">
      <c r="A16" s="3" t="s">
        <v>41</v>
      </c>
      <c r="B16" s="21" t="s">
        <v>40</v>
      </c>
      <c r="C16" s="3" t="s">
        <v>37</v>
      </c>
      <c r="D16" s="3">
        <v>1</v>
      </c>
      <c r="E16" s="12">
        <v>7.4999999999999997E-2</v>
      </c>
      <c r="F16" s="23">
        <v>1E-3</v>
      </c>
      <c r="G16" s="13">
        <v>21</v>
      </c>
      <c r="H16" s="31">
        <v>7.4349999999999999E-2</v>
      </c>
      <c r="I16" s="11">
        <f t="shared" si="0"/>
        <v>1.3333333333333335</v>
      </c>
      <c r="J16" s="9">
        <f>H16-E16</f>
        <v>-6.499999999999978E-4</v>
      </c>
      <c r="K16" s="11">
        <f t="shared" si="1"/>
        <v>-0.86666666666666381</v>
      </c>
    </row>
    <row r="17" spans="1:11">
      <c r="A17" s="3" t="s">
        <v>41</v>
      </c>
      <c r="B17" s="21" t="s">
        <v>40</v>
      </c>
      <c r="C17" s="3" t="s">
        <v>37</v>
      </c>
      <c r="D17" s="3">
        <v>2</v>
      </c>
      <c r="E17" s="12">
        <v>7.4999999999999997E-2</v>
      </c>
      <c r="F17" s="23">
        <v>1E-3</v>
      </c>
      <c r="G17" s="13">
        <v>21</v>
      </c>
      <c r="H17" s="31">
        <v>7.7439999999999995E-2</v>
      </c>
      <c r="I17" s="11">
        <f t="shared" si="0"/>
        <v>1.3333333333333335</v>
      </c>
      <c r="J17" s="9">
        <f>H17-E17</f>
        <v>2.4399999999999977E-3</v>
      </c>
      <c r="K17" s="11">
        <f t="shared" si="1"/>
        <v>3.2533333333333303</v>
      </c>
    </row>
    <row r="18" spans="1:11">
      <c r="A18" s="3" t="s">
        <v>41</v>
      </c>
      <c r="B18" s="21" t="s">
        <v>40</v>
      </c>
      <c r="C18" s="3" t="s">
        <v>37</v>
      </c>
      <c r="D18" s="3">
        <v>2</v>
      </c>
      <c r="E18" s="12">
        <v>7.4999999999999997E-2</v>
      </c>
      <c r="F18" s="23">
        <v>1E-3</v>
      </c>
      <c r="G18" s="13">
        <v>21</v>
      </c>
      <c r="H18" s="31">
        <v>7.8270000000000006E-2</v>
      </c>
      <c r="I18" s="11">
        <f t="shared" si="0"/>
        <v>1.3333333333333335</v>
      </c>
      <c r="J18" s="9">
        <f>H18-E18</f>
        <v>3.270000000000009E-3</v>
      </c>
      <c r="K18" s="11">
        <f t="shared" si="1"/>
        <v>4.3600000000000119</v>
      </c>
    </row>
    <row r="19" spans="1:11">
      <c r="A19" s="3" t="s">
        <v>41</v>
      </c>
      <c r="B19" s="21" t="s">
        <v>40</v>
      </c>
      <c r="C19" s="3" t="s">
        <v>37</v>
      </c>
      <c r="D19" s="3">
        <v>2</v>
      </c>
      <c r="E19" s="12">
        <v>7.4999999999999997E-2</v>
      </c>
      <c r="F19" s="23">
        <v>1E-3</v>
      </c>
      <c r="G19" s="13">
        <v>21</v>
      </c>
      <c r="H19" s="31">
        <v>7.7890000000000001E-2</v>
      </c>
      <c r="I19" s="11">
        <f t="shared" si="0"/>
        <v>1.3333333333333335</v>
      </c>
      <c r="J19" s="9">
        <f>H19-E19</f>
        <v>2.8900000000000037E-3</v>
      </c>
      <c r="K19" s="11">
        <f t="shared" si="1"/>
        <v>3.8533333333333384</v>
      </c>
    </row>
    <row r="20" spans="1:11">
      <c r="A20" s="3" t="s">
        <v>41</v>
      </c>
      <c r="B20" s="21" t="s">
        <v>40</v>
      </c>
      <c r="C20" s="3" t="s">
        <v>37</v>
      </c>
      <c r="D20" s="3">
        <v>2</v>
      </c>
      <c r="E20" s="12">
        <v>7.4999999999999997E-2</v>
      </c>
      <c r="F20" s="23">
        <v>1E-3</v>
      </c>
      <c r="G20" s="13">
        <v>21</v>
      </c>
      <c r="H20" s="31">
        <v>7.46E-2</v>
      </c>
      <c r="I20" s="11">
        <f t="shared" si="0"/>
        <v>1.3333333333333335</v>
      </c>
      <c r="J20" s="9">
        <f>H20-E20</f>
        <v>-3.9999999999999758E-4</v>
      </c>
      <c r="K20" s="11">
        <f t="shared" si="1"/>
        <v>-0.53333333333333011</v>
      </c>
    </row>
    <row r="21" spans="1:11">
      <c r="A21" s="3" t="s">
        <v>41</v>
      </c>
      <c r="B21" s="21" t="s">
        <v>40</v>
      </c>
      <c r="C21" s="3" t="s">
        <v>37</v>
      </c>
      <c r="D21" s="3">
        <v>2</v>
      </c>
      <c r="E21" s="12">
        <v>7.4999999999999997E-2</v>
      </c>
      <c r="F21" s="23">
        <v>1E-3</v>
      </c>
      <c r="G21" s="13">
        <v>21</v>
      </c>
      <c r="H21" s="31">
        <v>8.1909999999999997E-2</v>
      </c>
      <c r="I21" s="11">
        <f t="shared" si="0"/>
        <v>1.3333333333333335</v>
      </c>
      <c r="J21" s="9">
        <f>H21-E21</f>
        <v>6.9099999999999995E-3</v>
      </c>
      <c r="K21" s="11">
        <f t="shared" si="1"/>
        <v>9.2133333333333329</v>
      </c>
    </row>
    <row r="22" spans="1:11">
      <c r="A22" s="3" t="s">
        <v>41</v>
      </c>
      <c r="B22" s="21" t="s">
        <v>40</v>
      </c>
      <c r="C22" s="3" t="s">
        <v>37</v>
      </c>
      <c r="D22" s="3">
        <v>2</v>
      </c>
      <c r="E22" s="12">
        <v>7.4999999999999997E-2</v>
      </c>
      <c r="F22" s="23">
        <v>1E-3</v>
      </c>
      <c r="G22" s="13">
        <v>21</v>
      </c>
      <c r="H22" s="31">
        <v>8.0869999999999997E-2</v>
      </c>
      <c r="I22" s="11">
        <f t="shared" si="0"/>
        <v>1.3333333333333335</v>
      </c>
      <c r="J22" s="9">
        <f>H22-E22</f>
        <v>5.8700000000000002E-3</v>
      </c>
      <c r="K22" s="11">
        <f t="shared" si="1"/>
        <v>7.8266666666666662</v>
      </c>
    </row>
    <row r="23" spans="1:11">
      <c r="A23" s="3" t="s">
        <v>41</v>
      </c>
      <c r="B23" s="21" t="s">
        <v>40</v>
      </c>
      <c r="C23" s="3" t="s">
        <v>37</v>
      </c>
      <c r="D23" s="3">
        <v>2</v>
      </c>
      <c r="E23" s="12">
        <v>7.4999999999999997E-2</v>
      </c>
      <c r="F23" s="23">
        <v>1E-3</v>
      </c>
      <c r="G23" s="13">
        <v>21</v>
      </c>
      <c r="H23" s="31">
        <v>8.0189999999999997E-2</v>
      </c>
      <c r="I23" s="11">
        <f t="shared" si="0"/>
        <v>1.3333333333333335</v>
      </c>
      <c r="J23" s="9">
        <f>H23-E23</f>
        <v>5.1900000000000002E-3</v>
      </c>
      <c r="K23" s="11">
        <f t="shared" si="1"/>
        <v>6.9200000000000008</v>
      </c>
    </row>
    <row r="24" spans="1:11">
      <c r="A24" s="3" t="s">
        <v>41</v>
      </c>
      <c r="B24" s="21" t="s">
        <v>40</v>
      </c>
      <c r="C24" s="3" t="s">
        <v>37</v>
      </c>
      <c r="D24" s="3">
        <v>3</v>
      </c>
      <c r="E24" s="12">
        <v>7.4999999999999997E-2</v>
      </c>
      <c r="F24" s="23">
        <v>1E-3</v>
      </c>
      <c r="G24" s="13">
        <v>21</v>
      </c>
      <c r="H24" s="31">
        <v>7.1230000000000002E-2</v>
      </c>
      <c r="I24" s="11">
        <f t="shared" si="0"/>
        <v>1.3333333333333335</v>
      </c>
      <c r="J24" s="9">
        <f>H24-E24</f>
        <v>-3.7699999999999956E-3</v>
      </c>
      <c r="K24" s="11">
        <f t="shared" si="1"/>
        <v>-5.0266666666666611</v>
      </c>
    </row>
    <row r="25" spans="1:11">
      <c r="A25" s="3" t="s">
        <v>41</v>
      </c>
      <c r="B25" s="21" t="s">
        <v>40</v>
      </c>
      <c r="C25" s="3" t="s">
        <v>37</v>
      </c>
      <c r="D25" s="3">
        <v>3</v>
      </c>
      <c r="E25" s="12">
        <v>7.4999999999999997E-2</v>
      </c>
      <c r="F25" s="23">
        <v>1E-3</v>
      </c>
      <c r="G25" s="13">
        <v>21</v>
      </c>
      <c r="H25" s="31">
        <v>7.1239999999999998E-2</v>
      </c>
      <c r="I25" s="11">
        <f t="shared" si="0"/>
        <v>1.3333333333333335</v>
      </c>
      <c r="J25" s="9">
        <f>H25-E25</f>
        <v>-3.7599999999999995E-3</v>
      </c>
      <c r="K25" s="11">
        <f t="shared" si="1"/>
        <v>-5.0133333333333328</v>
      </c>
    </row>
    <row r="26" spans="1:11">
      <c r="A26" s="3" t="s">
        <v>41</v>
      </c>
      <c r="B26" s="21" t="s">
        <v>40</v>
      </c>
      <c r="C26" s="3" t="s">
        <v>37</v>
      </c>
      <c r="D26" s="3">
        <v>3</v>
      </c>
      <c r="E26" s="12">
        <v>7.4999999999999997E-2</v>
      </c>
      <c r="F26" s="23">
        <v>1E-3</v>
      </c>
      <c r="G26" s="13">
        <v>21</v>
      </c>
      <c r="H26" s="31">
        <v>7.6420000000000002E-2</v>
      </c>
      <c r="I26" s="11">
        <f t="shared" si="0"/>
        <v>1.3333333333333335</v>
      </c>
      <c r="J26" s="9">
        <f>H26-E26</f>
        <v>1.4200000000000046E-3</v>
      </c>
      <c r="K26" s="11">
        <f t="shared" si="1"/>
        <v>1.8933333333333395</v>
      </c>
    </row>
    <row r="27" spans="1:11">
      <c r="A27" s="3" t="s">
        <v>41</v>
      </c>
      <c r="B27" s="21" t="s">
        <v>40</v>
      </c>
      <c r="C27" s="3" t="s">
        <v>37</v>
      </c>
      <c r="D27" s="3">
        <v>3</v>
      </c>
      <c r="E27" s="12">
        <v>7.4999999999999997E-2</v>
      </c>
      <c r="F27" s="23">
        <v>1E-3</v>
      </c>
      <c r="G27" s="13">
        <v>21</v>
      </c>
      <c r="H27" s="31">
        <v>7.6590000000000005E-2</v>
      </c>
      <c r="I27" s="11">
        <f t="shared" si="0"/>
        <v>1.3333333333333335</v>
      </c>
      <c r="J27" s="9">
        <f>H27-E27</f>
        <v>1.5900000000000081E-3</v>
      </c>
      <c r="K27" s="11">
        <f t="shared" si="1"/>
        <v>2.1200000000000108</v>
      </c>
    </row>
    <row r="28" spans="1:11">
      <c r="A28" s="3" t="s">
        <v>41</v>
      </c>
      <c r="B28" s="21" t="s">
        <v>40</v>
      </c>
      <c r="C28" s="3" t="s">
        <v>37</v>
      </c>
      <c r="D28" s="3">
        <v>3</v>
      </c>
      <c r="E28" s="12">
        <v>7.4999999999999997E-2</v>
      </c>
      <c r="F28" s="23">
        <v>1E-3</v>
      </c>
      <c r="G28" s="13">
        <v>21</v>
      </c>
      <c r="H28" s="31">
        <v>7.2190000000000004E-2</v>
      </c>
      <c r="I28" s="11">
        <f t="shared" si="0"/>
        <v>1.3333333333333335</v>
      </c>
      <c r="J28" s="9">
        <f>H28-E28</f>
        <v>-2.8099999999999931E-3</v>
      </c>
      <c r="K28" s="11">
        <f t="shared" si="1"/>
        <v>-3.7466666666666577</v>
      </c>
    </row>
    <row r="29" spans="1:11">
      <c r="A29" s="3" t="s">
        <v>41</v>
      </c>
      <c r="B29" s="21" t="s">
        <v>40</v>
      </c>
      <c r="C29" s="3" t="s">
        <v>37</v>
      </c>
      <c r="D29" s="3">
        <v>3</v>
      </c>
      <c r="E29" s="12">
        <v>7.4999999999999997E-2</v>
      </c>
      <c r="F29" s="23">
        <v>1E-3</v>
      </c>
      <c r="G29" s="13">
        <v>21</v>
      </c>
      <c r="H29" s="31">
        <v>7.5179999999999997E-2</v>
      </c>
      <c r="I29" s="11">
        <f t="shared" si="0"/>
        <v>1.3333333333333335</v>
      </c>
      <c r="J29" s="9">
        <f>H29-E29</f>
        <v>1.799999999999996E-4</v>
      </c>
      <c r="K29" s="11">
        <f t="shared" si="1"/>
        <v>0.23999999999999949</v>
      </c>
    </row>
    <row r="30" spans="1:11">
      <c r="A30" s="3" t="s">
        <v>41</v>
      </c>
      <c r="B30" s="21" t="s">
        <v>40</v>
      </c>
      <c r="C30" s="3" t="s">
        <v>37</v>
      </c>
      <c r="D30" s="3">
        <v>3</v>
      </c>
      <c r="E30" s="12">
        <v>7.4999999999999997E-2</v>
      </c>
      <c r="F30" s="23">
        <v>1E-3</v>
      </c>
      <c r="G30" s="13">
        <v>21</v>
      </c>
      <c r="H30" s="31">
        <v>7.2800000000000004E-2</v>
      </c>
      <c r="I30" s="11">
        <f t="shared" si="0"/>
        <v>1.3333333333333335</v>
      </c>
      <c r="J30" s="9">
        <f>H30-E30</f>
        <v>-2.1999999999999936E-3</v>
      </c>
      <c r="K30" s="11">
        <f t="shared" si="1"/>
        <v>-2.9333333333333251</v>
      </c>
    </row>
  </sheetData>
  <autoFilter ref="A9:L30"/>
  <conditionalFormatting sqref="B6">
    <cfRule type="containsText" dxfId="0" priority="1" operator="containsText" text="Insignificant">
      <formula>NOT(ISERROR(SEARCH("Insignificant",B6)))</formula>
    </cfRule>
  </conditionalFormatting>
  <pageMargins left="0.7" right="0.7" top="0.75" bottom="0.75" header="0.3" footer="0.3"/>
  <pageSetup scale="5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baseColWidth="10" defaultColWidth="18.5" defaultRowHeight="14" x14ac:dyDescent="0"/>
  <sheetData>
    <row r="1" spans="1:2">
      <c r="A1" s="3"/>
      <c r="B1" s="3" t="s">
        <v>0</v>
      </c>
    </row>
    <row r="2" spans="1:2">
      <c r="A2" s="3" t="s">
        <v>32</v>
      </c>
      <c r="B2" s="3">
        <v>21</v>
      </c>
    </row>
    <row r="3" spans="1:2">
      <c r="A3" s="3" t="s">
        <v>42</v>
      </c>
      <c r="B3" s="11">
        <v>2</v>
      </c>
    </row>
    <row r="4" spans="1:2">
      <c r="A4" s="3" t="s">
        <v>43</v>
      </c>
      <c r="B4" s="29">
        <f>Sheet4!B11</f>
        <v>3.3460999999999999E-3</v>
      </c>
    </row>
    <row r="5" spans="1:2">
      <c r="A5" s="3" t="s">
        <v>44</v>
      </c>
      <c r="B5" s="29">
        <v>7.4999999999999997E-2</v>
      </c>
    </row>
    <row r="6" spans="1:2">
      <c r="A6" s="3"/>
      <c r="B6" s="29"/>
    </row>
    <row r="7" spans="1:2">
      <c r="A7" s="27" t="s">
        <v>45</v>
      </c>
      <c r="B7" s="31">
        <f>B4*TINV(0.05,B2)</f>
        <v>6.9585958858432899E-3</v>
      </c>
    </row>
    <row r="8" spans="1:2">
      <c r="A8" s="27" t="s">
        <v>35</v>
      </c>
      <c r="B8" s="31">
        <f>B5*Sheet2!B3/100</f>
        <v>8.871428571428601E-4</v>
      </c>
    </row>
    <row r="9" spans="1:2">
      <c r="A9" s="27" t="s">
        <v>46</v>
      </c>
      <c r="B9" s="31">
        <f>B5*Sheet2!B5/100</f>
        <v>3.0736265999939658E-3</v>
      </c>
    </row>
    <row r="10" spans="1:2">
      <c r="A10" s="27" t="s">
        <v>47</v>
      </c>
      <c r="B10" s="25" t="str">
        <f>IF(B9&gt;2*B8, "Insignificant", "Significant")</f>
        <v>Insignificant</v>
      </c>
    </row>
    <row r="11" spans="1:2">
      <c r="A11" s="3"/>
      <c r="B11" s="9"/>
    </row>
    <row r="12" spans="1:2">
      <c r="A12" s="28" t="s">
        <v>48</v>
      </c>
      <c r="B12" s="30">
        <f>IF(B10="Insignificant", B3*SQRT(B9^2+B4^2), B3*SQRT(B9^2+B4^2)+B8)</f>
        <v>9.0870381722958481E-3</v>
      </c>
    </row>
    <row r="13" spans="1:2">
      <c r="A13" s="3"/>
      <c r="B13" s="9"/>
    </row>
    <row r="14" spans="1:2">
      <c r="A14" s="3" t="s">
        <v>49</v>
      </c>
      <c r="B14" s="11">
        <f>TINV(0.05,B2)*B4*SQRT(2)</f>
        <v>9.8409406768332035E-3</v>
      </c>
    </row>
    <row r="15" spans="1:2">
      <c r="A15" s="3" t="s">
        <v>50</v>
      </c>
      <c r="B15" s="9">
        <f>IF(LOG(B4/2)&lt;0,10^(TRUNC(LOG(B4/2))-1), 10^(TRUNC(LOG(B4/2))))</f>
        <v>1E-3</v>
      </c>
    </row>
    <row r="16" spans="1:2">
      <c r="A16" s="29"/>
      <c r="B16" s="29"/>
    </row>
    <row r="17" spans="1:2">
      <c r="A17" s="3"/>
      <c r="B17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7.2840000000000002E-2</v>
      </c>
      <c r="B2">
        <v>7.7439999999999995E-2</v>
      </c>
      <c r="C2">
        <v>7.1230000000000002E-2</v>
      </c>
    </row>
    <row r="3" spans="1:3">
      <c r="A3">
        <v>7.5219999999999995E-2</v>
      </c>
      <c r="B3">
        <v>7.8270000000000006E-2</v>
      </c>
      <c r="C3">
        <v>7.1239999999999998E-2</v>
      </c>
    </row>
    <row r="4" spans="1:3">
      <c r="A4">
        <v>7.5389999999999999E-2</v>
      </c>
      <c r="B4">
        <v>7.7890000000000001E-2</v>
      </c>
      <c r="C4">
        <v>7.6420000000000002E-2</v>
      </c>
    </row>
    <row r="5" spans="1:3">
      <c r="A5">
        <v>7.3760000000000006E-2</v>
      </c>
      <c r="B5">
        <v>7.46E-2</v>
      </c>
      <c r="C5">
        <v>7.6590000000000005E-2</v>
      </c>
    </row>
    <row r="6" spans="1:3">
      <c r="A6">
        <v>7.6219999999999996E-2</v>
      </c>
      <c r="B6">
        <v>8.1909999999999997E-2</v>
      </c>
      <c r="C6">
        <v>7.2190000000000004E-2</v>
      </c>
    </row>
    <row r="7" spans="1:3">
      <c r="A7">
        <v>7.9030000000000003E-2</v>
      </c>
      <c r="B7">
        <v>8.0869999999999997E-2</v>
      </c>
      <c r="C7">
        <v>7.5179999999999997E-2</v>
      </c>
    </row>
    <row r="8" spans="1:3">
      <c r="A8">
        <v>7.4349999999999999E-2</v>
      </c>
      <c r="B8">
        <v>8.0189999999999997E-2</v>
      </c>
      <c r="C8">
        <v>7.2800000000000004E-2</v>
      </c>
    </row>
    <row r="10" spans="1:3">
      <c r="A10" t="s">
        <v>52</v>
      </c>
      <c r="B10">
        <v>2.2818500000000002E-3</v>
      </c>
    </row>
    <row r="11" spans="1:3">
      <c r="A11" t="s">
        <v>51</v>
      </c>
      <c r="B11">
        <v>3.3460999999999999E-3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cp:lastPrinted>2017-10-18T02:48:10Z</cp:lastPrinted>
  <dcterms:created xsi:type="dcterms:W3CDTF">2017-10-18T01:02:12Z</dcterms:created>
  <dcterms:modified xsi:type="dcterms:W3CDTF">2017-10-21T06:17:36Z</dcterms:modified>
</cp:coreProperties>
</file>